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OneDrive - uaermv\NATA SIG\2022\1. Enero\MR 2022\"/>
    </mc:Choice>
  </mc:AlternateContent>
  <bookViews>
    <workbookView xWindow="0" yWindow="0" windowWidth="20490" windowHeight="7620" tabRatio="933" firstSheet="1" activeTab="2"/>
  </bookViews>
  <sheets>
    <sheet name="Revisión DOFA" sheetId="21" state="hidden" r:id="rId1"/>
    <sheet name="Riesgos gestión" sheetId="1" r:id="rId2"/>
    <sheet name="Riesgos corrupción" sheetId="22" r:id="rId3"/>
    <sheet name="Riesgos seguridad " sheetId="23" r:id="rId4"/>
    <sheet name="Tabla probabilidad" sheetId="12" state="hidden" r:id="rId5"/>
    <sheet name="Tabla Impacto" sheetId="13" state="hidden" r:id="rId6"/>
    <sheet name="Opciones Tratamiento" sheetId="16" state="hidden" r:id="rId7"/>
    <sheet name="Hoja1" sheetId="11"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1" hidden="1">'Riesgos gestión'!$A$8:$AQ$244</definedName>
    <definedName name="_xlnm.Print_Area" localSheetId="2">'Riesgos corrupción'!$A$1:$AQ$21</definedName>
    <definedName name="_xlnm.Print_Area" localSheetId="1">'Riesgos gestión'!$A$1:$AQ$201</definedName>
    <definedName name="_xlnm.Print_Area" localSheetId="3">'Riesgos seguridad '!$A$1:$AQ$27</definedName>
    <definedName name="clasificaciónriesgos" localSheetId="2">#REF!</definedName>
    <definedName name="clasificaciónriesgos" localSheetId="3">#REF!</definedName>
    <definedName name="clasificaciónriesgos">#REF!</definedName>
    <definedName name="códigos" localSheetId="2">#REF!</definedName>
    <definedName name="códigos" localSheetId="3">#REF!</definedName>
    <definedName name="códigos">#REF!</definedName>
    <definedName name="Direccionamiento_Estratégico" localSheetId="2">#REF!</definedName>
    <definedName name="Direccionamiento_Estratégico" localSheetId="3">#REF!</definedName>
    <definedName name="Direccionamiento_Estratégico">#REF!</definedName>
    <definedName name="económicos" localSheetId="2">#REF!</definedName>
    <definedName name="económicos" localSheetId="3">#REF!</definedName>
    <definedName name="económicos">#REF!</definedName>
    <definedName name="externo" localSheetId="2">#REF!</definedName>
    <definedName name="externo" localSheetId="3">#REF!</definedName>
    <definedName name="externo">#REF!</definedName>
    <definedName name="externos2" localSheetId="2">#REF!</definedName>
    <definedName name="externos2" localSheetId="3">#REF!</definedName>
    <definedName name="externos2">#REF!</definedName>
    <definedName name="factores" localSheetId="2">#REF!</definedName>
    <definedName name="factores" localSheetId="3">#REF!</definedName>
    <definedName name="factores">#REF!</definedName>
    <definedName name="impactoco" localSheetId="2">#REF!</definedName>
    <definedName name="impactoco" localSheetId="3">#REF!</definedName>
    <definedName name="impactoco">#REF!</definedName>
    <definedName name="infraestructura" localSheetId="2">#REF!</definedName>
    <definedName name="infraestructura" localSheetId="3">#REF!</definedName>
    <definedName name="infraestructura">#REF!</definedName>
    <definedName name="interno" localSheetId="2">#REF!</definedName>
    <definedName name="interno" localSheetId="3">#REF!</definedName>
    <definedName name="interno">#REF!</definedName>
    <definedName name="macroprocesos" localSheetId="2">#REF!</definedName>
    <definedName name="macroprocesos" localSheetId="3">#REF!</definedName>
    <definedName name="macroprocesos">#REF!</definedName>
    <definedName name="medio_ambientales" localSheetId="2">#REF!</definedName>
    <definedName name="medio_ambientales" localSheetId="3">#REF!</definedName>
    <definedName name="medio_ambientales">#REF!</definedName>
    <definedName name="opciondelriesgo">[1]FORMULAS!$K$4:$K$7</definedName>
    <definedName name="personal" localSheetId="2">#REF!</definedName>
    <definedName name="personal" localSheetId="3">#REF!</definedName>
    <definedName name="personal">#REF!</definedName>
    <definedName name="políticos" localSheetId="2">#REF!</definedName>
    <definedName name="políticos" localSheetId="3">#REF!</definedName>
    <definedName name="políticos">#REF!</definedName>
    <definedName name="probabilidad">[1]FORMULAS!$G$4:$G$8</definedName>
    <definedName name="proceso" localSheetId="2">#REF!</definedName>
    <definedName name="proceso" localSheetId="3">#REF!</definedName>
    <definedName name="proceso">#REF!</definedName>
    <definedName name="procesos">[1]FORMULAS!$B$4:$B$21</definedName>
    <definedName name="rt">#REF!</definedName>
    <definedName name="sociales" localSheetId="2">#REF!</definedName>
    <definedName name="sociales" localSheetId="3">#REF!</definedName>
    <definedName name="sociales">#REF!</definedName>
    <definedName name="tecnología" localSheetId="2">#REF!</definedName>
    <definedName name="tecnología" localSheetId="3">#REF!</definedName>
    <definedName name="tecnología">#REF!</definedName>
    <definedName name="tecnológicos" localSheetId="2">#REF!</definedName>
    <definedName name="tecnológicos" localSheetId="3">#REF!</definedName>
    <definedName name="tecnológicos">#REF!</definedName>
    <definedName name="tipo_de_amenaza">[1]FORMULAS!$E$4:$E$11</definedName>
    <definedName name="tipo_de_riesgos">[1]FORMULAS!$C$4:$C$6</definedName>
    <definedName name="_xlnm.Print_Titles" localSheetId="2">'Riesgos corrupción'!$1:$5</definedName>
    <definedName name="_xlnm.Print_Titles" localSheetId="1">'Riesgos gestión'!$1:$5</definedName>
    <definedName name="_xlnm.Print_Titles" localSheetId="3">'Riesgos seguridad '!$1:$5</definedName>
  </definedNames>
  <calcPr calcId="162913"/>
  <pivotCaches>
    <pivotCache cacheId="2" r:id="rId35"/>
  </pivotCaches>
</workbook>
</file>

<file path=xl/calcChain.xml><?xml version="1.0" encoding="utf-8"?>
<calcChain xmlns="http://schemas.openxmlformats.org/spreadsheetml/2006/main">
  <c r="AH183" i="1" l="1"/>
  <c r="AG183" i="1" s="1"/>
  <c r="Z183" i="1"/>
  <c r="W183" i="1"/>
  <c r="Z182" i="1"/>
  <c r="W182" i="1"/>
  <c r="AD183" i="1" s="1"/>
  <c r="Z181" i="1"/>
  <c r="W181" i="1"/>
  <c r="AH182" i="1" s="1"/>
  <c r="AG182" i="1" s="1"/>
  <c r="AH180" i="1"/>
  <c r="AG180" i="1" s="1"/>
  <c r="Z180" i="1"/>
  <c r="W180" i="1"/>
  <c r="Z179" i="1"/>
  <c r="W179" i="1"/>
  <c r="AD180" i="1" s="1"/>
  <c r="Z178" i="1"/>
  <c r="W178" i="1"/>
  <c r="AD178" i="1" s="1"/>
  <c r="O178" i="1"/>
  <c r="N178" i="1"/>
  <c r="AH177" i="1"/>
  <c r="AG177" i="1" s="1"/>
  <c r="AD177" i="1"/>
  <c r="AF177" i="1" s="1"/>
  <c r="Z177" i="1"/>
  <c r="W177" i="1"/>
  <c r="Z176" i="1"/>
  <c r="W176" i="1"/>
  <c r="Z175" i="1"/>
  <c r="W175" i="1"/>
  <c r="AH176" i="1" s="1"/>
  <c r="AG176" i="1" s="1"/>
  <c r="Z174" i="1"/>
  <c r="W174" i="1"/>
  <c r="AH175" i="1" s="1"/>
  <c r="AG175" i="1" s="1"/>
  <c r="Z173" i="1"/>
  <c r="W173" i="1"/>
  <c r="AD174" i="1" s="1"/>
  <c r="Z172" i="1"/>
  <c r="W172" i="1"/>
  <c r="O172" i="1"/>
  <c r="AD172" i="1" s="1"/>
  <c r="N172" i="1"/>
  <c r="Q179" i="1"/>
  <c r="Q180" i="1"/>
  <c r="Q175" i="1"/>
  <c r="Q181" i="1"/>
  <c r="Q173" i="1"/>
  <c r="Q176" i="1"/>
  <c r="Q182" i="1"/>
  <c r="Q177" i="1"/>
  <c r="Q174" i="1"/>
  <c r="Q183" i="1"/>
  <c r="AF183" i="1" l="1"/>
  <c r="AE183" i="1"/>
  <c r="AI183" i="1" s="1"/>
  <c r="AE178" i="1"/>
  <c r="AF178" i="1"/>
  <c r="AF180" i="1"/>
  <c r="AE180" i="1"/>
  <c r="AI180" i="1" s="1"/>
  <c r="AD179" i="1"/>
  <c r="AD181" i="1"/>
  <c r="AD182" i="1"/>
  <c r="AH181" i="1"/>
  <c r="AG181" i="1" s="1"/>
  <c r="AF172" i="1"/>
  <c r="AD173" i="1" s="1"/>
  <c r="AE172" i="1"/>
  <c r="AF174" i="1"/>
  <c r="AE174" i="1"/>
  <c r="AD175" i="1"/>
  <c r="AH174" i="1"/>
  <c r="AG174" i="1" s="1"/>
  <c r="AE177" i="1"/>
  <c r="AI177" i="1" s="1"/>
  <c r="AD176" i="1"/>
  <c r="Z171" i="1"/>
  <c r="W171" i="1"/>
  <c r="Z170" i="1"/>
  <c r="W170" i="1"/>
  <c r="AH171" i="1" s="1"/>
  <c r="AG171" i="1" s="1"/>
  <c r="AH169" i="1"/>
  <c r="AG169" i="1" s="1"/>
  <c r="AF169" i="1"/>
  <c r="AE169" i="1"/>
  <c r="AI169" i="1" s="1"/>
  <c r="AD169" i="1"/>
  <c r="Z169" i="1"/>
  <c r="W169" i="1"/>
  <c r="AH170" i="1" s="1"/>
  <c r="AG170" i="1" s="1"/>
  <c r="AD168" i="1"/>
  <c r="AF168" i="1" s="1"/>
  <c r="Z168" i="1"/>
  <c r="W168" i="1"/>
  <c r="Z167" i="1"/>
  <c r="W167" i="1"/>
  <c r="AH168" i="1" s="1"/>
  <c r="AG168" i="1" s="1"/>
  <c r="Z166" i="1"/>
  <c r="W166" i="1"/>
  <c r="N166" i="1"/>
  <c r="O166" i="1" s="1"/>
  <c r="Q168" i="1"/>
  <c r="Q169" i="1"/>
  <c r="Q170" i="1"/>
  <c r="Q167" i="1"/>
  <c r="Q171" i="1"/>
  <c r="AF182" i="1" l="1"/>
  <c r="AE182" i="1"/>
  <c r="AI182" i="1" s="1"/>
  <c r="AF181" i="1"/>
  <c r="AE181" i="1"/>
  <c r="AI181" i="1" s="1"/>
  <c r="AF179" i="1"/>
  <c r="AE179" i="1"/>
  <c r="AE173" i="1"/>
  <c r="AF173" i="1"/>
  <c r="AF176" i="1"/>
  <c r="AE176" i="1"/>
  <c r="AI176" i="1" s="1"/>
  <c r="AF175" i="1"/>
  <c r="AE175" i="1"/>
  <c r="AI175" i="1" s="1"/>
  <c r="AI174" i="1"/>
  <c r="AE168" i="1"/>
  <c r="AI168" i="1" s="1"/>
  <c r="AD171" i="1"/>
  <c r="AD170" i="1"/>
  <c r="AD166" i="1"/>
  <c r="AF166" i="1" l="1"/>
  <c r="AD167" i="1" s="1"/>
  <c r="AE166" i="1"/>
  <c r="AF171" i="1"/>
  <c r="AE171" i="1"/>
  <c r="AI171" i="1" s="1"/>
  <c r="AF170" i="1"/>
  <c r="AE170" i="1"/>
  <c r="AI170" i="1" s="1"/>
  <c r="AE167" i="1" l="1"/>
  <c r="AF167" i="1"/>
  <c r="Q172" i="1" l="1"/>
  <c r="R172" i="1" s="1"/>
  <c r="T172" i="1" s="1"/>
  <c r="Q178" i="1"/>
  <c r="R178" i="1" s="1"/>
  <c r="Q166" i="1"/>
  <c r="R166" i="1" s="1"/>
  <c r="T166" i="1" s="1"/>
  <c r="S172" i="1" l="1"/>
  <c r="AH172" i="1" s="1"/>
  <c r="AG172" i="1" s="1"/>
  <c r="AI172" i="1" s="1"/>
  <c r="S178" i="1"/>
  <c r="AH178" i="1" s="1"/>
  <c r="T178" i="1"/>
  <c r="S166" i="1"/>
  <c r="AH166" i="1" s="1"/>
  <c r="AG166" i="1" s="1"/>
  <c r="AI166" i="1" s="1"/>
  <c r="AH173" i="1" l="1"/>
  <c r="AG173" i="1" s="1"/>
  <c r="AI173" i="1" s="1"/>
  <c r="AG178" i="1"/>
  <c r="AI178" i="1" s="1"/>
  <c r="AH179" i="1"/>
  <c r="AG179" i="1" s="1"/>
  <c r="AI179" i="1" s="1"/>
  <c r="AH167" i="1"/>
  <c r="AG167" i="1" s="1"/>
  <c r="AI167" i="1" s="1"/>
  <c r="Z39" i="23" l="1"/>
  <c r="W39" i="23"/>
  <c r="Z38" i="23"/>
  <c r="W38" i="23"/>
  <c r="AH39" i="23" s="1"/>
  <c r="AG39" i="23" s="1"/>
  <c r="Z37" i="23"/>
  <c r="W37" i="23"/>
  <c r="AH38" i="23" s="1"/>
  <c r="AG38" i="23" s="1"/>
  <c r="Z36" i="23"/>
  <c r="W36" i="23"/>
  <c r="Z35" i="23"/>
  <c r="W35" i="23"/>
  <c r="Z34" i="23"/>
  <c r="W34" i="23"/>
  <c r="Q34" i="23"/>
  <c r="R34" i="23" s="1"/>
  <c r="S34" i="23" s="1"/>
  <c r="N34" i="23"/>
  <c r="AH45" i="22"/>
  <c r="AG45" i="22" s="1"/>
  <c r="AD45" i="22"/>
  <c r="AF45" i="22" s="1"/>
  <c r="Z45" i="22"/>
  <c r="W45" i="22"/>
  <c r="Z44" i="22"/>
  <c r="W44" i="22"/>
  <c r="Z43" i="22"/>
  <c r="W43" i="22"/>
  <c r="AH44" i="22" s="1"/>
  <c r="AG44" i="22" s="1"/>
  <c r="Z42" i="22"/>
  <c r="W42" i="22"/>
  <c r="AH43" i="22" s="1"/>
  <c r="AG43" i="22" s="1"/>
  <c r="Z41" i="22"/>
  <c r="W41" i="22"/>
  <c r="Z40" i="22"/>
  <c r="W40" i="22"/>
  <c r="AD40" i="22" s="1"/>
  <c r="Q40" i="22"/>
  <c r="R40" i="22" s="1"/>
  <c r="O40" i="22"/>
  <c r="N40" i="22"/>
  <c r="Z165" i="1"/>
  <c r="W165" i="1"/>
  <c r="Z164" i="1"/>
  <c r="W164" i="1"/>
  <c r="AH165" i="1" s="1"/>
  <c r="AG165" i="1" s="1"/>
  <c r="Z163" i="1"/>
  <c r="W163" i="1"/>
  <c r="AH164" i="1" s="1"/>
  <c r="AG164" i="1" s="1"/>
  <c r="Z162" i="1"/>
  <c r="W162" i="1"/>
  <c r="AD163" i="1" s="1"/>
  <c r="Z161" i="1"/>
  <c r="W161" i="1"/>
  <c r="Z160" i="1"/>
  <c r="W160" i="1"/>
  <c r="Q160" i="1"/>
  <c r="R160" i="1" s="1"/>
  <c r="S160" i="1" s="1"/>
  <c r="O160" i="1"/>
  <c r="N160" i="1"/>
  <c r="Q36" i="23"/>
  <c r="Q39" i="23"/>
  <c r="Q161" i="1"/>
  <c r="Q42" i="22"/>
  <c r="Q44" i="22"/>
  <c r="Q164" i="1"/>
  <c r="Q35" i="23"/>
  <c r="Q41" i="22"/>
  <c r="Q163" i="1"/>
  <c r="Q37" i="23"/>
  <c r="Q43" i="22"/>
  <c r="Q162" i="1"/>
  <c r="Q38" i="23"/>
  <c r="Q45" i="22"/>
  <c r="Q165" i="1"/>
  <c r="T34" i="23" l="1"/>
  <c r="AH34" i="23"/>
  <c r="AD34" i="23"/>
  <c r="O34" i="23"/>
  <c r="AD38" i="23"/>
  <c r="AD39" i="23"/>
  <c r="T40" i="22"/>
  <c r="S40" i="22"/>
  <c r="AH40" i="22" s="1"/>
  <c r="AE40" i="22"/>
  <c r="AF40" i="22"/>
  <c r="AD41" i="22" s="1"/>
  <c r="AD43" i="22"/>
  <c r="AD44" i="22"/>
  <c r="AE45" i="22"/>
  <c r="AI45" i="22" s="1"/>
  <c r="AF163" i="1"/>
  <c r="AE163" i="1"/>
  <c r="T160" i="1"/>
  <c r="AH160" i="1"/>
  <c r="AG160" i="1" s="1"/>
  <c r="AD164" i="1"/>
  <c r="AD165" i="1"/>
  <c r="AH163" i="1"/>
  <c r="AG163" i="1" s="1"/>
  <c r="AD160" i="1"/>
  <c r="Z159" i="1"/>
  <c r="W159" i="1"/>
  <c r="AG158" i="1"/>
  <c r="AF158" i="1"/>
  <c r="AE158" i="1"/>
  <c r="AI158" i="1" s="1"/>
  <c r="Z157" i="1"/>
  <c r="W157" i="1"/>
  <c r="Z156" i="1"/>
  <c r="W156" i="1"/>
  <c r="Z155" i="1"/>
  <c r="W155" i="1"/>
  <c r="Z154" i="1"/>
  <c r="W154" i="1"/>
  <c r="Q154" i="1"/>
  <c r="R154" i="1" s="1"/>
  <c r="S154" i="1" s="1"/>
  <c r="N154" i="1"/>
  <c r="Q158" i="1"/>
  <c r="Q157" i="1"/>
  <c r="Q156" i="1"/>
  <c r="Q155" i="1"/>
  <c r="AF38" i="23" l="1"/>
  <c r="AE38" i="23"/>
  <c r="AI38" i="23" s="1"/>
  <c r="AH36" i="23"/>
  <c r="AG34" i="23"/>
  <c r="AH35" i="23"/>
  <c r="AG35" i="23" s="1"/>
  <c r="AF39" i="23"/>
  <c r="AE39" i="23"/>
  <c r="AI39" i="23" s="1"/>
  <c r="AE34" i="23"/>
  <c r="AF34" i="23"/>
  <c r="AD35" i="23" s="1"/>
  <c r="AH41" i="22"/>
  <c r="AG40" i="22"/>
  <c r="AI40" i="22" s="1"/>
  <c r="AE44" i="22"/>
  <c r="AI44" i="22" s="1"/>
  <c r="AF44" i="22"/>
  <c r="AF41" i="22"/>
  <c r="AD42" i="22" s="1"/>
  <c r="AE41" i="22"/>
  <c r="AF43" i="22"/>
  <c r="AE43" i="22"/>
  <c r="AI43" i="22" s="1"/>
  <c r="AF165" i="1"/>
  <c r="AE165" i="1"/>
  <c r="AI165" i="1" s="1"/>
  <c r="AH161" i="1"/>
  <c r="AF164" i="1"/>
  <c r="AE164" i="1"/>
  <c r="AI164" i="1" s="1"/>
  <c r="AE160" i="1"/>
  <c r="AI160" i="1" s="1"/>
  <c r="AF160" i="1"/>
  <c r="AD161" i="1" s="1"/>
  <c r="AI163" i="1"/>
  <c r="T154" i="1"/>
  <c r="O154" i="1"/>
  <c r="AD154" i="1" s="1"/>
  <c r="AH154" i="1"/>
  <c r="AG154" i="1" s="1"/>
  <c r="AI34" i="23" l="1"/>
  <c r="AF35" i="23"/>
  <c r="AE35" i="23"/>
  <c r="AI35" i="23" s="1"/>
  <c r="AH37" i="23"/>
  <c r="AG37" i="23" s="1"/>
  <c r="AG36" i="23"/>
  <c r="AH42" i="22"/>
  <c r="AG42" i="22" s="1"/>
  <c r="AG41" i="22"/>
  <c r="AI41" i="22" s="1"/>
  <c r="AF42" i="22"/>
  <c r="AE42" i="22"/>
  <c r="AF161" i="1"/>
  <c r="AD162" i="1" s="1"/>
  <c r="AE161" i="1"/>
  <c r="AG161" i="1"/>
  <c r="AH162" i="1"/>
  <c r="AG162" i="1" s="1"/>
  <c r="AF154" i="1"/>
  <c r="AD155" i="1" s="1"/>
  <c r="AE154" i="1"/>
  <c r="AI154" i="1" s="1"/>
  <c r="AH155" i="1"/>
  <c r="AI161" i="1" l="1"/>
  <c r="AD37" i="23"/>
  <c r="AD36" i="23"/>
  <c r="AI42" i="22"/>
  <c r="AF162" i="1"/>
  <c r="AE162" i="1"/>
  <c r="AI162" i="1" s="1"/>
  <c r="AF155" i="1"/>
  <c r="AD156" i="1" s="1"/>
  <c r="AE155" i="1"/>
  <c r="AG155" i="1"/>
  <c r="AH156" i="1"/>
  <c r="AI155" i="1" l="1"/>
  <c r="AF36" i="23"/>
  <c r="AE36" i="23"/>
  <c r="AI36" i="23" s="1"/>
  <c r="AF37" i="23"/>
  <c r="AE37" i="23"/>
  <c r="AI37" i="23" s="1"/>
  <c r="AF156" i="1"/>
  <c r="AE156" i="1"/>
  <c r="AG156" i="1"/>
  <c r="AH157" i="1"/>
  <c r="AG157" i="1" s="1"/>
  <c r="AH159" i="1"/>
  <c r="AG159" i="1" s="1"/>
  <c r="AI156" i="1" l="1"/>
  <c r="AD157" i="1"/>
  <c r="AD159" i="1"/>
  <c r="AF159" i="1" l="1"/>
  <c r="AE159" i="1"/>
  <c r="AI159" i="1" s="1"/>
  <c r="AF157" i="1"/>
  <c r="AE157" i="1"/>
  <c r="AI157" i="1" s="1"/>
  <c r="AH153" i="1" l="1"/>
  <c r="AG153" i="1" s="1"/>
  <c r="AD153" i="1"/>
  <c r="AF153" i="1" s="1"/>
  <c r="Z153" i="1"/>
  <c r="W153" i="1"/>
  <c r="Z152" i="1"/>
  <c r="W152" i="1"/>
  <c r="Z151" i="1"/>
  <c r="W151" i="1"/>
  <c r="AH152" i="1" s="1"/>
  <c r="AG152" i="1" s="1"/>
  <c r="Z150" i="1"/>
  <c r="W150" i="1"/>
  <c r="AH151" i="1" s="1"/>
  <c r="AG151" i="1" s="1"/>
  <c r="Z149" i="1"/>
  <c r="W149" i="1"/>
  <c r="AD150" i="1" s="1"/>
  <c r="Z148" i="1"/>
  <c r="W148" i="1"/>
  <c r="Q148" i="1"/>
  <c r="R148" i="1" s="1"/>
  <c r="O148" i="1"/>
  <c r="AD148" i="1" s="1"/>
  <c r="N148" i="1"/>
  <c r="AH147" i="1"/>
  <c r="AG147" i="1" s="1"/>
  <c r="AD147" i="1"/>
  <c r="AE147" i="1" s="1"/>
  <c r="Z147" i="1"/>
  <c r="W147" i="1"/>
  <c r="Z146" i="1"/>
  <c r="W146" i="1"/>
  <c r="Z145" i="1"/>
  <c r="W145" i="1"/>
  <c r="AH146" i="1" s="1"/>
  <c r="AG146" i="1" s="1"/>
  <c r="AH144" i="1"/>
  <c r="AG144" i="1" s="1"/>
  <c r="AD144" i="1"/>
  <c r="AF144" i="1" s="1"/>
  <c r="Z144" i="1"/>
  <c r="W144" i="1"/>
  <c r="AH145" i="1" s="1"/>
  <c r="AG145" i="1" s="1"/>
  <c r="AH143" i="1"/>
  <c r="AG143" i="1" s="1"/>
  <c r="Z143" i="1"/>
  <c r="W143" i="1"/>
  <c r="Z142" i="1"/>
  <c r="W142" i="1"/>
  <c r="AD142" i="1" s="1"/>
  <c r="Q142" i="1"/>
  <c r="R142" i="1" s="1"/>
  <c r="O142" i="1"/>
  <c r="N142" i="1"/>
  <c r="Z39" i="22"/>
  <c r="W39" i="22"/>
  <c r="Z38" i="22"/>
  <c r="W38" i="22"/>
  <c r="AH39" i="22" s="1"/>
  <c r="AG39" i="22" s="1"/>
  <c r="AH37" i="22"/>
  <c r="AG37" i="22"/>
  <c r="AD37" i="22"/>
  <c r="AF37" i="22" s="1"/>
  <c r="Z37" i="22"/>
  <c r="W37" i="22"/>
  <c r="AH38" i="22" s="1"/>
  <c r="AG38" i="22" s="1"/>
  <c r="Z36" i="22"/>
  <c r="W36" i="22"/>
  <c r="Z35" i="22"/>
  <c r="W35" i="22"/>
  <c r="AH36" i="22" s="1"/>
  <c r="AG36" i="22" s="1"/>
  <c r="Z34" i="22"/>
  <c r="W34" i="22"/>
  <c r="Q34" i="22"/>
  <c r="R34" i="22" s="1"/>
  <c r="S34" i="22" s="1"/>
  <c r="N34" i="22"/>
  <c r="O34" i="22" s="1"/>
  <c r="Z33" i="23"/>
  <c r="W33" i="23"/>
  <c r="Z32" i="23"/>
  <c r="W32" i="23"/>
  <c r="AH33" i="23" s="1"/>
  <c r="AG33" i="23" s="1"/>
  <c r="AH31" i="23"/>
  <c r="AG31" i="23" s="1"/>
  <c r="Z31" i="23"/>
  <c r="W31" i="23"/>
  <c r="AH30" i="23"/>
  <c r="AG30" i="23" s="1"/>
  <c r="Z30" i="23"/>
  <c r="W30" i="23"/>
  <c r="AD31" i="23" s="1"/>
  <c r="Z29" i="23"/>
  <c r="W29" i="23"/>
  <c r="AD30" i="23" s="1"/>
  <c r="Z28" i="23"/>
  <c r="W28" i="23"/>
  <c r="Q28" i="23"/>
  <c r="R28" i="23" s="1"/>
  <c r="S28" i="23" s="1"/>
  <c r="N28" i="23"/>
  <c r="O28" i="23" s="1"/>
  <c r="Q147" i="1"/>
  <c r="Q144" i="1"/>
  <c r="Q145" i="1"/>
  <c r="Q29" i="23"/>
  <c r="Q35" i="22"/>
  <c r="Q150" i="1"/>
  <c r="Q38" i="22"/>
  <c r="Q152" i="1"/>
  <c r="Q153" i="1"/>
  <c r="Q32" i="23"/>
  <c r="Q143" i="1"/>
  <c r="Q31" i="23"/>
  <c r="Q33" i="23"/>
  <c r="Q39" i="22"/>
  <c r="Q146" i="1"/>
  <c r="Q36" i="22"/>
  <c r="Q37" i="22"/>
  <c r="Q149" i="1"/>
  <c r="Q151" i="1"/>
  <c r="Q30" i="23"/>
  <c r="AI147" i="1" l="1"/>
  <c r="AF148" i="1"/>
  <c r="AD149" i="1" s="1"/>
  <c r="AE148" i="1"/>
  <c r="T148" i="1"/>
  <c r="S148" i="1"/>
  <c r="AH148" i="1" s="1"/>
  <c r="AF150" i="1"/>
  <c r="AE150" i="1"/>
  <c r="AD151" i="1"/>
  <c r="AD152" i="1"/>
  <c r="AH150" i="1"/>
  <c r="AG150" i="1" s="1"/>
  <c r="AE153" i="1"/>
  <c r="AI153" i="1" s="1"/>
  <c r="AE142" i="1"/>
  <c r="AF142" i="1"/>
  <c r="AD143" i="1" s="1"/>
  <c r="T142" i="1"/>
  <c r="S142" i="1"/>
  <c r="AH142" i="1" s="1"/>
  <c r="AG142" i="1" s="1"/>
  <c r="AE144" i="1"/>
  <c r="AI144" i="1" s="1"/>
  <c r="AD145" i="1"/>
  <c r="AD146" i="1"/>
  <c r="AF147" i="1"/>
  <c r="AD36" i="22"/>
  <c r="AH34" i="22"/>
  <c r="AG34" i="22" s="1"/>
  <c r="AE37" i="22"/>
  <c r="AI37" i="22" s="1"/>
  <c r="AD38" i="22"/>
  <c r="T34" i="22"/>
  <c r="AD39" i="22"/>
  <c r="AD34" i="22"/>
  <c r="AF30" i="23"/>
  <c r="AE30" i="23"/>
  <c r="AI30" i="23" s="1"/>
  <c r="AF31" i="23"/>
  <c r="AE31" i="23"/>
  <c r="AI31" i="23" s="1"/>
  <c r="AD28" i="23"/>
  <c r="AH28" i="23"/>
  <c r="AG28" i="23" s="1"/>
  <c r="AD32" i="23"/>
  <c r="T28" i="23"/>
  <c r="AD33" i="23"/>
  <c r="AH32" i="23"/>
  <c r="AG32" i="23" s="1"/>
  <c r="AH29" i="23" l="1"/>
  <c r="AG29" i="23" s="1"/>
  <c r="AI142" i="1"/>
  <c r="AE149" i="1"/>
  <c r="AF149" i="1"/>
  <c r="AE152" i="1"/>
  <c r="AI152" i="1" s="1"/>
  <c r="AF152" i="1"/>
  <c r="AF151" i="1"/>
  <c r="AE151" i="1"/>
  <c r="AI151" i="1" s="1"/>
  <c r="AI150" i="1"/>
  <c r="AH149" i="1"/>
  <c r="AG149" i="1" s="1"/>
  <c r="AG148" i="1"/>
  <c r="AI148" i="1" s="1"/>
  <c r="AF146" i="1"/>
  <c r="AE146" i="1"/>
  <c r="AI146" i="1" s="1"/>
  <c r="AF143" i="1"/>
  <c r="AE143" i="1"/>
  <c r="AI143" i="1" s="1"/>
  <c r="AF145" i="1"/>
  <c r="AE145" i="1"/>
  <c r="AI145" i="1" s="1"/>
  <c r="AF36" i="22"/>
  <c r="AE36" i="22"/>
  <c r="AI36" i="22" s="1"/>
  <c r="AE34" i="22"/>
  <c r="AI34" i="22" s="1"/>
  <c r="AF34" i="22"/>
  <c r="AD35" i="22" s="1"/>
  <c r="AF39" i="22"/>
  <c r="AE39" i="22"/>
  <c r="AI39" i="22" s="1"/>
  <c r="AH35" i="22"/>
  <c r="AG35" i="22" s="1"/>
  <c r="AF38" i="22"/>
  <c r="AE38" i="22"/>
  <c r="AI38" i="22" s="1"/>
  <c r="AE33" i="23"/>
  <c r="AI33" i="23" s="1"/>
  <c r="AF33" i="23"/>
  <c r="AF32" i="23"/>
  <c r="AE32" i="23"/>
  <c r="AI32" i="23" s="1"/>
  <c r="AE28" i="23"/>
  <c r="AI28" i="23" s="1"/>
  <c r="AF28" i="23"/>
  <c r="AD29" i="23" s="1"/>
  <c r="AI149" i="1" l="1"/>
  <c r="AF35" i="22"/>
  <c r="AE35" i="22"/>
  <c r="AI35" i="22" s="1"/>
  <c r="AF29" i="23"/>
  <c r="AE29" i="23"/>
  <c r="AI29" i="23" s="1"/>
  <c r="AH141" i="1" l="1"/>
  <c r="AG141" i="1" s="1"/>
  <c r="AD141" i="1"/>
  <c r="AF141" i="1" s="1"/>
  <c r="Z141" i="1"/>
  <c r="W141" i="1"/>
  <c r="AD140" i="1"/>
  <c r="AE140" i="1" s="1"/>
  <c r="Z140" i="1"/>
  <c r="W140" i="1"/>
  <c r="Z139" i="1"/>
  <c r="W139" i="1"/>
  <c r="AH140" i="1" s="1"/>
  <c r="AG140" i="1" s="1"/>
  <c r="AH138" i="1"/>
  <c r="AG138" i="1" s="1"/>
  <c r="Z138" i="1"/>
  <c r="W138" i="1"/>
  <c r="AH139" i="1" s="1"/>
  <c r="AG139" i="1" s="1"/>
  <c r="Z137" i="1"/>
  <c r="W137" i="1"/>
  <c r="AD138" i="1" s="1"/>
  <c r="Z136" i="1"/>
  <c r="W136" i="1"/>
  <c r="Q136" i="1"/>
  <c r="R136" i="1" s="1"/>
  <c r="O136" i="1"/>
  <c r="N136" i="1"/>
  <c r="Q137" i="1"/>
  <c r="Q141" i="1"/>
  <c r="Q139" i="1"/>
  <c r="Q138" i="1"/>
  <c r="Q140" i="1"/>
  <c r="AD136" i="1" l="1"/>
  <c r="AF136" i="1" s="1"/>
  <c r="AD137" i="1" s="1"/>
  <c r="AF138" i="1"/>
  <c r="AE138" i="1"/>
  <c r="AI138" i="1" s="1"/>
  <c r="T136" i="1"/>
  <c r="S136" i="1"/>
  <c r="AH136" i="1" s="1"/>
  <c r="AI140" i="1"/>
  <c r="AD139" i="1"/>
  <c r="AF140" i="1"/>
  <c r="AE141" i="1"/>
  <c r="AI141" i="1" s="1"/>
  <c r="AE136" i="1" l="1"/>
  <c r="AE137" i="1"/>
  <c r="AF137" i="1"/>
  <c r="AF139" i="1"/>
  <c r="AE139" i="1"/>
  <c r="AI139" i="1" s="1"/>
  <c r="AH137" i="1"/>
  <c r="AG137" i="1" s="1"/>
  <c r="AG136" i="1"/>
  <c r="AI136" i="1" l="1"/>
  <c r="AI137" i="1"/>
  <c r="Z27" i="22" l="1"/>
  <c r="W27" i="22"/>
  <c r="Z26" i="22"/>
  <c r="W26" i="22"/>
  <c r="AD27" i="22" s="1"/>
  <c r="Z25" i="22"/>
  <c r="W25" i="22"/>
  <c r="AD26" i="22" s="1"/>
  <c r="Z24" i="22"/>
  <c r="W24" i="22"/>
  <c r="Z23" i="22"/>
  <c r="W23" i="22"/>
  <c r="Z22" i="22"/>
  <c r="W22" i="22"/>
  <c r="Q22" i="22"/>
  <c r="R22" i="22" s="1"/>
  <c r="S22" i="22" s="1"/>
  <c r="N22" i="22"/>
  <c r="O22" i="22" s="1"/>
  <c r="AD22" i="22" s="1"/>
  <c r="Q23" i="22"/>
  <c r="Q25" i="22"/>
  <c r="Q26" i="22"/>
  <c r="AH26" i="22" l="1"/>
  <c r="AG26" i="22" s="1"/>
  <c r="AH25" i="22"/>
  <c r="AG25" i="22" s="1"/>
  <c r="AH27" i="22"/>
  <c r="AG27" i="22" s="1"/>
  <c r="Q27" i="22"/>
  <c r="Q24" i="22"/>
  <c r="AE22" i="22" l="1"/>
  <c r="AF22" i="22"/>
  <c r="AD23" i="22" s="1"/>
  <c r="AF26" i="22"/>
  <c r="AE26" i="22"/>
  <c r="AI26" i="22" s="1"/>
  <c r="AF27" i="22"/>
  <c r="AE27" i="22"/>
  <c r="AI27" i="22" s="1"/>
  <c r="AD25" i="22"/>
  <c r="AD24" i="22"/>
  <c r="AH22" i="22"/>
  <c r="AG22" i="22" s="1"/>
  <c r="T22" i="22"/>
  <c r="AH24" i="22"/>
  <c r="AG24" i="22" s="1"/>
  <c r="AH23" i="22" l="1"/>
  <c r="AG23" i="22" s="1"/>
  <c r="AE23" i="22"/>
  <c r="AF23" i="22"/>
  <c r="AF24" i="22"/>
  <c r="AE24" i="22"/>
  <c r="AI24" i="22" s="1"/>
  <c r="AI22" i="22"/>
  <c r="AF25" i="22"/>
  <c r="AE25" i="22"/>
  <c r="AI25" i="22" s="1"/>
  <c r="AI23" i="22" l="1"/>
  <c r="Z33" i="22"/>
  <c r="W33" i="22"/>
  <c r="Z32" i="22"/>
  <c r="W32" i="22"/>
  <c r="Z31" i="22"/>
  <c r="W31" i="22"/>
  <c r="AH32" i="22" s="1"/>
  <c r="AG32" i="22" s="1"/>
  <c r="Z30" i="22"/>
  <c r="W30" i="22"/>
  <c r="Z29" i="22"/>
  <c r="W29" i="22"/>
  <c r="AH30" i="22" s="1"/>
  <c r="AG30" i="22" s="1"/>
  <c r="Z28" i="22"/>
  <c r="W28" i="22"/>
  <c r="N28" i="22"/>
  <c r="O28" i="22" s="1"/>
  <c r="Q29" i="22"/>
  <c r="Q30" i="22"/>
  <c r="Q33" i="22"/>
  <c r="Q31" i="22"/>
  <c r="Q32" i="22"/>
  <c r="AD31" i="22" l="1"/>
  <c r="AF31" i="22" s="1"/>
  <c r="AD30" i="22"/>
  <c r="AF30" i="22" s="1"/>
  <c r="AH33" i="22"/>
  <c r="AG33" i="22" s="1"/>
  <c r="AH31" i="22"/>
  <c r="AG31" i="22" s="1"/>
  <c r="AD32" i="22"/>
  <c r="AD33" i="22"/>
  <c r="AD28" i="22"/>
  <c r="Z135" i="1"/>
  <c r="W135" i="1"/>
  <c r="Z134" i="1"/>
  <c r="W134" i="1"/>
  <c r="Z133" i="1"/>
  <c r="W133" i="1"/>
  <c r="AD134" i="1" s="1"/>
  <c r="Z132" i="1"/>
  <c r="W132" i="1"/>
  <c r="Z131" i="1"/>
  <c r="W131" i="1"/>
  <c r="Z130" i="1"/>
  <c r="W130" i="1"/>
  <c r="N130" i="1"/>
  <c r="Z129" i="1"/>
  <c r="W129" i="1"/>
  <c r="Z128" i="1"/>
  <c r="W128" i="1"/>
  <c r="Z127" i="1"/>
  <c r="W127" i="1"/>
  <c r="Z126" i="1"/>
  <c r="W126" i="1"/>
  <c r="AG125" i="1"/>
  <c r="Z125" i="1"/>
  <c r="W125" i="1"/>
  <c r="Z124" i="1"/>
  <c r="W124" i="1"/>
  <c r="N124" i="1"/>
  <c r="O124" i="1" s="1"/>
  <c r="Q133" i="1"/>
  <c r="Q127" i="1"/>
  <c r="Q126" i="1"/>
  <c r="Q131" i="1"/>
  <c r="Q129" i="1"/>
  <c r="Q132" i="1"/>
  <c r="Q134" i="1"/>
  <c r="Q135" i="1"/>
  <c r="Q125" i="1"/>
  <c r="Q128" i="1"/>
  <c r="AH128" i="1" l="1"/>
  <c r="AG128" i="1" s="1"/>
  <c r="AD126" i="1"/>
  <c r="AF126" i="1" s="1"/>
  <c r="AH129" i="1"/>
  <c r="AG129" i="1" s="1"/>
  <c r="AH135" i="1"/>
  <c r="AG135" i="1" s="1"/>
  <c r="AD125" i="1"/>
  <c r="AE125" i="1" s="1"/>
  <c r="AI125" i="1" s="1"/>
  <c r="AD132" i="1"/>
  <c r="AF132" i="1" s="1"/>
  <c r="AH127" i="1"/>
  <c r="AG127" i="1" s="1"/>
  <c r="AE31" i="22"/>
  <c r="AI31" i="22" s="1"/>
  <c r="AE30" i="22"/>
  <c r="AI30" i="22" s="1"/>
  <c r="AD128" i="1"/>
  <c r="AF128" i="1" s="1"/>
  <c r="AH126" i="1"/>
  <c r="AG126" i="1" s="1"/>
  <c r="AD135" i="1"/>
  <c r="AE135" i="1" s="1"/>
  <c r="AI135" i="1" s="1"/>
  <c r="AD127" i="1"/>
  <c r="AE127" i="1" s="1"/>
  <c r="AH132" i="1"/>
  <c r="AG132" i="1" s="1"/>
  <c r="AH134" i="1"/>
  <c r="AG134" i="1" s="1"/>
  <c r="AE28" i="22"/>
  <c r="AF28" i="22"/>
  <c r="AD29" i="22" s="1"/>
  <c r="AF33" i="22"/>
  <c r="AE33" i="22"/>
  <c r="AI33" i="22" s="1"/>
  <c r="AF32" i="22"/>
  <c r="AE32" i="22"/>
  <c r="AI32" i="22" s="1"/>
  <c r="AF134" i="1"/>
  <c r="AE134" i="1"/>
  <c r="O130" i="1"/>
  <c r="AD130" i="1" s="1"/>
  <c r="AD129" i="1"/>
  <c r="AD133" i="1"/>
  <c r="AD124" i="1"/>
  <c r="AH133" i="1"/>
  <c r="AG133" i="1" s="1"/>
  <c r="AF125" i="1" l="1"/>
  <c r="AE132" i="1"/>
  <c r="AI132" i="1" s="1"/>
  <c r="AE126" i="1"/>
  <c r="AI126" i="1" s="1"/>
  <c r="AF135" i="1"/>
  <c r="AE128" i="1"/>
  <c r="AI128" i="1" s="1"/>
  <c r="AI134" i="1"/>
  <c r="AI127" i="1"/>
  <c r="AF127" i="1"/>
  <c r="AE29" i="22"/>
  <c r="AF29" i="22"/>
  <c r="AF130" i="1"/>
  <c r="AD131" i="1" s="1"/>
  <c r="AE130" i="1"/>
  <c r="AF129" i="1"/>
  <c r="AE129" i="1"/>
  <c r="AI129" i="1" s="1"/>
  <c r="AF124" i="1"/>
  <c r="AE124" i="1"/>
  <c r="AF133" i="1"/>
  <c r="AE133" i="1"/>
  <c r="AI133" i="1" s="1"/>
  <c r="AE131" i="1" l="1"/>
  <c r="AF131" i="1"/>
  <c r="Q28" i="22" l="1"/>
  <c r="R28" i="22" s="1"/>
  <c r="S28" i="22" l="1"/>
  <c r="AH28" i="22" s="1"/>
  <c r="T28" i="22"/>
  <c r="Q124" i="1"/>
  <c r="R124" i="1" s="1"/>
  <c r="Q130" i="1"/>
  <c r="R130" i="1" s="1"/>
  <c r="AG28" i="22" l="1"/>
  <c r="AI28" i="22" s="1"/>
  <c r="AH29" i="22"/>
  <c r="AG29" i="22" s="1"/>
  <c r="AI29" i="22" s="1"/>
  <c r="S130" i="1"/>
  <c r="AH130" i="1" s="1"/>
  <c r="AG130" i="1" s="1"/>
  <c r="AI130" i="1" s="1"/>
  <c r="T130" i="1"/>
  <c r="S124" i="1"/>
  <c r="AH124" i="1" s="1"/>
  <c r="T124" i="1"/>
  <c r="AG124" i="1" l="1"/>
  <c r="AI124" i="1" s="1"/>
  <c r="AG131" i="1"/>
  <c r="AI131" i="1" s="1"/>
  <c r="Z123" i="1" l="1"/>
  <c r="W123" i="1"/>
  <c r="Z122" i="1"/>
  <c r="W122" i="1"/>
  <c r="Z121" i="1"/>
  <c r="W121" i="1"/>
  <c r="AH122" i="1" s="1"/>
  <c r="AG122" i="1" s="1"/>
  <c r="Z120" i="1"/>
  <c r="W120" i="1"/>
  <c r="Z119" i="1"/>
  <c r="W119" i="1"/>
  <c r="Z118" i="1"/>
  <c r="W118" i="1"/>
  <c r="Q118" i="1"/>
  <c r="R118" i="1" s="1"/>
  <c r="S118" i="1" s="1"/>
  <c r="N118" i="1"/>
  <c r="O118" i="1" s="1"/>
  <c r="Z117" i="1"/>
  <c r="W117" i="1"/>
  <c r="Z116" i="1"/>
  <c r="W116" i="1"/>
  <c r="Z115" i="1"/>
  <c r="W115" i="1"/>
  <c r="Z114" i="1"/>
  <c r="W114" i="1"/>
  <c r="Z113" i="1"/>
  <c r="W113" i="1"/>
  <c r="Z112" i="1"/>
  <c r="W112" i="1"/>
  <c r="Q112" i="1"/>
  <c r="R112" i="1" s="1"/>
  <c r="N112" i="1"/>
  <c r="O112" i="1" s="1"/>
  <c r="Z111" i="1"/>
  <c r="W111" i="1"/>
  <c r="Z110" i="1"/>
  <c r="W110" i="1"/>
  <c r="Z109" i="1"/>
  <c r="W109" i="1"/>
  <c r="Z108" i="1"/>
  <c r="W108" i="1"/>
  <c r="Z107" i="1"/>
  <c r="W107" i="1"/>
  <c r="Z106" i="1"/>
  <c r="W106" i="1"/>
  <c r="Q106" i="1"/>
  <c r="R106" i="1" s="1"/>
  <c r="S106" i="1" s="1"/>
  <c r="M106" i="1"/>
  <c r="N106" i="1" s="1"/>
  <c r="O106" i="1" s="1"/>
  <c r="Z105" i="1"/>
  <c r="W105" i="1"/>
  <c r="Z104" i="1"/>
  <c r="W104" i="1"/>
  <c r="Z103" i="1"/>
  <c r="W103" i="1"/>
  <c r="Z102" i="1"/>
  <c r="W102" i="1"/>
  <c r="Z101" i="1"/>
  <c r="W101" i="1"/>
  <c r="Z100" i="1"/>
  <c r="W100" i="1"/>
  <c r="Q100" i="1"/>
  <c r="R100" i="1" s="1"/>
  <c r="S100" i="1" s="1"/>
  <c r="N100" i="1"/>
  <c r="Q119" i="1"/>
  <c r="Q114" i="1"/>
  <c r="Q108" i="1"/>
  <c r="Q107" i="1"/>
  <c r="Q121" i="1"/>
  <c r="Q101" i="1"/>
  <c r="Q103" i="1"/>
  <c r="Q122" i="1"/>
  <c r="Q102" i="1"/>
  <c r="Q109" i="1"/>
  <c r="Q115" i="1"/>
  <c r="Q105" i="1"/>
  <c r="Q110" i="1"/>
  <c r="Q104" i="1"/>
  <c r="Q120" i="1"/>
  <c r="Q117" i="1"/>
  <c r="Q116" i="1"/>
  <c r="Q111" i="1"/>
  <c r="Q123" i="1"/>
  <c r="Q113" i="1"/>
  <c r="AH111" i="1" l="1"/>
  <c r="AG111" i="1" s="1"/>
  <c r="AD119" i="1"/>
  <c r="AE119" i="1" s="1"/>
  <c r="AH114" i="1"/>
  <c r="AG114" i="1" s="1"/>
  <c r="AH104" i="1"/>
  <c r="AG104" i="1" s="1"/>
  <c r="AD107" i="1"/>
  <c r="AF107" i="1" s="1"/>
  <c r="AH103" i="1"/>
  <c r="AG103" i="1" s="1"/>
  <c r="AD108" i="1"/>
  <c r="AE108" i="1" s="1"/>
  <c r="AD104" i="1"/>
  <c r="AE104" i="1" s="1"/>
  <c r="AH106" i="1"/>
  <c r="AG106" i="1" s="1"/>
  <c r="AH123" i="1"/>
  <c r="AG123" i="1" s="1"/>
  <c r="AD114" i="1"/>
  <c r="AD105" i="1"/>
  <c r="AE105" i="1" s="1"/>
  <c r="AH113" i="1"/>
  <c r="AG113" i="1" s="1"/>
  <c r="AD109" i="1"/>
  <c r="AF109" i="1" s="1"/>
  <c r="AD115" i="1"/>
  <c r="AF115" i="1" s="1"/>
  <c r="AD117" i="1"/>
  <c r="AF117" i="1" s="1"/>
  <c r="AD118" i="1"/>
  <c r="AF118" i="1" s="1"/>
  <c r="AD123" i="1"/>
  <c r="AF123" i="1" s="1"/>
  <c r="AD106" i="1"/>
  <c r="AE106" i="1" s="1"/>
  <c r="AD116" i="1"/>
  <c r="AE116" i="1" s="1"/>
  <c r="AD120" i="1"/>
  <c r="AE120" i="1" s="1"/>
  <c r="T118" i="1"/>
  <c r="T100" i="1"/>
  <c r="T112" i="1"/>
  <c r="S112" i="1"/>
  <c r="AH112" i="1" s="1"/>
  <c r="AG112" i="1" s="1"/>
  <c r="O100" i="1"/>
  <c r="AD100" i="1" s="1"/>
  <c r="AH105" i="1"/>
  <c r="AG105" i="1" s="1"/>
  <c r="T106" i="1"/>
  <c r="AH107" i="1"/>
  <c r="AG107" i="1" s="1"/>
  <c r="AD111" i="1"/>
  <c r="AH115" i="1"/>
  <c r="AG115" i="1" s="1"/>
  <c r="AH118" i="1"/>
  <c r="AG118" i="1" s="1"/>
  <c r="AD122" i="1"/>
  <c r="AD110" i="1"/>
  <c r="AD121" i="1"/>
  <c r="AH108" i="1"/>
  <c r="AG108" i="1" s="1"/>
  <c r="AI108" i="1" s="1"/>
  <c r="AD112" i="1"/>
  <c r="AH116" i="1"/>
  <c r="AG116" i="1" s="1"/>
  <c r="AH119" i="1"/>
  <c r="AG119" i="1" s="1"/>
  <c r="AD103" i="1"/>
  <c r="AH109" i="1"/>
  <c r="AG109" i="1" s="1"/>
  <c r="AD113" i="1"/>
  <c r="AH117" i="1"/>
  <c r="AG117" i="1" s="1"/>
  <c r="AH120" i="1"/>
  <c r="AG120" i="1" s="1"/>
  <c r="AH100" i="1"/>
  <c r="AG100" i="1" s="1"/>
  <c r="AH110" i="1"/>
  <c r="AG110" i="1" s="1"/>
  <c r="AH121" i="1"/>
  <c r="AG121" i="1" s="1"/>
  <c r="AE117" i="1" l="1"/>
  <c r="AI117" i="1" s="1"/>
  <c r="AE107" i="1"/>
  <c r="AI107" i="1" s="1"/>
  <c r="AF108" i="1"/>
  <c r="AI116" i="1"/>
  <c r="AF119" i="1"/>
  <c r="AF105" i="1"/>
  <c r="AI119" i="1"/>
  <c r="AI104" i="1"/>
  <c r="AI106" i="1"/>
  <c r="AE109" i="1"/>
  <c r="AE118" i="1"/>
  <c r="AI118" i="1" s="1"/>
  <c r="AF116" i="1"/>
  <c r="AF106" i="1"/>
  <c r="AF104" i="1"/>
  <c r="AE123" i="1"/>
  <c r="AI123" i="1" s="1"/>
  <c r="AF120" i="1"/>
  <c r="AE114" i="1"/>
  <c r="AI114" i="1" s="1"/>
  <c r="AF114" i="1"/>
  <c r="AE115" i="1"/>
  <c r="AI115" i="1" s="1"/>
  <c r="AH101" i="1"/>
  <c r="AG101" i="1" s="1"/>
  <c r="AF100" i="1"/>
  <c r="AD101" i="1" s="1"/>
  <c r="AE100" i="1"/>
  <c r="AI100" i="1" s="1"/>
  <c r="AF110" i="1"/>
  <c r="AE110" i="1"/>
  <c r="AI110" i="1" s="1"/>
  <c r="AF122" i="1"/>
  <c r="AE122" i="1"/>
  <c r="AI122" i="1" s="1"/>
  <c r="AI120" i="1"/>
  <c r="AF112" i="1"/>
  <c r="AE112" i="1"/>
  <c r="AI112" i="1" s="1"/>
  <c r="AF121" i="1"/>
  <c r="AE121" i="1"/>
  <c r="AI121" i="1" s="1"/>
  <c r="AI109" i="1"/>
  <c r="AF113" i="1"/>
  <c r="AE113" i="1"/>
  <c r="AI113" i="1" s="1"/>
  <c r="AI105" i="1"/>
  <c r="AF103" i="1"/>
  <c r="AE103" i="1"/>
  <c r="AI103" i="1" s="1"/>
  <c r="AF111" i="1"/>
  <c r="AE111" i="1"/>
  <c r="AI111" i="1" s="1"/>
  <c r="AH102" i="1" l="1"/>
  <c r="AG102" i="1" s="1"/>
  <c r="AF101" i="1"/>
  <c r="AD102" i="1" s="1"/>
  <c r="AE101" i="1"/>
  <c r="AI101" i="1" s="1"/>
  <c r="AF102" i="1" l="1"/>
  <c r="AE102" i="1"/>
  <c r="AI102" i="1" s="1"/>
  <c r="Z27" i="23" l="1"/>
  <c r="W27" i="23"/>
  <c r="Z26" i="23"/>
  <c r="W26" i="23"/>
  <c r="Z25" i="23"/>
  <c r="W25" i="23"/>
  <c r="AH25" i="23" s="1"/>
  <c r="AG25" i="23" s="1"/>
  <c r="Z24" i="23"/>
  <c r="W24" i="23"/>
  <c r="Z23" i="23"/>
  <c r="W23" i="23"/>
  <c r="Z22" i="23"/>
  <c r="W22" i="23"/>
  <c r="Q22" i="23"/>
  <c r="R22" i="23" s="1"/>
  <c r="S22" i="23" s="1"/>
  <c r="AH22" i="23" s="1"/>
  <c r="AG22" i="23" s="1"/>
  <c r="N22" i="23"/>
  <c r="O22" i="23" s="1"/>
  <c r="AD22" i="23" s="1"/>
  <c r="Z21" i="23"/>
  <c r="W21" i="23"/>
  <c r="Z20" i="23"/>
  <c r="W20" i="23"/>
  <c r="Z19" i="23"/>
  <c r="W19" i="23"/>
  <c r="AD18" i="23"/>
  <c r="AF18" i="23" s="1"/>
  <c r="Z18" i="23"/>
  <c r="W18" i="23"/>
  <c r="Z17" i="23"/>
  <c r="W17" i="23"/>
  <c r="Z16" i="23"/>
  <c r="W16" i="23"/>
  <c r="AD16" i="23" s="1"/>
  <c r="Q16" i="23"/>
  <c r="R16" i="23" s="1"/>
  <c r="O16" i="23"/>
  <c r="N16" i="23"/>
  <c r="Q25" i="23"/>
  <c r="Q27" i="23"/>
  <c r="Q18" i="23"/>
  <c r="Q19" i="23"/>
  <c r="Q23" i="23"/>
  <c r="Q24" i="23"/>
  <c r="Q21" i="23"/>
  <c r="Q20" i="23"/>
  <c r="Q26" i="23"/>
  <c r="Q17" i="23"/>
  <c r="AH20" i="23" l="1"/>
  <c r="AG20" i="23" s="1"/>
  <c r="AD25" i="23"/>
  <c r="AF25" i="23" s="1"/>
  <c r="AH26" i="23"/>
  <c r="AG26" i="23" s="1"/>
  <c r="AH27" i="23"/>
  <c r="AG27" i="23" s="1"/>
  <c r="AH19" i="23"/>
  <c r="AG19" i="23" s="1"/>
  <c r="AD20" i="23"/>
  <c r="AF20" i="23" s="1"/>
  <c r="AD19" i="23"/>
  <c r="AH23" i="23"/>
  <c r="AG23" i="23" s="1"/>
  <c r="AE22" i="23"/>
  <c r="AI22" i="23" s="1"/>
  <c r="AF22" i="23"/>
  <c r="AD23" i="23" s="1"/>
  <c r="S16" i="23"/>
  <c r="AH16" i="23" s="1"/>
  <c r="AG16" i="23" s="1"/>
  <c r="T16" i="23"/>
  <c r="AE16" i="23"/>
  <c r="AF16" i="23"/>
  <c r="AD17" i="23" s="1"/>
  <c r="AH17" i="23"/>
  <c r="AG17" i="23" s="1"/>
  <c r="AD21" i="23"/>
  <c r="AH18" i="23"/>
  <c r="AG18" i="23" s="1"/>
  <c r="AD26" i="23"/>
  <c r="T22" i="23"/>
  <c r="AD27" i="23"/>
  <c r="AH21" i="23"/>
  <c r="AG21" i="23" s="1"/>
  <c r="AH24" i="23"/>
  <c r="AG24" i="23" s="1"/>
  <c r="AE18" i="23"/>
  <c r="AE25" i="23" l="1"/>
  <c r="AI25" i="23" s="1"/>
  <c r="AE20" i="23"/>
  <c r="AI20" i="23" s="1"/>
  <c r="AI16" i="23"/>
  <c r="AE19" i="23"/>
  <c r="AI19" i="23" s="1"/>
  <c r="AF19" i="23"/>
  <c r="AI18" i="23"/>
  <c r="AF23" i="23"/>
  <c r="AD24" i="23" s="1"/>
  <c r="AE23" i="23"/>
  <c r="AI23" i="23" s="1"/>
  <c r="AF17" i="23"/>
  <c r="AE17" i="23"/>
  <c r="AI17" i="23" s="1"/>
  <c r="AF21" i="23"/>
  <c r="AE21" i="23"/>
  <c r="AI21" i="23" s="1"/>
  <c r="AF27" i="23"/>
  <c r="AE27" i="23"/>
  <c r="AI27" i="23" s="1"/>
  <c r="AF26" i="23"/>
  <c r="AE26" i="23"/>
  <c r="AI26" i="23" s="1"/>
  <c r="AF24" i="23" l="1"/>
  <c r="AE24" i="23"/>
  <c r="AI24" i="23" s="1"/>
  <c r="Z69" i="1" l="1"/>
  <c r="W69" i="1"/>
  <c r="Z68" i="1"/>
  <c r="W68" i="1"/>
  <c r="Z67" i="1"/>
  <c r="W67" i="1"/>
  <c r="Z66" i="1"/>
  <c r="W66" i="1"/>
  <c r="Z65" i="1"/>
  <c r="W65" i="1"/>
  <c r="Z64" i="1"/>
  <c r="W64" i="1"/>
  <c r="Q64" i="1"/>
  <c r="R64" i="1" s="1"/>
  <c r="S64" i="1" s="1"/>
  <c r="N64" i="1"/>
  <c r="O64" i="1" s="1"/>
  <c r="Z63" i="1"/>
  <c r="W63" i="1"/>
  <c r="Z62" i="1"/>
  <c r="W62" i="1"/>
  <c r="Z61" i="1"/>
  <c r="W61" i="1"/>
  <c r="Z60" i="1"/>
  <c r="W60" i="1"/>
  <c r="AH61" i="1" s="1"/>
  <c r="AG61" i="1" s="1"/>
  <c r="Z59" i="1"/>
  <c r="W59" i="1"/>
  <c r="Z58" i="1"/>
  <c r="W58" i="1"/>
  <c r="Q58" i="1"/>
  <c r="R58" i="1" s="1"/>
  <c r="S58" i="1" s="1"/>
  <c r="AH58" i="1" s="1"/>
  <c r="N58" i="1"/>
  <c r="O58" i="1" s="1"/>
  <c r="Q66" i="1"/>
  <c r="Q67" i="1"/>
  <c r="Q59" i="1"/>
  <c r="Q62" i="1"/>
  <c r="Q68" i="1"/>
  <c r="Q60" i="1"/>
  <c r="Q63" i="1"/>
  <c r="Q69" i="1"/>
  <c r="Q61" i="1"/>
  <c r="Q65" i="1"/>
  <c r="AH66" i="1" l="1"/>
  <c r="AG66" i="1" s="1"/>
  <c r="AH67" i="1"/>
  <c r="AG67" i="1" s="1"/>
  <c r="AD69" i="1"/>
  <c r="AF69" i="1" s="1"/>
  <c r="AD66" i="1"/>
  <c r="AF66" i="1" s="1"/>
  <c r="AH69" i="1"/>
  <c r="AG69" i="1" s="1"/>
  <c r="AH63" i="1"/>
  <c r="AG63" i="1" s="1"/>
  <c r="AD64" i="1"/>
  <c r="AE64" i="1" s="1"/>
  <c r="AH68" i="1"/>
  <c r="AG68" i="1" s="1"/>
  <c r="AD62" i="1"/>
  <c r="AF62" i="1" s="1"/>
  <c r="AD63" i="1"/>
  <c r="AF63" i="1" s="1"/>
  <c r="AD58" i="1"/>
  <c r="AF58" i="1" s="1"/>
  <c r="AD59" i="1" s="1"/>
  <c r="AH62" i="1"/>
  <c r="AG62" i="1" s="1"/>
  <c r="T64" i="1"/>
  <c r="AE69" i="1"/>
  <c r="AD67" i="1"/>
  <c r="AH64" i="1"/>
  <c r="AG64" i="1" s="1"/>
  <c r="AD68" i="1"/>
  <c r="AH65" i="1"/>
  <c r="AG65" i="1" s="1"/>
  <c r="AH59" i="1"/>
  <c r="AG59" i="1" s="1"/>
  <c r="AG58" i="1"/>
  <c r="AD61" i="1"/>
  <c r="T58" i="1"/>
  <c r="AE62" i="1" l="1"/>
  <c r="AI69" i="1"/>
  <c r="AH60" i="1"/>
  <c r="AG60" i="1" s="1"/>
  <c r="AI64" i="1"/>
  <c r="AF64" i="1"/>
  <c r="AD65" i="1" s="1"/>
  <c r="AF65" i="1" s="1"/>
  <c r="AE58" i="1"/>
  <c r="AI58" i="1" s="1"/>
  <c r="AE66" i="1"/>
  <c r="AI66" i="1" s="1"/>
  <c r="AE63" i="1"/>
  <c r="AI63" i="1" s="1"/>
  <c r="AI62" i="1"/>
  <c r="AF68" i="1"/>
  <c r="AE68" i="1"/>
  <c r="AI68" i="1" s="1"/>
  <c r="AF67" i="1"/>
  <c r="AE67" i="1"/>
  <c r="AI67" i="1" s="1"/>
  <c r="AE61" i="1"/>
  <c r="AI61" i="1" s="1"/>
  <c r="AF61" i="1"/>
  <c r="AE59" i="1"/>
  <c r="AI59" i="1" s="1"/>
  <c r="AF59" i="1"/>
  <c r="AD60" i="1" s="1"/>
  <c r="AE65" i="1" l="1"/>
  <c r="AI65" i="1" s="1"/>
  <c r="AF60" i="1"/>
  <c r="AE60" i="1"/>
  <c r="AI60" i="1" s="1"/>
  <c r="Z15" i="23" l="1"/>
  <c r="W15" i="23"/>
  <c r="Z14" i="23"/>
  <c r="W14" i="23"/>
  <c r="AD15" i="23" s="1"/>
  <c r="Z13" i="23"/>
  <c r="W13" i="23"/>
  <c r="AH14" i="23" s="1"/>
  <c r="AG14" i="23" s="1"/>
  <c r="Z12" i="23"/>
  <c r="W12" i="23"/>
  <c r="Z11" i="23"/>
  <c r="W11" i="23"/>
  <c r="AH12" i="23" s="1"/>
  <c r="AG12" i="23" s="1"/>
  <c r="Z10" i="23"/>
  <c r="W10" i="23"/>
  <c r="Q10" i="23"/>
  <c r="R10" i="23" s="1"/>
  <c r="S10" i="23" s="1"/>
  <c r="O10" i="23"/>
  <c r="N10" i="23"/>
  <c r="Q12" i="23"/>
  <c r="Q15" i="23"/>
  <c r="Q14" i="23"/>
  <c r="Q13" i="23"/>
  <c r="Q11" i="23"/>
  <c r="AD10" i="23" l="1"/>
  <c r="AH15" i="23"/>
  <c r="AG15" i="23" s="1"/>
  <c r="T10" i="23"/>
  <c r="AH10" i="23"/>
  <c r="AG10" i="23" s="1"/>
  <c r="AF15" i="23"/>
  <c r="AE15" i="23"/>
  <c r="AI15" i="23" s="1"/>
  <c r="AE10" i="23"/>
  <c r="AF10" i="23"/>
  <c r="AD11" i="23" s="1"/>
  <c r="AD13" i="23"/>
  <c r="AD14" i="23"/>
  <c r="AD12" i="23"/>
  <c r="AH11" i="23"/>
  <c r="AG11" i="23" s="1"/>
  <c r="AH13" i="23"/>
  <c r="AG13" i="23" s="1"/>
  <c r="AF14" i="23" l="1"/>
  <c r="AE14" i="23"/>
  <c r="AI14" i="23" s="1"/>
  <c r="AF13" i="23"/>
  <c r="AE13" i="23"/>
  <c r="AI13" i="23" s="1"/>
  <c r="AF12" i="23"/>
  <c r="AE12" i="23"/>
  <c r="AI12" i="23" s="1"/>
  <c r="AE11" i="23"/>
  <c r="AI11" i="23" s="1"/>
  <c r="AF11" i="23"/>
  <c r="AI10" i="23"/>
  <c r="Z57" i="1" l="1"/>
  <c r="W57" i="1"/>
  <c r="Z56" i="1"/>
  <c r="W56" i="1"/>
  <c r="Z55" i="1"/>
  <c r="W55" i="1"/>
  <c r="Z54" i="1"/>
  <c r="W54" i="1"/>
  <c r="Z53" i="1"/>
  <c r="W53" i="1"/>
  <c r="Z52" i="1"/>
  <c r="W52" i="1"/>
  <c r="Q52" i="1"/>
  <c r="R52" i="1" s="1"/>
  <c r="S52" i="1" s="1"/>
  <c r="N52" i="1"/>
  <c r="Q56" i="1"/>
  <c r="Q55" i="1"/>
  <c r="Q53" i="1"/>
  <c r="Q57" i="1"/>
  <c r="Q54" i="1"/>
  <c r="AH55" i="1" l="1"/>
  <c r="AG55" i="1" s="1"/>
  <c r="AD57" i="1"/>
  <c r="AF57" i="1" s="1"/>
  <c r="AH54" i="1"/>
  <c r="AG54" i="1" s="1"/>
  <c r="AH57" i="1"/>
  <c r="AG57" i="1" s="1"/>
  <c r="AH56" i="1"/>
  <c r="AG56" i="1" s="1"/>
  <c r="T52" i="1"/>
  <c r="AE57" i="1"/>
  <c r="AI57" i="1" s="1"/>
  <c r="O52" i="1"/>
  <c r="AD52" i="1" s="1"/>
  <c r="AD55" i="1"/>
  <c r="AD54" i="1"/>
  <c r="AH52" i="1"/>
  <c r="AG52" i="1" s="1"/>
  <c r="AD56" i="1"/>
  <c r="AG53" i="1"/>
  <c r="AF56" i="1" l="1"/>
  <c r="AE56" i="1"/>
  <c r="AI56" i="1" s="1"/>
  <c r="AF54" i="1"/>
  <c r="AE54" i="1"/>
  <c r="AI54" i="1" s="1"/>
  <c r="AF52" i="1"/>
  <c r="AD53" i="1" s="1"/>
  <c r="AE52" i="1"/>
  <c r="AI52" i="1" s="1"/>
  <c r="AF55" i="1"/>
  <c r="AE55" i="1"/>
  <c r="AI55" i="1" s="1"/>
  <c r="AE53" i="1" l="1"/>
  <c r="AI53" i="1" s="1"/>
  <c r="AF53" i="1"/>
  <c r="Z27" i="1" l="1"/>
  <c r="W27" i="1"/>
  <c r="Z26" i="1"/>
  <c r="W26" i="1"/>
  <c r="AD27" i="1" s="1"/>
  <c r="Z25" i="1"/>
  <c r="W25" i="1"/>
  <c r="Z24" i="1"/>
  <c r="W24" i="1"/>
  <c r="Z23" i="1"/>
  <c r="W23" i="1"/>
  <c r="Z22" i="1"/>
  <c r="W22" i="1"/>
  <c r="Q22" i="1"/>
  <c r="R22" i="1" s="1"/>
  <c r="S22" i="1" s="1"/>
  <c r="N22" i="1"/>
  <c r="Q24" i="1"/>
  <c r="Q25" i="1"/>
  <c r="Q23" i="1"/>
  <c r="Q27" i="1"/>
  <c r="Q26" i="1"/>
  <c r="AD24" i="1" l="1"/>
  <c r="AE24" i="1" s="1"/>
  <c r="AH26" i="1"/>
  <c r="AG26" i="1" s="1"/>
  <c r="AH25" i="1"/>
  <c r="AG25" i="1" s="1"/>
  <c r="AH27" i="1"/>
  <c r="AG27" i="1" s="1"/>
  <c r="AH24" i="1"/>
  <c r="AG24" i="1" s="1"/>
  <c r="T22" i="1"/>
  <c r="AE27" i="1"/>
  <c r="AF27" i="1"/>
  <c r="AF24" i="1"/>
  <c r="O22" i="1"/>
  <c r="AD22" i="1" s="1"/>
  <c r="AD25" i="1"/>
  <c r="AH22" i="1"/>
  <c r="AG22" i="1" s="1"/>
  <c r="AD26" i="1"/>
  <c r="Z21" i="1"/>
  <c r="W21" i="1"/>
  <c r="Z20" i="1"/>
  <c r="W20" i="1"/>
  <c r="Z19" i="1"/>
  <c r="W19" i="1"/>
  <c r="Z18" i="1"/>
  <c r="W18" i="1"/>
  <c r="AH19" i="1" s="1"/>
  <c r="AG19" i="1" s="1"/>
  <c r="Z17" i="1"/>
  <c r="W17" i="1"/>
  <c r="Z16" i="1"/>
  <c r="W16" i="1"/>
  <c r="Q16" i="1"/>
  <c r="R16" i="1" s="1"/>
  <c r="S16" i="1" s="1"/>
  <c r="N16" i="1"/>
  <c r="O16" i="1" s="1"/>
  <c r="Z15" i="1"/>
  <c r="W15" i="1"/>
  <c r="Z14" i="1"/>
  <c r="W14" i="1"/>
  <c r="Z13" i="1"/>
  <c r="W13" i="1"/>
  <c r="Z12" i="1"/>
  <c r="W12" i="1"/>
  <c r="Z11" i="1"/>
  <c r="W11" i="1"/>
  <c r="Z10" i="1"/>
  <c r="W10" i="1"/>
  <c r="Q10" i="1"/>
  <c r="R10" i="1" s="1"/>
  <c r="N10" i="1"/>
  <c r="O10" i="1" s="1"/>
  <c r="Q11" i="1"/>
  <c r="Q21" i="1"/>
  <c r="Q17" i="1"/>
  <c r="Q20" i="1"/>
  <c r="Q13" i="1"/>
  <c r="Q14" i="1"/>
  <c r="Q18" i="1"/>
  <c r="Q12" i="1"/>
  <c r="Q19" i="1"/>
  <c r="Q15" i="1"/>
  <c r="AI24" i="1" l="1"/>
  <c r="AH15" i="1"/>
  <c r="AG15" i="1" s="1"/>
  <c r="AI27" i="1"/>
  <c r="AD12" i="1"/>
  <c r="AF12" i="1" s="1"/>
  <c r="AH12" i="1"/>
  <c r="AG12" i="1" s="1"/>
  <c r="AD18" i="1"/>
  <c r="AF18" i="1" s="1"/>
  <c r="AD15" i="1"/>
  <c r="AF15" i="1" s="1"/>
  <c r="AH20" i="1"/>
  <c r="AG20" i="1" s="1"/>
  <c r="AH14" i="1"/>
  <c r="AG14" i="1" s="1"/>
  <c r="AD10" i="1"/>
  <c r="AE10" i="1" s="1"/>
  <c r="AH18" i="1"/>
  <c r="AG18" i="1" s="1"/>
  <c r="AD19" i="1"/>
  <c r="AF19" i="1" s="1"/>
  <c r="AH13" i="1"/>
  <c r="AG13" i="1" s="1"/>
  <c r="AH21" i="1"/>
  <c r="AG21" i="1" s="1"/>
  <c r="AE26" i="1"/>
  <c r="AI26" i="1" s="1"/>
  <c r="AF26" i="1"/>
  <c r="AF25" i="1"/>
  <c r="AE25" i="1"/>
  <c r="AI25" i="1" s="1"/>
  <c r="AE22" i="1"/>
  <c r="AI22" i="1" s="1"/>
  <c r="AF22" i="1"/>
  <c r="AD23" i="1" s="1"/>
  <c r="AH23" i="1"/>
  <c r="AG23" i="1" s="1"/>
  <c r="AE18" i="1"/>
  <c r="AH16" i="1"/>
  <c r="AG16" i="1" s="1"/>
  <c r="AD20" i="1"/>
  <c r="T16" i="1"/>
  <c r="AD21" i="1"/>
  <c r="AD16" i="1"/>
  <c r="T10" i="1"/>
  <c r="S10" i="1"/>
  <c r="AH10" i="1" s="1"/>
  <c r="AD13" i="1"/>
  <c r="AD14" i="1"/>
  <c r="AE12" i="1" l="1"/>
  <c r="AI12" i="1" s="1"/>
  <c r="AE15" i="1"/>
  <c r="AI15" i="1" s="1"/>
  <c r="AH17" i="1"/>
  <c r="AG17" i="1" s="1"/>
  <c r="AE19" i="1"/>
  <c r="AI19" i="1" s="1"/>
  <c r="AI18" i="1"/>
  <c r="AF10" i="1"/>
  <c r="AD11" i="1" s="1"/>
  <c r="AF11" i="1" s="1"/>
  <c r="AE23" i="1"/>
  <c r="AI23" i="1" s="1"/>
  <c r="AF23" i="1"/>
  <c r="AF20" i="1"/>
  <c r="AE20" i="1"/>
  <c r="AI20" i="1" s="1"/>
  <c r="AE16" i="1"/>
  <c r="AI16" i="1" s="1"/>
  <c r="AF16" i="1"/>
  <c r="AD17" i="1" s="1"/>
  <c r="AE21" i="1"/>
  <c r="AI21" i="1" s="1"/>
  <c r="AF21" i="1"/>
  <c r="AH11" i="1"/>
  <c r="AG11" i="1" s="1"/>
  <c r="AG10" i="1"/>
  <c r="AI10" i="1" s="1"/>
  <c r="AE14" i="1"/>
  <c r="AI14" i="1" s="1"/>
  <c r="AF14" i="1"/>
  <c r="AF13" i="1"/>
  <c r="AE13" i="1"/>
  <c r="AI13" i="1" s="1"/>
  <c r="AE11" i="1" l="1"/>
  <c r="AI11" i="1" s="1"/>
  <c r="AE17" i="1"/>
  <c r="AI17" i="1" s="1"/>
  <c r="AF17" i="1"/>
  <c r="AH45" i="23" l="1"/>
  <c r="AG45" i="23" s="1"/>
  <c r="Z45" i="23"/>
  <c r="W45" i="23"/>
  <c r="Z44" i="23"/>
  <c r="W44" i="23"/>
  <c r="AD45" i="23" s="1"/>
  <c r="AH43" i="23"/>
  <c r="AG43" i="23" s="1"/>
  <c r="Z43" i="23"/>
  <c r="W43" i="23"/>
  <c r="AH44" i="23" s="1"/>
  <c r="AG44" i="23" s="1"/>
  <c r="Z42" i="23"/>
  <c r="W42" i="23"/>
  <c r="Z41" i="23"/>
  <c r="W41" i="23"/>
  <c r="AH42" i="23" s="1"/>
  <c r="AG42" i="23" s="1"/>
  <c r="Z40" i="23"/>
  <c r="W40" i="23"/>
  <c r="AD40" i="23" s="1"/>
  <c r="Q40" i="23"/>
  <c r="R40" i="23" s="1"/>
  <c r="S40" i="23" s="1"/>
  <c r="O40" i="23"/>
  <c r="N40" i="23"/>
  <c r="Z225" i="1"/>
  <c r="W225" i="1"/>
  <c r="Z224" i="1"/>
  <c r="W224" i="1"/>
  <c r="Z223" i="1"/>
  <c r="W223" i="1"/>
  <c r="Z222" i="1"/>
  <c r="W222" i="1"/>
  <c r="Z221" i="1"/>
  <c r="W221" i="1"/>
  <c r="Z220" i="1"/>
  <c r="W220" i="1"/>
  <c r="Q220" i="1"/>
  <c r="R220" i="1" s="1"/>
  <c r="S220" i="1" s="1"/>
  <c r="N220" i="1"/>
  <c r="O220" i="1" s="1"/>
  <c r="Z219" i="1"/>
  <c r="W219" i="1"/>
  <c r="Z218" i="1"/>
  <c r="W218" i="1"/>
  <c r="Z217" i="1"/>
  <c r="W217" i="1"/>
  <c r="Z216" i="1"/>
  <c r="W216" i="1"/>
  <c r="Z215" i="1"/>
  <c r="W215" i="1"/>
  <c r="Z214" i="1"/>
  <c r="W214" i="1"/>
  <c r="Q214" i="1"/>
  <c r="R214" i="1" s="1"/>
  <c r="S214" i="1" s="1"/>
  <c r="N214" i="1"/>
  <c r="Q218" i="1"/>
  <c r="Q219" i="1"/>
  <c r="Q217" i="1"/>
  <c r="Q224" i="1"/>
  <c r="Q225" i="1"/>
  <c r="Q41" i="23"/>
  <c r="Q215" i="1"/>
  <c r="Q216" i="1"/>
  <c r="Q221" i="1"/>
  <c r="Q45" i="23"/>
  <c r="Q223" i="1"/>
  <c r="Q42" i="23"/>
  <c r="Q44" i="23"/>
  <c r="Q43" i="23"/>
  <c r="Q222" i="1"/>
  <c r="AD225" i="1" l="1"/>
  <c r="AF225" i="1" s="1"/>
  <c r="AH216" i="1"/>
  <c r="AG216" i="1" s="1"/>
  <c r="AH222" i="1"/>
  <c r="AG222" i="1" s="1"/>
  <c r="AD216" i="1"/>
  <c r="AD220" i="1"/>
  <c r="AE220" i="1" s="1"/>
  <c r="AD224" i="1"/>
  <c r="AF224" i="1" s="1"/>
  <c r="AH218" i="1"/>
  <c r="AG218" i="1" s="1"/>
  <c r="AH225" i="1"/>
  <c r="AG225" i="1" s="1"/>
  <c r="AD219" i="1"/>
  <c r="AE219" i="1" s="1"/>
  <c r="AH224" i="1"/>
  <c r="AG224" i="1" s="1"/>
  <c r="AH217" i="1"/>
  <c r="AG217" i="1" s="1"/>
  <c r="AH223" i="1"/>
  <c r="AG223" i="1" s="1"/>
  <c r="AH219" i="1"/>
  <c r="AG219" i="1" s="1"/>
  <c r="AE40" i="23"/>
  <c r="AF40" i="23"/>
  <c r="T40" i="23"/>
  <c r="AF45" i="23"/>
  <c r="AE45" i="23"/>
  <c r="AI45" i="23" s="1"/>
  <c r="AD42" i="23"/>
  <c r="AD43" i="23"/>
  <c r="AH40" i="23"/>
  <c r="AG40" i="23" s="1"/>
  <c r="AD41" i="23"/>
  <c r="AD44" i="23"/>
  <c r="AH220" i="1"/>
  <c r="AG220" i="1" s="1"/>
  <c r="AD222" i="1"/>
  <c r="AD223" i="1"/>
  <c r="T220" i="1"/>
  <c r="T214" i="1"/>
  <c r="AF216" i="1"/>
  <c r="AE216" i="1"/>
  <c r="AD217" i="1"/>
  <c r="O214" i="1"/>
  <c r="AD214" i="1" s="1"/>
  <c r="AH214" i="1"/>
  <c r="AG214" i="1" s="1"/>
  <c r="AD218" i="1"/>
  <c r="AE225" i="1" l="1"/>
  <c r="AI225" i="1" s="1"/>
  <c r="AF220" i="1"/>
  <c r="AD221" i="1" s="1"/>
  <c r="AF221" i="1" s="1"/>
  <c r="AH41" i="23"/>
  <c r="AG41" i="23" s="1"/>
  <c r="AI216" i="1"/>
  <c r="AI40" i="23"/>
  <c r="AE224" i="1"/>
  <c r="AI224" i="1" s="1"/>
  <c r="AI219" i="1"/>
  <c r="AH221" i="1"/>
  <c r="AG221" i="1" s="1"/>
  <c r="AF219" i="1"/>
  <c r="AF43" i="23"/>
  <c r="AE43" i="23"/>
  <c r="AI43" i="23" s="1"/>
  <c r="AF44" i="23"/>
  <c r="AE44" i="23"/>
  <c r="AI44" i="23" s="1"/>
  <c r="AF42" i="23"/>
  <c r="AE42" i="23"/>
  <c r="AI42" i="23" s="1"/>
  <c r="AF41" i="23"/>
  <c r="AE41" i="23"/>
  <c r="AF223" i="1"/>
  <c r="AE223" i="1"/>
  <c r="AI223" i="1" s="1"/>
  <c r="AF222" i="1"/>
  <c r="AE222" i="1"/>
  <c r="AI222" i="1" s="1"/>
  <c r="AI220" i="1"/>
  <c r="AF214" i="1"/>
  <c r="AD215" i="1" s="1"/>
  <c r="AE214" i="1"/>
  <c r="AI214" i="1" s="1"/>
  <c r="AF217" i="1"/>
  <c r="AE217" i="1"/>
  <c r="AI217" i="1" s="1"/>
  <c r="AE218" i="1"/>
  <c r="AI218" i="1" s="1"/>
  <c r="AF218" i="1"/>
  <c r="AH215" i="1"/>
  <c r="AG215" i="1" s="1"/>
  <c r="AE221" i="1" l="1"/>
  <c r="AI41" i="23"/>
  <c r="AI221" i="1"/>
  <c r="AE215" i="1"/>
  <c r="AI215" i="1" s="1"/>
  <c r="AF215" i="1"/>
  <c r="Z207" i="1" l="1"/>
  <c r="W207" i="1"/>
  <c r="Z206" i="1"/>
  <c r="W206" i="1"/>
  <c r="Z205" i="1"/>
  <c r="W205" i="1"/>
  <c r="AH206" i="1" s="1"/>
  <c r="AG206" i="1" s="1"/>
  <c r="Z204" i="1"/>
  <c r="W204" i="1"/>
  <c r="Z203" i="1"/>
  <c r="W203" i="1"/>
  <c r="Z202" i="1"/>
  <c r="W202" i="1"/>
  <c r="N202" i="1"/>
  <c r="O202" i="1" s="1"/>
  <c r="Z201" i="1"/>
  <c r="W201" i="1"/>
  <c r="Z200" i="1"/>
  <c r="W200" i="1"/>
  <c r="Z199" i="1"/>
  <c r="W199" i="1"/>
  <c r="Z198" i="1"/>
  <c r="W198" i="1"/>
  <c r="Z197" i="1"/>
  <c r="W197" i="1"/>
  <c r="Z196" i="1"/>
  <c r="W196" i="1"/>
  <c r="N196" i="1"/>
  <c r="O196" i="1" s="1"/>
  <c r="Q204" i="1"/>
  <c r="Q201" i="1"/>
  <c r="Q200" i="1"/>
  <c r="Q205" i="1"/>
  <c r="Q197" i="1"/>
  <c r="Q198" i="1"/>
  <c r="Q199" i="1"/>
  <c r="Q203" i="1"/>
  <c r="Q206" i="1"/>
  <c r="Q207" i="1"/>
  <c r="AH207" i="1" l="1"/>
  <c r="AG207" i="1" s="1"/>
  <c r="AD198" i="1"/>
  <c r="AF198" i="1" s="1"/>
  <c r="AD202" i="1"/>
  <c r="AF202" i="1" s="1"/>
  <c r="AD203" i="1" s="1"/>
  <c r="AD207" i="1"/>
  <c r="AF207" i="1" s="1"/>
  <c r="AH200" i="1"/>
  <c r="AG200" i="1" s="1"/>
  <c r="AH199" i="1"/>
  <c r="AG199" i="1" s="1"/>
  <c r="AD199" i="1"/>
  <c r="AF199" i="1" s="1"/>
  <c r="AH201" i="1"/>
  <c r="AG201" i="1" s="1"/>
  <c r="AD206" i="1"/>
  <c r="AD200" i="1"/>
  <c r="AD201" i="1"/>
  <c r="AH198" i="1"/>
  <c r="AG198" i="1" s="1"/>
  <c r="AD196" i="1"/>
  <c r="AE207" i="1" l="1"/>
  <c r="AI207" i="1" s="1"/>
  <c r="AE198" i="1"/>
  <c r="AI198" i="1" s="1"/>
  <c r="AE202" i="1"/>
  <c r="AE199" i="1"/>
  <c r="AI199" i="1" s="1"/>
  <c r="AF203" i="1"/>
  <c r="AD204" i="1" s="1"/>
  <c r="AE203" i="1"/>
  <c r="AF206" i="1"/>
  <c r="AE206" i="1"/>
  <c r="AI206" i="1" s="1"/>
  <c r="AF200" i="1"/>
  <c r="AE200" i="1"/>
  <c r="AI200" i="1" s="1"/>
  <c r="AF196" i="1"/>
  <c r="AD197" i="1" s="1"/>
  <c r="AE196" i="1"/>
  <c r="AF201" i="1"/>
  <c r="AE201" i="1"/>
  <c r="AI201" i="1" s="1"/>
  <c r="AF204" i="1" l="1"/>
  <c r="AD205" i="1" s="1"/>
  <c r="AE204" i="1"/>
  <c r="AE197" i="1"/>
  <c r="AF197" i="1"/>
  <c r="AF205" i="1" l="1"/>
  <c r="AE205" i="1"/>
  <c r="Q196" i="1" l="1"/>
  <c r="R196" i="1" s="1"/>
  <c r="S196" i="1" s="1"/>
  <c r="AH196" i="1" s="1"/>
  <c r="Q202" i="1"/>
  <c r="R202" i="1" s="1"/>
  <c r="T196" i="1" l="1"/>
  <c r="S202" i="1"/>
  <c r="AH202" i="1" s="1"/>
  <c r="T202" i="1"/>
  <c r="AG196" i="1"/>
  <c r="AI196" i="1" s="1"/>
  <c r="AH197" i="1"/>
  <c r="AG197" i="1" s="1"/>
  <c r="AI197" i="1" s="1"/>
  <c r="AG202" i="1" l="1"/>
  <c r="AI202" i="1" s="1"/>
  <c r="AH203" i="1"/>
  <c r="AG203" i="1" l="1"/>
  <c r="AI203" i="1" s="1"/>
  <c r="AH204" i="1"/>
  <c r="AG204" i="1" l="1"/>
  <c r="AI204" i="1" s="1"/>
  <c r="AH205" i="1"/>
  <c r="AG205" i="1" s="1"/>
  <c r="AI205" i="1" s="1"/>
  <c r="Z195" i="1" l="1"/>
  <c r="W195" i="1"/>
  <c r="Z194" i="1"/>
  <c r="W194" i="1"/>
  <c r="Z193" i="1"/>
  <c r="W193" i="1"/>
  <c r="Z192" i="1"/>
  <c r="W192" i="1"/>
  <c r="Z191" i="1"/>
  <c r="W191" i="1"/>
  <c r="Z190" i="1"/>
  <c r="W190" i="1"/>
  <c r="N190" i="1"/>
  <c r="O190" i="1" s="1"/>
  <c r="Z189" i="1"/>
  <c r="W189" i="1"/>
  <c r="Z188" i="1"/>
  <c r="W188" i="1"/>
  <c r="Z187" i="1"/>
  <c r="W187" i="1"/>
  <c r="Z186" i="1"/>
  <c r="W186" i="1"/>
  <c r="AH187" i="1" s="1"/>
  <c r="AG187" i="1" s="1"/>
  <c r="Z185" i="1"/>
  <c r="W185" i="1"/>
  <c r="Z184" i="1"/>
  <c r="W184" i="1"/>
  <c r="N184" i="1"/>
  <c r="O184" i="1" s="1"/>
  <c r="Q189" i="1"/>
  <c r="Q186" i="1"/>
  <c r="Q191" i="1"/>
  <c r="Q187" i="1"/>
  <c r="Q188" i="1"/>
  <c r="Q194" i="1"/>
  <c r="Q192" i="1"/>
  <c r="Q185" i="1"/>
  <c r="Q193" i="1"/>
  <c r="Q195" i="1"/>
  <c r="AH193" i="1" l="1"/>
  <c r="AG193" i="1" s="1"/>
  <c r="AH192" i="1"/>
  <c r="AG192" i="1" s="1"/>
  <c r="AH195" i="1"/>
  <c r="AG195" i="1" s="1"/>
  <c r="AH189" i="1"/>
  <c r="AG189" i="1" s="1"/>
  <c r="AD193" i="1"/>
  <c r="AF193" i="1" s="1"/>
  <c r="AD189" i="1"/>
  <c r="AF189" i="1" s="1"/>
  <c r="AH194" i="1"/>
  <c r="AG194" i="1" s="1"/>
  <c r="AD194" i="1"/>
  <c r="AE194" i="1" s="1"/>
  <c r="AD184" i="1"/>
  <c r="AF184" i="1" s="1"/>
  <c r="AD185" i="1" s="1"/>
  <c r="AH188" i="1"/>
  <c r="AG188" i="1" s="1"/>
  <c r="AD195" i="1"/>
  <c r="AF195" i="1" s="1"/>
  <c r="AD190" i="1"/>
  <c r="AD192" i="1"/>
  <c r="AD187" i="1"/>
  <c r="AD188" i="1"/>
  <c r="AE195" i="1" l="1"/>
  <c r="AI195" i="1" s="1"/>
  <c r="AF194" i="1"/>
  <c r="AE193" i="1"/>
  <c r="AI193" i="1" s="1"/>
  <c r="AI194" i="1"/>
  <c r="AE189" i="1"/>
  <c r="AI189" i="1" s="1"/>
  <c r="AE184" i="1"/>
  <c r="AF192" i="1"/>
  <c r="AE192" i="1"/>
  <c r="AI192" i="1" s="1"/>
  <c r="AF190" i="1"/>
  <c r="AD191" i="1" s="1"/>
  <c r="AE190" i="1"/>
  <c r="AF188" i="1"/>
  <c r="AE188" i="1"/>
  <c r="AI188" i="1" s="1"/>
  <c r="AF187" i="1"/>
  <c r="AE187" i="1"/>
  <c r="AI187" i="1" s="1"/>
  <c r="AF185" i="1"/>
  <c r="AD186" i="1" s="1"/>
  <c r="AE185" i="1"/>
  <c r="AF191" i="1" l="1"/>
  <c r="AE191" i="1"/>
  <c r="AF186" i="1"/>
  <c r="AE186" i="1"/>
  <c r="Q184" i="1" l="1"/>
  <c r="R184" i="1" s="1"/>
  <c r="T184" i="1" s="1"/>
  <c r="Q190" i="1"/>
  <c r="R190" i="1" s="1"/>
  <c r="S184" i="1" l="1"/>
  <c r="AH184" i="1" s="1"/>
  <c r="AH191" i="1" s="1"/>
  <c r="AG191" i="1" s="1"/>
  <c r="AI191" i="1" s="1"/>
  <c r="T190" i="1"/>
  <c r="S190" i="1"/>
  <c r="AH190" i="1" s="1"/>
  <c r="AG190" i="1" s="1"/>
  <c r="AI190" i="1" s="1"/>
  <c r="AH185" i="1" l="1"/>
  <c r="AH186" i="1" s="1"/>
  <c r="AG186" i="1" s="1"/>
  <c r="AI186" i="1" s="1"/>
  <c r="AG184" i="1"/>
  <c r="AI184" i="1" s="1"/>
  <c r="AG185" i="1" l="1"/>
  <c r="AI185" i="1" s="1"/>
  <c r="Z99" i="1"/>
  <c r="W99" i="1"/>
  <c r="Z98" i="1"/>
  <c r="W98" i="1"/>
  <c r="AH99" i="1" s="1"/>
  <c r="AG99" i="1" s="1"/>
  <c r="Z97" i="1"/>
  <c r="W97" i="1"/>
  <c r="Z96" i="1"/>
  <c r="W96" i="1"/>
  <c r="Z95" i="1"/>
  <c r="W95" i="1"/>
  <c r="Z94" i="1"/>
  <c r="W94" i="1"/>
  <c r="N94" i="1"/>
  <c r="O94" i="1" s="1"/>
  <c r="Z93" i="1"/>
  <c r="W93" i="1"/>
  <c r="Z92" i="1"/>
  <c r="W92" i="1"/>
  <c r="Z91" i="1"/>
  <c r="W91" i="1"/>
  <c r="Z90" i="1"/>
  <c r="W90" i="1"/>
  <c r="AD91" i="1" s="1"/>
  <c r="Z89" i="1"/>
  <c r="W89" i="1"/>
  <c r="Z88" i="1"/>
  <c r="W88" i="1"/>
  <c r="N88" i="1"/>
  <c r="Q95" i="1"/>
  <c r="Q98" i="1"/>
  <c r="Q91" i="1"/>
  <c r="Q90" i="1"/>
  <c r="Q96" i="1"/>
  <c r="Q89" i="1"/>
  <c r="Q97" i="1"/>
  <c r="Q92" i="1"/>
  <c r="Q93" i="1"/>
  <c r="AH93" i="1" l="1"/>
  <c r="AG93" i="1" s="1"/>
  <c r="AH92" i="1"/>
  <c r="AG92" i="1" s="1"/>
  <c r="AD98" i="1"/>
  <c r="AE98" i="1" s="1"/>
  <c r="AD93" i="1"/>
  <c r="AH91" i="1"/>
  <c r="AG91" i="1" s="1"/>
  <c r="AH98" i="1"/>
  <c r="AG98" i="1" s="1"/>
  <c r="AH97" i="1"/>
  <c r="AG97" i="1" s="1"/>
  <c r="AF98" i="1"/>
  <c r="AD94" i="1"/>
  <c r="AD97" i="1"/>
  <c r="AD99" i="1"/>
  <c r="AE93" i="1"/>
  <c r="AI93" i="1" s="1"/>
  <c r="AF93" i="1"/>
  <c r="AF91" i="1"/>
  <c r="AE91" i="1"/>
  <c r="O88" i="1"/>
  <c r="AD88" i="1" s="1"/>
  <c r="AD92" i="1"/>
  <c r="Q99" i="1"/>
  <c r="AI98" i="1" l="1"/>
  <c r="AI91" i="1"/>
  <c r="AF94" i="1"/>
  <c r="AD95" i="1" s="1"/>
  <c r="AE94" i="1"/>
  <c r="AF99" i="1"/>
  <c r="AE99" i="1"/>
  <c r="AI99" i="1" s="1"/>
  <c r="AF97" i="1"/>
  <c r="AE97" i="1"/>
  <c r="AI97" i="1" s="1"/>
  <c r="AE88" i="1"/>
  <c r="AF88" i="1"/>
  <c r="AD89" i="1" s="1"/>
  <c r="AF92" i="1"/>
  <c r="AE92" i="1"/>
  <c r="AI92" i="1" s="1"/>
  <c r="AE95" i="1" l="1"/>
  <c r="AF95" i="1"/>
  <c r="AD96" i="1" s="1"/>
  <c r="AE89" i="1"/>
  <c r="AF89" i="1"/>
  <c r="AD90" i="1" s="1"/>
  <c r="AF96" i="1" l="1"/>
  <c r="AE96" i="1"/>
  <c r="AF90" i="1"/>
  <c r="AE90" i="1"/>
  <c r="Q88" i="1" l="1"/>
  <c r="R88" i="1" s="1"/>
  <c r="S88" i="1" s="1"/>
  <c r="AH88" i="1" s="1"/>
  <c r="Q94" i="1"/>
  <c r="R94" i="1" s="1"/>
  <c r="T88" i="1" l="1"/>
  <c r="S94" i="1"/>
  <c r="AH94" i="1" s="1"/>
  <c r="T94" i="1"/>
  <c r="AG88" i="1"/>
  <c r="AI88" i="1" s="1"/>
  <c r="AH89" i="1"/>
  <c r="AG94" i="1" l="1"/>
  <c r="AI94" i="1" s="1"/>
  <c r="AH95" i="1"/>
  <c r="AG89" i="1"/>
  <c r="AI89" i="1" s="1"/>
  <c r="AH90" i="1"/>
  <c r="AG90" i="1" s="1"/>
  <c r="AI90" i="1" s="1"/>
  <c r="AG95" i="1" l="1"/>
  <c r="AI95" i="1" s="1"/>
  <c r="AH96" i="1"/>
  <c r="AG96" i="1" s="1"/>
  <c r="AI96" i="1" s="1"/>
  <c r="Z21" i="22" l="1"/>
  <c r="W21" i="22"/>
  <c r="Z20" i="22"/>
  <c r="W20" i="22"/>
  <c r="Z19" i="22"/>
  <c r="W19" i="22"/>
  <c r="AH20" i="22" s="1"/>
  <c r="AG20" i="22" s="1"/>
  <c r="Z18" i="22"/>
  <c r="W18" i="22"/>
  <c r="Z17" i="22"/>
  <c r="W17" i="22"/>
  <c r="Z16" i="22"/>
  <c r="W16" i="22"/>
  <c r="Q16" i="22"/>
  <c r="R16" i="22" s="1"/>
  <c r="N16" i="22"/>
  <c r="O16" i="22" s="1"/>
  <c r="Z15" i="22"/>
  <c r="W15" i="22"/>
  <c r="Z14" i="22"/>
  <c r="W14" i="22"/>
  <c r="Z13" i="22"/>
  <c r="W13" i="22"/>
  <c r="Z12" i="22"/>
  <c r="W12" i="22"/>
  <c r="Z11" i="22"/>
  <c r="W11" i="22"/>
  <c r="Z10" i="22"/>
  <c r="W10" i="22"/>
  <c r="Q10" i="22"/>
  <c r="R10" i="22" s="1"/>
  <c r="S10" i="22" s="1"/>
  <c r="AH10" i="22" s="1"/>
  <c r="N10" i="22"/>
  <c r="O10" i="22" s="1"/>
  <c r="Z81" i="1"/>
  <c r="W81" i="1"/>
  <c r="Z80" i="1"/>
  <c r="W80" i="1"/>
  <c r="Z79" i="1"/>
  <c r="W79" i="1"/>
  <c r="Z78" i="1"/>
  <c r="W78" i="1"/>
  <c r="AH79" i="1" s="1"/>
  <c r="AG79" i="1" s="1"/>
  <c r="Z77" i="1"/>
  <c r="W77" i="1"/>
  <c r="Z76" i="1"/>
  <c r="W76" i="1"/>
  <c r="Q76" i="1"/>
  <c r="R76" i="1" s="1"/>
  <c r="S76" i="1" s="1"/>
  <c r="AH76" i="1" s="1"/>
  <c r="N76" i="1"/>
  <c r="O76" i="1" s="1"/>
  <c r="Z75" i="1"/>
  <c r="W75" i="1"/>
  <c r="Z74" i="1"/>
  <c r="W74" i="1"/>
  <c r="Z73" i="1"/>
  <c r="W73" i="1"/>
  <c r="Z72" i="1"/>
  <c r="W72" i="1"/>
  <c r="Z71" i="1"/>
  <c r="W71" i="1"/>
  <c r="AD72" i="1" s="1"/>
  <c r="Z70" i="1"/>
  <c r="W70" i="1"/>
  <c r="Q70" i="1"/>
  <c r="R70" i="1" s="1"/>
  <c r="S70" i="1" s="1"/>
  <c r="N70" i="1"/>
  <c r="Q20" i="22"/>
  <c r="Q71" i="1"/>
  <c r="Q18" i="22"/>
  <c r="Q21" i="22"/>
  <c r="Q14" i="22"/>
  <c r="Q72" i="1"/>
  <c r="Q74" i="1"/>
  <c r="Q78" i="1"/>
  <c r="Q75" i="1"/>
  <c r="Q81" i="1"/>
  <c r="Q19" i="22"/>
  <c r="Q73" i="1"/>
  <c r="Q15" i="22"/>
  <c r="Q17" i="22"/>
  <c r="Q11" i="22"/>
  <c r="Q13" i="22"/>
  <c r="Q77" i="1"/>
  <c r="Q79" i="1"/>
  <c r="Q80" i="1"/>
  <c r="AD19" i="22" l="1"/>
  <c r="AD12" i="22"/>
  <c r="AH14" i="22"/>
  <c r="AG14" i="22" s="1"/>
  <c r="AH18" i="22"/>
  <c r="AG18" i="22" s="1"/>
  <c r="AH13" i="22"/>
  <c r="AG13" i="22" s="1"/>
  <c r="AE19" i="22"/>
  <c r="AF19" i="22"/>
  <c r="AH19" i="22"/>
  <c r="AG19" i="22" s="1"/>
  <c r="AD20" i="22"/>
  <c r="AE20" i="22" s="1"/>
  <c r="AI20" i="22" s="1"/>
  <c r="AD15" i="22"/>
  <c r="AF15" i="22" s="1"/>
  <c r="AH21" i="22"/>
  <c r="AG21" i="22" s="1"/>
  <c r="AD10" i="22"/>
  <c r="AE10" i="22" s="1"/>
  <c r="AD14" i="22"/>
  <c r="AE14" i="22" s="1"/>
  <c r="AI14" i="22" s="1"/>
  <c r="AH15" i="22"/>
  <c r="AG15" i="22" s="1"/>
  <c r="AD21" i="22"/>
  <c r="AF21" i="22" s="1"/>
  <c r="AD75" i="1"/>
  <c r="AF75" i="1" s="1"/>
  <c r="AH73" i="1"/>
  <c r="AG73" i="1" s="1"/>
  <c r="AH81" i="1"/>
  <c r="AG81" i="1" s="1"/>
  <c r="AD76" i="1"/>
  <c r="AE76" i="1" s="1"/>
  <c r="AH75" i="1"/>
  <c r="AG75" i="1" s="1"/>
  <c r="AH74" i="1"/>
  <c r="AG74" i="1" s="1"/>
  <c r="AH80" i="1"/>
  <c r="AG80" i="1" s="1"/>
  <c r="AD81" i="1"/>
  <c r="AF81" i="1" s="1"/>
  <c r="S16" i="22"/>
  <c r="AH16" i="22" s="1"/>
  <c r="T16" i="22"/>
  <c r="AD18" i="22"/>
  <c r="AD16" i="22"/>
  <c r="AH11" i="22"/>
  <c r="AG11" i="22" s="1"/>
  <c r="AG10" i="22"/>
  <c r="AF12" i="22"/>
  <c r="AE12" i="22"/>
  <c r="AD13" i="22"/>
  <c r="T10" i="22"/>
  <c r="AH12" i="22"/>
  <c r="AG12" i="22" s="1"/>
  <c r="T76" i="1"/>
  <c r="AH77" i="1"/>
  <c r="AG77" i="1" s="1"/>
  <c r="AG76" i="1"/>
  <c r="AD79" i="1"/>
  <c r="AD80" i="1"/>
  <c r="T70" i="1"/>
  <c r="AF72" i="1"/>
  <c r="AE72" i="1"/>
  <c r="O70" i="1"/>
  <c r="AD70" i="1" s="1"/>
  <c r="AD73" i="1"/>
  <c r="AH70" i="1"/>
  <c r="AG70" i="1" s="1"/>
  <c r="AD74" i="1"/>
  <c r="AH72" i="1"/>
  <c r="AG72" i="1" s="1"/>
  <c r="Q12" i="22"/>
  <c r="AE15" i="22" l="1"/>
  <c r="AI15" i="22" s="1"/>
  <c r="AF10" i="22"/>
  <c r="AD11" i="22" s="1"/>
  <c r="AE11" i="22" s="1"/>
  <c r="AI11" i="22" s="1"/>
  <c r="AI19" i="22"/>
  <c r="AF20" i="22"/>
  <c r="AE75" i="1"/>
  <c r="AI75" i="1" s="1"/>
  <c r="AF14" i="22"/>
  <c r="AE21" i="22"/>
  <c r="AI21" i="22" s="1"/>
  <c r="AF76" i="1"/>
  <c r="AD77" i="1" s="1"/>
  <c r="AE77" i="1" s="1"/>
  <c r="AI77" i="1" s="1"/>
  <c r="AE81" i="1"/>
  <c r="AI81" i="1" s="1"/>
  <c r="AH78" i="1"/>
  <c r="AG78" i="1" s="1"/>
  <c r="AI76" i="1"/>
  <c r="AE16" i="22"/>
  <c r="AF16" i="22"/>
  <c r="AD17" i="22" s="1"/>
  <c r="AF18" i="22"/>
  <c r="AE18" i="22"/>
  <c r="AI18" i="22" s="1"/>
  <c r="AH17" i="22"/>
  <c r="AG17" i="22" s="1"/>
  <c r="AG16" i="22"/>
  <c r="AF13" i="22"/>
  <c r="AE13" i="22"/>
  <c r="AI13" i="22" s="1"/>
  <c r="AI10" i="22"/>
  <c r="AI12" i="22"/>
  <c r="AF80" i="1"/>
  <c r="AE80" i="1"/>
  <c r="AI80" i="1" s="1"/>
  <c r="AE79" i="1"/>
  <c r="AI79" i="1" s="1"/>
  <c r="AF79" i="1"/>
  <c r="AF73" i="1"/>
  <c r="AE73" i="1"/>
  <c r="AI73" i="1" s="1"/>
  <c r="AF70" i="1"/>
  <c r="AD71" i="1" s="1"/>
  <c r="AE70" i="1"/>
  <c r="AI70" i="1" s="1"/>
  <c r="AH71" i="1"/>
  <c r="AG71" i="1" s="1"/>
  <c r="AI72" i="1"/>
  <c r="AF74" i="1"/>
  <c r="AE74" i="1"/>
  <c r="AI74" i="1" s="1"/>
  <c r="AF11" i="22" l="1"/>
  <c r="AF77" i="1"/>
  <c r="AD78" i="1" s="1"/>
  <c r="AF17" i="22"/>
  <c r="AE17" i="22"/>
  <c r="AI17" i="22" s="1"/>
  <c r="AI16" i="22"/>
  <c r="AF78" i="1"/>
  <c r="AE78" i="1"/>
  <c r="AI78" i="1" s="1"/>
  <c r="AE71" i="1"/>
  <c r="AI71" i="1" s="1"/>
  <c r="AF71" i="1"/>
  <c r="Z51" i="1"/>
  <c r="W51" i="1"/>
  <c r="Z50" i="1"/>
  <c r="W50" i="1"/>
  <c r="Z49" i="1"/>
  <c r="W49" i="1"/>
  <c r="Z48" i="1"/>
  <c r="W48" i="1"/>
  <c r="Z47" i="1"/>
  <c r="W47" i="1"/>
  <c r="Z46" i="1"/>
  <c r="W46" i="1"/>
  <c r="N46" i="1"/>
  <c r="Z45" i="1"/>
  <c r="W45" i="1"/>
  <c r="Z44" i="1"/>
  <c r="W44" i="1"/>
  <c r="Z43" i="1"/>
  <c r="W43" i="1"/>
  <c r="Z42" i="1"/>
  <c r="W42" i="1"/>
  <c r="Z41" i="1"/>
  <c r="W41" i="1"/>
  <c r="Z40" i="1"/>
  <c r="W40" i="1"/>
  <c r="N40" i="1"/>
  <c r="O40" i="1" s="1"/>
  <c r="Z39" i="1"/>
  <c r="W39" i="1"/>
  <c r="Z38" i="1"/>
  <c r="W38" i="1"/>
  <c r="Z37" i="1"/>
  <c r="W37" i="1"/>
  <c r="Z36" i="1"/>
  <c r="W36" i="1"/>
  <c r="Z35" i="1"/>
  <c r="W35" i="1"/>
  <c r="Z34" i="1"/>
  <c r="W34" i="1"/>
  <c r="N34" i="1"/>
  <c r="O34" i="1" s="1"/>
  <c r="Z33" i="1"/>
  <c r="W33" i="1"/>
  <c r="Z32" i="1"/>
  <c r="W32" i="1"/>
  <c r="Z31" i="1"/>
  <c r="W31" i="1"/>
  <c r="Z30" i="1"/>
  <c r="W30" i="1"/>
  <c r="Z29" i="1"/>
  <c r="W29" i="1"/>
  <c r="Z28" i="1"/>
  <c r="W28" i="1"/>
  <c r="N28" i="1"/>
  <c r="O28" i="1" s="1"/>
  <c r="Q50" i="1"/>
  <c r="Q37" i="1"/>
  <c r="AH50" i="1" l="1"/>
  <c r="AG50" i="1" s="1"/>
  <c r="AH45" i="1"/>
  <c r="AG45" i="1" s="1"/>
  <c r="AD42" i="1"/>
  <c r="AF42" i="1" s="1"/>
  <c r="AD37" i="1"/>
  <c r="AH42" i="1"/>
  <c r="AG42" i="1" s="1"/>
  <c r="AH44" i="1"/>
  <c r="AG44" i="1" s="1"/>
  <c r="AD51" i="1"/>
  <c r="AD31" i="1"/>
  <c r="Q47" i="1"/>
  <c r="AD38" i="1" l="1"/>
  <c r="AD40" i="1"/>
  <c r="AD33" i="1"/>
  <c r="AD32" i="1"/>
  <c r="AH48" i="1"/>
  <c r="AG48" i="1" s="1"/>
  <c r="AD36" i="1"/>
  <c r="AH51" i="1"/>
  <c r="AG51" i="1" s="1"/>
  <c r="AD39" i="1"/>
  <c r="AD45" i="1"/>
  <c r="AH43" i="1"/>
  <c r="AG43" i="1" s="1"/>
  <c r="AD30" i="1"/>
  <c r="Q43" i="1"/>
  <c r="Q31" i="1"/>
  <c r="Q36" i="1"/>
  <c r="Q51" i="1"/>
  <c r="Q48" i="1"/>
  <c r="Q30" i="1"/>
  <c r="Q44" i="1"/>
  <c r="Q33" i="1"/>
  <c r="Q42" i="1"/>
  <c r="Q35" i="1"/>
  <c r="Q45" i="1"/>
  <c r="Q41" i="1"/>
  <c r="Q39" i="1"/>
  <c r="Q32" i="1"/>
  <c r="Q38" i="1"/>
  <c r="Q49" i="1"/>
  <c r="Q29" i="1"/>
  <c r="AF51" i="1" l="1"/>
  <c r="AE51" i="1"/>
  <c r="AI51" i="1" s="1"/>
  <c r="O46" i="1"/>
  <c r="AD46" i="1" s="1"/>
  <c r="AD49" i="1"/>
  <c r="AD48" i="1"/>
  <c r="AD50" i="1"/>
  <c r="AH49" i="1"/>
  <c r="AG49" i="1" s="1"/>
  <c r="AF40" i="1"/>
  <c r="AD41" i="1" s="1"/>
  <c r="AE40" i="1"/>
  <c r="AF45" i="1"/>
  <c r="AE45" i="1"/>
  <c r="AI45" i="1" s="1"/>
  <c r="AE42" i="1"/>
  <c r="AI42" i="1" s="1"/>
  <c r="AD43" i="1"/>
  <c r="AD44" i="1"/>
  <c r="AD34" i="1"/>
  <c r="AD28" i="1"/>
  <c r="AF48" i="1" l="1"/>
  <c r="AE48" i="1"/>
  <c r="AI48" i="1" s="1"/>
  <c r="AF50" i="1"/>
  <c r="AE50" i="1"/>
  <c r="AI50" i="1" s="1"/>
  <c r="AF49" i="1"/>
  <c r="AE49" i="1"/>
  <c r="AI49" i="1" s="1"/>
  <c r="AF46" i="1"/>
  <c r="AD47" i="1" s="1"/>
  <c r="AE46" i="1"/>
  <c r="AE41" i="1"/>
  <c r="AF41" i="1"/>
  <c r="AE44" i="1"/>
  <c r="AI44" i="1" s="1"/>
  <c r="AF44" i="1"/>
  <c r="AF43" i="1"/>
  <c r="AE43" i="1"/>
  <c r="AI43" i="1" s="1"/>
  <c r="AF34" i="1"/>
  <c r="AD35" i="1" s="1"/>
  <c r="AE34" i="1"/>
  <c r="AF28" i="1"/>
  <c r="AD29" i="1" s="1"/>
  <c r="AE28" i="1"/>
  <c r="AE47" i="1" l="1"/>
  <c r="AF47" i="1"/>
  <c r="AF35" i="1"/>
  <c r="AE35" i="1"/>
  <c r="AF29" i="1"/>
  <c r="AE29" i="1"/>
  <c r="Q40" i="1" l="1"/>
  <c r="R40" i="1" s="1"/>
  <c r="T40" i="1" s="1"/>
  <c r="Q46" i="1"/>
  <c r="R46" i="1" s="1"/>
  <c r="Q28" i="1"/>
  <c r="R28" i="1" s="1"/>
  <c r="S28" i="1" s="1"/>
  <c r="AH28" i="1" s="1"/>
  <c r="AH35" i="1" s="1"/>
  <c r="AG35" i="1" s="1"/>
  <c r="AI35" i="1" s="1"/>
  <c r="Q34" i="1"/>
  <c r="R34" i="1" s="1"/>
  <c r="S40" i="1" l="1"/>
  <c r="AH40" i="1" s="1"/>
  <c r="S46" i="1"/>
  <c r="AH46" i="1" s="1"/>
  <c r="AG46" i="1" s="1"/>
  <c r="AI46" i="1" s="1"/>
  <c r="T46" i="1"/>
  <c r="T28" i="1"/>
  <c r="S34" i="1"/>
  <c r="AH34" i="1" s="1"/>
  <c r="T34" i="1"/>
  <c r="AG28" i="1"/>
  <c r="AI28" i="1" s="1"/>
  <c r="AH29" i="1"/>
  <c r="AG29" i="1" s="1"/>
  <c r="AI29" i="1" s="1"/>
  <c r="AG40" i="1" l="1"/>
  <c r="AI40" i="1" s="1"/>
  <c r="AH47" i="1"/>
  <c r="AG47" i="1" s="1"/>
  <c r="AI47" i="1" s="1"/>
  <c r="AG34" i="1"/>
  <c r="AI34" i="1" s="1"/>
  <c r="AH41" i="1"/>
  <c r="AG41" i="1" s="1"/>
  <c r="AI41" i="1" s="1"/>
  <c r="Z75" i="23" l="1"/>
  <c r="W75" i="23"/>
  <c r="AD74" i="23"/>
  <c r="AF74" i="23" s="1"/>
  <c r="Z74" i="23"/>
  <c r="W74" i="23"/>
  <c r="AH75" i="23" s="1"/>
  <c r="AG75" i="23" s="1"/>
  <c r="Z73" i="23"/>
  <c r="W73" i="23"/>
  <c r="AH74" i="23" s="1"/>
  <c r="AG74" i="23" s="1"/>
  <c r="AH72" i="23"/>
  <c r="AG72" i="23" s="1"/>
  <c r="AD72" i="23"/>
  <c r="AF72" i="23" s="1"/>
  <c r="Z72" i="23"/>
  <c r="W72" i="23"/>
  <c r="AH73" i="23" s="1"/>
  <c r="AG73" i="23" s="1"/>
  <c r="AE71" i="23"/>
  <c r="AD71" i="23"/>
  <c r="AF71" i="23" s="1"/>
  <c r="Z71" i="23"/>
  <c r="W71" i="23"/>
  <c r="AH70" i="23"/>
  <c r="AG70" i="23" s="1"/>
  <c r="Z70" i="23"/>
  <c r="W70" i="23"/>
  <c r="AD70" i="23" s="1"/>
  <c r="O70" i="23"/>
  <c r="N70" i="23"/>
  <c r="AH69" i="23"/>
  <c r="AG69" i="23" s="1"/>
  <c r="AD69" i="23"/>
  <c r="AF69" i="23" s="1"/>
  <c r="Z69" i="23"/>
  <c r="W69" i="23"/>
  <c r="AE68" i="23"/>
  <c r="AD68" i="23"/>
  <c r="AF68" i="23" s="1"/>
  <c r="Z68" i="23"/>
  <c r="W68" i="23"/>
  <c r="AH67" i="23"/>
  <c r="AG67" i="23" s="1"/>
  <c r="Z67" i="23"/>
  <c r="W67" i="23"/>
  <c r="AD67" i="23" s="1"/>
  <c r="Z66" i="23"/>
  <c r="W66" i="23"/>
  <c r="AH65" i="23"/>
  <c r="AG65" i="23" s="1"/>
  <c r="Z65" i="23"/>
  <c r="W65" i="23"/>
  <c r="AD66" i="23" s="1"/>
  <c r="AH64" i="23"/>
  <c r="AG64" i="23" s="1"/>
  <c r="Z64" i="23"/>
  <c r="W64" i="23"/>
  <c r="AD64" i="23" s="1"/>
  <c r="O64" i="23"/>
  <c r="N64" i="23"/>
  <c r="Z63" i="23"/>
  <c r="W63" i="23"/>
  <c r="AH62" i="23"/>
  <c r="AG62" i="23" s="1"/>
  <c r="Z62" i="23"/>
  <c r="W62" i="23"/>
  <c r="AD63" i="23" s="1"/>
  <c r="Z61" i="23"/>
  <c r="W61" i="23"/>
  <c r="Z60" i="23"/>
  <c r="W60" i="23"/>
  <c r="AH61" i="23" s="1"/>
  <c r="AG61" i="23" s="1"/>
  <c r="Z59" i="23"/>
  <c r="W59" i="23"/>
  <c r="AH60" i="23" s="1"/>
  <c r="AG60" i="23" s="1"/>
  <c r="AH58" i="23"/>
  <c r="AG58" i="23" s="1"/>
  <c r="AD58" i="23"/>
  <c r="AF58" i="23" s="1"/>
  <c r="Z58" i="23"/>
  <c r="W58" i="23"/>
  <c r="AD59" i="23" s="1"/>
  <c r="N58" i="23"/>
  <c r="Z57" i="23"/>
  <c r="W57" i="23"/>
  <c r="AD57" i="23" s="1"/>
  <c r="Z56" i="23"/>
  <c r="W56" i="23"/>
  <c r="AH57" i="23" s="1"/>
  <c r="AG57" i="23" s="1"/>
  <c r="AH55" i="23"/>
  <c r="AG55" i="23" s="1"/>
  <c r="AD55" i="23"/>
  <c r="AF55" i="23" s="1"/>
  <c r="Z55" i="23"/>
  <c r="W55" i="23"/>
  <c r="AH56" i="23" s="1"/>
  <c r="AG56" i="23" s="1"/>
  <c r="AE54" i="23"/>
  <c r="AD54" i="23"/>
  <c r="AF54" i="23" s="1"/>
  <c r="Z54" i="23"/>
  <c r="W54" i="23"/>
  <c r="AH53" i="23"/>
  <c r="AG53" i="23" s="1"/>
  <c r="Z53" i="23"/>
  <c r="W53" i="23"/>
  <c r="AD53" i="23" s="1"/>
  <c r="AH52" i="23"/>
  <c r="AG52" i="23"/>
  <c r="AF52" i="23"/>
  <c r="AD52" i="23"/>
  <c r="AE52" i="23" s="1"/>
  <c r="AI52" i="23" s="1"/>
  <c r="Z52" i="23"/>
  <c r="W52" i="23"/>
  <c r="N52" i="23"/>
  <c r="O52" i="23" s="1"/>
  <c r="AD51" i="23"/>
  <c r="AF51" i="23" s="1"/>
  <c r="Z51" i="23"/>
  <c r="W51" i="23"/>
  <c r="AH50" i="23"/>
  <c r="AG50" i="23" s="1"/>
  <c r="Z50" i="23"/>
  <c r="W50" i="23"/>
  <c r="AD50" i="23" s="1"/>
  <c r="Z49" i="23"/>
  <c r="W49" i="23"/>
  <c r="Z48" i="23"/>
  <c r="W48" i="23"/>
  <c r="AD49" i="23" s="1"/>
  <c r="Z47" i="23"/>
  <c r="W47" i="23"/>
  <c r="AH48" i="23" s="1"/>
  <c r="AG48" i="23" s="1"/>
  <c r="Z46" i="23"/>
  <c r="W46" i="23"/>
  <c r="AH47" i="23" s="1"/>
  <c r="AG47" i="23" s="1"/>
  <c r="N46" i="23"/>
  <c r="Z75" i="22"/>
  <c r="W75" i="22"/>
  <c r="Z74" i="22"/>
  <c r="W74" i="22"/>
  <c r="AH75" i="22" s="1"/>
  <c r="AG75" i="22" s="1"/>
  <c r="Z73" i="22"/>
  <c r="W73" i="22"/>
  <c r="AH74" i="22" s="1"/>
  <c r="AG74" i="22" s="1"/>
  <c r="Z72" i="22"/>
  <c r="W72" i="22"/>
  <c r="AD73" i="22" s="1"/>
  <c r="AF73" i="22" s="1"/>
  <c r="Z71" i="22"/>
  <c r="W71" i="22"/>
  <c r="Z70" i="22"/>
  <c r="W70" i="22"/>
  <c r="N70" i="22"/>
  <c r="O70" i="22" s="1"/>
  <c r="Z69" i="22"/>
  <c r="W69" i="22"/>
  <c r="Z68" i="22"/>
  <c r="W68" i="22"/>
  <c r="AH69" i="22" s="1"/>
  <c r="AG69" i="22" s="1"/>
  <c r="Z67" i="22"/>
  <c r="W67" i="22"/>
  <c r="Z66" i="22"/>
  <c r="W66" i="22"/>
  <c r="Z65" i="22"/>
  <c r="W65" i="22"/>
  <c r="AH66" i="22" s="1"/>
  <c r="AG66" i="22" s="1"/>
  <c r="Z64" i="22"/>
  <c r="W64" i="22"/>
  <c r="N64" i="22"/>
  <c r="O64" i="22" s="1"/>
  <c r="Z63" i="22"/>
  <c r="W63" i="22"/>
  <c r="Z62" i="22"/>
  <c r="W62" i="22"/>
  <c r="AH63" i="22" s="1"/>
  <c r="AG63" i="22" s="1"/>
  <c r="Z61" i="22"/>
  <c r="W61" i="22"/>
  <c r="Z60" i="22"/>
  <c r="W60" i="22"/>
  <c r="Z59" i="22"/>
  <c r="W59" i="22"/>
  <c r="Z58" i="22"/>
  <c r="W58" i="22"/>
  <c r="AH58" i="22" s="1"/>
  <c r="AG58" i="22" s="1"/>
  <c r="N58" i="22"/>
  <c r="O58" i="22" s="1"/>
  <c r="Z57" i="22"/>
  <c r="W57" i="22"/>
  <c r="Z56" i="22"/>
  <c r="W56" i="22"/>
  <c r="AH57" i="22" s="1"/>
  <c r="AG57" i="22" s="1"/>
  <c r="Z55" i="22"/>
  <c r="W55" i="22"/>
  <c r="AH56" i="22" s="1"/>
  <c r="AG56" i="22" s="1"/>
  <c r="Z54" i="22"/>
  <c r="W54" i="22"/>
  <c r="AH55" i="22" s="1"/>
  <c r="AG55" i="22" s="1"/>
  <c r="W53" i="22"/>
  <c r="W52" i="22"/>
  <c r="N52" i="22"/>
  <c r="O52" i="22" s="1"/>
  <c r="Q66" i="22"/>
  <c r="Q51" i="23"/>
  <c r="Q69" i="22"/>
  <c r="Q63" i="22"/>
  <c r="Q74" i="23"/>
  <c r="Q71" i="22"/>
  <c r="Q59" i="23"/>
  <c r="Q71" i="23"/>
  <c r="Q62" i="23"/>
  <c r="Q72" i="22"/>
  <c r="Q49" i="23"/>
  <c r="Q59" i="22"/>
  <c r="Q68" i="23"/>
  <c r="Q75" i="22"/>
  <c r="Q56" i="23"/>
  <c r="Q62" i="22"/>
  <c r="Q60" i="22"/>
  <c r="Q48" i="23"/>
  <c r="Q54" i="22"/>
  <c r="Q73" i="22"/>
  <c r="Q56" i="22"/>
  <c r="Q53" i="23"/>
  <c r="Q55" i="23"/>
  <c r="Q67" i="22"/>
  <c r="Q66" i="23"/>
  <c r="Q53" i="22"/>
  <c r="Q75" i="23"/>
  <c r="Q57" i="23"/>
  <c r="Q55" i="22"/>
  <c r="Q54" i="23"/>
  <c r="Q60" i="23"/>
  <c r="Q68" i="22"/>
  <c r="Q73" i="23"/>
  <c r="Q61" i="23"/>
  <c r="Q57" i="22"/>
  <c r="Q50" i="23"/>
  <c r="Q47" i="23"/>
  <c r="Q65" i="22"/>
  <c r="Q74" i="22"/>
  <c r="Q69" i="23"/>
  <c r="Q65" i="23"/>
  <c r="Q72" i="23"/>
  <c r="Q61" i="22"/>
  <c r="Q67" i="23"/>
  <c r="Q63" i="23"/>
  <c r="AD58" i="22" l="1"/>
  <c r="AD52" i="22"/>
  <c r="AF52" i="22" s="1"/>
  <c r="AD56" i="22"/>
  <c r="AF56" i="22" s="1"/>
  <c r="AD54" i="22"/>
  <c r="AH60" i="22"/>
  <c r="AG60" i="22" s="1"/>
  <c r="AD71" i="22"/>
  <c r="AH73" i="22"/>
  <c r="AG73" i="22" s="1"/>
  <c r="AH61" i="22"/>
  <c r="AG61" i="22" s="1"/>
  <c r="AD55" i="22"/>
  <c r="AF55" i="22" s="1"/>
  <c r="AD66" i="22"/>
  <c r="AF66" i="22" s="1"/>
  <c r="AD69" i="22"/>
  <c r="AD59" i="22"/>
  <c r="AF59" i="22" s="1"/>
  <c r="AH65" i="22"/>
  <c r="AG65" i="22" s="1"/>
  <c r="AD62" i="22"/>
  <c r="AF62" i="22" s="1"/>
  <c r="AD68" i="22"/>
  <c r="AF68" i="22" s="1"/>
  <c r="AH72" i="22"/>
  <c r="AG72" i="22" s="1"/>
  <c r="AH59" i="22"/>
  <c r="AG59" i="22" s="1"/>
  <c r="AD63" i="22"/>
  <c r="AF63" i="22" s="1"/>
  <c r="AD65" i="22"/>
  <c r="AF65" i="22" s="1"/>
  <c r="AD57" i="22"/>
  <c r="AH62" i="22"/>
  <c r="AG62" i="22" s="1"/>
  <c r="AD72" i="22"/>
  <c r="AF72" i="22" s="1"/>
  <c r="AE51" i="23"/>
  <c r="AE55" i="22"/>
  <c r="AI55" i="22" s="1"/>
  <c r="AF64" i="23"/>
  <c r="AE64" i="23"/>
  <c r="AI64" i="23" s="1"/>
  <c r="AE67" i="23"/>
  <c r="AI67" i="23" s="1"/>
  <c r="AF67" i="23"/>
  <c r="AE50" i="23"/>
  <c r="AI50" i="23" s="1"/>
  <c r="AF50" i="23"/>
  <c r="AF63" i="23"/>
  <c r="AE63" i="23"/>
  <c r="AF66" i="23"/>
  <c r="AE66" i="23"/>
  <c r="AE53" i="23"/>
  <c r="AI53" i="23" s="1"/>
  <c r="AF53" i="23"/>
  <c r="AF49" i="23"/>
  <c r="AE49" i="23"/>
  <c r="AF57" i="23"/>
  <c r="AE57" i="23"/>
  <c r="AI57" i="23" s="1"/>
  <c r="AE59" i="23"/>
  <c r="AF59" i="23"/>
  <c r="AE70" i="23"/>
  <c r="AI70" i="23" s="1"/>
  <c r="AF70" i="23"/>
  <c r="AH49" i="23"/>
  <c r="AG49" i="23" s="1"/>
  <c r="AE55" i="23"/>
  <c r="AI55" i="23" s="1"/>
  <c r="AD56" i="23"/>
  <c r="O58" i="23"/>
  <c r="AE58" i="23"/>
  <c r="AI58" i="23" s="1"/>
  <c r="AH63" i="23"/>
  <c r="AG63" i="23" s="1"/>
  <c r="AH66" i="23"/>
  <c r="AG66" i="23" s="1"/>
  <c r="AE69" i="23"/>
  <c r="AI69" i="23" s="1"/>
  <c r="AE72" i="23"/>
  <c r="AI72" i="23" s="1"/>
  <c r="AD73" i="23"/>
  <c r="AD60" i="23"/>
  <c r="O46" i="23"/>
  <c r="AD47" i="23"/>
  <c r="AH51" i="23"/>
  <c r="AG51" i="23" s="1"/>
  <c r="AH54" i="23"/>
  <c r="AG54" i="23" s="1"/>
  <c r="AI54" i="23" s="1"/>
  <c r="AD61" i="23"/>
  <c r="AH68" i="23"/>
  <c r="AG68" i="23" s="1"/>
  <c r="AI68" i="23" s="1"/>
  <c r="AH71" i="23"/>
  <c r="AG71" i="23" s="1"/>
  <c r="AI71" i="23" s="1"/>
  <c r="AE74" i="23"/>
  <c r="AI74" i="23" s="1"/>
  <c r="AD75" i="23"/>
  <c r="AD48" i="23"/>
  <c r="AD62" i="23"/>
  <c r="AD65" i="23"/>
  <c r="AH59" i="23"/>
  <c r="AG59" i="23" s="1"/>
  <c r="AD46" i="23"/>
  <c r="AF57" i="22"/>
  <c r="AE57" i="22"/>
  <c r="AI57" i="22" s="1"/>
  <c r="AE72" i="22"/>
  <c r="AI72" i="22" s="1"/>
  <c r="AE71" i="22"/>
  <c r="AF71" i="22"/>
  <c r="AE54" i="22"/>
  <c r="AF54" i="22"/>
  <c r="AE68" i="22"/>
  <c r="AH53" i="22"/>
  <c r="AG53" i="22" s="1"/>
  <c r="AE56" i="22"/>
  <c r="AI56" i="22" s="1"/>
  <c r="AE59" i="22"/>
  <c r="AI59" i="22" s="1"/>
  <c r="AD60" i="22"/>
  <c r="AH67" i="22"/>
  <c r="AG67" i="22" s="1"/>
  <c r="AH70" i="22"/>
  <c r="AG70" i="22" s="1"/>
  <c r="AE73" i="22"/>
  <c r="AD74" i="22"/>
  <c r="AH54" i="22"/>
  <c r="AG54" i="22" s="1"/>
  <c r="AD61" i="22"/>
  <c r="AD64" i="22"/>
  <c r="AH68" i="22"/>
  <c r="AG68" i="22" s="1"/>
  <c r="AH71" i="22"/>
  <c r="AG71" i="22" s="1"/>
  <c r="AD75" i="22"/>
  <c r="AE62" i="22"/>
  <c r="AE65" i="22"/>
  <c r="AI65" i="22" s="1"/>
  <c r="AE52" i="22"/>
  <c r="AD53" i="22"/>
  <c r="AE63" i="22"/>
  <c r="AI63" i="22" s="1"/>
  <c r="AE66" i="22"/>
  <c r="AI66" i="22" s="1"/>
  <c r="AD67" i="22"/>
  <c r="AD70" i="22"/>
  <c r="AH64" i="22"/>
  <c r="AG64" i="22" s="1"/>
  <c r="AI63" i="23" l="1"/>
  <c r="AI51" i="23"/>
  <c r="AI62" i="22"/>
  <c r="AI73" i="22"/>
  <c r="AF58" i="22"/>
  <c r="AE58" i="22"/>
  <c r="AI58" i="22" s="1"/>
  <c r="AF69" i="22"/>
  <c r="AE69" i="22"/>
  <c r="AI69" i="22" s="1"/>
  <c r="AI68" i="22"/>
  <c r="AI49" i="23"/>
  <c r="AF62" i="23"/>
  <c r="AE62" i="23"/>
  <c r="AI62" i="23" s="1"/>
  <c r="AE73" i="23"/>
  <c r="AI73" i="23" s="1"/>
  <c r="AF73" i="23"/>
  <c r="AF48" i="23"/>
  <c r="AE48" i="23"/>
  <c r="AI48" i="23" s="1"/>
  <c r="AF61" i="23"/>
  <c r="AE61" i="23"/>
  <c r="AI61" i="23" s="1"/>
  <c r="AF65" i="23"/>
  <c r="AE65" i="23"/>
  <c r="AI65" i="23" s="1"/>
  <c r="AI59" i="23"/>
  <c r="AI66" i="23"/>
  <c r="AF75" i="23"/>
  <c r="AE75" i="23"/>
  <c r="AI75" i="23" s="1"/>
  <c r="AF46" i="23"/>
  <c r="AE46" i="23"/>
  <c r="AF47" i="23"/>
  <c r="AE47" i="23"/>
  <c r="AI47" i="23" s="1"/>
  <c r="AF60" i="23"/>
  <c r="AE60" i="23"/>
  <c r="AI60" i="23" s="1"/>
  <c r="AE56" i="23"/>
  <c r="AI56" i="23" s="1"/>
  <c r="AF56" i="23"/>
  <c r="AE64" i="22"/>
  <c r="AI64" i="22" s="1"/>
  <c r="AF64" i="22"/>
  <c r="AF74" i="22"/>
  <c r="AE74" i="22"/>
  <c r="AI74" i="22" s="1"/>
  <c r="AF70" i="22"/>
  <c r="AE70" i="22"/>
  <c r="AI70" i="22" s="1"/>
  <c r="AE75" i="22"/>
  <c r="AI75" i="22" s="1"/>
  <c r="AF75" i="22"/>
  <c r="AF60" i="22"/>
  <c r="AE60" i="22"/>
  <c r="AI60" i="22" s="1"/>
  <c r="AI54" i="22"/>
  <c r="AF67" i="22"/>
  <c r="AE67" i="22"/>
  <c r="AI67" i="22" s="1"/>
  <c r="AI71" i="22"/>
  <c r="AF61" i="22"/>
  <c r="AE61" i="22"/>
  <c r="AI61" i="22" s="1"/>
  <c r="AF53" i="22"/>
  <c r="AE53" i="22"/>
  <c r="AI53" i="22" s="1"/>
  <c r="N226" i="1" l="1"/>
  <c r="E8" i="13" l="1"/>
  <c r="E7" i="13"/>
  <c r="E6" i="13"/>
  <c r="E5" i="13"/>
  <c r="Q228" i="1"/>
  <c r="Q231" i="1"/>
  <c r="Q241" i="1"/>
  <c r="Q243" i="1"/>
  <c r="Q229" i="1"/>
  <c r="Q234" i="1"/>
  <c r="Q237" i="1"/>
  <c r="Q242" i="1"/>
  <c r="Q233" i="1"/>
  <c r="Q235" i="1"/>
  <c r="Q230" i="1"/>
  <c r="Q236" i="1"/>
  <c r="Q227" i="1"/>
  <c r="Q239" i="1"/>
  <c r="Q240" i="1"/>
  <c r="F222" i="13" l="1"/>
  <c r="F212" i="13"/>
  <c r="F213" i="13"/>
  <c r="F214" i="13"/>
  <c r="F215" i="13"/>
  <c r="F216" i="13"/>
  <c r="F217" i="13"/>
  <c r="F218" i="13"/>
  <c r="F219" i="13"/>
  <c r="F220" i="13"/>
  <c r="F221" i="13"/>
  <c r="F211" i="13"/>
  <c r="B222" i="13" a="1"/>
  <c r="B222" i="13" l="1"/>
  <c r="W226" i="1"/>
  <c r="Z243" i="1" l="1"/>
  <c r="W243" i="1"/>
  <c r="Z242" i="1"/>
  <c r="W242" i="1"/>
  <c r="Z241" i="1"/>
  <c r="W241" i="1"/>
  <c r="Z240" i="1"/>
  <c r="W240" i="1"/>
  <c r="Z239" i="1"/>
  <c r="W239" i="1"/>
  <c r="Z238" i="1"/>
  <c r="W238" i="1"/>
  <c r="N238" i="1"/>
  <c r="O238" i="1" s="1"/>
  <c r="Z237" i="1"/>
  <c r="W237" i="1"/>
  <c r="Z236" i="1"/>
  <c r="W236" i="1"/>
  <c r="Z235" i="1"/>
  <c r="W235" i="1"/>
  <c r="Z234" i="1"/>
  <c r="W234" i="1"/>
  <c r="Z233" i="1"/>
  <c r="W233" i="1"/>
  <c r="Z232" i="1"/>
  <c r="W232" i="1"/>
  <c r="N232" i="1"/>
  <c r="O232" i="1" s="1"/>
  <c r="Z231" i="1"/>
  <c r="W231" i="1"/>
  <c r="Z230" i="1"/>
  <c r="W230" i="1"/>
  <c r="Z229" i="1"/>
  <c r="W229" i="1"/>
  <c r="Z228" i="1"/>
  <c r="W228" i="1"/>
  <c r="Z227" i="1"/>
  <c r="W227" i="1"/>
  <c r="Z226" i="1"/>
  <c r="O226" i="1"/>
  <c r="H211" i="13"/>
  <c r="AD238" i="1" l="1"/>
  <c r="AD232" i="1"/>
  <c r="AD226" i="1"/>
  <c r="AE238" i="1" l="1"/>
  <c r="AF238" i="1"/>
  <c r="AD239" i="1" s="1"/>
  <c r="AE239" i="1" s="1"/>
  <c r="AE232" i="1"/>
  <c r="AF232" i="1"/>
  <c r="AD233" i="1" s="1"/>
  <c r="AF233" i="1" s="1"/>
  <c r="AD234" i="1" s="1"/>
  <c r="AE226" i="1"/>
  <c r="AF226" i="1"/>
  <c r="AD227" i="1" s="1"/>
  <c r="AF227" i="1" s="1"/>
  <c r="AD228" i="1" s="1"/>
  <c r="AE233" i="1" l="1"/>
  <c r="AE227" i="1"/>
  <c r="AF234" i="1"/>
  <c r="AD235" i="1" s="1"/>
  <c r="AE234" i="1"/>
  <c r="AF228" i="1"/>
  <c r="AD229" i="1" s="1"/>
  <c r="AE228" i="1"/>
  <c r="AF239" i="1"/>
  <c r="AD240" i="1" s="1"/>
  <c r="AE235" i="1" l="1"/>
  <c r="AF235" i="1"/>
  <c r="AE229" i="1"/>
  <c r="AF229" i="1"/>
  <c r="AD230" i="1" s="1"/>
  <c r="AE240" i="1"/>
  <c r="AF240" i="1"/>
  <c r="AD241" i="1" s="1"/>
  <c r="AE230" i="1" l="1"/>
  <c r="AF230" i="1"/>
  <c r="AD231" i="1" s="1"/>
  <c r="AD236" i="1"/>
  <c r="AD237" i="1"/>
  <c r="AF241" i="1"/>
  <c r="AE241" i="1"/>
  <c r="AE237" i="1" l="1"/>
  <c r="AF237" i="1"/>
  <c r="AE236" i="1"/>
  <c r="AF236" i="1"/>
  <c r="AE231" i="1"/>
  <c r="AF231" i="1"/>
  <c r="AD242" i="1"/>
  <c r="AD243" i="1"/>
  <c r="AE243" i="1" l="1"/>
  <c r="AF243" i="1"/>
  <c r="AE242" i="1"/>
  <c r="AF242" i="1"/>
  <c r="AH232" i="1" l="1"/>
  <c r="AH226" i="1"/>
  <c r="AG226" i="1" s="1"/>
  <c r="AH227" i="1" l="1"/>
  <c r="AG227" i="1" s="1"/>
  <c r="AH233" i="1"/>
  <c r="AG233" i="1" s="1"/>
  <c r="AI226" i="1"/>
  <c r="AG232" i="1"/>
  <c r="AH239" i="1"/>
  <c r="AH228" i="1"/>
  <c r="AH234" i="1"/>
  <c r="AG239" i="1" l="1"/>
  <c r="AH240" i="1"/>
  <c r="AI233" i="1"/>
  <c r="AI232" i="1"/>
  <c r="AG228" i="1"/>
  <c r="AH229" i="1"/>
  <c r="AG234" i="1"/>
  <c r="AH235" i="1"/>
  <c r="AI227" i="1"/>
  <c r="AI239" i="1" l="1"/>
  <c r="AG240" i="1"/>
  <c r="AH241" i="1"/>
  <c r="AG229" i="1"/>
  <c r="AH230" i="1"/>
  <c r="AH243" i="1"/>
  <c r="AG243" i="1" s="1"/>
  <c r="AI228" i="1"/>
  <c r="AG235" i="1"/>
  <c r="AH236" i="1"/>
  <c r="AI234" i="1"/>
  <c r="AI240" i="1" l="1"/>
  <c r="AH242" i="1"/>
  <c r="AG242" i="1" s="1"/>
  <c r="AG241" i="1"/>
  <c r="AI235" i="1"/>
  <c r="AI243" i="1"/>
  <c r="AG230" i="1"/>
  <c r="AH231" i="1"/>
  <c r="AG231" i="1" s="1"/>
  <c r="AG236" i="1"/>
  <c r="AH237" i="1"/>
  <c r="AG237" i="1" s="1"/>
  <c r="AI229" i="1"/>
  <c r="AI242" i="1" l="1"/>
  <c r="AI241" i="1"/>
  <c r="AI237" i="1"/>
  <c r="AI231" i="1"/>
  <c r="AI236" i="1"/>
  <c r="AI230" i="1"/>
  <c r="B224" i="13"/>
  <c r="B223" i="13"/>
  <c r="Q52" i="23" l="1"/>
  <c r="R52" i="23" s="1"/>
  <c r="Q70" i="23"/>
  <c r="R70" i="23" s="1"/>
  <c r="Q64" i="23"/>
  <c r="R64" i="23" s="1"/>
  <c r="Q46" i="23"/>
  <c r="R46" i="23" s="1"/>
  <c r="Q58" i="23"/>
  <c r="R58" i="23" s="1"/>
  <c r="Q64" i="22"/>
  <c r="R64" i="22" s="1"/>
  <c r="Q70" i="22"/>
  <c r="R70" i="22" s="1"/>
  <c r="Q58" i="22"/>
  <c r="R58" i="22" s="1"/>
  <c r="Q52" i="22"/>
  <c r="R52" i="22" s="1"/>
  <c r="Q226" i="1"/>
  <c r="R226" i="1" s="1"/>
  <c r="Q238" i="1"/>
  <c r="R238" i="1" s="1"/>
  <c r="Q232" i="1"/>
  <c r="R232" i="1" s="1"/>
  <c r="S64" i="23" l="1"/>
  <c r="T64" i="23"/>
  <c r="S70" i="23"/>
  <c r="T70" i="23"/>
  <c r="S46" i="23"/>
  <c r="AH46" i="23" s="1"/>
  <c r="AG46" i="23" s="1"/>
  <c r="AI46" i="23" s="1"/>
  <c r="T46" i="23"/>
  <c r="T52" i="23"/>
  <c r="S52" i="23"/>
  <c r="S58" i="23"/>
  <c r="T58" i="23"/>
  <c r="T232" i="1"/>
  <c r="S232" i="1"/>
  <c r="T238" i="1"/>
  <c r="S238" i="1"/>
  <c r="AH238" i="1" s="1"/>
  <c r="AG238" i="1" s="1"/>
  <c r="AI238" i="1" s="1"/>
  <c r="S58" i="22"/>
  <c r="T58" i="22"/>
  <c r="S70" i="22"/>
  <c r="T70" i="22"/>
  <c r="T64" i="22"/>
  <c r="S64" i="22"/>
  <c r="T226" i="1"/>
  <c r="S226" i="1"/>
  <c r="S52" i="22"/>
  <c r="AH52" i="22" s="1"/>
  <c r="AG52" i="22" s="1"/>
  <c r="AI52" i="22" s="1"/>
  <c r="T52" i="22"/>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<sst xmlns="http://schemas.openxmlformats.org/spreadsheetml/2006/main" count="2316" uniqueCount="881">
  <si>
    <t>Impacto</t>
  </si>
  <si>
    <t>Causa Inmediata</t>
  </si>
  <si>
    <t>Causa Raíz</t>
  </si>
  <si>
    <t>Descripción del Riesgo</t>
  </si>
  <si>
    <t>Clasificación del Riesgo</t>
  </si>
  <si>
    <t>Zona de Riesgo Inherente</t>
  </si>
  <si>
    <t>Descripción del Control</t>
  </si>
  <si>
    <t>Afectación</t>
  </si>
  <si>
    <t>Tratamiento</t>
  </si>
  <si>
    <t>CONTEXTO  DE PROCESO</t>
  </si>
  <si>
    <t>ORIGEN</t>
  </si>
  <si>
    <t>FORTALEZAS Y/O OPORTUNIDADES</t>
  </si>
  <si>
    <t>DEBILIDADES Y/O AMENAZAS</t>
  </si>
  <si>
    <t>DISEÑO DEL PROCESO:</t>
  </si>
  <si>
    <t>INTERACCIONES CON OTROS PROCESOS:</t>
  </si>
  <si>
    <t>TRANSVERSALIDAD</t>
  </si>
  <si>
    <t>PROCEDIMIENTOS ASOCIADOS:</t>
  </si>
  <si>
    <t xml:space="preserve">RESPONSABLES DEL PROCESO: </t>
  </si>
  <si>
    <t>COMUNICACIÓN ENTRE LOS PROCESOS:</t>
  </si>
  <si>
    <t>ACTIVOS DE SEGURIDAD DIGITAL DEL PROCESO:</t>
  </si>
  <si>
    <t>Riesgo asociado</t>
  </si>
  <si>
    <t>FACTORES INTERNOS</t>
  </si>
  <si>
    <t>El proceso tiene un alcance con un objetivo claro que abarca el direccionamiento estratégico y el apoyo en la gestión para todos los procesos de la entidad.</t>
  </si>
  <si>
    <r>
      <rPr>
        <sz val="21"/>
        <color rgb="FF7030A0"/>
        <rFont val="Arial"/>
        <family val="2"/>
      </rPr>
      <t>El componente de</t>
    </r>
    <r>
      <rPr>
        <b/>
        <sz val="21"/>
        <color rgb="FF7030A0"/>
        <rFont val="Arial"/>
        <family val="2"/>
      </rPr>
      <t xml:space="preserve"> innovación y gestión del conocimiento</t>
    </r>
    <r>
      <rPr>
        <sz val="21"/>
        <color rgb="FF7030A0"/>
        <rFont val="Arial"/>
        <family val="2"/>
      </rPr>
      <t xml:space="preserve"> está por desarrollar dentro del proceso. La operatividad del banco de proyectos depende de la aplicación y la comprensión de la metodología de iniciativas de proyectos por parte de los procesos de la entidad.</t>
    </r>
    <r>
      <rPr>
        <sz val="21"/>
        <rFont val="Arial"/>
        <family val="2"/>
      </rPr>
      <t xml:space="preserve">
El proceso DESI al ser el que coordina la implementación del Sistema de Gestión de Calidad depende del compromiso y trabajo de los demás procesos para generar resultados y subsanar las no conformidades producto de las actividades internas.</t>
    </r>
  </si>
  <si>
    <t>R4</t>
  </si>
  <si>
    <r>
      <t>El proceso DESI  interactúa de manera eficaz con el resto de procesos de la entidad a través de los colaboradores designados por los directivos de la entidad como enlaces</t>
    </r>
    <r>
      <rPr>
        <sz val="21"/>
        <color rgb="FFFF0000"/>
        <rFont val="Arial"/>
        <family val="2"/>
      </rPr>
      <t>,</t>
    </r>
    <r>
      <rPr>
        <sz val="21"/>
        <rFont val="Arial"/>
        <family val="2"/>
      </rPr>
      <t xml:space="preserve"> pues da lineamientos y asesora la formulación programación actualización y seguimiento integral a proyectos de inversión,  la implementación del Modelo Integrado de Planeación y Gestión en todos los procesos y procedimientos de la entidad.
El proceso DESI se apoya en el proceso de Atención a Partes Interesadas y Comunicaciones para mantener una comunicación permanente con el resto de procesos, y con la línea estratégica de la entidad (el consejo directivo de la entidad).</t>
    </r>
  </si>
  <si>
    <r>
      <t>El proceso DESI, al ser el que consolida y analiza la información de gestión, seguimiento e indicadores de todos los procesos de la entidad puede llegar a fallar en la oportunidad de entrega de la información al C</t>
    </r>
    <r>
      <rPr>
        <b/>
        <sz val="21"/>
        <rFont val="Arial"/>
        <family val="2"/>
      </rPr>
      <t>omité Institucional de Gestión y Desempeño,</t>
    </r>
    <r>
      <rPr>
        <sz val="21"/>
        <rFont val="Arial"/>
        <family val="2"/>
      </rPr>
      <t xml:space="preserve"> pues depende de los colaboradores que sirven de enlaces con los procesos (en particular depende de sus compromisos de: efectividad, constancia y rigurosidad en la información).</t>
    </r>
  </si>
  <si>
    <t>R1</t>
  </si>
  <si>
    <t xml:space="preserve">El proceso DESI es transversal a todos los procesos de la entidad, la línea estratégica desplegada a través del comité directivo y la Oficina Asesora de Planeación  genera políticas, lineamientos y directrices que abarcan a todos los procesos y se articulan dentro del sistema integrado de gestión de la entidad.
El proceso DESI también se encarga de la administración del sistema de gestión de la calidad en la entidad, que involucra a todos los procesos y que bajo su liderazgo permite el aseguramiento de estándares de calidad en todos los procedimientos. </t>
  </si>
  <si>
    <t>Con el fin de cumplir  oportunamente en la entrega de los productos para la toma de decisiones de los directivos de la entidad se puede incurrir en la extralimitación de labores de la Oficina Asesora de Planeación y sus colaboradores. 
Pues por cumplir con los plazos se pueden empezar a adelantar labores que están incluidas en las herramientas de gestión de los procesos que deben ser realizadas y planificadas por ellos mismos.</t>
  </si>
  <si>
    <t>Los responsables del proceso DESI son: el director general,  el jefe de la oficina asesora de planeación y los subdirectores. Este sistema de responsabilidades permite un alto grado de  autoridad y autonomía para la toma de decisiones y desagregación de actividades.</t>
  </si>
  <si>
    <t xml:space="preserve">No se cuenta con los suficientes servidores públicos para realizar la gestión necesaria en el marco del cumplimiento de los objetivos institucionales relacionados con su campo de acción. 
En consecuencia, el proceso debe recurrir a la vinculación de contratistas </t>
  </si>
  <si>
    <t xml:space="preserve">Cuando el Comité directivo y el proceso DESI generan directrices, recomendaciones y solicitudes al resto de procesos de la entidad sus observaciones son tenidas en cuenta y se integran al accionar de los procesos. </t>
  </si>
  <si>
    <t xml:space="preserve">La comunicación puede ser dispendiosa si no se cuenta con la disposición y el compromiso de los responsables directivos.
</t>
  </si>
  <si>
    <t xml:space="preserve">El proceso cuenta con un repositorio de información documentada vigente en la intranet de la entidad llamado: SISGESTIÓN en la que se cuelgan los formatos y documentos del sistema integrado de gestión de la entidad. En este repositorio los colaboradores tienen facilidad para consultar la información actualizada.
Se cuenta con el aplicativo SAFIRO que sirve para hacer el seguimiento a las metas y proyectos de inversión de la entidad. </t>
  </si>
  <si>
    <t>El proceso está diseñado para funcionar apoyándose en sistemas de información, bases de datos y aplicativos, por lo que fallas en estos sistemas pueden afectar el normal flujo del proceso.
Los aplicativos informáticos del proceso están expuestos a una manipulación indebida de la información por parte de los administradores de las bases de datos.
Hace falta el desarrollo de una PMO (Project Management Office) una oficina o un software que permita el seguimiento a iniciativas de proyectos de innovación y de gestión del conocimiento.</t>
  </si>
  <si>
    <t>FORMATO MAPA RIESGOS DE PROCESO</t>
  </si>
  <si>
    <t>VERSIÓN: 10</t>
  </si>
  <si>
    <t xml:space="preserve">                CÓDIGO: DESI-FM-018</t>
  </si>
  <si>
    <t>Identificación del riesgo</t>
  </si>
  <si>
    <t>Análisis del riesgo inherente</t>
  </si>
  <si>
    <t>Evaluación del riesgo - Valoración de los controles</t>
  </si>
  <si>
    <t>Evaluación del riesgo - Nivel del riesgo residual</t>
  </si>
  <si>
    <t>Plan de Acción</t>
  </si>
  <si>
    <t>ACCION DE CONTINGENCIA</t>
  </si>
  <si>
    <t xml:space="preserve">Referencia </t>
  </si>
  <si>
    <t>Tipo de riesgo</t>
  </si>
  <si>
    <t>Tipo de activo</t>
  </si>
  <si>
    <t>Activo de información</t>
  </si>
  <si>
    <t>Tipo de amenaza</t>
  </si>
  <si>
    <t>Amenaza</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</si>
  <si>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</si>
  <si>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</si>
  <si>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</si>
  <si>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</si>
  <si>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</si>
  <si>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</si>
  <si>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</si>
  <si>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</si>
  <si>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</si>
  <si>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</si>
  <si>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</si>
  <si>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</si>
  <si>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Acción</t>
  </si>
  <si>
    <t>Responsable</t>
  </si>
  <si>
    <t>Producto</t>
  </si>
  <si>
    <t>Fecha Implementación</t>
  </si>
  <si>
    <t>ACCIÓN</t>
  </si>
  <si>
    <t>SOPORTE / PRODUCTO</t>
  </si>
  <si>
    <t>RESPONSABLE</t>
  </si>
  <si>
    <t>Tipo</t>
  </si>
  <si>
    <t>Implementación</t>
  </si>
  <si>
    <t>Calificación</t>
  </si>
  <si>
    <t>Documentación</t>
  </si>
  <si>
    <t>Frecuencia</t>
  </si>
  <si>
    <t>Evidencia</t>
  </si>
  <si>
    <t>Económico y Reputacional</t>
  </si>
  <si>
    <t>Ejecucion y Administracion de procesos</t>
  </si>
  <si>
    <t xml:space="preserve">     El riesgo afecta la imagen de la entidad con algunos usuarios de relevancia frente al logro de los objetivos</t>
  </si>
  <si>
    <t>Preventivo</t>
  </si>
  <si>
    <t>Manual</t>
  </si>
  <si>
    <t>Detectivo</t>
  </si>
  <si>
    <t>Reducir (mitigar)</t>
  </si>
  <si>
    <t>Documentado</t>
  </si>
  <si>
    <t>Continua</t>
  </si>
  <si>
    <t>Reputacional</t>
  </si>
  <si>
    <t>Fraude Interno</t>
  </si>
  <si>
    <t xml:space="preserve">Pérdida de la confidencialidad </t>
  </si>
  <si>
    <t>Acciones no autorizadas </t>
  </si>
  <si>
    <t>Uso no autorizado del equipo </t>
  </si>
  <si>
    <t xml:space="preserve">Pérdida de la disponibilidad </t>
  </si>
  <si>
    <t>Fallas técnicas </t>
  </si>
  <si>
    <t>Económico</t>
  </si>
  <si>
    <t>Fuente:  Adaptado de Curso Riesgo Operativo Universidad del Rosario por Dirección de Gestión y Desempeño Institucional de Función Pública,  2020.</t>
  </si>
  <si>
    <t>Probabilidad</t>
  </si>
  <si>
    <t>Moderado</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</si>
  <si>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</si>
  <si>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</si>
  <si>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</si>
  <si>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</si>
  <si>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</si>
  <si>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</si>
  <si>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</si>
  <si>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</si>
  <si>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</si>
  <si>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</si>
  <si>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</si>
  <si>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</si>
  <si>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</si>
  <si>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</si>
  <si>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</si>
  <si>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</si>
  <si>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</si>
  <si>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130 SMLMV </t>
  </si>
  <si>
    <t>El riesgo afecta la imagen de alguna área de la organización</t>
  </si>
  <si>
    <t>Menor</t>
  </si>
  <si>
    <t xml:space="preserve">Menor 40% </t>
  </si>
  <si>
    <t xml:space="preserve">Entre 130 y 650 SMLMV </t>
  </si>
  <si>
    <t>El riesgo afecta la imagen de la entidad internamente, de conocimiento general, nivel interno, de junta dircetiva y accionistas y/o de provedores</t>
  </si>
  <si>
    <t>Moderado 60%</t>
  </si>
  <si>
    <t xml:space="preserve">Entre 650 y 1300 SMLMV </t>
  </si>
  <si>
    <t>El riesgo afecta la imagen de la entidad con algunos usuarios de relevancia frente al logro de los objetivos</t>
  </si>
  <si>
    <t>Mayor</t>
  </si>
  <si>
    <t>Mayor 80%</t>
  </si>
  <si>
    <t xml:space="preserve">Entre 1300 y 6500 SMLMV </t>
  </si>
  <si>
    <r>
      <t>El riesgo afecta la imagen de</t>
    </r>
    <r>
      <rPr>
        <sz val="26"/>
        <color theme="9" tint="-0.249977111117893"/>
        <rFont val="Arial Narrow"/>
        <family val="2"/>
      </rPr>
      <t xml:space="preserve">  la entidad </t>
    </r>
    <r>
      <rPr>
        <sz val="26"/>
        <color rgb="FF000000"/>
        <rFont val="Arial Narrow"/>
        <family val="2"/>
      </rPr>
      <t>con efecto publicitario sostenido a nivel de sector administrativo, nivel departamental o municipal</t>
    </r>
  </si>
  <si>
    <t>Catastrófico</t>
  </si>
  <si>
    <t>Catastrófico 100%</t>
  </si>
  <si>
    <t xml:space="preserve">Mayor a 6500 SMLMV </t>
  </si>
  <si>
    <t>El riesgo afecta la imagen de la entidad a nivel nacional, con efecto publicitarios sostenible a nivel país</t>
  </si>
  <si>
    <t>Afectación_Económica_o_presupuestal</t>
  </si>
  <si>
    <t xml:space="preserve">     Afectación menor a 130 SMLMV .</t>
  </si>
  <si>
    <t xml:space="preserve">     El riesgo afecta la imagen de alguna área de la organización</t>
  </si>
  <si>
    <t>Pérdida_Reputacional</t>
  </si>
  <si>
    <t xml:space="preserve">     Entre 130 y 650 SMLMV </t>
  </si>
  <si>
    <t xml:space="preserve">     El riesgo afecta la imagen de la entidad internamente, de conocimiento general, nivel interno, de junta dircetiva y accionistas y/o de provedores</t>
  </si>
  <si>
    <t xml:space="preserve">     Entre 650 y 1300 SMLMV </t>
  </si>
  <si>
    <t xml:space="preserve">     Entre 1300 y 6500 SMLMV </t>
  </si>
  <si>
    <t xml:space="preserve">     El riesgo afecta la imagen de de la entidad con efecto publicitario sostenido a nivel de sector administrativo, nivel departamental o municipal</t>
  </si>
  <si>
    <t xml:space="preserve">     Mayor a 6500 SMLMV </t>
  </si>
  <si>
    <t xml:space="preserve">     El riesgo afecta la imagen de la entidad a nivel nacional, con efecto publicitarios sostenible a nivel país</t>
  </si>
  <si>
    <t>Criterios</t>
  </si>
  <si>
    <t>Subcriterios</t>
  </si>
  <si>
    <t>Catastrofico</t>
  </si>
  <si>
    <t>Afectación Económica o presupuestal</t>
  </si>
  <si>
    <t>Afectación menor a 130 SMLMV .</t>
  </si>
  <si>
    <t>El riesgo afecta la imagen de de la entidad con efecto publicitario sostenido a nivel de sector administrativo, nivel departamental o municipal</t>
  </si>
  <si>
    <t>❌</t>
  </si>
  <si>
    <t>✔</t>
  </si>
  <si>
    <t>Soborno</t>
  </si>
  <si>
    <t xml:space="preserve">Pérdida de la integridad </t>
  </si>
  <si>
    <t>TIPO</t>
  </si>
  <si>
    <t>AMENAZA</t>
  </si>
  <si>
    <t>Daño físico </t>
  </si>
  <si>
    <t>Fuego</t>
  </si>
  <si>
    <t>Agua</t>
  </si>
  <si>
    <t>Contaminación</t>
  </si>
  <si>
    <t>Accidente Importante</t>
  </si>
  <si>
    <t>Destrucción del equipo o medios </t>
  </si>
  <si>
    <t>Polvo, corrosión, congelamiento </t>
  </si>
  <si>
    <t>Eventos naturales </t>
  </si>
  <si>
    <t>Fenómenos climáticos </t>
  </si>
  <si>
    <t>Fenómenos sísmicos </t>
  </si>
  <si>
    <t>Fenómenos volcánicos </t>
  </si>
  <si>
    <t>Fenómenos meteorológicos </t>
  </si>
  <si>
    <t>Inundación </t>
  </si>
  <si>
    <t>Perdida de los servicios esenciales </t>
  </si>
  <si>
    <t>Fallas en el sistema de suministro de agua o aire acondicionado </t>
  </si>
  <si>
    <t>Perdida de suministro de energía </t>
  </si>
  <si>
    <t>Falla en equipo de telecomunicaciones </t>
  </si>
  <si>
    <t>Perturbación debida a la radiación </t>
  </si>
  <si>
    <t>Radiación electromagnética </t>
  </si>
  <si>
    <t>Radiación térmica </t>
  </si>
  <si>
    <t>Impulsos electromagnéticos </t>
  </si>
  <si>
    <t>Compromiso de la información </t>
  </si>
  <si>
    <t>Interceptación de señales de interferencia comprometida </t>
  </si>
  <si>
    <t>Espionaje remoto </t>
  </si>
  <si>
    <t>Escucha encubierta </t>
  </si>
  <si>
    <t>Hurto de medios o documentos </t>
  </si>
  <si>
    <t>Hurto de equipo </t>
  </si>
  <si>
    <t>Recuperación de medios reciclados o desechados </t>
  </si>
  <si>
    <t>Divulgación </t>
  </si>
  <si>
    <t>Datos provenientes de fuentes no confiables </t>
  </si>
  <si>
    <t>Manipulación con hardware </t>
  </si>
  <si>
    <t>Manipulación con software </t>
  </si>
  <si>
    <t>Detección de la posición </t>
  </si>
  <si>
    <t>Fallas del equipo </t>
  </si>
  <si>
    <t>Mal funcionamiento del equipo </t>
  </si>
  <si>
    <t>Saturación del sistema de información </t>
  </si>
  <si>
    <t>Mal funcionamiento del software </t>
  </si>
  <si>
    <t>Incumplimiento en el mantenimiento del sistema de información. </t>
  </si>
  <si>
    <t>Copia fraudulenta del software </t>
  </si>
  <si>
    <t>Uso de software falso o copiado </t>
  </si>
  <si>
    <t>Corrupción de los datos </t>
  </si>
  <si>
    <t>Procesamiento ilegal de datos </t>
  </si>
  <si>
    <t>Compromiso de las funciones </t>
  </si>
  <si>
    <t>Error en el uso </t>
  </si>
  <si>
    <t>Abuso de derechos </t>
  </si>
  <si>
    <t>Falsificación de derechos </t>
  </si>
  <si>
    <t>Negación de acciones </t>
  </si>
  <si>
    <t>Incumplimiento en la disponibilidad del personal </t>
  </si>
  <si>
    <t>Correctivo</t>
  </si>
  <si>
    <t>Automático</t>
  </si>
  <si>
    <t>Sin Documentar</t>
  </si>
  <si>
    <t>Aleatoria</t>
  </si>
  <si>
    <t>Aceptar</t>
  </si>
  <si>
    <t>Evitar</t>
  </si>
  <si>
    <t>Reducir (compartir)</t>
  </si>
  <si>
    <t>Plan de accion (solo para la opción reducir)</t>
  </si>
  <si>
    <t>Finalizado</t>
  </si>
  <si>
    <t>En curso</t>
  </si>
  <si>
    <t>Daños Activos Fisicos</t>
  </si>
  <si>
    <t>Fallas Tecnologicas</t>
  </si>
  <si>
    <t>Fraude Externo</t>
  </si>
  <si>
    <t>Relaciones Laborales</t>
  </si>
  <si>
    <t>Usuarios, productos y practicas , organizacionales</t>
  </si>
  <si>
    <t>Registro Sustancial</t>
  </si>
  <si>
    <t>Registro Material</t>
  </si>
  <si>
    <t>Sin registro</t>
  </si>
  <si>
    <t>Reducir</t>
  </si>
  <si>
    <t>VERSIÓN: 2</t>
  </si>
  <si>
    <t>FECHA DE APLICACIÓN: DICIEMBRE 2021</t>
  </si>
  <si>
    <r>
      <rPr>
        <b/>
        <sz val="12"/>
        <rFont val="Arial"/>
        <family val="2"/>
      </rPr>
      <t xml:space="preserve">*Nota: </t>
    </r>
    <r>
      <rPr>
        <sz val="12"/>
        <rFont val="Arial"/>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</si>
  <si>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 xml:space="preserve">Equivalente </t>
  </si>
  <si>
    <t xml:space="preserve">                FECHA DE APLICACIÓN: DICIEMBRE 2021</t>
  </si>
  <si>
    <t>CÓDIGO: DESI-FM-017</t>
  </si>
  <si>
    <t>FORMATO MAPA RIESGOS INTITUCIONAL</t>
  </si>
  <si>
    <t xml:space="preserve">Fecha de consolidación </t>
  </si>
  <si>
    <t>Proceso</t>
  </si>
  <si>
    <t>VERSIÓN: 3</t>
  </si>
  <si>
    <t>FECHA DE APLICACIÓN: ENERO 202</t>
  </si>
  <si>
    <t>1. Direccionamiento estratégico e innovación</t>
  </si>
  <si>
    <t>2. Atención a partes interesadas y comunicaciones</t>
  </si>
  <si>
    <t>3. Estrategia y gobierno de TI</t>
  </si>
  <si>
    <t>4. Planificación de la intervención vial</t>
  </si>
  <si>
    <t>5. Producción de mezcla y provisión de maquinaria y equipos</t>
  </si>
  <si>
    <t>6. Intervención de la malla vial</t>
  </si>
  <si>
    <t>7. Gestión de servicios e infraestructura tecnológica</t>
  </si>
  <si>
    <t>8. Gestión de recursos físicos</t>
  </si>
  <si>
    <t>9. Gestión contractual</t>
  </si>
  <si>
    <t>10. Gestión financiera</t>
  </si>
  <si>
    <t>11. Gestión de laboratorio</t>
  </si>
  <si>
    <t>12. Gestión de talento humano</t>
  </si>
  <si>
    <t>13. Gestión ambiental</t>
  </si>
  <si>
    <t>14. Gestión documental</t>
  </si>
  <si>
    <t>15. Gestión jurídica</t>
  </si>
  <si>
    <t xml:space="preserve">16. Control, evaluación y mejora de la gestión  </t>
  </si>
  <si>
    <t>17. Control disciplinario interno</t>
  </si>
  <si>
    <t>Gestión</t>
  </si>
  <si>
    <t>Divulgar piezas gráficas sobre como realizar los reportes</t>
  </si>
  <si>
    <t>Equipo OAP</t>
  </si>
  <si>
    <t>Piezas divulgadas</t>
  </si>
  <si>
    <t>cuatrimestral</t>
  </si>
  <si>
    <t>Elaborar plan de mejoramiento</t>
  </si>
  <si>
    <t xml:space="preserve"> plan de mejoramiento</t>
  </si>
  <si>
    <t xml:space="preserve">Jefe Oficina Asesora de Planeación </t>
  </si>
  <si>
    <t xml:space="preserve">Realizar mesas de sensibilización sobrer los reportes al personal designado </t>
  </si>
  <si>
    <t>Actas de reunión o grabaciones de las reuniones por teams</t>
  </si>
  <si>
    <t xml:space="preserve">Por sanción de un ente regulador al entregar  información no confiable, verás y oportuna </t>
  </si>
  <si>
    <t>Con Registro</t>
  </si>
  <si>
    <t xml:space="preserve">1. Desconocimiento de las gerencias de los proyectos de inversión en los criterios para  justificar las necesidades a contratar relacionadas en los estudios previos
2. Error en la solicitud de disponibilidades presupuestales cuando se asocia un gasto al rubro equivocado </t>
  </si>
  <si>
    <t xml:space="preserve">Realizar campañas de apropiación del conocimiento relacionada con los proyectos de inversión </t>
  </si>
  <si>
    <t>Personal designado por la jefe de la OAP</t>
  </si>
  <si>
    <t xml:space="preserve">correo electrónico y/o actas y/o piezas gráficas y/o grabación </t>
  </si>
  <si>
    <t>Anular el Certificado de Disponibilidad Presupuestal - CDP</t>
  </si>
  <si>
    <t>La Anulación del Certificado de Disponibilidad Presupuestal - CDP en el aplicativo BogData</t>
  </si>
  <si>
    <t>Gerentes de proyecto y proceso de gestión financiera</t>
  </si>
  <si>
    <t>Efectuar retroalimentación, cuando aplique, de la revisión de las solicitudes de CDP, dejando la trazabilidad en el aplicativo de correspondencia ORFEO</t>
  </si>
  <si>
    <t>Soporte ORFEO</t>
  </si>
  <si>
    <t xml:space="preserve">Por un bajo desempeño en la implementación de la dimensión de gestión del conocimiento y la innovación </t>
  </si>
  <si>
    <r>
      <t xml:space="preserve">Los profesionales designados por el (la) jefe de la Oficina Asesora de Planeación, </t>
    </r>
    <r>
      <rPr>
        <b/>
        <sz val="12"/>
        <rFont val="Arial"/>
        <family val="2"/>
      </rPr>
      <t>verifican</t>
    </r>
    <r>
      <rPr>
        <sz val="12"/>
        <rFont val="Arial"/>
        <family val="2"/>
      </rPr>
      <t xml:space="preserve"> </t>
    </r>
    <r>
      <rPr>
        <b/>
        <sz val="12"/>
        <rFont val="Arial"/>
        <family val="2"/>
      </rPr>
      <t>trimestralmente</t>
    </r>
    <r>
      <rPr>
        <sz val="12"/>
        <rFont val="Arial"/>
        <family val="2"/>
      </rPr>
      <t xml:space="preserve"> la ejecución de las actividades de la política de gestión del conocimiento y la innovación del plan de adecuación y sostenibilidad de la entidad dejado como soporte queda el correo remitiendo los resultados a los responsables de las actividades.
En caso de identificar atrasos, errores o inconsistencias de las actividades planeadas generara alertas por medio de correo electrónico </t>
    </r>
  </si>
  <si>
    <t xml:space="preserve">Formalizar la mesa de trabajo de gestión del conocimiento y la innovación </t>
  </si>
  <si>
    <t xml:space="preserve">Memorando de formalización </t>
  </si>
  <si>
    <t>Abril de 2022</t>
  </si>
  <si>
    <t>Solicitar a las dependecias la información relevante (PPT, documenotos de interes, buenas practicas) para publicar en intranet en el espacio de la dimensión 6 )</t>
  </si>
  <si>
    <t>Correo electrónico</t>
  </si>
  <si>
    <t>Trimestral</t>
  </si>
  <si>
    <t>Corrupción</t>
  </si>
  <si>
    <t xml:space="preserve">Por sanción de un ente regulador por respuesta incorrecta , incompleta o contradictoria a una solicitud  </t>
  </si>
  <si>
    <t>Sin Registro</t>
  </si>
  <si>
    <t xml:space="preserve">Elaborar informe de PQRSFD trimestral que en uno de sus capítulos contiene la tipología de las peticiones </t>
  </si>
  <si>
    <t>Secretaria General</t>
  </si>
  <si>
    <t>Informes de PQRSFD trimestral</t>
  </si>
  <si>
    <t xml:space="preserve">Notificar al responsable Directivo para la toma de acciones de mejora
</t>
  </si>
  <si>
    <t>Respuesta a peticiones</t>
  </si>
  <si>
    <t>Todos los procesos</t>
  </si>
  <si>
    <t xml:space="preserve">Enviar por correo electrónico al responsable de Atención al Ciudadano, encargado de Bogotá te Escucha, el radicado Orfeo de las PQRSFD
</t>
  </si>
  <si>
    <t>Copia de los correos electrónicos enviados Y Base de Datos ACI 2022</t>
  </si>
  <si>
    <t>Diariamente</t>
  </si>
  <si>
    <t xml:space="preserve">Que no se realice un adecuado análisis al requerimiento del ciudadano(a) por parte del colaborador que recibe la petición inicial (tipificación de las peticiones).
Que no se radiquen en la Entidad, las PQRSFD recibidas a través de Bogotá te Escucha. 
</t>
  </si>
  <si>
    <t xml:space="preserve">Por respuesta fuera de términos </t>
  </si>
  <si>
    <t xml:space="preserve">Inadecuada centralización de las peticiones en el proceso para su adecuada asignación y trámite
Deficiencia de los controles establecidos para el seguimiento oportuno a las respuestas de los requerimientos
</t>
  </si>
  <si>
    <t xml:space="preserve">Registrar diariamente en la base de datos ACI 2022 el total de las peticiones que ingresan a la Entidad.
</t>
  </si>
  <si>
    <t>Base de Datos ACI 2021</t>
  </si>
  <si>
    <t xml:space="preserve">Diariamente
</t>
  </si>
  <si>
    <t>Remisión inmediata al área competente</t>
  </si>
  <si>
    <t xml:space="preserve">
Realizar sensibilización al personal de las dependencias responsables de generar respuesta a los requerimientos, sobre el tramite y tratamiento de los derechos de petición. </t>
  </si>
  <si>
    <t xml:space="preserve">Listados de asistencia, material de apoyo
</t>
  </si>
  <si>
    <t xml:space="preserve">
Semestral
</t>
  </si>
  <si>
    <t>El gerente Ambiental, Social y de Atención al Usuario se reunirá con los funcionarios (s) y/o contratista (s) relacionados con los temas participación ciudadana de la entidad bimensualmente, en donde se hará el seguimiento al cronograma propuesto para cada uno estos, evitando así los incumplimientos. Como evidencia de dichos espacios quedarán listados de asistencia de la sesión y el acta con los temas tratados.
En caso de evidenciar que los espacios de participación presentan demora en su implementación, se notificará a la dependencia correspondiente y se generará la alerta de tal forma que se pueda reprogramar las fechas en el cronograma sin afectar el desarrollo de los espacios y que logre cumplir con el propósito correspondiente.</t>
  </si>
  <si>
    <t>Formalizar y conformar el equipo de participación ciudadana interno de la UAERMV.</t>
  </si>
  <si>
    <t>Gerencia Ambiental, Social y de Atención al Usuario</t>
  </si>
  <si>
    <t>Un memorando de conformación del equipo interno</t>
  </si>
  <si>
    <t xml:space="preserve">Revisar los criterios y requerimientos de la politica de participación y articular con los procedimientos internos, haciendo los ajustes correpondientes de manera inmediata. </t>
  </si>
  <si>
    <t>procedimientos ajustados</t>
  </si>
  <si>
    <t>Proceso APIC</t>
  </si>
  <si>
    <t xml:space="preserve">El profesional delegado por el gerente ambiental, social y de atención al usuario,  al inicio de la formulación del plan de participación ciudadana, solicitará a cada una de las dependencias el envío o la relación de los espacios al cual están asistiendo, en donde se validará si los mismos corresponden a espacios de participación o son otro tipo de encuentros. Posteriormente, Cuatrimestralmente se realizará sensibilización del plan de participación ciudadana de la entidad y de los espacios que allí se describen para dar a conocer los espacios formalizados por la entidad. Como evidencia de esta actividad quedará mesa de trabajo de validación de espacios de participación, la presentación de la sensibilización, el listado de asistencia  y los resultados de la encuesta aplicada. 
En caso de evidenciar que los colaboradores asisten a espacios diferentes a los consignados en el Plan de Participación Ciudadana de la entidad, se procede a actualizar los documentos correspondientes y formalizar dichos espacios de tal manera que se les pueda hacer seguimiento y control de acuerdo con los procedimientos establecidos. </t>
  </si>
  <si>
    <t xml:space="preserve">Divulgar por los canales de comunicación de la entidad el plan de participación ciudadana de la entidad. </t>
  </si>
  <si>
    <t>Semestral</t>
  </si>
  <si>
    <t>Deficiencia en la publicación de la información por el desconocimiento de los canales de comunicación, por parte de los colaboradores de la UMV.</t>
  </si>
  <si>
    <t xml:space="preserve">El profesional del Componente Comunicaciones  designado por la jefe de la Oficina Asesora de Planeación realizará un informe el quinto día hábil del siguiente bimestre, en el que analice y valide el comportamiento de las actividades solicitadas por las dependencias de la UMV a través del Aplicativo de Comunicaciones y el estado de avance en su cumplimiento.
En caso de que las dependencias realicen solicitudes vía correo electrónico se les indicará que deben hacer la solicitud a través del aplicativo de comunicaciones y se les compartirá un tutorial para hacerla. Como evidencia queda el informe con el visto bueno y las observaciones de la jefe de la Oficina Asesora de Planeación. </t>
  </si>
  <si>
    <t xml:space="preserve">Revisión de los procedimientos existentes y actividades de comunicación realizadas con el fin de hacer los ajustes necesarios e identificar oportunidades de mejora. </t>
  </si>
  <si>
    <t xml:space="preserve">Informe de análisis de la situación y sus conclusiones </t>
  </si>
  <si>
    <t>Jefe Oficina Asesora de Planeación</t>
  </si>
  <si>
    <t xml:space="preserve">El profesional del Componente Comunicaciones  designado por la jefe de la Oficina Asesora de Planeación validará la participación del 80% de las dependencias de la UMV en las dos (2) jornadas de socialización que se realizarán durante la vigencia, en las que se explicará el manejo del Aplicativo de Comunicaciones y los canales de comunicación existentes en la entidad.
En caso de que la participación sea inferior al 80% se requerirá al jefe de la dependencia vía correo electrónico para asegurar la participación en la siguiente sesión. Como evidencia queda la planilla de asistencia a las jornadas de socialización. </t>
  </si>
  <si>
    <t xml:space="preserve">Por que se detiene las intervenciones en la malla vial por no entregar a la GI a tiempo la priorización de segmentos con sus soportes    </t>
  </si>
  <si>
    <t>Debido a la falta de disponibilidad de profesionales para ejecutar los diseños o evaluaciones estructurales y sus actividades asociadas (aforos, ensayos de laboratorio)
Aumento en las metas de la Entidad que demande una mayor cantidad de diseños a los previstos inicialmente 
Demoras en la entrega de resultados de los ensayos de laboratorio solicitados a la Subdirección Técnica de Producción e Intervención.</t>
  </si>
  <si>
    <t>Colaborador designado por la SMVL.</t>
  </si>
  <si>
    <t>Archivo excel con el registro de la revisión realizada</t>
  </si>
  <si>
    <t>Cuatrimestral</t>
  </si>
  <si>
    <t>Mensual</t>
  </si>
  <si>
    <t>Debido a rendimientos mas bajos de los proyectados en las actividades de diagnóstico por profesionales que realizan estas actividades.
Debido a la falta de disponibilidad de vehículos para realizar las actividades de diagnóstico en campo.</t>
  </si>
  <si>
    <t>Chat donde se envia la programación</t>
  </si>
  <si>
    <t>Semanal</t>
  </si>
  <si>
    <t xml:space="preserve">Por que se detuvo la operación afectando la programación de las intervenciones  </t>
  </si>
  <si>
    <t>deficiencias en la programación del material e insumos suficientes para cumplir con las solicitudes. 
fallas en el suministro de los materiales por parte de los proveedores.</t>
  </si>
  <si>
    <t>Alimemtar base de datos de producción</t>
  </si>
  <si>
    <t>Estefany Ospino</t>
  </si>
  <si>
    <t>Base de datos de producción alimentada</t>
  </si>
  <si>
    <t>Escalar el estado del inventario a SPI</t>
  </si>
  <si>
    <t xml:space="preserve">Gerrnte de producción/    </t>
  </si>
  <si>
    <t>Alimemtar base de datos de gestion contractual</t>
  </si>
  <si>
    <t>Biviama Duitama</t>
  </si>
  <si>
    <t>Base de datos de gestion contractual alimentada</t>
  </si>
  <si>
    <t>PROCESOS</t>
  </si>
  <si>
    <t>Escalar el estado del inventario a Disponibilidad, reprogramar los mantenimientos y escalar ante aseguradora</t>
  </si>
  <si>
    <t>Gerrnte de producción/Ingenieros de apoyo de mantenimiento</t>
  </si>
  <si>
    <t>Reportar novedades de programación de mantenimiento en reunion mensual de seguimiento</t>
  </si>
  <si>
    <t>Carlos Garzón/ Cristian. Muñoz</t>
  </si>
  <si>
    <t xml:space="preserve">Acta de reunión </t>
  </si>
  <si>
    <t>Re capacitación y re inducción PESV a personal involucrado en accidentes de tránsito</t>
  </si>
  <si>
    <t>Eliana Caucedo</t>
  </si>
  <si>
    <t>Acta de reunión re capacitación y re inducción</t>
  </si>
  <si>
    <t xml:space="preserve"> Perdida, hurto o  uso inadecuado de materia prima y material producido </t>
  </si>
  <si>
    <t>Falta de seguimiento o trazabilidad de los volúmenes despachados de producción
Deficiencia en el control de insumos, materias primas, mezcla de concreto hidráulico, mezclas asfálticas en caliente y en frio.</t>
  </si>
  <si>
    <t xml:space="preserve"> Posibilidad de afectación economica y reputacional
 Por perdida, hueto o uso inadecuado de materias.
 Debido a la falta de seguimiento a los despachos o por falta de control a las materias primas</t>
  </si>
  <si>
    <t>El líder de producción (asignado por la Gerencia de Producción, según obligaciones contractuales) verifica de manera trimestral el  kardex de materiales PPMQ-DI-011  y bitacora de producción PPMQ-DI-009 en el  que se registran los ingresos  de insumos y materias primas por bascula y los consumos vs el inventario disponible junto con las producciones realizadas. Se comparte la actualización de esta información como evidencia del control  mediante correo electronico a la Gerencia de producción.
De encontrar diferencias el Gerente de producción solicita las verificaciones correspondientes respecto a los tiquetes de báscula de entrada y salida en inventario físico y la base de datos para identificar el faltante y escalar al área correspondiente para iniciar la  investigación.</t>
  </si>
  <si>
    <t xml:space="preserve">Entregar informe de seguimiento de despacho </t>
  </si>
  <si>
    <t>Andres de Ávila</t>
  </si>
  <si>
    <t>Generar indicador de producción cumplimiento de entrega</t>
  </si>
  <si>
    <t>Notificar al area correspondiente para iniciar investigación</t>
  </si>
  <si>
    <t>Correo electrónico de notificación</t>
  </si>
  <si>
    <t>Personal asignado por la Gerencia de obr mensualmente, ducción  verifica trimestralmente  mediante GPS o visita aleatoria a lls frentes de obra  la entrega de las mezclas en los CIV autorizados, este reporte se enviará via correo electronico al equipo de producción.
En caso de presentarse novedades se deberá escalar y/o notifcar a las áres correspondientes para iniciar la investigación atendiendo los protocolos establecidos en cuanto a seguimiento satelital con GPS.</t>
  </si>
  <si>
    <t>Informe de seguimiento</t>
  </si>
  <si>
    <t>Por uso no autorizado de los vehículos, maquinaria y equipos o hurto para recibir o solicitar cualquier dádiva o beneficio a nombre propio o de terceros</t>
  </si>
  <si>
    <t xml:space="preserve">
Inadecuada vigilancia y control de vehículos y maquinaria.
falta de verificacion de la asignacion de los equipos
</t>
  </si>
  <si>
    <t xml:space="preserve">
 Posibilidad de afectación económica y reputacional.                                                                            Uso no aitrizado o hurto de los vehículos                     Inadecuada vigilancia y definitivamente asignación</t>
  </si>
  <si>
    <t>El Líder encargado de Provisión de Maquinaria delegado por la Gerencia de Producción, verifica y presenta mensualmente  ante la mesa de trabajo de vehículos, la base de datos PPMQ-DI-001. Base de datos comportamientos viales  la cual incluye  el reporte de desplazamientos de vehículos maquinaria y equipos comparando los movimientos con la programación diaria, su veracidad de la alerta, dejando a través del acta de reunión  trazabilidad del análisis realizado y el informe de GPS.
En caso de identificar anomalías, según sea el caso se activa el  Protocolo de reporte y atención en caso de daños, varada, pérdida, robo, hurto, en la operación de los vehículos, maquinaria y equipos. documentando las desviaciones según sea el caso y escalando la situación hasta la aplicación de las pólizas de seguro existentes para los equipos pertenecientes a la UMV.</t>
  </si>
  <si>
    <t xml:space="preserve">Alimemtar base de datos de comportamiento viales </t>
  </si>
  <si>
    <t xml:space="preserve">Base de datos alimentada </t>
  </si>
  <si>
    <t>Informar a SPI para escalar acciones de contingencia</t>
  </si>
  <si>
    <t>Correo electrónico informando situación</t>
  </si>
  <si>
    <t>El lider de PDM realiza  la verificacion y seguimiento a la gestion de la base de datos de asignacion de vehiculos y maquinaria de manera mensual,  si encuenta alteraciones o falta de continuidad en la asignacion realizara ajustes y corroboracion con tarjetas de operación, la evidencia del control es acta de verificacion con el equipo de PDM</t>
  </si>
  <si>
    <t>Actualizacion de base de datos de asignación</t>
  </si>
  <si>
    <t xml:space="preserve">Bse de datos alimentada </t>
  </si>
  <si>
    <t xml:space="preserve">Por deficiencias en la calidad de las obras ejecutadas.
</t>
  </si>
  <si>
    <t>30%</t>
  </si>
  <si>
    <t>Socialización de buenas practicas de obra producto del resultado del informe técnico de seguimiento a intervenciones</t>
  </si>
  <si>
    <t>Gerente de Intrervención y profesional(es) desginado(s)</t>
  </si>
  <si>
    <t>01/01/2022 a 31/12/2022</t>
  </si>
  <si>
    <t>Retroalimentación de los resultados de ensayos con los procesos de Laboratorio y Gerencia de Producción</t>
  </si>
  <si>
    <t xml:space="preserve">Acta de reunión o correo electrónico </t>
  </si>
  <si>
    <r>
      <t>Los</t>
    </r>
    <r>
      <rPr>
        <b/>
        <sz val="12"/>
        <rFont val="Arial"/>
        <family val="2"/>
      </rPr>
      <t xml:space="preserve"> profesionales encargados </t>
    </r>
    <r>
      <rPr>
        <sz val="12"/>
        <rFont val="Arial"/>
        <family val="2"/>
      </rPr>
      <t>designados</t>
    </r>
    <r>
      <rPr>
        <b/>
        <sz val="12"/>
        <rFont val="Arial"/>
        <family val="2"/>
      </rPr>
      <t xml:space="preserve"> </t>
    </r>
    <r>
      <rPr>
        <sz val="12"/>
        <rFont val="Arial"/>
        <family val="2"/>
      </rPr>
      <t xml:space="preserve">por el Gerente de Intervención </t>
    </r>
    <r>
      <rPr>
        <b/>
        <sz val="12"/>
        <rFont val="Arial"/>
        <family val="2"/>
      </rPr>
      <t xml:space="preserve">verifican semanalmente </t>
    </r>
    <r>
      <rPr>
        <sz val="12"/>
        <rFont val="Arial"/>
        <family val="2"/>
      </rPr>
      <t xml:space="preserve">el cumplimiento de las alertas emitidas sobre el estado del funcionamiento de la maquinaria, equipos y la experticia de los operarios. En caso que no sean atendidas y resueltas de manera oportuna, se informará a la Gerencia de producción a través de un correo electrónico o en el comité.
</t>
    </r>
    <r>
      <rPr>
        <b/>
        <sz val="12"/>
        <rFont val="Arial"/>
        <family val="2"/>
      </rPr>
      <t xml:space="preserve">Como evidencia </t>
    </r>
    <r>
      <rPr>
        <sz val="12"/>
        <rFont val="Arial"/>
        <family val="2"/>
      </rPr>
      <t>queda el Informe mensual consolidado donde se evidencia los trámites de verificación  de seguimiento a maquinaria en frentes de obra que envía la Gerencia de Intervención a la Subdirección Técnica de Producción e Intervención</t>
    </r>
  </si>
  <si>
    <t>Retroalimentación de los reportes y seguimiento presentados de maquinaria y equipos al personal involucrado de la Gerencia de Intervención</t>
  </si>
  <si>
    <t/>
  </si>
  <si>
    <t xml:space="preserve">Por retrasos desde su iniciación, ejecución y terminación de la obra.  </t>
  </si>
  <si>
    <t>Análisis y/o ajustes de la información suministrada en el avance semanal del cumplimiento a lo programado.</t>
  </si>
  <si>
    <t>Plan de mejoramiento</t>
  </si>
  <si>
    <t>Retroalimentación de cambios de diagnóstico por condiciones de terreno al personal involucrado</t>
  </si>
  <si>
    <t>Acta de reunión o correo electrónico.</t>
  </si>
  <si>
    <t xml:space="preserve">Por sanción de un ente regulador del Incumplimiento  de la normativa, procedimientos y manuales ambiental, social y SST;  vigentes en la intervención de la malla vial. </t>
  </si>
  <si>
    <t xml:space="preserve">Desconocimiento en los lineamientos y procedimientos  por parte de los colaboradores.
Deficiencia en el seguimiento y control de la aplicación de los procedimientos en las intervenciones de la Entidad. 
Deficiencia en el seguimiento y control de la aplicación de los procedimientos en las intervenciones dela Entidad. </t>
  </si>
  <si>
    <t>Comités de seguimiento de las áreas social, ambiental y SST</t>
  </si>
  <si>
    <t xml:space="preserve">Gerencia GASA </t>
  </si>
  <si>
    <t xml:space="preserve">Formato Acta de Reunión </t>
  </si>
  <si>
    <t>02/01/2022 a 30/12/2022</t>
  </si>
  <si>
    <t xml:space="preserve">Gerente GASA </t>
  </si>
  <si>
    <t>Evaluar jornadas de sensibilización con periodicidad bimestral en las temáticas de los tres componentes (Ambiental; Social y SST)</t>
  </si>
  <si>
    <t>Análisis de los resultados de las evaluaciones aplicadas</t>
  </si>
  <si>
    <t xml:space="preserve">Visitas de campo de los líderes para los componentes ambiental, social y SST. </t>
  </si>
  <si>
    <t xml:space="preserve">Informe de visita a frentes de obra
Refgistro Fotografico </t>
  </si>
  <si>
    <r>
      <t xml:space="preserve">Los </t>
    </r>
    <r>
      <rPr>
        <b/>
        <sz val="12"/>
        <rFont val="Arial"/>
        <family val="2"/>
      </rPr>
      <t>profesionales designados</t>
    </r>
    <r>
      <rPr>
        <sz val="12"/>
        <rFont val="Arial"/>
        <family val="2"/>
      </rPr>
      <t xml:space="preserve"> por el gerente GASA (Coordinadores (as)  Ambientales, Sociales y SST),</t>
    </r>
    <r>
      <rPr>
        <b/>
        <sz val="12"/>
        <rFont val="Arial"/>
        <family val="2"/>
      </rPr>
      <t xml:space="preserve"> revisarán semanalmente</t>
    </r>
    <r>
      <rPr>
        <sz val="12"/>
        <rFont val="Arial"/>
        <family val="2"/>
      </rPr>
      <t xml:space="preserve"> la correcta implementación de los procedimientos y el adecuado diligenciamiento de los formatos asociados a los mismos; las  evidencias serán las actas de reunión de las revisiones.
En el caso que se identifiquen anomalías, se procede a informar al supervisor del contrato para tomar las medidas correctivas necesarias. </t>
    </r>
  </si>
  <si>
    <r>
      <t>Los</t>
    </r>
    <r>
      <rPr>
        <b/>
        <sz val="12"/>
        <rFont val="Arial"/>
        <family val="2"/>
      </rPr>
      <t xml:space="preserve"> profesionales designados</t>
    </r>
    <r>
      <rPr>
        <sz val="12"/>
        <rFont val="Arial"/>
        <family val="2"/>
      </rPr>
      <t xml:space="preserve"> por le gerente GASA (Coordinadores (as)  Ambiental, Social y SST) realizarán al menos 2 visitas de seguimiento al </t>
    </r>
    <r>
      <rPr>
        <b/>
        <sz val="12"/>
        <rFont val="Arial"/>
        <family val="2"/>
      </rPr>
      <t>mes</t>
    </r>
    <r>
      <rPr>
        <sz val="12"/>
        <rFont val="Arial"/>
        <family val="2"/>
      </rPr>
      <t xml:space="preserve"> a los Frentes de Obra para </t>
    </r>
    <r>
      <rPr>
        <b/>
        <sz val="12"/>
        <rFont val="Arial"/>
        <family val="2"/>
      </rPr>
      <t>validar</t>
    </r>
    <r>
      <rPr>
        <sz val="12"/>
        <rFont val="Arial"/>
        <family val="2"/>
      </rPr>
      <t xml:space="preserve"> la correcta implementación de los controles ambientales, sociales y SST. 
Lo anterior se evidenciará por medio de registro fotográfico de las visitas a los frentes de obra realizadas por los  coordinadores de GASA. 
En el caso que se identifiquen anomalías, se procede a informar al supervisor del contrato para tomar las medidas correctivas necesaria</t>
    </r>
  </si>
  <si>
    <t>Desconocimiento en los lineamientos de los colaboradores ambientales
Deficiencia en el seguimiento y control de los criterios ambientales en los diferentes procesos
Inadecuada implementación de las medidas de control y seguimiento ambiental en las sedes de la Entidad</t>
  </si>
  <si>
    <t>Realizar dos autoevaluaciones al cumplimiento del PIGA y de la legislación ambiental en la UAERMV de conformidad a las visitas anuales realizadas por la SDA</t>
  </si>
  <si>
    <t>Gerente GASA
Coordinador GAM</t>
  </si>
  <si>
    <t>Plan de acción sobre las debilidades encontradas</t>
  </si>
  <si>
    <t xml:space="preserve"> Plan de mejoramiento aprobado y ejecutado</t>
  </si>
  <si>
    <t>Gerente Ambiental, Social y Atencion al Usuario</t>
  </si>
  <si>
    <r>
      <rPr>
        <b/>
        <sz val="12"/>
        <color theme="1"/>
        <rFont val="Arial"/>
        <family val="2"/>
      </rPr>
      <t>El profesional desganado por el Gerente GASA</t>
    </r>
    <r>
      <rPr>
        <sz val="12"/>
        <color theme="1"/>
        <rFont val="Arial"/>
        <family val="2"/>
      </rPr>
      <t xml:space="preserve"> ( coordinador equipo PIGA) realizará al menos dos visitas de seguimiento al </t>
    </r>
    <r>
      <rPr>
        <b/>
        <sz val="12"/>
        <color theme="1"/>
        <rFont val="Arial"/>
        <family val="2"/>
      </rPr>
      <t>mes a cada</t>
    </r>
    <r>
      <rPr>
        <sz val="12"/>
        <color theme="1"/>
        <rFont val="Arial"/>
        <family val="2"/>
      </rPr>
      <t xml:space="preserve"> una de las sedes de la entidad, para </t>
    </r>
    <r>
      <rPr>
        <b/>
        <sz val="12"/>
        <color theme="1"/>
        <rFont val="Arial"/>
        <family val="2"/>
      </rPr>
      <t>validar</t>
    </r>
    <r>
      <rPr>
        <sz val="12"/>
        <color theme="1"/>
        <rFont val="Arial"/>
        <family val="2"/>
      </rPr>
      <t xml:space="preserve"> la correcta implementación de los controles operacionales. Lo anterior se </t>
    </r>
    <r>
      <rPr>
        <b/>
        <sz val="12"/>
        <color theme="1"/>
        <rFont val="Arial"/>
        <family val="2"/>
      </rPr>
      <t>evidenciará</t>
    </r>
    <r>
      <rPr>
        <sz val="12"/>
        <color theme="1"/>
        <rFont val="Arial"/>
        <family val="2"/>
      </rPr>
      <t xml:space="preserve"> por medio de informe mensual del Coordinador GAM dirigido al Gerente GASA con el resultado de las visitas realizadas. 
En caso que se identifiquen anomalías se procede a informar al supervisor del contrato para tomar las medidas correctivas necesarias.</t>
    </r>
  </si>
  <si>
    <t xml:space="preserve">Derrame de hidrocarburos y sus derivados que afecten el suelo y el agua </t>
  </si>
  <si>
    <t>Divulgar piezas comunicativas que sensibilicen a los colaboradores sobre el manejo y manipulacion de sustancias peligrosas</t>
  </si>
  <si>
    <t>Gerencia GASA
Coordinador SG-SST</t>
  </si>
  <si>
    <t>Piezas publicadas</t>
  </si>
  <si>
    <t>mensual</t>
  </si>
  <si>
    <t xml:space="preserve"> Plan de mejoramiento</t>
  </si>
  <si>
    <r>
      <rPr>
        <b/>
        <sz val="12"/>
        <color theme="1"/>
        <rFont val="Arial"/>
        <family val="2"/>
      </rPr>
      <t xml:space="preserve">Los profesionales ambientales </t>
    </r>
    <r>
      <rPr>
        <sz val="12"/>
        <color theme="1"/>
        <rFont val="Arial"/>
        <family val="2"/>
      </rPr>
      <t xml:space="preserve">designados por el Gerente GASA, </t>
    </r>
    <r>
      <rPr>
        <b/>
        <sz val="12"/>
        <color theme="1"/>
        <rFont val="Arial"/>
        <family val="2"/>
      </rPr>
      <t>verifican</t>
    </r>
    <r>
      <rPr>
        <sz val="12"/>
        <color theme="1"/>
        <rFont val="Arial"/>
        <family val="2"/>
      </rPr>
      <t xml:space="preserve"> las actividades de manejo de sustancias peligrosas en la sedes operativa y de producción como en frentes de obra en intervención, con el fin de evaluar prácticas y establecer si es el caso, oportunidades de mejora, a través de inspección </t>
    </r>
    <r>
      <rPr>
        <b/>
        <sz val="12"/>
        <color theme="1"/>
        <rFont val="Arial"/>
        <family val="2"/>
      </rPr>
      <t>trimestral,</t>
    </r>
    <r>
      <rPr>
        <sz val="12"/>
        <color theme="1"/>
        <rFont val="Arial"/>
        <family val="2"/>
      </rPr>
      <t xml:space="preserve"> la </t>
    </r>
    <r>
      <rPr>
        <b/>
        <sz val="12"/>
        <color theme="1"/>
        <rFont val="Arial"/>
        <family val="2"/>
      </rPr>
      <t>evidencia</t>
    </r>
    <r>
      <rPr>
        <sz val="12"/>
        <color theme="1"/>
        <rFont val="Arial"/>
        <family val="2"/>
      </rPr>
      <t xml:space="preserve"> son los formatos diligenciados GAM-FM-012 de las prácticas para  la prevención de accidentes ambientales.
</t>
    </r>
    <r>
      <rPr>
        <b/>
        <sz val="12"/>
        <color theme="1"/>
        <rFont val="Arial"/>
        <family val="2"/>
      </rPr>
      <t xml:space="preserve">En el caso </t>
    </r>
    <r>
      <rPr>
        <sz val="12"/>
        <color theme="1"/>
        <rFont val="Arial"/>
        <family val="2"/>
      </rPr>
      <t>que se evidencie prácticas inadecuadas que pueden generar un accidentes, se detine la actividad, se debe volver a socializar los lineamientos establecidos y nuevamente se aplica la herramienta.</t>
    </r>
  </si>
  <si>
    <t>Toma de decisiones erradas o sanciones de parte de los entes de control ante la falta de evidencia, y la Perdida de Información al no tener los expedientes debidamente conformados</t>
  </si>
  <si>
    <t xml:space="preserve">Realizar el acompañamiento a las dependencias  para la correcta aplicación de las TRD </t>
  </si>
  <si>
    <t>Colaboradores designados proceso GDOC</t>
  </si>
  <si>
    <t xml:space="preserve">Actas de sensibilización y expedientes organizados de acuerdo con las TRD </t>
  </si>
  <si>
    <t>Realizar el requerimiento disciplinario correspondiente por perdida para los responsables de la información.</t>
  </si>
  <si>
    <t xml:space="preserve">Comunicación remitida </t>
  </si>
  <si>
    <t>Secretaria General -Proceso GDOC</t>
  </si>
  <si>
    <t>El profesional designado del proceso gestión documental revisará trimestralmente el monitoreo de las condiciones ambientales de los archivos dando aplicación a los aspectos descritos en el Sistema Integrado de Conservación, como evidencia de esta revisión quedará el informe de medición de condiciones ambientales en los diferentes espacios donde se conserva archivo, presentado a la Secretaria General. 
En caso de evidenciar inconsistencias que lleven a la perdida de información o documentos se generará las alertas correspondientes en reunión al Comité de Gestión y Desempeño Institucional, para proceder a la toma de decisiones y ajustes a que haya lugar.</t>
  </si>
  <si>
    <t xml:space="preserve">Implementar las acciones necesarias para el cumplimiento de los programas del SIC 
 Elaborar  informes de monitoreo de condiciones ambientales </t>
  </si>
  <si>
    <t>Actas de sensibilización e informes de monitoreo a  las condiciones ambientales</t>
  </si>
  <si>
    <t xml:space="preserve">Perdida de la información digital al no contar con los repositorios necesarios </t>
  </si>
  <si>
    <t>Realizar 2 copias de seguridad del aplicativo ORFEO</t>
  </si>
  <si>
    <t>Correos  con la información de los Backups de ORFEO /
Actas de verificación</t>
  </si>
  <si>
    <t xml:space="preserve"> Realizar el requerimiento disciplinario correspondiente por perdida para los responsables de la información. </t>
  </si>
  <si>
    <t>Informar  a los usuarios  y  lideres de las dependencias  las estadisticas de finalización de los trámites en Orfeo.</t>
  </si>
  <si>
    <t>Estadisticas de finalización de los trámites Orfeo/ comunicaciones oficiales remitidas a los lideres de las dependencias</t>
  </si>
  <si>
    <t>El servidor público o colaborador responsable del proceso gestión documental, al momento del retiro de un funcionario o contratista de la Entidad, tramitará Paz y Salvo, verificando que el usuario no tenga radicados pendientes en sus carpetas de entrada, salida, internos, devueltos, personales e informados, con el fin de evidenciar la finalización de los trámites de comunicaciones a cargo de los colaboradores de la Entidad.
En caso de evidenciar radicados pendientes sin finalizar, no se procederá a la firma del paz y salvo hasta que el usuario se haya puesto al día con los mismos. Como soporte reposará una matriz de verificación de paz y salvos.</t>
  </si>
  <si>
    <t>Tramitar los Paz y Salvo, de los colaboradores verificando que el usuario no tenga radicados pendientes en sus carpetas de entrada, salida, internos, devueltos, personales e informados.</t>
  </si>
  <si>
    <t>Base de datos Paz y salvos actualizada</t>
  </si>
  <si>
    <t xml:space="preserve">Mantener actualizada la base de datos de préstamos y consulta, conforme a lo establecido en el procedimiento Consulta y Préstamo de Documentos </t>
  </si>
  <si>
    <t>Base de datos prestamos documentales actualizada</t>
  </si>
  <si>
    <t xml:space="preserve">Condenas por falta de control y seguimiento a los términos procesales </t>
  </si>
  <si>
    <t>Falta de comunicación interna o inoportuna respecto de actividades procesales
Inoportunidad en la radicación de correspondencia externa o en la solicitud de información a otras dependencias de la entidad</t>
  </si>
  <si>
    <r>
      <rPr>
        <b/>
        <sz val="12"/>
        <rFont val="Arial"/>
        <family val="2"/>
      </rPr>
      <t>Posibilidad</t>
    </r>
    <r>
      <rPr>
        <sz val="12"/>
        <rFont val="Arial"/>
        <family val="2"/>
      </rPr>
      <t xml:space="preserve"> de afectación Reputacional y económica</t>
    </r>
    <r>
      <rPr>
        <b/>
        <sz val="12"/>
        <rFont val="Arial"/>
        <family val="2"/>
      </rPr>
      <t xml:space="preserve"> por condenas</t>
    </r>
    <r>
      <rPr>
        <sz val="12"/>
        <rFont val="Arial"/>
        <family val="2"/>
      </rPr>
      <t xml:space="preserve"> que se derivan de  falta de control y seguimiento a los términos procesales, </t>
    </r>
    <r>
      <rPr>
        <b/>
        <sz val="12"/>
        <rFont val="Arial"/>
        <family val="2"/>
      </rPr>
      <t>debido</t>
    </r>
    <r>
      <rPr>
        <sz val="12"/>
        <rFont val="Arial"/>
        <family val="2"/>
      </rPr>
      <t xml:space="preserve"> a falta de comunicación interna o inoportuna respecto de actividades procesales, así como inoportunidad en la radicación de correspondencia externa o solicitudes de información a otras dependencias de la entidad</t>
    </r>
  </si>
  <si>
    <t>Ejecución y Administración de procesos</t>
  </si>
  <si>
    <r>
      <t xml:space="preserve">El jefe de la OAJ o la persona que este designe, </t>
    </r>
    <r>
      <rPr>
        <b/>
        <sz val="12"/>
        <color theme="1"/>
        <rFont val="Arial"/>
        <family val="2"/>
      </rPr>
      <t>verificará trimestralmente</t>
    </r>
    <r>
      <rPr>
        <sz val="12"/>
        <color theme="1"/>
        <rFont val="Arial"/>
        <family val="2"/>
      </rPr>
      <t xml:space="preserve"> que los apoderados de la entidad tengan actualizado el Sistema de Información de Procesos Judiciales - SIPROJ WEB, a través de un informe de control y seguimiento en el que se dará cuenta del estado de cada proceso y la actualización por parte de los apoderados.  
</t>
    </r>
    <r>
      <rPr>
        <b/>
        <sz val="12"/>
        <color theme="1"/>
        <rFont val="Arial"/>
        <family val="2"/>
      </rPr>
      <t>En caso</t>
    </r>
    <r>
      <rPr>
        <sz val="12"/>
        <color theme="1"/>
        <rFont val="Arial"/>
        <family val="2"/>
      </rPr>
      <t xml:space="preserve"> de encontrar incumplimiento en el estado de actualización del SIPROJ WEB, se informará al/la Jede de la OAJ por medio de correo electrónico para que requiera al abogado  y adelante las actuaciones a que haya lugar. </t>
    </r>
    <r>
      <rPr>
        <b/>
        <sz val="12"/>
        <color theme="1"/>
        <rFont val="Arial"/>
        <family val="2"/>
      </rPr>
      <t>Como evidencia se tiene el informe trimestral de SIPROJ WEB.</t>
    </r>
  </si>
  <si>
    <t>40%</t>
  </si>
  <si>
    <t>Actualización  del sistema de información  SIPROJ WEB</t>
  </si>
  <si>
    <t>Colaboradores y Profesional Especializado del área.</t>
  </si>
  <si>
    <t>Informe sobre el estado de actualización del procesos en SIPROJ WEB</t>
  </si>
  <si>
    <t xml:space="preserve">Trimestralmente durante la vigencia </t>
  </si>
  <si>
    <t>Reiterar la solicitud por parte del jefe de la OAJ</t>
  </si>
  <si>
    <t>Memorando u oficio remisorio.</t>
  </si>
  <si>
    <t>Jefe Oficina Asesora Jurídica</t>
  </si>
  <si>
    <r>
      <t xml:space="preserve">El jefe de la OAJ o la persona que este designe, </t>
    </r>
    <r>
      <rPr>
        <b/>
        <sz val="12"/>
        <color theme="1"/>
        <rFont val="Arial"/>
        <family val="2"/>
      </rPr>
      <t>revisará mensualment</t>
    </r>
    <r>
      <rPr>
        <sz val="12"/>
        <color theme="1"/>
        <rFont val="Arial"/>
        <family val="2"/>
      </rPr>
      <t xml:space="preserve">e el estado de la correspondencia interna y externa relacionada con solicitudes documentales o de información que se haya requerido como insumo para la defensa judicial de la entidad, a través de una matriz de control de correspondencia en la que se dará cuenta de la fecha de radicación y la fecha de respuesta (si la hay), así </t>
    </r>
    <r>
      <rPr>
        <u/>
        <sz val="12"/>
        <color theme="1"/>
        <rFont val="Arial"/>
        <family val="2"/>
      </rPr>
      <t>como la oportunidad</t>
    </r>
    <r>
      <rPr>
        <sz val="12"/>
        <color theme="1"/>
        <rFont val="Arial"/>
        <family val="2"/>
      </rPr>
      <t xml:space="preserve"> en la que dieron estas dos para el </t>
    </r>
    <r>
      <rPr>
        <u/>
        <sz val="12"/>
        <color theme="1"/>
        <rFont val="Arial"/>
        <family val="2"/>
      </rPr>
      <t xml:space="preserve">cumplimiento </t>
    </r>
    <r>
      <rPr>
        <sz val="12"/>
        <color theme="1"/>
        <rFont val="Arial"/>
        <family val="2"/>
      </rPr>
      <t>de la actividad procesal en la que se requirió.</t>
    </r>
    <r>
      <rPr>
        <b/>
        <sz val="12"/>
        <color theme="1"/>
        <rFont val="Arial"/>
        <family val="2"/>
      </rPr>
      <t xml:space="preserve"> En caso de encontrar</t>
    </r>
    <r>
      <rPr>
        <sz val="12"/>
        <color theme="1"/>
        <rFont val="Arial"/>
        <family val="2"/>
      </rPr>
      <t xml:space="preserve"> que la información y/o documentación no se requirió de manera oportuna por parte del apoderado, se informará al/la Jefe de la OAJ por medio de correo electrónico para que requiera al abogado  y se adelanten las actuaciones a que haya lugar. </t>
    </r>
    <r>
      <rPr>
        <b/>
        <sz val="12"/>
        <color theme="1"/>
        <rFont val="Arial"/>
        <family val="2"/>
      </rPr>
      <t>Como evidencia</t>
    </r>
    <r>
      <rPr>
        <sz val="12"/>
        <color theme="1"/>
        <rFont val="Arial"/>
        <family val="2"/>
      </rPr>
      <t xml:space="preserve"> se tiene la matriz de control de correspondencia.</t>
    </r>
  </si>
  <si>
    <t xml:space="preserve">Revisión de oportunidad en la solicitud de información para procesos judiciales </t>
  </si>
  <si>
    <t>Colaboradores y Auxiliar administrativo del área.</t>
  </si>
  <si>
    <t>Matriz de control de correspondencia</t>
  </si>
  <si>
    <t xml:space="preserve">Mensualmente durante la vigencia </t>
  </si>
  <si>
    <t xml:space="preserve">Inapropiado manejo de las piezas documentales  que hacen parte de los expedientes a cargo de la OAJ con el interés de favorecer a un tercero  </t>
  </si>
  <si>
    <t>Ausencia de control de las actuaciones procesales 
Ausencia de controles respecto de las piezas procesales y su inclusión en el expediente</t>
  </si>
  <si>
    <r>
      <t xml:space="preserve">El profesional especializado de la OAJ </t>
    </r>
    <r>
      <rPr>
        <b/>
        <sz val="12"/>
        <rFont val="Arial"/>
        <family val="2"/>
      </rPr>
      <t>revisará</t>
    </r>
    <r>
      <rPr>
        <sz val="12"/>
        <rFont val="Arial"/>
        <family val="2"/>
      </rPr>
      <t xml:space="preserve"> </t>
    </r>
    <r>
      <rPr>
        <b/>
        <sz val="12"/>
        <rFont val="Arial"/>
        <family val="2"/>
      </rPr>
      <t>trimestralmente el cumplimiento</t>
    </r>
    <r>
      <rPr>
        <sz val="12"/>
        <rFont val="Arial"/>
        <family val="2"/>
      </rPr>
      <t xml:space="preserve">  de las actuaciones  procesales, a través de un informe de control y seguimiento, donde  se dará cuenta del monitoreo semanal a cada uno de los procesos judiciales en los que intervenga la UAERMV.  En caso de encontrar incumplimiento en las actuaciones procesales por parte de los apoderados, se informará al/la Jede de la OAJ por medio de correo electrónico, para que requiera al abogado  y adelante las actuaciones a que haya lugar.</t>
    </r>
    <r>
      <rPr>
        <b/>
        <sz val="12"/>
        <rFont val="Arial"/>
        <family val="2"/>
      </rPr>
      <t xml:space="preserve"> Como evidencia </t>
    </r>
    <r>
      <rPr>
        <sz val="12"/>
        <rFont val="Arial"/>
        <family val="2"/>
      </rPr>
      <t>se tiene el informe trimestral, el cual estará acompañado de una base de datos con los movimientos semanales de cada proceso y el agendamiento de las actuaciones procesales en un calendario virtual compartido por la oficina.</t>
    </r>
  </si>
  <si>
    <t>Actualización del sistema de información  SIPROJ WEB y del expediente físico y digital.</t>
  </si>
  <si>
    <t>Reuniones de seguimiento  y control con abogados que tienen a cargo procesos judiciales en los que hace parte la entidad</t>
  </si>
  <si>
    <t>semanalmente durante toda la vigencia</t>
  </si>
  <si>
    <t>Solicitar investigación disciplinaria y remitir información al comité de conciliación</t>
  </si>
  <si>
    <t>Memorando a la Secretaria General remitiendo el caso para la investigación a que haya lugar y la ficha  de Conciliación correspondiente.</t>
  </si>
  <si>
    <t>Actualización  del sistema de información  SIPROJ WEB y del expediente físico y digital.</t>
  </si>
  <si>
    <t>Por no cumplir las fechas establecidas en los cronogramas</t>
  </si>
  <si>
    <t>Demora en la revisión y verificación de los contenidos de informes por parte de la Jefe OCI y de los ajustes por parte el equipo de control interno, para generar informes ejecutivos.
Demora de la entrega de informes  por la falta de programación para la ejecución de actividades (incluyendo la solicitud anticipada de información), sin tener en cuenta las fechas de reportes de los avances y entregables</t>
  </si>
  <si>
    <t>hacer seguimiento al cronograma concertado</t>
  </si>
  <si>
    <t>Equipo OCi</t>
  </si>
  <si>
    <t>Plan Anual de Auditorías - PAA  vigente 
*Acta de reunión OCI
*Chats de reuniones virtuales
*Correos de respuesta a los informes donde se indican los ajustes a efectuar.
*Notas en ORFEO</t>
  </si>
  <si>
    <t>Priorizar los informes de Ley sobre los interno y solicitar plazo para la presentación</t>
  </si>
  <si>
    <t>Comunicación Oficial</t>
  </si>
  <si>
    <t>Jefe OCI</t>
  </si>
  <si>
    <t>Registrar los avances trimestrales del equipo de trabajo OCI para hacer el  seguimiento cumplimiento  de las actividades programadas</t>
  </si>
  <si>
    <t>Enlace OCI
Personal designado para medir resultado del indicadores</t>
  </si>
  <si>
    <t>Consolidado de alertas de planes OCI (gestión interna):
* Plan de Acción con seguimiento trimestral de actividades programadas
* PAA - Plan Anual de Auditorías con seguimiento trimestral de actividades aprobadas por el  Comité CICCI
* Indicadores de gestión trimestrales y cuatrimestrales a OAP
* Monitoreo de Riesgos trimestrales a OAP
* Avance Plan de Mejoramiento CEM a OCI
* Avance Proyecto de inversión 7859 (Dimensión 7) a OAP
* Avance Plan de Gestión (Adecuación y Sostenibilidad) a OAP</t>
  </si>
  <si>
    <t>trimestral</t>
  </si>
  <si>
    <t>Afectación de la reputación por incumplir con la Ejecución del Plan anual de auditorias</t>
  </si>
  <si>
    <t>Insuficiencia de personal en OCI que apoye la ejecución del Plan Anual de Auditorías - PAA, aprobado.
Ejecución de actividades  no contempladas inicialmente en el Plan Anual de Auditorías que afectan el cronograma y programación inicial de actividades</t>
  </si>
  <si>
    <r>
      <t xml:space="preserve">El Jefe de Control interno en reunión </t>
    </r>
    <r>
      <rPr>
        <b/>
        <sz val="12"/>
        <color theme="1"/>
        <rFont val="Arial"/>
        <family val="2"/>
      </rPr>
      <t>trimestral</t>
    </r>
    <r>
      <rPr>
        <sz val="12"/>
        <color theme="1"/>
        <rFont val="Arial"/>
        <family val="2"/>
      </rPr>
      <t xml:space="preserve"> con el equipo de trabajo OCI </t>
    </r>
    <r>
      <rPr>
        <b/>
        <sz val="12"/>
        <color theme="1"/>
        <rFont val="Arial"/>
        <family val="2"/>
      </rPr>
      <t>verifica</t>
    </r>
    <r>
      <rPr>
        <sz val="12"/>
        <color theme="1"/>
        <rFont val="Arial"/>
        <family val="2"/>
      </rPr>
      <t xml:space="preserve"> si se  presentan atrasos y se identifican las dificultades para el cumplimiento de actividades previstas (como por ejemplo:  por ejecutar otras actividades no programadas en el PAA). 
</t>
    </r>
    <r>
      <rPr>
        <b/>
        <sz val="12"/>
        <color theme="1"/>
        <rFont val="Arial"/>
        <family val="2"/>
      </rPr>
      <t>En caso de presenta</t>
    </r>
    <r>
      <rPr>
        <sz val="12"/>
        <color theme="1"/>
        <rFont val="Arial"/>
        <family val="2"/>
      </rPr>
      <t xml:space="preserve">r atrasos se priorizarán las actividades críticas que deben ejecutarse y redistribuye por equipos interdisciplinarios las actividades faltantes para dar cumplimiento al PAA.
Como </t>
    </r>
    <r>
      <rPr>
        <b/>
        <sz val="12"/>
        <color theme="1"/>
        <rFont val="Arial"/>
        <family val="2"/>
      </rPr>
      <t>evidencia</t>
    </r>
    <r>
      <rPr>
        <sz val="12"/>
        <color theme="1"/>
        <rFont val="Arial"/>
        <family val="2"/>
      </rPr>
      <t xml:space="preserve"> se tienen acta de reunión presencial y/o virtual o correos institucionales donde se redistribuyen las actividades priorizadas del PAA.</t>
    </r>
  </si>
  <si>
    <t>Consolidar el estado de las actividades del  PAA - Plan Anual de Auditorías de acuerdo a lo reportado por el equipo OCI.</t>
  </si>
  <si>
    <t>Correos de reporte de cumplimiento de actividades por equipo OCI.
Consolidado PAA
* Reporte del indicador CEM-IND-001 a OAP cada trimestre</t>
  </si>
  <si>
    <t>Formular un plan de contingencia (previamente elaborado y justificado por la Oficina de Control Interno) y solicitar autorización ante el Comité Institucional de Coordinación de  Control Interno para ajustar el Programa Anual de Auditorías, con el fin de que se aprueban los recursos para la contratación de personal de conformidad con las necesidades y expectativas de la dependencia</t>
  </si>
  <si>
    <t>Acta de Comité Institucional de Control inerno</t>
  </si>
  <si>
    <r>
      <t>El Jefe de Control interno</t>
    </r>
    <r>
      <rPr>
        <b/>
        <sz val="12"/>
        <color theme="1"/>
        <rFont val="Arial"/>
        <family val="2"/>
      </rPr>
      <t xml:space="preserve"> valida y revisa trimestralmente</t>
    </r>
    <r>
      <rPr>
        <sz val="12"/>
        <color theme="1"/>
        <rFont val="Arial"/>
        <family val="2"/>
      </rPr>
      <t xml:space="preserve"> la redistribución y reprogramación de las nuevas actividades del PAA - Plan Anual de Auditorías en el equipo de trabajo OCI y presenta ante el Comité Institucional de Coordinación de Control Interno - CICCI la autorización para su modificación.  En caso de no aprobación o aprobación parcial, se priorizan las actividades con mayor nivel de importancia.
</t>
    </r>
    <r>
      <rPr>
        <b/>
        <sz val="12"/>
        <color theme="1"/>
        <rFont val="Arial"/>
        <family val="2"/>
      </rPr>
      <t>Como evidencia</t>
    </r>
    <r>
      <rPr>
        <sz val="12"/>
        <color theme="1"/>
        <rFont val="Arial"/>
        <family val="2"/>
      </rPr>
      <t xml:space="preserve"> se tienen el acta de comité CICCI y la presentación con el desarrollo del comité de acuerdo a la agenda prevista.</t>
    </r>
  </si>
  <si>
    <t xml:space="preserve">Preparación de la propuesta de modificación al PAA de acuerdo al seguimiento realizado de ser necesario  </t>
  </si>
  <si>
    <t>Memoria de la mesa de trabajo en la cual se prepara la agenda y los contenidos de la presentación, solicitud del personal para ejecutar el PAA de la vigencia, en caso de ser necesario.</t>
  </si>
  <si>
    <t>Pérdida disponibilidad  de la información generada por los integrantes del equipo</t>
  </si>
  <si>
    <t>Aplicar inadecuadamente en la carpeta compartida la Tabla de Retención Documental - TRD correspondiente a la dependencia.
.
No realizar copias de seguridad de la información generada por la OCI.</t>
  </si>
  <si>
    <t>Seguridad Digital</t>
  </si>
  <si>
    <t>INFORMACIÓN</t>
  </si>
  <si>
    <t xml:space="preserve">Carpeta compartida OCI </t>
  </si>
  <si>
    <t>Situaciones externas</t>
  </si>
  <si>
    <r>
      <t xml:space="preserve">El auxiliar administrativo de planta OCI  </t>
    </r>
    <r>
      <rPr>
        <b/>
        <sz val="12"/>
        <color theme="1"/>
        <rFont val="Arial"/>
        <family val="2"/>
      </rPr>
      <t>mensualmente verifica,</t>
    </r>
    <r>
      <rPr>
        <sz val="12"/>
        <color theme="1"/>
        <rFont val="Arial"/>
        <family val="2"/>
      </rPr>
      <t xml:space="preserve"> según el reporte enviado por el integrante del equipo de trabajo OCI mediante correo electrónico, la información subida en la carpeta compartida que este de acuerdo a la estructura TRD de la dependencia;</t>
    </r>
    <r>
      <rPr>
        <b/>
        <sz val="12"/>
        <color theme="1"/>
        <rFont val="Arial"/>
        <family val="2"/>
      </rPr>
      <t xml:space="preserve"> En caso </t>
    </r>
    <r>
      <rPr>
        <sz val="12"/>
        <color theme="1"/>
        <rFont val="Arial"/>
        <family val="2"/>
      </rPr>
      <t xml:space="preserve">de identificar diferencias en la verificación de la información de la carpeta compartida, el auxiliar solicitará completar lo faltante. 
</t>
    </r>
    <r>
      <rPr>
        <b/>
        <sz val="12"/>
        <color theme="1"/>
        <rFont val="Arial"/>
        <family val="2"/>
      </rPr>
      <t>Como evidencia</t>
    </r>
    <r>
      <rPr>
        <sz val="12"/>
        <color theme="1"/>
        <rFont val="Arial"/>
        <family val="2"/>
      </rPr>
      <t xml:space="preserve"> se tienen los correos que se cursen entre el integrante del equipo de trabajo OCI y el auxiliar administrativo.</t>
    </r>
  </si>
  <si>
    <t>Subir a la carpeta  compartida de acuerdo a los lineamientos definidos, los informes  o reportes aprobados por el Jefe de la Oficina</t>
  </si>
  <si>
    <t>Equipo OCI</t>
  </si>
  <si>
    <t>Correos electrónicos institucionales de los integrantes del equipo de trabajo, con los archivos de la información cargada en la carpeta compartida implementando la TRD</t>
  </si>
  <si>
    <t>mensual}</t>
  </si>
  <si>
    <t>Solicitar a Sistemas de la Secretaría General,  la Recuperación de la información generada por la OCI, a través de los Backups o copias de seguridad que el proceso haya realizado de  conformidad con el procedimiento vigente de  Generación de copias de respaldo" y en cumplimiento de la política: "6.23 Es responsabilidad del administrador de copias informar la disponibilidad de los respaldos, realizar el trámite para obtener los medios magnéticos, ejecutar el procedimiento de recuperación e informar los resultados".</t>
  </si>
  <si>
    <r>
      <t xml:space="preserve">El Auxiliar Administrativo OCI </t>
    </r>
    <r>
      <rPr>
        <b/>
        <sz val="12"/>
        <color theme="1"/>
        <rFont val="Arial"/>
        <family val="2"/>
      </rPr>
      <t>mensualmente revisa,</t>
    </r>
    <r>
      <rPr>
        <sz val="12"/>
        <color theme="1"/>
        <rFont val="Arial"/>
        <family val="2"/>
      </rPr>
      <t xml:space="preserve"> la respuesta a la solicitud  enviada mediante correo electrónico al proceso GSIT - Gestión de Servicios e Infraestructura Tecnológica, del log del backup de la carpeta compartida de la dependencia donde se alojan los archivos generados por el equipo de trabajo OCI. 
En caso de no recibir respuesta y/o identificar que no se realiza el backup, se enviará un correo electrónico con copia a la Secretaria General informando el incumplimiento y solicitando se cumpla con la ejecución del back up.
</t>
    </r>
    <r>
      <rPr>
        <b/>
        <sz val="12"/>
        <color theme="1"/>
        <rFont val="Arial"/>
        <family val="2"/>
      </rPr>
      <t>Como evidencia,</t>
    </r>
    <r>
      <rPr>
        <sz val="12"/>
        <color theme="1"/>
        <rFont val="Arial"/>
        <family val="2"/>
      </rPr>
      <t xml:space="preserve"> los correos electrónicos remitidos por el auxiliar Administrativo OCI al personal del  proceso GSIT - Gestión de Servicios e Infraestructura Tecnológica .</t>
    </r>
  </si>
  <si>
    <t>Solicitar aleatoriamente la restauración de un backup en un espacio diferente a la carpeta compartida, para verificar la correcta generación del backu</t>
  </si>
  <si>
    <t>Auxiliar Administrativo OCI
Ingeniera Sistemas OC</t>
  </si>
  <si>
    <t>Información Restaurada</t>
  </si>
  <si>
    <r>
      <rPr>
        <b/>
        <sz val="12"/>
        <rFont val="Arial"/>
        <family val="2"/>
      </rPr>
      <t xml:space="preserve">Posibilidad de </t>
    </r>
    <r>
      <rPr>
        <sz val="12"/>
        <rFont val="Arial"/>
        <family val="2"/>
      </rPr>
      <t xml:space="preserve">afectación  económica y reputacional </t>
    </r>
    <r>
      <rPr>
        <b/>
        <sz val="12"/>
        <rFont val="Arial"/>
        <family val="2"/>
      </rPr>
      <t>por  la pérdida de disponibilidad</t>
    </r>
    <r>
      <rPr>
        <sz val="12"/>
        <rFont val="Arial"/>
        <family val="2"/>
      </rPr>
      <t xml:space="preserve"> de la información generada por los integrantes del equipo </t>
    </r>
    <r>
      <rPr>
        <b/>
        <sz val="12"/>
        <rFont val="Arial"/>
        <family val="2"/>
      </rPr>
      <t>debido a la aplicación</t>
    </r>
    <r>
      <rPr>
        <sz val="12"/>
        <rFont val="Arial"/>
        <family val="2"/>
      </rPr>
      <t xml:space="preserve">  inadecuada en la carpeta compartida la Tabla de Retención Documental - TRD correspondiente a la dependencia y por no realizar copias de seguridad de la información generada por la OCI.
  </t>
    </r>
  </si>
  <si>
    <t>Debido al inadecuado almacenamiento de la información cargada en los sistemas de información respecto de los procesos disciplinarios, sin BACKUP / Copia de Seguridad.</t>
  </si>
  <si>
    <t>Por manipular, alterar documentación y/o evidencia u omitir información, en un expediente disciplinario para favorecer a un terceros (sujetos procesales) y/o obtener dadivas o beneficio</t>
  </si>
  <si>
    <t>Debido a la falta de integridad del servidor público o contratista encargado de gestionar los expedientes disciplinarios con la información real del proceso adelantado o en curso.</t>
  </si>
  <si>
    <t>R1-C1
En reunión mensual liderada por el (a) Jefe de la Oficina de Control Disciplinario Interno, con los servidores públicos y contratistas de la Oficina, se verifican los permisos de acceso al OneDrive, que contienen la información disciplinaria de la Oficina.
Como evidencia: las actas de reunión firmadas con las autorizaciones para los accesos al OneDrive.
Si se evidencia el acceso al OneDrive de personal diferentes a las autorizadas, se procede a informar a través del correo institucional: mesadeayuda@umv.gov.co para que se investigue los movimientos o el uso dado a la información del proceso disciplinario, para realizar las acciones a que haya lugar dejando constancia en acta de reunión.</t>
  </si>
  <si>
    <t>R1-C2
En reunión mensual del (a) Jefe de la Oficina de Control Disciplinario Interno, con los servidores públicos y contratistas de la dependencia, se verifica que el contenido de la información del expediente físico de cada proceso disciplinario sea el mismo que se ha registrado en la base del Sistema Información Disciplinario (SID).
Como evidencia: las actas de reunión firmadas en las que conste la verificación de la coincidencia del expediente físico con los registro y que efectivamente se dio impulso a los expedientes de acuerdo con lo consigando en la reunión anterior.
Si se identifican inconsistencias que evidencien faltantes, sobrantes o alteraciones tanto de los registros físicos de los expedientes o en los registros digitales de la base SID, se investiga al posible implicado en la manipulación de información y posteriormente se subsana la inconsistencia del expediente disciplinario, dejando constancia en acta de reunión.</t>
  </si>
  <si>
    <t xml:space="preserve"> Autorizar los accesos a la bases de datos CODI, SID y carpetas CODI del OneDrive a los servidores públicos o contratistas designados por la Jefe OCDI, mediante  las actas de reunión firmadas.</t>
  </si>
  <si>
    <t>Jefe OCDI</t>
  </si>
  <si>
    <t>Actas de reunión firmadas con las autorizaciones de los permisos de  accesos a los procesos disciplinarios</t>
  </si>
  <si>
    <t>Verificar que el contenido de los expedientes disciplinarios sea el mismo que ese encuentra cargado en el SID y dejar constancia en las actas de reunión firmadas por Jefe OCDI</t>
  </si>
  <si>
    <t>Actas de reunión firmadas por Jefe OCDI que dejan  constancia de los contenidos de los procesos disciplinarios en expedientes y SID</t>
  </si>
  <si>
    <t>Iniciar las investigaciones disciplinarias a que haya lugar para determinar el nivel de responsabilidad de los servidores públicos . En caso de que haya necesidad de remitir a otros Organismos del Estado por competencia, se procederá de inmediato.</t>
  </si>
  <si>
    <t>Actuación disciplinaria.</t>
  </si>
  <si>
    <t>Oficina de Control Disciplinario Interno</t>
  </si>
  <si>
    <r>
      <t xml:space="preserve"> </t>
    </r>
    <r>
      <rPr>
        <b/>
        <sz val="12"/>
        <rFont val="Arial"/>
        <family val="2"/>
      </rPr>
      <t>Posibilidad de</t>
    </r>
    <r>
      <rPr>
        <sz val="12"/>
        <rFont val="Arial"/>
        <family val="2"/>
      </rPr>
      <t xml:space="preserve"> alterar documentos o registros del expediente disciplinario que conlleven a tomar decisiones contrarias a derecho en las investigaciones disciplinarias, en beneficio propio o de terceros (sujetos procesales).
</t>
    </r>
    <r>
      <rPr>
        <b/>
        <sz val="12"/>
        <rFont val="Arial"/>
        <family val="2"/>
      </rPr>
      <t xml:space="preserve">Por </t>
    </r>
    <r>
      <rPr>
        <sz val="12"/>
        <rFont val="Arial"/>
        <family val="2"/>
      </rPr>
      <t xml:space="preserve">manipular, alterar documentación y/o evidencia u omitir información, en un expediente disciplinario para favorecer a un terceros (sujetos procesales) y/o obtener dadivas o beneficio.
</t>
    </r>
    <r>
      <rPr>
        <b/>
        <sz val="12"/>
        <rFont val="Arial"/>
        <family val="2"/>
      </rPr>
      <t>Debido</t>
    </r>
    <r>
      <rPr>
        <sz val="12"/>
        <rFont val="Arial"/>
        <family val="2"/>
      </rPr>
      <t xml:space="preserve"> a la falta de integridad del servidor publico o contratista encargado de gestionar los expedientes disciplinarios con la información real del proceso adelantado o en curso</t>
    </r>
  </si>
  <si>
    <t>Por el registro manual de la información de los procesos disciplinarios en las bases de datos, que puede incurrir en error o provenir de fuente no confiable.</t>
  </si>
  <si>
    <r>
      <t xml:space="preserve">R2
</t>
    </r>
    <r>
      <rPr>
        <b/>
        <sz val="12"/>
        <rFont val="Arial"/>
        <family val="2"/>
      </rPr>
      <t>Pérdida de información</t>
    </r>
    <r>
      <rPr>
        <sz val="12"/>
        <rFont val="Arial"/>
        <family val="2"/>
      </rPr>
      <t xml:space="preserve"> registrada en las bases de  datos del proceso disciplinarios en las que se relacionan la totalidad de la información proveniente  los expedientes disciplinarios que se adelantan de acuerdo a la ley, comparando el expediente físico con los registros del Excel y los del Sistema de Información Disciplinaria -SID (obligatoria para todas las entidades distritales)
 </t>
    </r>
    <r>
      <rPr>
        <b/>
        <sz val="12"/>
        <rFont val="Arial"/>
        <family val="2"/>
      </rPr>
      <t>Debido</t>
    </r>
    <r>
      <rPr>
        <sz val="12"/>
        <rFont val="Arial"/>
        <family val="2"/>
      </rPr>
      <t xml:space="preserve"> al inadecuado almacenamiento de la información cargada de los procesos disciplinarios, sin backup/copias de seguridad Por el registro manual de la información de los procesos disciplinarios en las bases de datos, que puede incurrir en error o provenir de fuente no confiable.</t>
    </r>
  </si>
  <si>
    <t>Procesos Disciplinarios</t>
  </si>
  <si>
    <t>R2-C1
El Profesional Especializado CODI verifica CADA VEZ que se genera nueva información dentro de cada expediente disciplinario físico, que se actualice simultáneamente la "base de datos CODI" con la totalidad de campos diligenciados, para posteriormente alimentar "la base de datos SID", con el fin de que los datos cargados en el SID coincidan con el expediente físico. 
Como evidencia: registro de la información del cargue de datos en las bases CODI y SID.
En caso de encontrar diferencias entre la "base de datos SID" y el expediente físico ("base de datos CODI") se realizará el ajuste de inmediato, dejando un acta de reunión como soporte del ajuste.</t>
  </si>
  <si>
    <t>R2-C2
El (la) Profesional Especializado 222-03, mediante el envío de la solicitud correspondiente con copia al (a) Jefe de la Oficina, requerirá  al proceso GSIT-Gestión de Servicios e Infraestructura, la realización del backup/copia de seguridad MENSUAL de la información contenida en la "base de datos CODI" y expedientes electrónicos del proceso disciplinario, conforme a las políticas de seguridad de la información, con el fin de contar con  el respaldo para el restablecimiento de la información, en caso de ser necesario.
Como evidencia se tiene el correo de solicitud al proceso GSIT (mesa de ayuda) para que se realice la copia de seguridad de la información del proceso CODI y la respuesta con las imágneres de la realizació del backup.
En caso de evidenciarse que no se haya realizado esta copia de seguridad, se procede a requerir nuevamente con radicado (memorando) para que se realicen mensualmente.</t>
  </si>
  <si>
    <t>Reportar el registro de la información cargada en las bases de datos CODI y SID.</t>
  </si>
  <si>
    <t>Profesional Especializado CODI</t>
  </si>
  <si>
    <t>Reporte del registro de cargue de bases de datos</t>
  </si>
  <si>
    <t>Solicitar la copia de seguridad del proceso CODI al proceso GSIT, para que la realice mensualmente.</t>
  </si>
  <si>
    <t>Correo electrónico de solicitud para realizar la copia de seguridad del proceso CODI  a GSIT</t>
  </si>
  <si>
    <t>Solicitar al proceso GSIT el restablecimiento de la información disciplinaria, por medio de las copias de seguridad que fueron tomadas mensualmente para salguardar la integridad, seguridad y confiabilidad de esta información.</t>
  </si>
  <si>
    <t>Backup o Copia de seguridad del proceso CODI reestablecida,</t>
  </si>
  <si>
    <t>Proceso GSIT</t>
  </si>
  <si>
    <t>Incumplimiento al proyecto de inversión para la generación del fortalecimiento de las tecnologías de la información</t>
  </si>
  <si>
    <t>Imposibilidad de Contratar el recurso adecuado.
Falta de recursos financieros.</t>
  </si>
  <si>
    <t>Ajuste a la Priorización de las necesidades para vigencias futuras para la actualización del PETI</t>
  </si>
  <si>
    <t>Arquitecto Empresarial</t>
  </si>
  <si>
    <t>Priorización de Proyectos 
Asignación al Mapa de Ruta.</t>
  </si>
  <si>
    <t>Anual</t>
  </si>
  <si>
    <t>Control de Cambios de los Proyectos del PETI</t>
  </si>
  <si>
    <t>EGTI-FM-001-V2 Formato Control de Cambios</t>
  </si>
  <si>
    <t>Líderes de Proyecto</t>
  </si>
  <si>
    <t xml:space="preserve">En caso de que la estrategia de la entidad haya cambiado se ajusta el mapa de ruta para las vigencias próximas según el proyecto de inversión y la necesidades de la entidad a través del escalamiento al CIGD mediante PETI.
</t>
  </si>
  <si>
    <t>Actualización del PETI</t>
  </si>
  <si>
    <t>PETI Actualizado</t>
  </si>
  <si>
    <r>
      <t>El colaborador de la Secretaría General, asignado a Atención al ciudadano,</t>
    </r>
    <r>
      <rPr>
        <b/>
        <sz val="12"/>
        <rFont val="Arial"/>
        <family val="2"/>
      </rPr>
      <t xml:space="preserve"> verifica diariamente</t>
    </r>
    <r>
      <rPr>
        <sz val="12"/>
        <rFont val="Arial"/>
        <family val="2"/>
      </rPr>
      <t xml:space="preserve">  la base de datos  de seguimiento y control a las respuestas PQRSFD y remite los correos de  alertas que correspondan a las áreas encargadas de dar respuesta, de acuerdo con  lo establecido en los controles del procedimiento Gestión de Requerimientos PQRSFD , de tal manera que se pueda hacer el seguimiento a la oportunidad de las respuestas.  La evidencia son los correos remitidos a las dependencias responsables y la base de  datos ACI 2022 que contiene la información sobre las alertas realizadas.
En caso de identificar peticiones por fuera de los términos legales establecidos, se procede a requerir  al colaborador responsable con el fin de  que  realice la respuesta de manera  inmediata y revisar las razones de fondo para dicho incumplimiento. </t>
    </r>
  </si>
  <si>
    <r>
      <rPr>
        <b/>
        <sz val="12"/>
        <rFont val="Arial"/>
        <family val="2"/>
      </rPr>
      <t>El colaborador de la Secretaría General,</t>
    </r>
    <r>
      <rPr>
        <sz val="12"/>
        <rFont val="Arial"/>
        <family val="2"/>
      </rPr>
      <t xml:space="preserve"> designado a Atención al Ciudadano, debe  validar y realizar diariamente el envío de todos los requerimientos ciudadanos recibidos en Bogotá te Escucha a través del correo electrónico de atención al ciudadano para su correspondiente radicación.  Como evidencia quedará registro en el correo electrónico de atención al ciudadano y en la matriz de control y seguimiento de envío de peticiones.
</t>
    </r>
    <r>
      <rPr>
        <b/>
        <sz val="12"/>
        <rFont val="Arial"/>
        <family val="2"/>
      </rPr>
      <t xml:space="preserve">En caso de no radicar </t>
    </r>
    <r>
      <rPr>
        <sz val="12"/>
        <rFont val="Arial"/>
        <family val="2"/>
      </rPr>
      <t xml:space="preserve">alguna petición recibida a través de Bogotá te Escucha, se debe notificar a correspondencia para realizar la radicación de manera inmediata y establecer comunicación con la dependencia responsable de generar respuesta con el fin de que se priorice el trámite.  </t>
    </r>
  </si>
  <si>
    <t>Por una mala imputación presupuestal al gestionar una solicitud de CDP errada</t>
  </si>
  <si>
    <t>El (la) Jefe de la Oficina Asesora de Planeación, establece mesas de trabajo trimestrales  con los equipos de trabajo designados por las gerencias de los proyectos 
En estas mesas se socializan y validar  los criterios mínimos (Que el proceso este asociado a las metas PDD, proyecto de inversión, componente de inversión,  que la necesidad este orientada al proyecto de inversión que lo va a financiar) a tener en cuenta para  justificar las necesidades de contratación requeridas por las gerencias de proyecto. 
Como evidencia quedaran los resultados de la actividad desarrollada sobre la apropiación de conocimiento de los proyectos de inversión
En el caso que los resultados sean igual o menor al 70% se brindará apoyo personalizado.</t>
  </si>
  <si>
    <r>
      <t>El profesional designado por  el jefe de el (la) Oficina Asesora de Planeación;</t>
    </r>
    <r>
      <rPr>
        <b/>
        <sz val="12"/>
        <rFont val="Arial"/>
        <family val="2"/>
      </rPr>
      <t xml:space="preserve"> cada vez que</t>
    </r>
    <r>
      <rPr>
        <sz val="12"/>
        <rFont val="Arial"/>
        <family val="2"/>
      </rPr>
      <t xml:space="preserve"> recibe una solicitud de CDP y/o estudios previos, </t>
    </r>
    <r>
      <rPr>
        <b/>
        <sz val="12"/>
        <rFont val="Arial"/>
        <family val="2"/>
      </rPr>
      <t>verifica</t>
    </r>
    <r>
      <rPr>
        <sz val="12"/>
        <rFont val="Arial"/>
        <family val="2"/>
      </rPr>
      <t xml:space="preserve"> que la necesidad esté incluida dentro del Plan de Adquisiciones y cumplan con los componentes mínimos de los proyectos de inversión (Que el proceso este asociado a las metas PDD, proyecto de inversión, componente de inversión,  que la necesidad este orientada al proyecto de inversión que lo va a financiar).</t>
    </r>
    <r>
      <rPr>
        <b/>
        <sz val="12"/>
        <rFont val="Arial"/>
        <family val="2"/>
      </rPr>
      <t xml:space="preserve"> 
Como evidencia </t>
    </r>
    <r>
      <rPr>
        <sz val="12"/>
        <rFont val="Arial"/>
        <family val="2"/>
      </rPr>
      <t xml:space="preserve">del control quedará la trazabilidad de la aprobación del CDP  en el ORFEO. 
</t>
    </r>
    <r>
      <rPr>
        <b/>
        <sz val="12"/>
        <rFont val="Arial"/>
        <family val="2"/>
      </rPr>
      <t xml:space="preserve">En caso de encontrar </t>
    </r>
    <r>
      <rPr>
        <sz val="12"/>
        <rFont val="Arial"/>
        <family val="2"/>
      </rPr>
      <t>inconsistencias, se devuelve al solicitante para sus ajustes respectivos, a través del sistema de correspondencia de la entidad - ORFEO.</t>
    </r>
  </si>
  <si>
    <r>
      <t xml:space="preserve">
</t>
    </r>
    <r>
      <rPr>
        <b/>
        <sz val="12"/>
        <rFont val="Arial"/>
        <family val="2"/>
      </rPr>
      <t>Posibilidad</t>
    </r>
    <r>
      <rPr>
        <sz val="12"/>
        <rFont val="Arial"/>
        <family val="2"/>
      </rPr>
      <t xml:space="preserve"> de afectación Reputacional </t>
    </r>
    <r>
      <rPr>
        <b/>
        <sz val="12"/>
        <rFont val="Arial"/>
        <family val="2"/>
      </rPr>
      <t>por</t>
    </r>
    <r>
      <rPr>
        <sz val="12"/>
        <rFont val="Arial"/>
        <family val="2"/>
      </rPr>
      <t xml:space="preserve"> inapropiado manejo de las piezas documentales  que hacen parte de los expedientes a cargo de la OAJ con el interés de favorecer a un tercero,</t>
    </r>
    <r>
      <rPr>
        <b/>
        <sz val="12"/>
        <rFont val="Arial"/>
        <family val="2"/>
      </rPr>
      <t xml:space="preserve"> lo cual se debe </t>
    </r>
    <r>
      <rPr>
        <sz val="12"/>
        <rFont val="Arial"/>
        <family val="2"/>
      </rPr>
      <t>a la ausencia de controles respecto de las actuaciones procesales  y las piezas documentales que se derivan de estas</t>
    </r>
  </si>
  <si>
    <r>
      <t xml:space="preserve">El/la Jefe de la OAJ  o la persona que este delegue, </t>
    </r>
    <r>
      <rPr>
        <b/>
        <sz val="12"/>
        <rFont val="Arial"/>
        <family val="2"/>
      </rPr>
      <t>revisará</t>
    </r>
    <r>
      <rPr>
        <sz val="12"/>
        <rFont val="Arial"/>
        <family val="2"/>
      </rPr>
      <t xml:space="preserve"> </t>
    </r>
    <r>
      <rPr>
        <b/>
        <sz val="12"/>
        <rFont val="Arial"/>
        <family val="2"/>
      </rPr>
      <t>semanalmente</t>
    </r>
    <r>
      <rPr>
        <sz val="12"/>
        <rFont val="Arial"/>
        <family val="2"/>
      </rPr>
      <t xml:space="preserve"> que  se incorporen todas las piezas procesales en el expediente de cada proceso judicial en el que intervenga la UAERMV,  a través de la </t>
    </r>
    <r>
      <rPr>
        <b/>
        <sz val="12"/>
        <rFont val="Arial"/>
        <family val="2"/>
      </rPr>
      <t>verificación</t>
    </r>
    <r>
      <rPr>
        <sz val="12"/>
        <rFont val="Arial"/>
        <family val="2"/>
      </rPr>
      <t xml:space="preserve"> de los correos electrónicos que se remitan al auxiliar administrativo con las piezas procesales que se hayan generado durante la semana, para ser incorporadas en el expediente físico del proceso. Por su parte, el auxiliar administrativo de la OAJ diligenciará una lista de chequeo por cada expediente procesal abierto, a través de la cual se </t>
    </r>
    <r>
      <rPr>
        <b/>
        <sz val="12"/>
        <rFont val="Arial"/>
        <family val="2"/>
      </rPr>
      <t>verificará</t>
    </r>
    <r>
      <rPr>
        <sz val="12"/>
        <rFont val="Arial"/>
        <family val="2"/>
      </rPr>
      <t xml:space="preserve"> la inclusión de los documentos que deben reposar en el expediente físico. En caso de observar que en alguno de los procesos no se encuentra  la totalidad de piezas procesales,  se requerirá por correo electrónico al apoderado que corresponda , para que proceda a incorporar  a los expedientes las piezas procesales que hagan falta.</t>
    </r>
    <r>
      <rPr>
        <b/>
        <sz val="12"/>
        <rFont val="Arial"/>
        <family val="2"/>
      </rPr>
      <t xml:space="preserve"> Como evidencia quedan las listas de chequeo diligenciadas</t>
    </r>
    <r>
      <rPr>
        <sz val="12"/>
        <rFont val="Arial"/>
        <family val="2"/>
      </rPr>
      <t xml:space="preserve"> por cada expediente procesal abierto y los correos electrónicos mediante los cuales se remiten piezas procesales para ser incorporadas en el expediente.</t>
    </r>
  </si>
  <si>
    <r>
      <rPr>
        <b/>
        <sz val="12"/>
        <rFont val="Arial"/>
        <family val="2"/>
      </rPr>
      <t>Posibilidad</t>
    </r>
    <r>
      <rPr>
        <sz val="12"/>
        <rFont val="Arial"/>
        <family val="2"/>
      </rPr>
      <t xml:space="preserve"> afectación Económica y Reputacional  que genera una inconformidad y baja credibilidad frente al servicio brindado por la Entidad</t>
    </r>
    <r>
      <rPr>
        <b/>
        <sz val="12"/>
        <rFont val="Arial"/>
        <family val="2"/>
      </rPr>
      <t>. Por sanción</t>
    </r>
    <r>
      <rPr>
        <sz val="12"/>
        <rFont val="Arial"/>
        <family val="2"/>
      </rPr>
      <t xml:space="preserve"> de un ente regulador por  ausencia de respuesta o respuesta incorrecta , incompleta o contradictoria a una solicitud  </t>
    </r>
    <r>
      <rPr>
        <b/>
        <sz val="12"/>
        <rFont val="Arial"/>
        <family val="2"/>
      </rPr>
      <t>debido</t>
    </r>
    <r>
      <rPr>
        <sz val="12"/>
        <rFont val="Arial"/>
        <family val="2"/>
      </rPr>
      <t xml:space="preserve"> a la inadecuada clasificación de las PQRSFD,  a la radicación de documentos análogos interpuestos por los ciudadanos por los diferentes  canales de atención y a la falta de radicación por parte de los responsables, puede ocasionarse ausencia de respuesta, o respuesta incorrecta </t>
    </r>
  </si>
  <si>
    <r>
      <rPr>
        <b/>
        <sz val="12"/>
        <rFont val="Arial"/>
        <family val="2"/>
      </rPr>
      <t xml:space="preserve">Posibilidad </t>
    </r>
    <r>
      <rPr>
        <sz val="12"/>
        <rFont val="Arial"/>
        <family val="2"/>
      </rPr>
      <t xml:space="preserve"> de afectación Económica y Reputacional  generando una disminución de la percepción positiva de la entidad y desconociendo el derecho fundamental de petición de la ciudadanía  </t>
    </r>
    <r>
      <rPr>
        <b/>
        <sz val="12"/>
        <rFont val="Arial"/>
        <family val="2"/>
      </rPr>
      <t>Por respuesta</t>
    </r>
    <r>
      <rPr>
        <sz val="12"/>
        <rFont val="Arial"/>
        <family val="2"/>
      </rPr>
      <t xml:space="preserve"> fuera de términos  </t>
    </r>
    <r>
      <rPr>
        <b/>
        <sz val="12"/>
        <rFont val="Arial"/>
        <family val="2"/>
      </rPr>
      <t>debido</t>
    </r>
    <r>
      <rPr>
        <sz val="12"/>
        <rFont val="Arial"/>
        <family val="2"/>
      </rPr>
      <t xml:space="preserve"> a la Inadecuada centralización de las peticiones en el proceso para su adecuada asignación y trámite y deficiencia de los controles establecidos para el seguimiento oportuno a las respuestas de los requerimientos.
</t>
    </r>
  </si>
  <si>
    <t xml:space="preserve"> Baja implementación de la política de participación ciudadana y baja calificación del índice de desempeño institucional.</t>
  </si>
  <si>
    <t xml:space="preserve">
Desarticulación de las dependencias encargadas de desarrollar los espacios de participación ciudadana
Desconocimiento de los espacios de participación ciudadana que tiene la entidad y de las metodologías existentes para desarrollar dichos espacios. 
</t>
  </si>
  <si>
    <r>
      <rPr>
        <b/>
        <sz val="12"/>
        <rFont val="Arial"/>
        <family val="2"/>
      </rPr>
      <t xml:space="preserve">Posibilidad </t>
    </r>
    <r>
      <rPr>
        <sz val="12"/>
        <rFont val="Arial"/>
        <family val="2"/>
      </rPr>
      <t xml:space="preserve"> de afectación Reputacional por sanción o incumplimientos normativos </t>
    </r>
    <r>
      <rPr>
        <b/>
        <sz val="12"/>
        <rFont val="Arial"/>
        <family val="2"/>
      </rPr>
      <t xml:space="preserve">Por baja </t>
    </r>
    <r>
      <rPr>
        <sz val="12"/>
        <rFont val="Arial"/>
        <family val="2"/>
      </rPr>
      <t xml:space="preserve">implementación de la política de participación ciudadana y baja calificación del índice de desempeño institucional </t>
    </r>
    <r>
      <rPr>
        <b/>
        <sz val="12"/>
        <rFont val="Arial"/>
        <family val="2"/>
      </rPr>
      <t xml:space="preserve">debido </t>
    </r>
    <r>
      <rPr>
        <sz val="12"/>
        <rFont val="Arial"/>
        <family val="2"/>
      </rPr>
      <t xml:space="preserve">a la desarticulación de las dependencias encargadas de desarrollar los espacios de participación ciudadana y el es conocimiento de los espacios de participación ciudadana que tiene la entidad y de las metodologías existentes para desarrollar dichos espacios. 
</t>
    </r>
  </si>
  <si>
    <t xml:space="preserve">
La baja capacidad de las dependencias  para interrelacionar las necesidades de divulgación y comunicación.
Desconocimiento de los canales de comunicación interna y la forma de acceder a ellos, así como el apoyo que puede prestar el equipo de comunicaciones para el logro de los objetivos de los demás procesos. 
</t>
  </si>
  <si>
    <r>
      <rPr>
        <b/>
        <sz val="12"/>
        <rFont val="Arial"/>
        <family val="2"/>
      </rPr>
      <t>Posibilidad</t>
    </r>
    <r>
      <rPr>
        <sz val="12"/>
        <rFont val="Arial"/>
        <family val="2"/>
      </rPr>
      <t xml:space="preserve">  de afectación Reputacional por deficiencia en la publicación de la información.</t>
    </r>
    <r>
      <rPr>
        <b/>
        <sz val="12"/>
        <rFont val="Arial"/>
        <family val="2"/>
      </rPr>
      <t xml:space="preserve"> Por</t>
    </r>
    <r>
      <rPr>
        <sz val="12"/>
        <rFont val="Arial"/>
        <family val="2"/>
      </rPr>
      <t xml:space="preserve"> deficiencia en la publicación de la información por el desconocimiento de los canales de comunicación, por parte de los colaboradores de la UMV. </t>
    </r>
    <r>
      <rPr>
        <b/>
        <sz val="12"/>
        <rFont val="Arial"/>
        <family val="2"/>
      </rPr>
      <t>Debido</t>
    </r>
    <r>
      <rPr>
        <sz val="12"/>
        <rFont val="Arial"/>
        <family val="2"/>
      </rPr>
      <t xml:space="preserve"> baja capacidad de las dependencias  para interrelacionar las necesidades de divulgación y comunicación, del mismo modo que el desconocimiento de los canales de comunicación interna y la forma de acceder a ellos, así como el apoyo que puede prestar el equipo de comunicaciones para el logro de los objetivos de los demás procesos. 
</t>
    </r>
  </si>
  <si>
    <r>
      <rPr>
        <b/>
        <sz val="12"/>
        <rFont val="Arial"/>
        <family val="2"/>
      </rPr>
      <t xml:space="preserve">Posibilidad </t>
    </r>
    <r>
      <rPr>
        <sz val="12"/>
        <rFont val="Arial"/>
        <family val="2"/>
      </rPr>
      <t>de afectación económica y Reputacional</t>
    </r>
    <r>
      <rPr>
        <b/>
        <sz val="12"/>
        <rFont val="Arial"/>
        <family val="2"/>
      </rPr>
      <t xml:space="preserve"> Por que </t>
    </r>
    <r>
      <rPr>
        <sz val="12"/>
        <rFont val="Arial"/>
        <family val="2"/>
      </rPr>
      <t xml:space="preserve">se detuvo la operación afectando la programación de las intervenciones, </t>
    </r>
    <r>
      <rPr>
        <b/>
        <sz val="12"/>
        <rFont val="Arial"/>
        <family val="2"/>
      </rPr>
      <t>debido</t>
    </r>
    <r>
      <rPr>
        <sz val="12"/>
        <rFont val="Arial"/>
        <family val="2"/>
      </rPr>
      <t xml:space="preserve"> a deficiencias en la programación del material e insumos suficientes para cumplir con las solicitudes realizadas y fallas en el  suministro de los materiales por parte de los proveedores
</t>
    </r>
  </si>
  <si>
    <t xml:space="preserve">Por baja disponibilidad operativa de vehículos, maquinaria, equipos y plantas industriales afectando el cumplimiento de las metas e interrumpiendo actividades. </t>
  </si>
  <si>
    <t xml:space="preserve">Mayor demanda de recursos frente a la capacidad disponible.                                                                          Falta de seguimiento a la programación de mantenimientos que afecta la disponibilidad.                                Recursos fuera de servicio por accidente que pueda causar un siniestro.                                          </t>
  </si>
  <si>
    <r>
      <rPr>
        <b/>
        <sz val="12"/>
        <rFont val="Arial"/>
        <family val="2"/>
      </rPr>
      <t>Posibilidad de</t>
    </r>
    <r>
      <rPr>
        <sz val="12"/>
        <rFont val="Arial"/>
        <family val="2"/>
      </rPr>
      <t xml:space="preserve"> afectación económica y Reputacional </t>
    </r>
    <r>
      <rPr>
        <b/>
        <sz val="12"/>
        <rFont val="Arial"/>
        <family val="2"/>
      </rPr>
      <t>por</t>
    </r>
    <r>
      <rPr>
        <sz val="12"/>
        <rFont val="Arial"/>
        <family val="2"/>
      </rPr>
      <t xml:space="preserve"> baja disponibilidad operativa de vehículos, maquinaria, equipos y plantas industriales afectando el cumplimiento de las metas e interrumpiendo actividades, </t>
    </r>
    <r>
      <rPr>
        <b/>
        <sz val="12"/>
        <rFont val="Arial"/>
        <family val="2"/>
      </rPr>
      <t>debido</t>
    </r>
    <r>
      <rPr>
        <sz val="12"/>
        <rFont val="Arial"/>
        <family val="2"/>
      </rPr>
      <t xml:space="preserve"> a mayor demanda de recursos frente a la capacidad disponible, Recursos fuera de servicio por mantenimiento o por Accidente que pueda causar un siniestro generando perdida parcial o total del bien.</t>
    </r>
  </si>
  <si>
    <t xml:space="preserve">Debido a materiales e insumos que  no cumplían las  especificaciones técnicas en los diferente tipos de intervención que ejecuta la Entidad; deficiencia en la operatividad de la maquinaria y equipo, que podrían generar deficiencias en la calidad de las obras ejecutadas.
</t>
  </si>
  <si>
    <r>
      <rPr>
        <b/>
        <sz val="12"/>
        <rFont val="Arial"/>
        <family val="2"/>
      </rPr>
      <t>Posibilidad</t>
    </r>
    <r>
      <rPr>
        <sz val="12"/>
        <rFont val="Arial"/>
        <family val="2"/>
      </rPr>
      <t xml:space="preserve"> afectación  Reputacional  </t>
    </r>
    <r>
      <rPr>
        <b/>
        <sz val="12"/>
        <rFont val="Arial"/>
        <family val="2"/>
      </rPr>
      <t>Por</t>
    </r>
    <r>
      <rPr>
        <sz val="12"/>
        <rFont val="Arial"/>
        <family val="2"/>
      </rPr>
      <t xml:space="preserve"> deficiencias en la calidad de las obras ejecutadas, </t>
    </r>
    <r>
      <rPr>
        <b/>
        <sz val="12"/>
        <rFont val="Arial"/>
        <family val="2"/>
      </rPr>
      <t>Debido</t>
    </r>
    <r>
      <rPr>
        <sz val="12"/>
        <rFont val="Arial"/>
        <family val="2"/>
      </rPr>
      <t xml:space="preserve"> a materiales e insumos que  no cumplían las  especificaciones técnicas en los diferente tipos de intervención que ejecuta la Entidad; deficiencia en la operatividad de la maquinaria y equipo, que podrían generar deficiencias en la calidad de las obras ejecutadas.
</t>
    </r>
    <r>
      <rPr>
        <b/>
        <sz val="12"/>
        <color theme="1"/>
        <rFont val="Arial"/>
        <family val="2"/>
      </rPr>
      <t/>
    </r>
  </si>
  <si>
    <t xml:space="preserve">Debido a  que se presentas imprevistos e incumplimientos en el suministro de equipo, maquinaria e insumos y la falta de reacción a las alertas generadas durante el seguimiento a la programación.
</t>
  </si>
  <si>
    <r>
      <rPr>
        <b/>
        <sz val="12"/>
        <rFont val="Arial"/>
        <family val="2"/>
      </rPr>
      <t>Posibilidad afectación</t>
    </r>
    <r>
      <rPr>
        <sz val="12"/>
        <rFont val="Arial"/>
        <family val="2"/>
      </rPr>
      <t xml:space="preserve">  Económico y Reputacional </t>
    </r>
    <r>
      <rPr>
        <b/>
        <sz val="12"/>
        <rFont val="Arial"/>
        <family val="2"/>
      </rPr>
      <t>Por</t>
    </r>
    <r>
      <rPr>
        <sz val="12"/>
        <rFont val="Arial"/>
        <family val="2"/>
      </rPr>
      <t xml:space="preserve"> retrasos desde su iniciación, ejecución y terminación de la obra </t>
    </r>
    <r>
      <rPr>
        <b/>
        <sz val="12"/>
        <rFont val="Arial"/>
        <family val="2"/>
      </rPr>
      <t>Debido</t>
    </r>
    <r>
      <rPr>
        <sz val="12"/>
        <rFont val="Arial"/>
        <family val="2"/>
      </rPr>
      <t xml:space="preserve"> a  que se presentas imprevistos e incumplimientos en el suministro de equipo, maquinaria e insumos y la falta de reacción a las alertas generadas durante el seguimiento a la programación.</t>
    </r>
  </si>
  <si>
    <r>
      <rPr>
        <b/>
        <sz val="12"/>
        <rFont val="Arial"/>
        <family val="2"/>
      </rPr>
      <t>Posibilidad</t>
    </r>
    <r>
      <rPr>
        <sz val="12"/>
        <rFont val="Arial"/>
        <family val="2"/>
      </rPr>
      <t xml:space="preserve"> de afectación económica y Reputacional </t>
    </r>
    <r>
      <rPr>
        <b/>
        <sz val="12"/>
        <rFont val="Arial"/>
        <family val="2"/>
      </rPr>
      <t>Por</t>
    </r>
    <r>
      <rPr>
        <sz val="12"/>
        <rFont val="Arial"/>
        <family val="2"/>
      </rPr>
      <t xml:space="preserve"> sanción de un ente regulador por Incumplimiento de la normativa, procedimientos y manuales ambiental, social y SST;  vigentes en la intervención de la malla vial, </t>
    </r>
    <r>
      <rPr>
        <b/>
        <sz val="12"/>
        <rFont val="Arial"/>
        <family val="2"/>
      </rPr>
      <t>Debido</t>
    </r>
    <r>
      <rPr>
        <sz val="12"/>
        <rFont val="Arial"/>
        <family val="2"/>
      </rPr>
      <t xml:space="preserve"> al desconocimiento en los lineamientos, y procedimientos  por parte de los colaboradores; Deficiencia en el seguimiento y control de la aplicación de los procedimientos en las intervenciones dela Entidad; Deficiencia en el seguimiento y control de la aplicación de los procedimientos en las intervenciones dela Entidad</t>
    </r>
  </si>
  <si>
    <t xml:space="preserve">Por sanción de un ente regulador al incumplir con la legislación ambiental aplicable a la entidad </t>
  </si>
  <si>
    <r>
      <rPr>
        <b/>
        <sz val="12"/>
        <rFont val="Arial"/>
        <family val="2"/>
      </rPr>
      <t xml:space="preserve">
Posibilidad de </t>
    </r>
    <r>
      <rPr>
        <sz val="12"/>
        <rFont val="Arial"/>
        <family val="2"/>
      </rPr>
      <t xml:space="preserve">afectación Económica y Reputacional </t>
    </r>
    <r>
      <rPr>
        <b/>
        <sz val="12"/>
        <rFont val="Arial"/>
        <family val="2"/>
      </rPr>
      <t xml:space="preserve">por sanción </t>
    </r>
    <r>
      <rPr>
        <sz val="12"/>
        <rFont val="Arial"/>
        <family val="2"/>
      </rPr>
      <t xml:space="preserve">de un ente regulador al incumplir con la legislación ambiental vigente aplicable a la entidad </t>
    </r>
    <r>
      <rPr>
        <b/>
        <sz val="12"/>
        <rFont val="Arial"/>
        <family val="2"/>
      </rPr>
      <t xml:space="preserve">por el desconocimiento </t>
    </r>
    <r>
      <rPr>
        <sz val="12"/>
        <rFont val="Arial"/>
        <family val="2"/>
      </rPr>
      <t xml:space="preserve">en los lineamientos de los colaboradores ambientales, deficiencia en el seguimiento y control de los criterios ambientales en los diferentes procesos, y la inadecuada implementación de las medidas de control y seguimiento ambiental en las sedes de la Entidad. </t>
    </r>
  </si>
  <si>
    <t>Debilidades en la información preventiva para evitar la presentación de derrames de sustancias peligrosas.
Exceso de confianza en la manipulación de sustancias con características de peligrosidad y la operación de elementos en las actividades de mantenimiento de maquinaria y equipo</t>
  </si>
  <si>
    <r>
      <rPr>
        <b/>
        <sz val="12"/>
        <rFont val="Arial"/>
        <family val="2"/>
      </rPr>
      <t xml:space="preserve">Posibilidad de </t>
    </r>
    <r>
      <rPr>
        <sz val="12"/>
        <rFont val="Arial"/>
        <family val="2"/>
      </rPr>
      <t>afectación económica y Reputacional</t>
    </r>
    <r>
      <rPr>
        <b/>
        <sz val="12"/>
        <rFont val="Arial"/>
        <family val="2"/>
      </rPr>
      <t xml:space="preserve"> por presentación</t>
    </r>
    <r>
      <rPr>
        <sz val="12"/>
        <rFont val="Arial"/>
        <family val="2"/>
      </rPr>
      <t xml:space="preserve"> de accidentes ambientales por derrames de hidrocarburos y sus derivados que afecten el sueleo y el agua </t>
    </r>
    <r>
      <rPr>
        <b/>
        <sz val="12"/>
        <rFont val="Arial"/>
        <family val="2"/>
      </rPr>
      <t>debido</t>
    </r>
    <r>
      <rPr>
        <sz val="12"/>
        <rFont val="Arial"/>
        <family val="2"/>
      </rPr>
      <t xml:space="preserve"> a  debilidades en la información preventiva para evitar la presentación de derrames de sustancias peligrosas y/o exceso de confianza en la manipulación de sustancias con características de peligrosidad y la operación de elementos en las actividades de mantenimiento de maquinaria y equipo</t>
    </r>
  </si>
  <si>
    <t>Inadecuada disposición de los archivos de gestión en las dependencias y procesos de la Entidad, Así como, deterioro físico por inadecuada manipulación o disposición de los documentos al no cumplir con las condiciones ambientales de almacenamiento, así como, desorganización en la conformación de los expedientes de las dependencias y en la elaboración y control de los inventarios documentales.</t>
  </si>
  <si>
    <r>
      <rPr>
        <b/>
        <sz val="12"/>
        <rFont val="Arial"/>
        <family val="2"/>
      </rPr>
      <t>Posibilidad afectación</t>
    </r>
    <r>
      <rPr>
        <sz val="12"/>
        <rFont val="Arial"/>
        <family val="2"/>
      </rPr>
      <t xml:space="preserve"> Económica y Reputacional p</t>
    </r>
    <r>
      <rPr>
        <b/>
        <sz val="12"/>
        <rFont val="Arial"/>
        <family val="2"/>
      </rPr>
      <t>or  toma de decisiones erradas o sanciones</t>
    </r>
    <r>
      <rPr>
        <sz val="12"/>
        <rFont val="Arial"/>
        <family val="2"/>
      </rPr>
      <t xml:space="preserve"> de parte de los entes de control ante la falta de evidencia y perdida de Información al no tener los expedientes debidamente conformados,  así mismo,</t>
    </r>
    <r>
      <rPr>
        <b/>
        <sz val="12"/>
        <rFont val="Arial"/>
        <family val="2"/>
      </rPr>
      <t xml:space="preserve"> por la inadecuada</t>
    </r>
    <r>
      <rPr>
        <sz val="12"/>
        <rFont val="Arial"/>
        <family val="2"/>
      </rPr>
      <t xml:space="preserve"> disposición de los archivos de gestión en las dependencias y procesos de la Entidad lo que puede generar deterioro físico por la  inadecuada manipulación o disposición de los documentos al no cumplir con las condiciones ambientales de almacenamiento.</t>
    </r>
  </si>
  <si>
    <t xml:space="preserve">Fallas en el proceso de copias de seguridad del aplicativo, así como  no aplicación del procedimiento establecido para el trámite de las comunicaciones en la Entidad.
Inadecuada manipulación, alteración o pérdida de documentación física o electrónica por parte de los colaboradores de la Entidad.
</t>
  </si>
  <si>
    <r>
      <rPr>
        <b/>
        <sz val="12"/>
        <rFont val="Arial"/>
        <family val="2"/>
      </rPr>
      <t>Posibilidad afectación</t>
    </r>
    <r>
      <rPr>
        <sz val="12"/>
        <rFont val="Arial"/>
        <family val="2"/>
      </rPr>
      <t xml:space="preserve"> Económica y Reputacional </t>
    </r>
    <r>
      <rPr>
        <b/>
        <sz val="12"/>
        <rFont val="Arial"/>
        <family val="2"/>
      </rPr>
      <t xml:space="preserve">Por  la inadecuada </t>
    </r>
    <r>
      <rPr>
        <sz val="12"/>
        <rFont val="Arial"/>
        <family val="2"/>
      </rPr>
      <t xml:space="preserve">manipulación, alteración o pérdida de documentación física o electrónica por parte de los colaboradores de la Entidad así como la perdida de la información digital al no contar con los repositorios necesarios,  como también </t>
    </r>
    <r>
      <rPr>
        <b/>
        <sz val="12"/>
        <rFont val="Arial"/>
        <family val="2"/>
      </rPr>
      <t>por fallas</t>
    </r>
    <r>
      <rPr>
        <sz val="12"/>
        <rFont val="Arial"/>
        <family val="2"/>
      </rPr>
      <t xml:space="preserve"> en el proceso de copias de seguridad del aplicativo,  y la no aplicación del procedimiento establecido para el trámite de las comunicaciones en la Entidad </t>
    </r>
  </si>
  <si>
    <r>
      <t xml:space="preserve">
</t>
    </r>
    <r>
      <rPr>
        <b/>
        <sz val="12"/>
        <rFont val="Arial"/>
        <family val="2"/>
      </rPr>
      <t>Posibilidad</t>
    </r>
    <r>
      <rPr>
        <sz val="12"/>
        <rFont val="Arial"/>
        <family val="2"/>
      </rPr>
      <t xml:space="preserve"> afectación Reputacional, </t>
    </r>
    <r>
      <rPr>
        <b/>
        <sz val="12"/>
        <rFont val="Arial"/>
        <family val="2"/>
      </rPr>
      <t xml:space="preserve">por </t>
    </r>
    <r>
      <rPr>
        <sz val="12"/>
        <rFont val="Arial"/>
        <family val="2"/>
      </rPr>
      <t xml:space="preserve">no cumplir las fechas establecidas en los cronogramas o por sanciones </t>
    </r>
    <r>
      <rPr>
        <b/>
        <sz val="12"/>
        <rFont val="Arial"/>
        <family val="2"/>
      </rPr>
      <t>debido</t>
    </r>
    <r>
      <rPr>
        <sz val="12"/>
        <rFont val="Arial"/>
        <family val="2"/>
      </rPr>
      <t xml:space="preserve"> a demora en la revisión y verificación de los contenidos de informes por parte de la Jefe OCI y de los ajustes por parte el equipo de control interno, para generar informes ejecutivos y a demora de la entrega de informes  por la falta de programación para la ejecución de actividades (incluyendo la solicitud anticipada de información), sin tener en cuenta las fechas de reportes de los avances y entregables
</t>
    </r>
  </si>
  <si>
    <r>
      <rPr>
        <b/>
        <sz val="12"/>
        <rFont val="Arial"/>
        <family val="2"/>
      </rPr>
      <t xml:space="preserve">Posibilidad </t>
    </r>
    <r>
      <rPr>
        <sz val="12"/>
        <rFont val="Arial"/>
        <family val="2"/>
      </rPr>
      <t>de afectación Reputacional por Incumplir con la ejecución del Plan Anual de Auditorias debido a Insuficiencia de personal en OCI que apoye la ejecución del Plan Anual de Auditorías - PAA, aprobado y la Ejecución de actividades  no contempladas inicialmente en el Plan Anual de Auditorías que afectan el cronograma y programación inicial de actividades</t>
    </r>
  </si>
  <si>
    <r>
      <rPr>
        <b/>
        <sz val="12"/>
        <rFont val="Arial"/>
        <family val="2"/>
      </rPr>
      <t xml:space="preserve">El colaborador de la Secretaría General, </t>
    </r>
    <r>
      <rPr>
        <sz val="12"/>
        <rFont val="Arial"/>
        <family val="2"/>
      </rPr>
      <t xml:space="preserve">asignado a Atención al Ciudadano, deberá validar diariamente en el aplicativo Orfeo y Bogotá te Escucha la tipificación adecuada a los requerimientos, para clasificar adecuadamente las peticiones y evitar los reprocesos al momento de reasignar los requerimientos. Como evidencia quedará un registro del aplicativo Orfeo y SDQS de la clasificación inicial y la reclasificación final.
</t>
    </r>
    <r>
      <rPr>
        <b/>
        <sz val="12"/>
        <rFont val="Arial"/>
        <family val="2"/>
      </rPr>
      <t xml:space="preserve">En caso de no realizarse </t>
    </r>
    <r>
      <rPr>
        <sz val="12"/>
        <rFont val="Arial"/>
        <family val="2"/>
      </rPr>
      <t xml:space="preserve"> este control, se corregirá inmediatamente y se informará al área correspondiente y se retroalimentará al colaborador responsable para que se tomen a las acciones de mejora correspondientes.</t>
    </r>
  </si>
  <si>
    <r>
      <rPr>
        <b/>
        <sz val="12"/>
        <rFont val="Arial"/>
        <family val="2"/>
      </rPr>
      <t>El colaborador de la Secretaría General</t>
    </r>
    <r>
      <rPr>
        <sz val="12"/>
        <rFont val="Arial"/>
        <family val="2"/>
      </rPr>
      <t xml:space="preserve">, asignado a Atención al Ciudadano, verifica diariamente  que la totalidad de requerimientos allegados a la Entidad hayan sido reasignados a Atención al Ciudadano, mediante la generación de un reporte del sistema de gestión documental Orfeo,  el cual es cruzado contra  la bandeja de entrada del correo electrónico de Atención al Ciudadano, verificando que las asignaciones sean equivalentes, Como evidencia se genera el archivo RADICADOS DIARIOS EN ORFEO.
</t>
    </r>
    <r>
      <rPr>
        <b/>
        <sz val="12"/>
        <rFont val="Arial"/>
        <family val="2"/>
      </rPr>
      <t>En caso de</t>
    </r>
    <r>
      <rPr>
        <sz val="12"/>
        <rFont val="Arial"/>
        <family val="2"/>
      </rPr>
      <t xml:space="preserve"> evidenciar requerimientos de entrada faltantes, se remite como soporte, un correo al proceso de Gestión Documental informando la situación y se verifica en el nuevo envío que dichos radicados hayan sido reasignados. Lo anterior se realiza con el fin de garantizar la centralización de la totalidad de las peticiones en el proceso para su adecuado reparto. La evidencia es el archivo Excel RADICADOS DIARIOS EN ORFEO, el cual debe ser almacenado en la carpeta  compartida en Une Drive por el proceso.</t>
    </r>
  </si>
  <si>
    <r>
      <t xml:space="preserve">El </t>
    </r>
    <r>
      <rPr>
        <b/>
        <sz val="12"/>
        <rFont val="Arial"/>
        <family val="2"/>
      </rPr>
      <t>líder de producción</t>
    </r>
    <r>
      <rPr>
        <sz val="12"/>
        <rFont val="Arial"/>
        <family val="2"/>
      </rPr>
      <t xml:space="preserve"> (asignado por la Gerencia de Producción, según obligaciones contractuales) </t>
    </r>
    <r>
      <rPr>
        <b/>
        <sz val="12"/>
        <rFont val="Arial"/>
        <family val="2"/>
      </rPr>
      <t>verifica</t>
    </r>
    <r>
      <rPr>
        <sz val="12"/>
        <rFont val="Arial"/>
        <family val="2"/>
      </rPr>
      <t xml:space="preserve"> de manera </t>
    </r>
    <r>
      <rPr>
        <b/>
        <sz val="12"/>
        <rFont val="Arial"/>
        <family val="2"/>
      </rPr>
      <t>trimestral</t>
    </r>
    <r>
      <rPr>
        <sz val="12"/>
        <rFont val="Arial"/>
        <family val="2"/>
      </rPr>
      <t xml:space="preserve">  el kardex de materiales PPMQ-DI-011  y la bitácora de producción PPMQ-DI-009 en la  que se registran los ingresos de insumos y materias primas por bascula y los consumos vs el inventario disponible generando como trazabilidad las programaciones semanales de materiales que son solicitadas a los supervisores de contratos de los diferentes insumos requeridos para la producción, mediante el diligenciamiento del formato PPMQ-FM-039 solicitud interna y externa de materiales (en caso de aplicar este formato)
</t>
    </r>
    <r>
      <rPr>
        <b/>
        <sz val="12"/>
        <rFont val="Arial"/>
        <family val="2"/>
      </rPr>
      <t>En caso de  presentarse alarm</t>
    </r>
    <r>
      <rPr>
        <sz val="12"/>
        <rFont val="Arial"/>
        <family val="2"/>
      </rPr>
      <t>as ( por exceso de insumo o por faltante del mismo) respecto a las programaciones, el líder de producción, notificará a la supervisión del contrato las novedades presentadas.</t>
    </r>
  </si>
  <si>
    <r>
      <t>El</t>
    </r>
    <r>
      <rPr>
        <b/>
        <sz val="12"/>
        <rFont val="Arial"/>
        <family val="2"/>
      </rPr>
      <t xml:space="preserve"> líder de producción</t>
    </r>
    <r>
      <rPr>
        <sz val="12"/>
        <rFont val="Arial"/>
        <family val="2"/>
      </rPr>
      <t xml:space="preserve"> (asignado por la Gerencia de Producción, según obligaciones contractuales) </t>
    </r>
    <r>
      <rPr>
        <b/>
        <sz val="12"/>
        <rFont val="Arial"/>
        <family val="2"/>
      </rPr>
      <t>verifica</t>
    </r>
    <r>
      <rPr>
        <sz val="12"/>
        <rFont val="Arial"/>
        <family val="2"/>
      </rPr>
      <t xml:space="preserve"> de manera </t>
    </r>
    <r>
      <rPr>
        <b/>
        <sz val="12"/>
        <rFont val="Arial"/>
        <family val="2"/>
      </rPr>
      <t>mensual</t>
    </r>
    <r>
      <rPr>
        <sz val="12"/>
        <rFont val="Arial"/>
        <family val="2"/>
      </rPr>
      <t xml:space="preserve"> junto con los  supervisores de los diferentes contratos, mediante mesas de trabajo para evaluar el  avance de la ejecución  de los contratos. con el objetivo de alertar y generar los procesos contractuales de soporte para la continuidad del suministro de mezclas, dejando </t>
    </r>
    <r>
      <rPr>
        <b/>
        <sz val="12"/>
        <rFont val="Arial"/>
        <family val="2"/>
      </rPr>
      <t>como trazabilidad</t>
    </r>
    <r>
      <rPr>
        <sz val="12"/>
        <rFont val="Arial"/>
        <family val="2"/>
      </rPr>
      <t xml:space="preserve"> de las mesas de trabajo concertadas, actas de reunión.
En éstos espacios de trabajo, </t>
    </r>
    <r>
      <rPr>
        <b/>
        <sz val="12"/>
        <rFont val="Arial"/>
        <family val="2"/>
      </rPr>
      <t>En caso de presentarse</t>
    </r>
    <r>
      <rPr>
        <sz val="12"/>
        <rFont val="Arial"/>
        <family val="2"/>
      </rPr>
      <t xml:space="preserve">  o identificar  novedades en los contratos se deberán realizar los ajustes a la capacidad ofertada ( adiciones y/o prorrogas, nuevos contratos etc.)  </t>
    </r>
  </si>
  <si>
    <r>
      <rPr>
        <b/>
        <sz val="12"/>
        <rFont val="Arial"/>
        <family val="2"/>
      </rPr>
      <t>Los supervisores</t>
    </r>
    <r>
      <rPr>
        <sz val="12"/>
        <rFont val="Arial"/>
        <family val="2"/>
      </rPr>
      <t xml:space="preserve"> de los contratos informan el avance de la ejecución acordó a la demanda </t>
    </r>
    <r>
      <rPr>
        <b/>
        <sz val="12"/>
        <rFont val="Arial"/>
        <family val="2"/>
      </rPr>
      <t>mensualmente,</t>
    </r>
    <r>
      <rPr>
        <sz val="12"/>
        <rFont val="Arial"/>
        <family val="2"/>
      </rPr>
      <t xml:space="preserve"> en mesa de trabajo se </t>
    </r>
    <r>
      <rPr>
        <b/>
        <sz val="12"/>
        <rFont val="Arial"/>
        <family val="2"/>
      </rPr>
      <t>verifican</t>
    </r>
    <r>
      <rPr>
        <sz val="12"/>
        <rFont val="Arial"/>
        <family val="2"/>
      </rPr>
      <t xml:space="preserve"> los estados contractuales (cantidades ejecutadas, plazos del contrato, estado de avance y necesidades del servicio) por el Gerente de Producción, generando trazabilidad mediante acta de reunión.
en caso de identificar variaciones en la ejecución de los contratos se realizan ajustes a la capacidad ofertada (adiciones y/o prorrogas, nuevos contratos etc.) </t>
    </r>
  </si>
  <si>
    <r>
      <t xml:space="preserve">El </t>
    </r>
    <r>
      <rPr>
        <b/>
        <sz val="12"/>
        <rFont val="Arial"/>
        <family val="2"/>
      </rPr>
      <t>responsable designado</t>
    </r>
    <r>
      <rPr>
        <sz val="12"/>
        <rFont val="Arial"/>
        <family val="2"/>
      </rPr>
      <t xml:space="preserve"> por la Gerente de Producción de la gestión del mantenimiento </t>
    </r>
    <r>
      <rPr>
        <b/>
        <sz val="12"/>
        <rFont val="Arial"/>
        <family val="2"/>
      </rPr>
      <t>revisa</t>
    </r>
    <r>
      <rPr>
        <sz val="12"/>
        <rFont val="Arial"/>
        <family val="2"/>
      </rPr>
      <t xml:space="preserve"> el seguimiento de manera </t>
    </r>
    <r>
      <rPr>
        <b/>
        <sz val="12"/>
        <rFont val="Arial"/>
        <family val="2"/>
      </rPr>
      <t>mensual</t>
    </r>
    <r>
      <rPr>
        <sz val="12"/>
        <rFont val="Arial"/>
        <family val="2"/>
      </rPr>
      <t xml:space="preserve"> de la programación de mantenimiento de plantas industriales, vehículos y maquinaria de acuerdo a las variables de control, dicho seguimiento se realiza en mesa de trabajo dejando acta de reunión  </t>
    </r>
    <r>
      <rPr>
        <b/>
        <sz val="12"/>
        <rFont val="Arial"/>
        <family val="2"/>
      </rPr>
      <t xml:space="preserve">como evidencia  </t>
    </r>
    <r>
      <rPr>
        <sz val="12"/>
        <rFont val="Arial"/>
        <family val="2"/>
      </rPr>
      <t>del seguimiento. 
De encontrar variaciones realiza las solicitudes de ajuste y reprogramación según los requerimientos del servicio y las metas de disponibilidad, quedando como evidencia el acta de reunión.</t>
    </r>
  </si>
  <si>
    <t xml:space="preserve">Técnico del PESV delegado por el Gerente de Producción  cuatrimestralmente verifica el volumen de incidentes y accidentes presentados en el periodo de análisis y presenta ante el mesa de trabajo de vehículos la base de datos PPMQ-DI-001. Base de datos comportamientos viales  la cual incluye datos de accidentalidad y de gestión de arreglo ante aseguradora y datos de excesos de velocidad dejando a través del acta de reunión  trazabilidad del análisis realizado.
Ante las ocurrencia  de siniestros o infracciones hace gestión para  realizar capacitación a los conductores en los temas identificados como causas principales que generan los siniestros y para el arreglo del daño material escala la situación hasta la aplicación de las pólizas de seguro existentes para los equipos pertenecientes a la UMV. </t>
  </si>
  <si>
    <r>
      <t xml:space="preserve">Los </t>
    </r>
    <r>
      <rPr>
        <b/>
        <sz val="12"/>
        <rFont val="Arial"/>
        <family val="2"/>
      </rPr>
      <t xml:space="preserve">profesionales del grupo de Calidad </t>
    </r>
    <r>
      <rPr>
        <sz val="12"/>
        <rFont val="Arial"/>
        <family val="2"/>
      </rPr>
      <t xml:space="preserve">designados por el Gerente de Intervención serán los encargados de  </t>
    </r>
    <r>
      <rPr>
        <b/>
        <sz val="12"/>
        <rFont val="Arial"/>
        <family val="2"/>
      </rPr>
      <t>verificar,</t>
    </r>
    <r>
      <rPr>
        <sz val="12"/>
        <rFont val="Arial"/>
        <family val="2"/>
      </rPr>
      <t xml:space="preserve"> elaborar las actas de visitas y consolidar </t>
    </r>
    <r>
      <rPr>
        <b/>
        <sz val="12"/>
        <rFont val="Arial"/>
        <family val="2"/>
      </rPr>
      <t>mensualmente</t>
    </r>
    <r>
      <rPr>
        <sz val="12"/>
        <rFont val="Arial"/>
        <family val="2"/>
      </rPr>
      <t xml:space="preserve"> el cumplimiento del proceso constructivo de acuerdo con la aplicación de los procedimientos,  instructivos y demás documentación asociados al proceso de intervención de la malla vial. En caso de que se presenten incumplimientos al proceso constructivo el equipo de Calidad de la Subdirección Técnica STPI con previa aprobación del Subdirector impartirá las medidas pertinentes.
</t>
    </r>
    <r>
      <rPr>
        <b/>
        <sz val="12"/>
        <rFont val="Arial"/>
        <family val="2"/>
      </rPr>
      <t>Como evidencia</t>
    </r>
    <r>
      <rPr>
        <sz val="12"/>
        <rFont val="Arial"/>
        <family val="2"/>
      </rPr>
      <t xml:space="preserve"> queda el Informe técnico de seguimiento a intervenciones radicado en la  Subdirección Técnica STPI.  </t>
    </r>
  </si>
  <si>
    <r>
      <t xml:space="preserve">Los </t>
    </r>
    <r>
      <rPr>
        <b/>
        <sz val="12"/>
        <rFont val="Arial"/>
        <family val="2"/>
      </rPr>
      <t>profesionales del grupo de Calidad</t>
    </r>
    <r>
      <rPr>
        <sz val="12"/>
        <rFont val="Arial"/>
        <family val="2"/>
      </rPr>
      <t xml:space="preserve"> designados por el Gerente de Intervención serán los encargados de </t>
    </r>
    <r>
      <rPr>
        <b/>
        <sz val="12"/>
        <rFont val="Arial"/>
        <family val="2"/>
      </rPr>
      <t>verificar mensualmente</t>
    </r>
    <r>
      <rPr>
        <sz val="12"/>
        <rFont val="Arial"/>
        <family val="2"/>
      </rPr>
      <t xml:space="preserve"> los ensayos de laboratorio que se efectuarán con base en el Acuerdo de Servicio (GLAB-FM-129) entre la Gerencia de Intervención  y el Laboratorio. En caso de que se presenten afectaciones a los resultados de los ensayos de Laboratorio los profesionales responsables del Laboratorio con previa aprobación del Subdirector  Técnico STPI    impartirá las medidas pertinentes.
</t>
    </r>
    <r>
      <rPr>
        <b/>
        <sz val="12"/>
        <rFont val="Arial"/>
        <family val="2"/>
      </rPr>
      <t xml:space="preserve">Como evidencia </t>
    </r>
    <r>
      <rPr>
        <sz val="12"/>
        <rFont val="Arial"/>
        <family val="2"/>
      </rPr>
      <t xml:space="preserve">queda el informe técnico de los Ensayos ejecutados, radicado mensualmente en la  Subdirección Técnica STPI .  </t>
    </r>
  </si>
  <si>
    <r>
      <rPr>
        <b/>
        <sz val="12"/>
        <rFont val="Arial"/>
        <family val="2"/>
      </rPr>
      <t>El Gerente de Intervención revisa semanalmente</t>
    </r>
    <r>
      <rPr>
        <sz val="12"/>
        <rFont val="Arial"/>
        <family val="2"/>
      </rPr>
      <t xml:space="preserve"> el cumplimiento de la programación e informa al comité técnico  el avance de lo programado, la meta misional, territorialización - ejecución y proyección de metas y de esta manera se toman decisiones. </t>
    </r>
    <r>
      <rPr>
        <b/>
        <sz val="12"/>
        <rFont val="Arial"/>
        <family val="2"/>
      </rPr>
      <t xml:space="preserve">Como evidencia </t>
    </r>
    <r>
      <rPr>
        <sz val="12"/>
        <rFont val="Arial"/>
        <family val="2"/>
      </rPr>
      <t xml:space="preserve">queda el correo ¿de? enviado que contiene el avance semanal del cumplimiento a lo programado donde se anexan  los cuadros de meta misional, territorialización - ejecución y proyección de metas.
</t>
    </r>
    <r>
      <rPr>
        <b/>
        <sz val="12"/>
        <rFont val="Arial"/>
        <family val="2"/>
      </rPr>
      <t xml:space="preserve">En caso de evidenciar retrasos el comité planteará soluciones </t>
    </r>
    <r>
      <rPr>
        <sz val="12"/>
        <rFont val="Arial"/>
        <family val="2"/>
      </rPr>
      <t xml:space="preserve">que deben ser implementadas por  los profesionales designados para dar cumplimiento al programa de trabajo. </t>
    </r>
  </si>
  <si>
    <r>
      <t xml:space="preserve">Los profesionales </t>
    </r>
    <r>
      <rPr>
        <b/>
        <sz val="12"/>
        <rFont val="Arial"/>
        <family val="2"/>
      </rPr>
      <t>Directores de Obra</t>
    </r>
    <r>
      <rPr>
        <sz val="12"/>
        <rFont val="Arial"/>
        <family val="2"/>
      </rPr>
      <t xml:space="preserve"> designados por el Gerente de Intervención son los encargados de </t>
    </r>
    <r>
      <rPr>
        <b/>
        <sz val="12"/>
        <rFont val="Arial"/>
        <family val="2"/>
      </rPr>
      <t>verificar mensualmente</t>
    </r>
    <r>
      <rPr>
        <sz val="12"/>
        <rFont val="Arial"/>
        <family val="2"/>
      </rPr>
      <t xml:space="preserve"> que las condiciones del terreno para la ejecución permanezcan como las diagnosticadas inicialmente por la SMVL.
</t>
    </r>
    <r>
      <rPr>
        <b/>
        <sz val="12"/>
        <rFont val="Arial"/>
        <family val="2"/>
      </rPr>
      <t>La evidencia formato de verificación y la anotación en la bitácora.</t>
    </r>
    <r>
      <rPr>
        <sz val="12"/>
        <rFont val="Arial"/>
        <family val="2"/>
      </rPr>
      <t xml:space="preserve">
</t>
    </r>
    <r>
      <rPr>
        <b/>
        <sz val="12"/>
        <rFont val="Arial"/>
        <family val="2"/>
      </rPr>
      <t xml:space="preserve">En caso </t>
    </r>
    <r>
      <rPr>
        <sz val="12"/>
        <rFont val="Arial"/>
        <family val="2"/>
      </rPr>
      <t>de que las condiciones del terreno encontradas sean diferentes a las diagnosticadas inicialmente; se solicitara por correo a la SMVL realizar visita al segmento vial, para  su actualización cuando se requiera, de no ser atendida la solicitud  o resueltas de manera oportuna, se suspenden las actividades e informa al Subdirector de Mejoramiento por correo electrónico.</t>
    </r>
  </si>
  <si>
    <r>
      <t>Los profesionales</t>
    </r>
    <r>
      <rPr>
        <b/>
        <sz val="12"/>
        <rFont val="Arial"/>
        <family val="2"/>
      </rPr>
      <t xml:space="preserve"> Ingenieros de apoyo</t>
    </r>
    <r>
      <rPr>
        <sz val="12"/>
        <rFont val="Arial"/>
        <family val="2"/>
      </rPr>
      <t xml:space="preserve"> designados por el Gerente de Intervención son los encargados de consolidar diariamente los reportes enviados por chat que realizarán los profesionales encargados de los frentes de obra del estado del funcionamiento de la maquinaria y equipos y la experticia de los operarios, y se envía los reportes a la Gerencia de Producción, s</t>
    </r>
    <r>
      <rPr>
        <b/>
        <sz val="12"/>
        <rFont val="Arial"/>
        <family val="2"/>
      </rPr>
      <t xml:space="preserve">e verifica </t>
    </r>
    <r>
      <rPr>
        <sz val="12"/>
        <rFont val="Arial"/>
        <family val="2"/>
      </rPr>
      <t xml:space="preserve">semanalmente el cumplimiento de las alertas emitidas; </t>
    </r>
    <r>
      <rPr>
        <b/>
        <sz val="12"/>
        <rFont val="Arial"/>
        <family val="2"/>
      </rPr>
      <t>En caso que no</t>
    </r>
    <r>
      <rPr>
        <sz val="12"/>
        <rFont val="Arial"/>
        <family val="2"/>
      </rPr>
      <t xml:space="preserve"> sean atendidas y resueltas de manera oportuna, se informará a la Gerencia de producción a través de un correo electrónico o en el comité.
</t>
    </r>
    <r>
      <rPr>
        <b/>
        <sz val="12"/>
        <rFont val="Arial"/>
        <family val="2"/>
      </rPr>
      <t>Como evidencia</t>
    </r>
    <r>
      <rPr>
        <sz val="12"/>
        <rFont val="Arial"/>
        <family val="2"/>
      </rPr>
      <t xml:space="preserve"> queda el Informe mensual consolidado donde se evidencia los trámites de verificación  de seguimiento a maquinaria en frentes de obra que envía la Gerencia de Intervención a la Subdirección Técnica de Producción e Intervención</t>
    </r>
  </si>
  <si>
    <r>
      <rPr>
        <b/>
        <sz val="12"/>
        <rFont val="Arial"/>
        <family val="2"/>
      </rPr>
      <t>Los profesionales designados</t>
    </r>
    <r>
      <rPr>
        <sz val="12"/>
        <rFont val="Arial"/>
        <family val="2"/>
      </rPr>
      <t xml:space="preserve"> por el gerente GASA (Coordinadores (as)  Ambiental, Social y SST) </t>
    </r>
    <r>
      <rPr>
        <b/>
        <sz val="12"/>
        <rFont val="Arial"/>
        <family val="2"/>
      </rPr>
      <t>verificarán</t>
    </r>
    <r>
      <rPr>
        <sz val="12"/>
        <rFont val="Arial"/>
        <family val="2"/>
      </rPr>
      <t xml:space="preserve"> </t>
    </r>
    <r>
      <rPr>
        <b/>
        <sz val="12"/>
        <rFont val="Arial"/>
        <family val="2"/>
      </rPr>
      <t>mensualmente</t>
    </r>
    <r>
      <rPr>
        <sz val="12"/>
        <rFont val="Arial"/>
        <family val="2"/>
      </rPr>
      <t xml:space="preserve"> que los residentes cumplan  con las actividades de sensibilización aprobadas por la gerencia GASA teniendo en cuenta el cronograma establecido al inicio de la vigencia, una vez realizadas las sensibilizaciones se aplicará por parte de los residentes una evaluación a 6 jornadas de sensibilización con periodicidad bimestral en las temáticas de los tres componentes (Ambiental; Social y SST); lo anterior se realizará mediante un documento  de evaluación y la evidencia será el análisis, como producto de los resultados de las evaluaciones aplicadas. 
En caso de que los resultados de la evaluación no superen el 85% se brindará apoyo personalizado. </t>
    </r>
  </si>
  <si>
    <r>
      <rPr>
        <b/>
        <sz val="12"/>
        <color theme="1"/>
        <rFont val="Arial"/>
        <family val="2"/>
      </rPr>
      <t>El gerente GASA</t>
    </r>
    <r>
      <rPr>
        <sz val="12"/>
        <color theme="1"/>
        <rFont val="Arial"/>
        <family val="2"/>
      </rPr>
      <t xml:space="preserve"> designa al coordinador (a) GAM para </t>
    </r>
    <r>
      <rPr>
        <b/>
        <sz val="12"/>
        <color theme="1"/>
        <rFont val="Arial"/>
        <family val="2"/>
      </rPr>
      <t>verificar</t>
    </r>
    <r>
      <rPr>
        <sz val="12"/>
        <color theme="1"/>
        <rFont val="Arial"/>
        <family val="2"/>
      </rPr>
      <t xml:space="preserve"> bimensualmente que se cumplan las sensibilizaciones impartidas sobre los lineamientos ambientales establecidos en el cronograma y como evidencia queda el   análisis de los resultados de la encuesta que se realizaron en las sensibilizaciones, en caso que los resultados de la encuentra no superen el 70% se repite la sensibilización.</t>
    </r>
  </si>
  <si>
    <r>
      <t xml:space="preserve">El coordinador (a) GAM designado por el gerente GASA revisa </t>
    </r>
    <r>
      <rPr>
        <b/>
        <sz val="12"/>
        <color theme="1"/>
        <rFont val="Arial"/>
        <family val="2"/>
      </rPr>
      <t>de manera bimestral</t>
    </r>
    <r>
      <rPr>
        <sz val="12"/>
        <color theme="1"/>
        <rFont val="Arial"/>
        <family val="2"/>
      </rPr>
      <t xml:space="preserve"> que los puntos de control y evidencia de aplicación de requisitos legales  establecidos en el normograma del proceso se estén llevando a cabo, por su parte  </t>
    </r>
    <r>
      <rPr>
        <b/>
        <sz val="12"/>
        <color theme="1"/>
        <rFont val="Arial"/>
        <family val="2"/>
      </rPr>
      <t xml:space="preserve">el gerente GASA valida </t>
    </r>
    <r>
      <rPr>
        <sz val="12"/>
        <color theme="1"/>
        <rFont val="Arial"/>
        <family val="2"/>
      </rPr>
      <t>que esta información sea verás en el la mesa de apoyo del CIDG para el componente ambiental  correspondiente, como evidencia queda el acta de reunión de la revisión efectuada. 
En caso que se identifiquen anomalías en el cumplimiento del normograma, se informa en esta mesa de apoyo del CIGD para el componente ambiental, en donde se toman las acciones pertinentes  a mas tardar 10 días después de realizada la reunión.</t>
    </r>
  </si>
  <si>
    <r>
      <rPr>
        <b/>
        <sz val="12"/>
        <color theme="1"/>
        <rFont val="Arial"/>
        <family val="2"/>
      </rPr>
      <t>El Gerente GAS</t>
    </r>
    <r>
      <rPr>
        <sz val="12"/>
        <color theme="1"/>
        <rFont val="Arial"/>
        <family val="2"/>
      </rPr>
      <t xml:space="preserve">A designa al coordinador (a) GAM para </t>
    </r>
    <r>
      <rPr>
        <b/>
        <sz val="12"/>
        <color theme="1"/>
        <rFont val="Arial"/>
        <family val="2"/>
      </rPr>
      <t>verificar bimestralmente</t>
    </r>
    <r>
      <rPr>
        <sz val="12"/>
        <color theme="1"/>
        <rFont val="Arial"/>
        <family val="2"/>
      </rPr>
      <t xml:space="preserve"> la efectividad de las sensibilizaciones impartidas sobre los lineamientos de prevención y atención de derrames de sustancias peligrosas en sedes y frentes de obra, como </t>
    </r>
    <r>
      <rPr>
        <b/>
        <sz val="12"/>
        <color theme="1"/>
        <rFont val="Arial"/>
        <family val="2"/>
      </rPr>
      <t>evidencia</t>
    </r>
    <r>
      <rPr>
        <sz val="12"/>
        <color theme="1"/>
        <rFont val="Arial"/>
        <family val="2"/>
      </rPr>
      <t xml:space="preserve"> será el análisis de resultados de las evaluaciones que se realizan en las sensibilizaciones.
</t>
    </r>
    <r>
      <rPr>
        <b/>
        <sz val="12"/>
        <color theme="1"/>
        <rFont val="Arial"/>
        <family val="2"/>
      </rPr>
      <t xml:space="preserve">En caso que </t>
    </r>
    <r>
      <rPr>
        <sz val="12"/>
        <color theme="1"/>
        <rFont val="Arial"/>
        <family val="2"/>
      </rPr>
      <t>los resultados de la evaluación, no supere el 70% de las respuestas correctas, se repite la sensibilización.</t>
    </r>
  </si>
  <si>
    <t>El servidor público o contratista designado del proceso Gestión Documental, solicitará cuatrimestralmente  a través de correo electrónico los inventarios documentales actualizados a las dependencias de la Entidad, con el fin de velar por la adecuada administración y disposición de los mismos, acorde con la aplicación de las TRD. Así mismo, el colaborador designado verificará los inventarios  recibidos estén acorde con las TRD, para posteriormente solicitar su publicación en la Intranet de la Entidad. La evidencia son los correos electrónicos remitidos a las dependencias solicitando la actualización de los inventarios y correos recibos de respuesta, la publicación de los inventarios en la Intranet UMV.
En caso de evidenciar inconsistencias en los inventarios documentales recibidos, se procederá a requerir por correo electrónico a los responsables de las dependencias, para que se realicen los ajustes correspondientes</t>
  </si>
  <si>
    <t>El colaborador designado por la Secretaria General del proceso Gestión documental cuatrimestralmente solicitará la generación automática de las copias de seguridad del aplicativo ORFEO al proceso de Infraestructura Tecnológica a través de correo electrónico (mesa de ayuda); Así mismo, el colaborador designado por el proceso verificará  que la información se encuentre completa en relación  a las copias de seguridad de ORFEO , con el fin de garantizar el respaldo de la información electrónica almacenada en el aplicativo para evitar su pérdida. Como evidencia del control quedarán actas de reunión de la verificación del Back-Up  y  los correos remitidos a la mesa de ayuda y los pantallazos de los Backups realizados  aplicativo ORFEO.
En caso de identificar inconsistencias en el proceso se debe establecer un plan de contingencia para los repositorios, del cual quedará evidencia y se realizará el correspondiente seguimiento.</t>
  </si>
  <si>
    <t xml:space="preserve">El servidor público o colaborador designado del proceso gestión documental  generará mensualmente  un reporte de las estadísticas de finalización de los trámites  en ORFEO  ; Así mismo, verificará por dependencias el No de radicados sin finalizar, para informar  a los usuarios  a través de correo electrónico las estadísticas de Orfeo, con el fin de evidenciar el estado de los trámites  por dependencias y reducir los trámites pendientes de finalización. Como evidencia se dejan los reportes de las estadísticas de trámites en Orfeo, los correos remitidos a los usuarios  informando el número de trámites sin finalizar en ORFEO.
En caso de evidenciar documentos que no estén incluidos en un expediente y que estén pendientes por  finalizar, se informará a los lideres de procesos a través de correo electrónico dichas estadísticas para proceder a realizar mesas de trabajo con los usuarios que  tengan mayor número de radicados sin finalizar con el fin de prestar acompañamiento para el cierre de los mismos. </t>
  </si>
  <si>
    <t>El servidor público o colaborador responsable del proceso gestión documental, al momento de realizar el préstamo de carpetas del archivo central, diligenciará el formato "Documentos Afuera" y verificará que se entregue la documentación foliada, con el fin de prevenir la pérdida o alteración de los archivos, bien sea por inclusión o sustracción de información. Para el caso de hacer el préstamo de manera virtual  el  colaborador verificará  a través de la matriz de prestamos que el expediente se encuentre completo para su respectiva consulta,  y se le asignará el tiempo de acceso a los expedientes conforme al  procedimiento 004 consulta y prestamos documentales. 
Al momento de realizar la entrega de los documentos, se verificará nuevamente la foliación y se diligenciará la entrega en el formato "Documento Afuera". En caso de evidenciar perdida o alteración de los archivos, se solicita la corrección del expediente al servidor público o colaborador y en caso de ser necesario se realiza un informe en el que consta la alteración del expediente dirigido a la Secretaría General para lo de su competencia.</t>
  </si>
  <si>
    <t>El Jefe de control interno, revisa mensualmente en reunión con los integrantes del equipo el cumplimiento del cronograma del plan anual de auditorias, en caso de identificar que existen vencimientos cercanos, que las actividades no se han realizado de acuerdo con las fechas programadas, o se encuentran en trámite de revisión por parte del Jefe de la OCI  se generaran compromisos para dar prioridad en su elaboración y aprobación
Como evidencia se generara el acta de la reunión mensual  con los compromisos adquiridos</t>
  </si>
  <si>
    <r>
      <t xml:space="preserve">El profesional OPS designado por la Jefe de Control Interno, </t>
    </r>
    <r>
      <rPr>
        <b/>
        <sz val="12"/>
        <color theme="1"/>
        <rFont val="Arial"/>
        <family val="2"/>
      </rPr>
      <t>revisa</t>
    </r>
    <r>
      <rPr>
        <sz val="12"/>
        <color theme="1"/>
        <rFont val="Arial"/>
        <family val="2"/>
      </rPr>
      <t xml:space="preserve"> cada </t>
    </r>
    <r>
      <rPr>
        <b/>
        <sz val="12"/>
        <color theme="1"/>
        <rFont val="Arial"/>
        <family val="2"/>
      </rPr>
      <t>trimestre,</t>
    </r>
    <r>
      <rPr>
        <sz val="12"/>
        <color theme="1"/>
        <rFont val="Arial"/>
        <family val="2"/>
      </rPr>
      <t xml:space="preserve"> la relación de los informes o reportes que se deben presentar y las actividades programadas del proceso CEM para generar alertas mediante correo electrónico al equipo de trabajo OCI, con el fin de consolidar el seguimiento del cumplimiento de estas actividades y enviar el reporte de herramientas de medición según la frecuencia programada, a la OAP y a la SG.  
En caso de no presentación de informes o reportes en el periodo, se informa a la Jefe OCI para requerir y reprogramar su entrega.
Como  evidencia se generara correo electrónico en donde se generen las alertas y se informe en dado caso al Jefe OCI</t>
    </r>
  </si>
  <si>
    <t>Deficiencias en la revisión de la infomación que entregan los procesos o dependencias
Falta de capacitación al  personal designado para el reporte de la información</t>
  </si>
  <si>
    <r>
      <t xml:space="preserve">
</t>
    </r>
    <r>
      <rPr>
        <b/>
        <sz val="12"/>
        <rFont val="Arial"/>
        <family val="2"/>
      </rPr>
      <t>Posibilidad</t>
    </r>
    <r>
      <rPr>
        <sz val="12"/>
        <rFont val="Arial"/>
        <family val="2"/>
      </rPr>
      <t xml:space="preserve"> afectación Economica y Reputacional,  </t>
    </r>
    <r>
      <rPr>
        <b/>
        <sz val="12"/>
        <rFont val="Arial"/>
        <family val="2"/>
      </rPr>
      <t>Por</t>
    </r>
    <r>
      <rPr>
        <sz val="12"/>
        <rFont val="Arial"/>
        <family val="2"/>
      </rPr>
      <t xml:space="preserve"> sanción de un ente regulador al entregar  información no confiable, verás y oportuna </t>
    </r>
    <r>
      <rPr>
        <b/>
        <sz val="12"/>
        <rFont val="Arial"/>
        <family val="2"/>
      </rPr>
      <t>debido</t>
    </r>
    <r>
      <rPr>
        <sz val="12"/>
        <rFont val="Arial"/>
        <family val="2"/>
      </rPr>
      <t xml:space="preserve"> a deficiencias en la revisión de la infomación que entregan los procesos y falta de capacitación al  personal designado para el reporte de la información</t>
    </r>
  </si>
  <si>
    <r>
      <rPr>
        <b/>
        <sz val="12"/>
        <color theme="1"/>
        <rFont val="Arial"/>
        <family val="2"/>
      </rPr>
      <t>Cada vez</t>
    </r>
    <r>
      <rPr>
        <sz val="12"/>
        <color theme="1"/>
        <rFont val="Arial"/>
        <family val="2"/>
      </rPr>
      <t xml:space="preserve"> que llega la información o los reportes de los procesos,o de las dependencias los</t>
    </r>
    <r>
      <rPr>
        <b/>
        <sz val="12"/>
        <color theme="1"/>
        <rFont val="Arial"/>
        <family val="2"/>
      </rPr>
      <t xml:space="preserve"> profesionales designados</t>
    </r>
    <r>
      <rPr>
        <sz val="12"/>
        <color theme="1"/>
        <rFont val="Arial"/>
        <family val="2"/>
      </rPr>
      <t xml:space="preserve"> por la jefe OAP </t>
    </r>
    <r>
      <rPr>
        <b/>
        <sz val="12"/>
        <color theme="1"/>
        <rFont val="Arial"/>
        <family val="2"/>
      </rPr>
      <t>revisan</t>
    </r>
    <r>
      <rPr>
        <sz val="12"/>
        <color theme="1"/>
        <rFont val="Arial"/>
        <family val="2"/>
      </rPr>
      <t xml:space="preserve"> que la información cumpla con los criterios como veracidad, oportunidad y calidad.  Como </t>
    </r>
    <r>
      <rPr>
        <b/>
        <sz val="12"/>
        <color theme="1"/>
        <rFont val="Arial"/>
        <family val="2"/>
      </rPr>
      <t>evidencia</t>
    </r>
    <r>
      <rPr>
        <sz val="12"/>
        <color theme="1"/>
        <rFont val="Arial"/>
        <family val="2"/>
      </rPr>
      <t xml:space="preserve"> del control queda el correo institucional o la observación en ORFEO o en la herramienta correspondiente.
</t>
    </r>
    <r>
      <rPr>
        <b/>
        <sz val="12"/>
        <color theme="1"/>
        <rFont val="Arial"/>
        <family val="2"/>
      </rPr>
      <t>Si se identifica</t>
    </r>
    <r>
      <rPr>
        <sz val="12"/>
        <color theme="1"/>
        <rFont val="Arial"/>
        <family val="2"/>
      </rPr>
      <t xml:space="preserve"> que el reporte tiene inconsistencias se genera la observación pertinente para su ajuste.</t>
    </r>
  </si>
  <si>
    <r>
      <t xml:space="preserve">El profesional designado por el (la) jefe de la Oficina Asesora de Planeación, remitirá encuesta </t>
    </r>
    <r>
      <rPr>
        <b/>
        <sz val="12"/>
        <color theme="1"/>
        <rFont val="Arial"/>
        <family val="2"/>
      </rPr>
      <t>cuatrimestral</t>
    </r>
    <r>
      <rPr>
        <sz val="12"/>
        <color theme="1"/>
        <rFont val="Arial"/>
        <family val="2"/>
      </rPr>
      <t xml:space="preserve"> sobre conocimiento de instrumentos y sistemas de gestión. Una vez los enlaces o personal designado  respondan la encuesta , la jefe OAP </t>
    </r>
    <r>
      <rPr>
        <b/>
        <sz val="12"/>
        <color theme="1"/>
        <rFont val="Arial"/>
        <family val="2"/>
      </rPr>
      <t>revisará</t>
    </r>
    <r>
      <rPr>
        <sz val="12"/>
        <color theme="1"/>
        <rFont val="Arial"/>
        <family val="2"/>
      </rPr>
      <t xml:space="preserve"> los resultados de está, como </t>
    </r>
    <r>
      <rPr>
        <b/>
        <sz val="12"/>
        <color theme="1"/>
        <rFont val="Arial"/>
        <family val="2"/>
      </rPr>
      <t>evidencia</t>
    </r>
    <r>
      <rPr>
        <sz val="12"/>
        <color theme="1"/>
        <rFont val="Arial"/>
        <family val="2"/>
      </rPr>
      <t xml:space="preserve"> del control quedará el correo electrónico.
En el caso que se identifiquen en la calificación de la encuesta un porcentaje menor al 60%, se realizarán mesas trimestralmente de sensibilización sobre el Sistema de Gestión e instrumentos.</t>
    </r>
  </si>
  <si>
    <r>
      <rPr>
        <b/>
        <sz val="12"/>
        <rFont val="Arial"/>
        <family val="2"/>
      </rPr>
      <t>Posibilidad</t>
    </r>
    <r>
      <rPr>
        <sz val="12"/>
        <rFont val="Arial"/>
        <family val="2"/>
      </rPr>
      <t xml:space="preserve"> de afectación Economica y Reputacional, </t>
    </r>
    <r>
      <rPr>
        <b/>
        <sz val="12"/>
        <rFont val="Arial"/>
        <family val="2"/>
      </rPr>
      <t>por</t>
    </r>
    <r>
      <rPr>
        <sz val="12"/>
        <rFont val="Arial"/>
        <family val="2"/>
      </rPr>
      <t xml:space="preserve"> una mala imputación presupuestal al gestionar una solicitud de CDP errada </t>
    </r>
    <r>
      <rPr>
        <b/>
        <sz val="12"/>
        <rFont val="Arial"/>
        <family val="2"/>
      </rPr>
      <t>debido</t>
    </r>
    <r>
      <rPr>
        <sz val="12"/>
        <rFont val="Arial"/>
        <family val="2"/>
      </rPr>
      <t xml:space="preserve"> al desconocimiento de las gerencias de los proyectos de inversión en los criterios para  justificar las necesidades a contratar relacionadas en los estudios previos o un error en la solicitud de disponibilidades presupuestales cuando se asocia un gasto al rubro equivocado.</t>
    </r>
  </si>
  <si>
    <t xml:space="preserve">
Deficiencias en la  ejecución de las activides para la implemenación de dimensión de gestión del conocimiento y la innovación
Deficiente acceso y organización de la información producida en la gestión del conocimiento de la unidad 
</t>
  </si>
  <si>
    <r>
      <rPr>
        <b/>
        <sz val="12"/>
        <rFont val="Arial"/>
        <family val="2"/>
      </rPr>
      <t>Posibilidad</t>
    </r>
    <r>
      <rPr>
        <sz val="12"/>
        <rFont val="Arial"/>
        <family val="2"/>
      </rPr>
      <t xml:space="preserve"> de afectación reputacional, </t>
    </r>
    <r>
      <rPr>
        <b/>
        <sz val="12"/>
        <rFont val="Arial"/>
        <family val="2"/>
      </rPr>
      <t>por</t>
    </r>
    <r>
      <rPr>
        <sz val="12"/>
        <rFont val="Arial"/>
        <family val="2"/>
      </rPr>
      <t xml:space="preserve"> un bajo desempeño en la implementación de la dimensión de gestión del conocimiento y la innovación </t>
    </r>
    <r>
      <rPr>
        <b/>
        <sz val="12"/>
        <rFont val="Arial"/>
        <family val="2"/>
      </rPr>
      <t>debido</t>
    </r>
    <r>
      <rPr>
        <sz val="12"/>
        <rFont val="Arial"/>
        <family val="2"/>
      </rPr>
      <t xml:space="preserve"> a  las deficiencias en la gestión y transmisión del conocimiento y deficiente acceso y organización de la información producida en la gestión del conocimiento de la unidad </t>
    </r>
  </si>
  <si>
    <r>
      <t xml:space="preserve">Los profesionales designados por el (la) jefe de la Oficina Asesora de Planeación, </t>
    </r>
    <r>
      <rPr>
        <b/>
        <sz val="12"/>
        <rFont val="Arial"/>
        <family val="2"/>
      </rPr>
      <t>verificará</t>
    </r>
    <r>
      <rPr>
        <sz val="12"/>
        <rFont val="Arial"/>
        <family val="2"/>
      </rPr>
      <t xml:space="preserve"> </t>
    </r>
    <r>
      <rPr>
        <b/>
        <sz val="12"/>
        <rFont val="Arial"/>
        <family val="2"/>
      </rPr>
      <t>cuatrimestralmente</t>
    </r>
    <r>
      <rPr>
        <sz val="12"/>
        <rFont val="Arial"/>
        <family val="2"/>
      </rPr>
      <t xml:space="preserve"> que se publique la información producida por la entidad para la gestión del conocimiento de la unidad, dejando como </t>
    </r>
    <r>
      <rPr>
        <b/>
        <sz val="12"/>
        <rFont val="Arial"/>
        <family val="2"/>
      </rPr>
      <t>soporte</t>
    </r>
    <r>
      <rPr>
        <sz val="12"/>
        <rFont val="Arial"/>
        <family val="2"/>
      </rPr>
      <t xml:space="preserve"> un excel con el listado de infomación que se solicito publicar en la intranet en el espacio de dimensión 
En caso que se identifique que falta información publicada se hara la solicitid al dueño de la información 
</t>
    </r>
  </si>
  <si>
    <t>Gestión de Servicios e Infraestructura Tecnológica</t>
  </si>
  <si>
    <t>Con activos en alto</t>
  </si>
  <si>
    <t>No</t>
  </si>
  <si>
    <t>Posibilidad de Afectación Económica y Reputacional  por Incumplimiento al proyecto de inversión para la generación del fortalecimiento de las tecnologías de la información debido a la Imposibilidad de Contratar el recurso adecuado y por Falta de recursos financieros.</t>
  </si>
  <si>
    <t>El especialista de Arquitectura Empresarial, trimestralmente debe revisar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que alguno de los proyectos del mapa de ruta, no aporte valor para el cumplimiento de metas y/o objetivos estratégicos o no cuente con los recursos necesarios para su ejecución, se escalará con el Comité Institucional de Gestión y Desempeño vía correo electrónico, donde se tomarán las acciones correspondientes.
Evidencia: EGTI-FM-008 Formato Seguimiento al Plan Estratégico de Tecnologías de Información -PETI Diligenciado, Correo electrónico segun corresponda.</t>
  </si>
  <si>
    <t>Pérdida de la información por falla en el servidor de Código Fuente.</t>
  </si>
  <si>
    <t>Fallo en el sistema
Explotación de Vulnerabilidades</t>
  </si>
  <si>
    <t>Posibilidad afectación Economica y Reputacional  por Pérdida de la información por falla en el servidor de Código Fuente debido a un Fallo en el sistema.</t>
  </si>
  <si>
    <t>SOFTWARE</t>
  </si>
  <si>
    <t>1, Sigma Codigo Fuente
2, Calíope Codigo Fuente
3, Orfeo Codigo Fuente
4, SICapital Codigo Fuente</t>
  </si>
  <si>
    <t>Ataque cibernéticos.
Evento no controlado en la nube.</t>
  </si>
  <si>
    <t>El Líder Técnico del grupo de infraestructura y su equipo, semanalmente deben verificar la disponibilidad de los servicios relacionados con GITLAB , comprobando que el acceso no tenga cortes o indisponibildiad esten cumpliendo con los parametros contratados. Mediante el Diligenciamiento de la Bitacora de Infraestructura.
En caso de presentarse algún evento del servicio, deberá informar de forma inmendiata al grupo de desarrollo quién realizara copia de seguridad del código fuente de la aplicación via correo electronico.
Evidencia: Instrumento de seguimiento, correo electronico cuando aplique.</t>
  </si>
  <si>
    <t>Realizar copias de seguridad mensualmente del código fuente de la aplicación</t>
  </si>
  <si>
    <t>Grupo de Infraestructura</t>
  </si>
  <si>
    <t>Bitacora de Seguimiento de Infraestructura</t>
  </si>
  <si>
    <t>Restauración Copia de Seguridad.</t>
  </si>
  <si>
    <t xml:space="preserve">El Líder Técnico del grupo de infraestructura y su equipo, cuatrimestralmente deben verificar la existencia de nuevas versiones de GITLAB , revisando si hay vulnerabilidades criticas a corregir.  Mediante el Diligenciamiento de la Bitacora de Infraestructura.
</t>
  </si>
  <si>
    <t>Mantener actualizada las versiones de GITLAB</t>
  </si>
  <si>
    <r>
      <rPr>
        <b/>
        <sz val="12"/>
        <rFont val="Arial"/>
        <family val="2"/>
      </rPr>
      <t>Posibilidad</t>
    </r>
    <r>
      <rPr>
        <sz val="12"/>
        <rFont val="Arial"/>
        <family val="2"/>
      </rPr>
      <t xml:space="preserve"> de afectación economica y reputacional, </t>
    </r>
    <r>
      <rPr>
        <b/>
        <sz val="12"/>
        <rFont val="Arial"/>
        <family val="2"/>
      </rPr>
      <t xml:space="preserve">Por que </t>
    </r>
    <r>
      <rPr>
        <sz val="12"/>
        <rFont val="Arial"/>
        <family val="2"/>
      </rPr>
      <t xml:space="preserve">se detiene las intervenciones en la malla vial por no entregar a tiempo a la GI la priorización de segmentos con sus soportes, </t>
    </r>
    <r>
      <rPr>
        <b/>
        <sz val="12"/>
        <rFont val="Arial"/>
        <family val="2"/>
      </rPr>
      <t>debido</t>
    </r>
    <r>
      <rPr>
        <sz val="12"/>
        <rFont val="Arial"/>
        <family val="2"/>
      </rPr>
      <t xml:space="preserve"> a la falta de disponibilidad de profesionales para ejecutar los diseños o evaluaciones estructurales y sus actividades asociadas (aforos, ensayos de laboratorio), aumento en las metas de la Entidad que demande una mayor cantidad de diseños a los previstos inicialmente y demoras en la entrega de resultados de los ensayos de laboratorio solicitados a la Subdirección Técnica de Producción e Intervención.
</t>
    </r>
  </si>
  <si>
    <r>
      <t xml:space="preserve">El colaborador </t>
    </r>
    <r>
      <rPr>
        <b/>
        <sz val="12"/>
        <rFont val="Arial"/>
        <family val="2"/>
      </rPr>
      <t>designado por el (la) Subdirector</t>
    </r>
    <r>
      <rPr>
        <sz val="12"/>
        <rFont val="Arial"/>
        <family val="2"/>
      </rPr>
      <t>(a) de Mejoramiento de la Malla Vial Local r</t>
    </r>
    <r>
      <rPr>
        <b/>
        <sz val="12"/>
        <rFont val="Arial"/>
        <family val="2"/>
      </rPr>
      <t>evisa y compara</t>
    </r>
    <r>
      <rPr>
        <sz val="12"/>
        <rFont val="Arial"/>
        <family val="2"/>
      </rPr>
      <t xml:space="preserve"> </t>
    </r>
    <r>
      <rPr>
        <b/>
        <sz val="12"/>
        <rFont val="Arial"/>
        <family val="2"/>
      </rPr>
      <t>cuatrimestralmente</t>
    </r>
    <r>
      <rPr>
        <sz val="12"/>
        <rFont val="Arial"/>
        <family val="2"/>
      </rPr>
      <t xml:space="preserve"> en archivos de excel, el listado de los colaboradores de la SMVL con las necesidades de personal definidas por la Subdirección, con el fin de corroborar que esten incluidos los profesionales suficientes para realizar las actividades que permitan entregar la priorización de segmentos a la SPI, llevando registro en la tabla de excel dispuesta para tal fin.
</t>
    </r>
    <r>
      <rPr>
        <b/>
        <sz val="12"/>
        <rFont val="Arial"/>
        <family val="2"/>
      </rPr>
      <t xml:space="preserve">En caso de </t>
    </r>
    <r>
      <rPr>
        <sz val="12"/>
        <rFont val="Arial"/>
        <family val="2"/>
      </rPr>
      <t>que no se encuentre incluido el personal suficiente se informará a través de un correo electrónico a el (la) Subdirector(a) de Mejoramiento de la Malla Vial Local, para que se incluya mas personal para realizar esta actividad llegado el caso</t>
    </r>
    <r>
      <rPr>
        <b/>
        <sz val="12"/>
        <rFont val="Arial"/>
        <family val="2"/>
      </rPr>
      <t>. El registro del control son los correos eléctronicos</t>
    </r>
    <r>
      <rPr>
        <sz val="12"/>
        <rFont val="Arial"/>
        <family val="2"/>
      </rPr>
      <t xml:space="preserve"> mencionados cuando aplique y el archivo adjunto donde se realizó la revisión. </t>
    </r>
  </si>
  <si>
    <t xml:space="preserve">Socializar con todos los colaboradores de la SMVL el listado de profesionales con la respectiva fecha de terminación de los contratos.
</t>
  </si>
  <si>
    <t>Convocar al Comité de Planeación, Producción e Intervención para socializar la materialización del riesgo y definir las acciones correctivas a implementar.</t>
  </si>
  <si>
    <r>
      <rPr>
        <b/>
        <sz val="12"/>
        <rFont val="Arial"/>
        <family val="2"/>
      </rPr>
      <t xml:space="preserve">El colaborador </t>
    </r>
    <r>
      <rPr>
        <sz val="12"/>
        <rFont val="Arial"/>
        <family val="2"/>
      </rPr>
      <t xml:space="preserve">designado por el (la) Subdirector(a) de Mejoramiento de la Malla Vial Local </t>
    </r>
    <r>
      <rPr>
        <b/>
        <sz val="12"/>
        <rFont val="Arial"/>
        <family val="2"/>
      </rPr>
      <t xml:space="preserve">revisa trimestralmente, </t>
    </r>
    <r>
      <rPr>
        <sz val="12"/>
        <rFont val="Arial"/>
        <family val="2"/>
      </rPr>
      <t xml:space="preserve">el avance en las metas de priorización plasmadas en los indicadores de la SMVL, con el fin de </t>
    </r>
    <r>
      <rPr>
        <b/>
        <sz val="12"/>
        <rFont val="Arial"/>
        <family val="2"/>
      </rPr>
      <t>verificar</t>
    </r>
    <r>
      <rPr>
        <sz val="12"/>
        <rFont val="Arial"/>
        <family val="2"/>
      </rPr>
      <t xml:space="preserve"> que las metas no hayan aumentado o se hayan incumplido, dejando registro en un archivo de excel.
</t>
    </r>
    <r>
      <rPr>
        <b/>
        <sz val="12"/>
        <rFont val="Arial"/>
        <family val="2"/>
      </rPr>
      <t>En caso de que la meta aumente o se esté incumpliendo las metas de priorización</t>
    </r>
    <r>
      <rPr>
        <sz val="12"/>
        <rFont val="Arial"/>
        <family val="2"/>
      </rPr>
      <t xml:space="preserve">, se distribuiran las tareas al equipo de la SMVL para dar prioridad a las actividades de </t>
    </r>
    <r>
      <rPr>
        <b/>
        <sz val="12"/>
        <rFont val="Arial"/>
        <family val="2"/>
      </rPr>
      <t>diseño</t>
    </r>
    <r>
      <rPr>
        <sz val="12"/>
        <rFont val="Arial"/>
        <family val="2"/>
      </rPr>
      <t xml:space="preserve"> y se informará a través de un correo electrónico a el (la) Subdirector(a) de Mejoramiento de la Malla Vial Local, para que se incluya mas personal para realizar esta actividad llegado el caso.</t>
    </r>
    <r>
      <rPr>
        <b/>
        <sz val="12"/>
        <rFont val="Arial"/>
        <family val="2"/>
      </rPr>
      <t xml:space="preserve"> El registro del control </t>
    </r>
    <r>
      <rPr>
        <sz val="12"/>
        <rFont val="Arial"/>
        <family val="2"/>
      </rPr>
      <t xml:space="preserve">son los correos eléctronicos mencionados cuando aplique y el archivo adjunto donde se realizó la revisión. </t>
    </r>
  </si>
  <si>
    <t xml:space="preserve">Reunión para analizar el comportamiento de los indicadores de priorización de la SMVL.
</t>
  </si>
  <si>
    <r>
      <t>El c</t>
    </r>
    <r>
      <rPr>
        <b/>
        <sz val="12"/>
        <rFont val="Arial"/>
        <family val="2"/>
      </rPr>
      <t>olaborador designado por el (la) Subdirector(a) de Mejoramiento de la Malla Vial Local revisa y analiza mensualmente</t>
    </r>
    <r>
      <rPr>
        <sz val="12"/>
        <rFont val="Arial"/>
        <family val="2"/>
      </rPr>
      <t xml:space="preserve"> el avance de los diseños realizados por el grupo de especialistas de la SMVL, a través de un cuadro de control en archivo de Excel, así como las necesidades en materia de ensayos de laboratorio, con el fin de corroborar que no haya atrasos en dicha actividad, dejando registro en una tabla excel.
en caso de que el avance sea menor al proyectado se solicitará a la Subdirección Técnica de  Producción e Intervención,  los ensayos de laboratorio necesarios y se informará a través de un correo electrónico a el (la) Subdirector(a) de Mejoramiento de la Malla Vial Local, para que se evalue la contratación de un laboratorio externo llegado el caso. El registro del control son los correos eléctronicos mencionados y/o archivo de Excel. </t>
    </r>
  </si>
  <si>
    <t>Generar alerta mediante correo electrónico al colaborador que realiza el control, una semana antes de la ejecución de éste.</t>
  </si>
  <si>
    <r>
      <rPr>
        <b/>
        <sz val="12"/>
        <rFont val="Arial"/>
        <family val="2"/>
      </rPr>
      <t xml:space="preserve">Posibilidad </t>
    </r>
    <r>
      <rPr>
        <sz val="12"/>
        <rFont val="Arial"/>
        <family val="2"/>
      </rPr>
      <t xml:space="preserve">de afectación economica y reputacional, </t>
    </r>
    <r>
      <rPr>
        <b/>
        <sz val="12"/>
        <rFont val="Arial"/>
        <family val="2"/>
      </rPr>
      <t>Por que</t>
    </r>
    <r>
      <rPr>
        <sz val="12"/>
        <rFont val="Arial"/>
        <family val="2"/>
      </rPr>
      <t xml:space="preserve"> se detiene las intervenciones en la malla vial por no entregar a tiempo a la GI la priorización de segmentos con sus soportes, </t>
    </r>
    <r>
      <rPr>
        <b/>
        <sz val="12"/>
        <rFont val="Arial"/>
        <family val="2"/>
      </rPr>
      <t>debido</t>
    </r>
    <r>
      <rPr>
        <sz val="12"/>
        <rFont val="Arial"/>
        <family val="2"/>
      </rPr>
      <t xml:space="preserve"> a rendimientos mas bajos de los proyectados en las actividades de diagnóstico o a la falta de disponibilidad de vehículos para realizar las actividades de diagnóstico en campo.</t>
    </r>
  </si>
  <si>
    <r>
      <t xml:space="preserve">El </t>
    </r>
    <r>
      <rPr>
        <b/>
        <sz val="12"/>
        <rFont val="Arial"/>
        <family val="2"/>
      </rPr>
      <t>colaborador designado</t>
    </r>
    <r>
      <rPr>
        <sz val="12"/>
        <rFont val="Arial"/>
        <family val="2"/>
      </rPr>
      <t xml:space="preserve"> por el (la) Subdirector(a) de Mejoramiento de la Malla Vial Local </t>
    </r>
    <r>
      <rPr>
        <b/>
        <sz val="12"/>
        <rFont val="Arial"/>
        <family val="2"/>
      </rPr>
      <t>revisa</t>
    </r>
    <r>
      <rPr>
        <sz val="12"/>
        <rFont val="Arial"/>
        <family val="2"/>
      </rPr>
      <t xml:space="preserve"> y analiza </t>
    </r>
    <r>
      <rPr>
        <b/>
        <sz val="12"/>
        <rFont val="Arial"/>
        <family val="2"/>
      </rPr>
      <t>mensualmente</t>
    </r>
    <r>
      <rPr>
        <sz val="12"/>
        <rFont val="Arial"/>
        <family val="2"/>
      </rPr>
      <t xml:space="preserve"> el avance de los diagnósticos visuales realizados por el grupo de profesionales de diagnostico, a través del aplicativo de consulta de SIGMA, con el fin de corroborar que no haya atrasos en dicha actividad,</t>
    </r>
    <r>
      <rPr>
        <sz val="12"/>
        <color rgb="FF7030A0"/>
        <rFont val="Arial"/>
        <family val="2"/>
      </rPr>
      <t xml:space="preserve"> </t>
    </r>
    <r>
      <rPr>
        <sz val="12"/>
        <rFont val="Arial"/>
        <family val="2"/>
      </rPr>
      <t xml:space="preserve">dejando registro en una tabla excel.
</t>
    </r>
    <r>
      <rPr>
        <b/>
        <sz val="12"/>
        <rFont val="Arial"/>
        <family val="2"/>
      </rPr>
      <t xml:space="preserve">En caso de </t>
    </r>
    <r>
      <rPr>
        <sz val="12"/>
        <rFont val="Arial"/>
        <family val="2"/>
      </rPr>
      <t xml:space="preserve">que el avance sea menor al proyectado se informará a través de un correo electrónico a el (la) Subdirector(a) de Mejoramiento de la Malla Vial Local, para que se incluya mas personal para realizar esta actividad llegado el caso. El registro del control son los correos eléctronicos mencionados. </t>
    </r>
  </si>
  <si>
    <r>
      <t xml:space="preserve">El colaborador </t>
    </r>
    <r>
      <rPr>
        <b/>
        <sz val="12"/>
        <rFont val="Arial"/>
        <family val="2"/>
      </rPr>
      <t xml:space="preserve">designado por el (la) Subdirector(a) de Mejoramiento de la Malla Vial Local,  revisa semanalmente </t>
    </r>
    <r>
      <rPr>
        <sz val="12"/>
        <rFont val="Arial"/>
        <family val="2"/>
      </rPr>
      <t xml:space="preserve">los vehículos solicitados por los profesionales de la SMVL con el fin de garantizar que los profesionales de diagnóstico cuenten con dicho vehículo para el desplazamiento a los sitios donde se realizaran los diagnósticos visuales, dejando registro en una tabla excel.
En caso de que no se cuente con los vehículos suficientes se informara a el (la) Subdirector(a) de Mejoramiento de la Malla Vial Local mediante correo electrónico, para que se realicen las gestiones necesarias con la Gerencia de Producción para obtener un vehículo adicional o reprogramar otras actividades de la SMVL para dar prioridad a las visitas técnicas de diagnostico visual. </t>
    </r>
    <r>
      <rPr>
        <b/>
        <sz val="12"/>
        <rFont val="Arial"/>
        <family val="2"/>
      </rPr>
      <t xml:space="preserve">El registro del control son los correos eléctronicos </t>
    </r>
    <r>
      <rPr>
        <sz val="12"/>
        <rFont val="Arial"/>
        <family val="2"/>
      </rPr>
      <t xml:space="preserve">mencionados. </t>
    </r>
  </si>
  <si>
    <t>Socializar vía chat semanalmente a los profesionales de diagnóstico la programación de los vehiculos asignados a  la SMVL.</t>
  </si>
  <si>
    <t>Pérdida de información por ingreso de personal no autiorizado al centro de cómputo</t>
  </si>
  <si>
    <t>Carencias en la asignación de permisos a los usuarios para ingresar al centro de computo.
Firmware desactualizado</t>
  </si>
  <si>
    <t>Posibilidad de Aefectación Reputacional por pérdida de información por ingreso de personal no autiorizado al centro de cómputo debido a Carencias en la asignación de permisos a los usuarios para ingresar al centro de computo y Firmware desactualizado</t>
  </si>
  <si>
    <t>SERVICIOS</t>
  </si>
  <si>
    <t>Equipo Biométrico DataCenter</t>
  </si>
  <si>
    <t>Mal funcionamientio del software</t>
  </si>
  <si>
    <t>Los Analistas de Mesa de ayuda designados por el Lider de Infraestructura, cada año o cuando ingrese o egrese un funcionario público y/o contratista con permisos de ingreso, deben verificar que el formato GSIT-FM-010-V2 Formato Gestion de Credenciales de Acceso y Novedades cumpla con los permisos correspondientes, para realizar el proceso de depuración de los usuarios con acceso al centro de cómputo; en caso de requerir el acceso a un tercero, debe solicitarse el permiso via correo electronico al Lider de Infraestructura el cual notificará a los Analistas, una vez se ingrese al centro de computo debe diligenciarse el formato GSIT-FM-003-V1 Bitacora Ingreso-Salida Centro Computo;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realizó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Lider de Infraestrcutura para que realiza los respectivos tramites ante el proveedor para su correctos solicitud de permisos</t>
  </si>
  <si>
    <t>Monitoreo bimensual acceso autorizado al DC del biometrico datacenter.</t>
  </si>
  <si>
    <t>Analista Soporte Nivel II</t>
  </si>
  <si>
    <t>Bitacora de Infraestuctura</t>
  </si>
  <si>
    <t>Bimensual</t>
  </si>
  <si>
    <t>Actualización de los usuarios autorizados y versión del dispositivo biométrico datacenter</t>
  </si>
  <si>
    <t>Los Analistas de Mesa de Ayuda, Cuatrimestral deben verificar las notas de la version del firmware actual de los equipos biométricos de las sedes Administrativa y Operativa, comparandolas con las existentes en el sitio web oficial del fabricante, mediante el diligenciamiento de la bitacora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actualizacion del dispositivo. 
La evidencia de esta actividad es el diligenciamiento de la bitacora de Seguimiento de Infraestructura, las notas de la version, correo electrónico  y el plan de actualizacion cuando aplique.</t>
  </si>
  <si>
    <t>Monitoreo Bimensual de las notas de versión del dispositivo Biométrico datacenter.</t>
  </si>
  <si>
    <t>Pérdida de disponibilidad servicios de Directorio Activo</t>
  </si>
  <si>
    <t>Daños Fisicos en los equipos que se pueden presentar por Falta de mantenimiento fisico preventivo, desgaste natural de los componentes electronicos, Fallos en el circuito electrico 
Corrupcion o deterioro del sistema operativo que pueden ocaciones daños en la Configuracion del servidor o en las base de datos del directorio activo.</t>
  </si>
  <si>
    <t>Posibilidad de Afectación Reputacional  y económico por Pérdida de disponibilidad servicios del Directorio Activo debido a Daños Fisicos en los equipos que se pueden presentar por Falta de mantenimiento fisico preventivo, desgaste natural de los componentes electronicos, Fallos en el circuito electrico y/o por Corrupcion o deterioro del sistema operativo que pueden ocaciones daños en la Configuracion del servidor o en las base de datos del directorio activo.</t>
  </si>
  <si>
    <t>UMVSVRDC01
Servidor AD Principal</t>
  </si>
  <si>
    <t>1. Indisponibilidad de los servicios de red.
2. Daño físico de los equipos y redes de IT.
3. Hurto de equipos de propiedad o bajo custodia de la Entidad.</t>
  </si>
  <si>
    <t>El Lider del grupo de infraestructura designado por la Secretaria General junto con el grupo de infraestructura cada  cuatro meses debe revisar el cumplimiento al plan de mantenimiento anual donde se incluye el mantenimiento a los servidores fisicos, diligenciando la bitacora de infraestructura, en caso que no se cumpla el plan de mantenimento este se escalara al lider de infraestructura via correo electronico, quien dara las instrucciones a seguir a fin de garantizar el correcto funcionamiento de los servidores, como evidencia de esta actividad quedara el registro en la bitacora de infraestructura, los correos electronicos cuando aplique,el informe de mantenimiento, el plan de mantenimiento.</t>
  </si>
  <si>
    <t>Monitoreo Mensual del servidor del AD</t>
  </si>
  <si>
    <t>Especialista Servidores</t>
  </si>
  <si>
    <t>Verificación Funcionamiento de Directorio Activo y Plataforma de Monitoreo</t>
  </si>
  <si>
    <t>Especialistas Servidores</t>
  </si>
  <si>
    <t>El especialista de servidores debe revisar semanalmente el estado de los controladores de dominio por medio de la herramienta tecnológica de monitoreo  la evidencia de este control esta definida en los informes semanales del proceso.
En caso de alerta de la herramienta se informa al líder de infraestructra vía correo electronico y se inicia prueba de conectividad y soporte en sitio.
Como evidencia de esta actividad quedará los informes semanales del proceso y correo electrónico cuando aplique.</t>
  </si>
  <si>
    <t>Monitoreo Mensual del funcionamiento de la plataforma Pandora.</t>
  </si>
  <si>
    <t>Los especialistas de Servidores designados por la Secretaria General, trimestralmente deberan verificar el funcionamiento del servidor de directorio activo  realizando un mantenimiento lógico preventivo (defragmentacion de disco, limpieza de archivos temporales, verificacion e instalacion de actualizaciones), diligenciando la Bitacora de infraestructura, en caso que el mantenimiento evidencie un mal funcionamiento en los servicios, se procedera a realizar un backup del directorio activo y se escala via correo electronico al lider de infraestructura la novedad, como evidencia de esta actividad quedan el registro en la bitacora de infraestructura, el backup del directorio activo y correo electronico cuando aplique.</t>
  </si>
  <si>
    <t>Monitoreo Mensual del Funcionamiento del AD</t>
  </si>
  <si>
    <t>Robo</t>
  </si>
  <si>
    <t>Delincuencia</t>
  </si>
  <si>
    <t>Posibilidad de perjucio en el patrimonio de la entidad por el hurto o sustracción de elementos de propiedad de la entidad por entes externos</t>
  </si>
  <si>
    <t>Control de registro y salida de visitantes que se registra diariamente en la minuta de guardia por parte de los vigilantes de la entidad</t>
  </si>
  <si>
    <t>Supervisor de la empresa de vigilancia revisa las minutas diaria</t>
  </si>
  <si>
    <t>Empresa de vigilancia y seguridad privada</t>
  </si>
  <si>
    <t>Reportes de novedades</t>
  </si>
  <si>
    <t>Diario</t>
  </si>
  <si>
    <t>Reporte al asesor de seguros para afectar la póliza</t>
  </si>
  <si>
    <t>Reporte por correo electrónico</t>
  </si>
  <si>
    <t>GREF</t>
  </si>
  <si>
    <t>uso de dispositivos de control tales como circuitos cerrados de televisión, uso de precintos de seguridad</t>
  </si>
  <si>
    <t>La empresa de seguridad realiza el registro en minutas de los precintos usados y almacena los registros filmicos de los cctv.</t>
  </si>
  <si>
    <t>Registros en minutas de los precintos usados, grabaciones CCTV</t>
  </si>
  <si>
    <t>Reporte a la empresa de vigilancia sobre las novedades reportadas</t>
  </si>
  <si>
    <t>Uso del formato GREF-FM-001V9 SOLICITUD DE MOVIMIENTOS DE ALMACÉN para hacer seguimiento del responsable de los bienes.</t>
  </si>
  <si>
    <t>Se registra la información diligenciada en el formato GREF-FM-001V9 dentro del aplicativo si capital de la entidad a efectos de registrar la asignación del bien dentro del inventario individual del solicitante.</t>
  </si>
  <si>
    <t xml:space="preserve">Almacén General </t>
  </si>
  <si>
    <t>Registro en aplicativo SI capital.
Inventario individual</t>
  </si>
  <si>
    <t xml:space="preserve">GREF-FM-001V9 SOLICITUD DE MOVIMIENTOS DE ALMACÉN </t>
  </si>
  <si>
    <t>Vencimientos de los productos originando un posible deterimento para la entidad.</t>
  </si>
  <si>
    <t xml:space="preserve"> Elementos que no son consumidos o utilizados antes de su caducidad.</t>
  </si>
  <si>
    <t>Posibilidad de Vencimiento de elementos perecederos debido a la adquisición de bienes con pronta fecha de vencimiento desde su adquisición.</t>
  </si>
  <si>
    <t>Diligenciamiento del formato control de fechas de vencimiento  GREF FM 005</t>
  </si>
  <si>
    <t>Los trabajadores oficiales diligencian el formato de control de fechas de vencimiento.
El proceso implementa el metodo PEPS de acuerdo al sistema de inventarios que consiste en dar salida a los primeros productos que fueron adquiridos. El almacén general registra cada producto, su valor de adquisición, la fecha de adquisición, su valor y la fecha de salida.</t>
  </si>
  <si>
    <t>Formato control de fechas de vencimiento  GREF FM 005.
Registro en aplicativo SI capital.</t>
  </si>
  <si>
    <t>Se informa al proceso o dependencia que realizó la adquisición de los bienes, que estos se encuentran próximos a vencerse a fin que puedan realizar el proceso adminidstrativo para el egreso de los mismos para su uso y disminuir la cantidad de elementos  caducados que se encuentren en bodega.</t>
  </si>
  <si>
    <t>Formato control de fechas de vencimiento  GREF FM 005.</t>
  </si>
  <si>
    <t>Perdida de elementos de la entidad</t>
  </si>
  <si>
    <t>Apropiacion indebido de los elementos de propiedad de la entidad por parte de los funcionarios y/o contratistas de la entidad.</t>
  </si>
  <si>
    <t>Posibilidad de perjucio en el patrimonio de la entidad por el hurto o sustracción de elementos de propiedad de la unidad que se encuentren en su entorno laboral por personal de la UMV para beneficio personal o de un tercero.</t>
  </si>
  <si>
    <t>El uso de dispositivos de control tales como circuitos cerrados de televisión, uso de precintos de seguridad</t>
  </si>
  <si>
    <t xml:space="preserve">Suministro de información incorrecta o insuficiente para el registro de la información en los sistemas de gestión de bienes de la entidad.
</t>
  </si>
  <si>
    <t xml:space="preserve">
Debido al inadecuado almacenamiento y/o registro de la información cargada en los sistemas de gestión de bienes de la entidad.</t>
  </si>
  <si>
    <t>Suministro de información incorrecta o insuficiente para el registro de la información en los sistemas de gestión de bienes de la entidad.</t>
  </si>
  <si>
    <t xml:space="preserve">El Auxiliar Administrativo o Contratista cada vez que realice un ingreso o movimiento de elementos debe validar contra el catálogo de elementos cargado en el sistema de Administración de inventarios para validar y cotejar que el ID del elemento asignado corresponde con la clasificación y las características del elemento a ingresar o trasladar. </t>
  </si>
  <si>
    <t>La evidencia del contro es la implementación y posterior diligenciamiento de un formato de diagnostico de fallas estructurales que puedan presentar las bodegas que permita la toma de decisión al lider de procesos para al reparación de las fallas</t>
  </si>
  <si>
    <t>Formato de Dieganostico de estructuras</t>
  </si>
  <si>
    <t xml:space="preserve">Mensual </t>
  </si>
  <si>
    <t xml:space="preserve">Desde los usuarios adminisitradores corregir posibles errores en el registro de la información. </t>
  </si>
  <si>
    <t>Solicitud de mesa de ayuda</t>
  </si>
  <si>
    <t>Daños en los bienes que se encuentran en bodega.</t>
  </si>
  <si>
    <t>Infraestructura deficiente de las bodegas del almacén general.</t>
  </si>
  <si>
    <t>Posibilidad de daños de los bienes que se encuentras en las bodegas del almacen general debido a fallas en la infraestructura física de las mismas.</t>
  </si>
  <si>
    <t>Verificación de los bienes inmuebles de propiedad de la entidad o de los que se encuentren en servicio para la entidad a través de la implementación de un formato de monitoreo de la infraestrura física mediante el cual se busca identificar posibles riesgos en las dificaciones que pueden poner en riesgo a los ocupante y los bienes de la entidad.</t>
  </si>
  <si>
    <t>Errores en el diligenciamiento del formato Análisis de Riesgos Contractuales de cada proceso contractual</t>
  </si>
  <si>
    <t>Desconocimiento de la metodología para la asignación, tipificación e identificación de los riesgos contractuales</t>
  </si>
  <si>
    <t>R2-C1
El servidor público o contratista (profesional) del proceso Gestión Contractual, designado por la Secretaria General, cada vez que se adelante un proceso contractual, revisará el "manual para la identificación y asignación de los riesgos"  expedido por Colombia Compra Eficiente, para la asignacion y estimación de riesgos del proceso y se adelantará una mesa de trabajo con los estructuradores del mismo.
Como evidencia en el aplicativo ORFEO se dejará el registro de asistencia a la mesa de trabajo donde se establecen los riesgo del proceso selectivo contractual diseñados bajo los lineamientos de Colombia Compra Eficiente.
En caso de que se evidencien inconsistencias en la matriz de riesgos del proceso selectivo, se realizaran en el aplicativo ORFEO las observaciones por parte del servidor público o contratista que revisó, para sus ajustes.</t>
  </si>
  <si>
    <t>Revisar que las matrices de riesgos de los procesos selectivos, cumplan con los lineamientos de Colombia Compra Eficiente.</t>
  </si>
  <si>
    <t>Servidor Público o contratista designado</t>
  </si>
  <si>
    <t>Observaciones a la Matriz de riesgo de cada proceso selectivo en el aplicativo ORFEO para su trazabilidad</t>
  </si>
  <si>
    <t xml:space="preserve">Frente a la materialización del riesgo, se dará apertura a las investigaciones pertinentes:  disciplinarias para determinar el nivel de responsabilidad de los servidores públicos (por la OCDI) y en el caso de faltas gravisismas de  contratistas (por la Procuraduria, quien tiene la competencia exclusiva para disciplinarlos) </t>
  </si>
  <si>
    <t>Actuación disciplinaria</t>
  </si>
  <si>
    <t xml:space="preserve">Oficina de Control Disciplinario Interno o Procuraduria </t>
  </si>
  <si>
    <t>R2-C2
El servidor público o contratista (profesional), del proceso Gestión Contractual,  designado por la Secretaria General, antes de aprobar los documentos definitivos de un proceso de selección, validará que la matriz de riesgos se diligenció de conformidad con el formato GCON-FM-089: "ANÁLISIS DE RIESGOS CONTRACTUALES" vigente y publicada en el SECOP.
Como evidencia: El formato GCON-FM-089 dentro del expediente contractual.
En caso de evidenciar que no se diligenció el formato GCON-FM-089, el servidor público o contratista GCON, responsable del proceso contractual en mención procederá a analizar desde el punto de vista jurídico y elaborará el documento que corresponda según el caso y el punto donde está el proceso en la etapa precontractual.</t>
  </si>
  <si>
    <t>Verificar que el formato GCON-FM-089- Análisis de riesgos contractuales, de cada proceso Selectivo esté publicada en el Secop</t>
  </si>
  <si>
    <t>Pantallazo o hipervinculo del proceso selectivo en el Secop, donde se visualice el formato GCON-FM-089 publicado</t>
  </si>
  <si>
    <t xml:space="preserve"> Manejo inadecuado de los datos o información por parte de los usuarios responsables del expediente contractual. </t>
  </si>
  <si>
    <t xml:space="preserve">Desconocimiento del procedimiento interno de gestión documental interno, para el adecuado manejo de los datos o información por parte de los usuarios responsables del expediente contractual. </t>
  </si>
  <si>
    <t>Verificar que el Formato de referencia cruzada diligenciado de cada proceso contractual este en el ORFEO</t>
  </si>
  <si>
    <t>Formato de referencia cruzada este en ORFEO</t>
  </si>
  <si>
    <t>Dar apertura a las investigaciones disciplinarias para determinar el nivel de responsabilidad de los servidores públicos frente a la materialización del riesgo.</t>
  </si>
  <si>
    <t xml:space="preserve">Secretaria General </t>
  </si>
  <si>
    <t>R3-C2
El servidor público o contratista (profesional) del proceso de Gestión Contractual designado por la Secretaria General, verificará cada vez que se perfeccione un contrato que la base de datos de contratación o aplicativo para tal fin, incluya: fechas de inicio, terminación, estado contractual y fechas de vencimiento de términos de liquidación, con el fin de mantener control sobre la información y generar alertas a los supervisores e interventores de contratos. 
Como evidencia: base de datos de contratación, actualizada, como activo de información del proceso Gestión Contractual.
En caso de evidenciarse información faltante o imprecisa, se procederá a remitir comunicación mediante correo electrónico o memorando al supervisor o interventor, para lo de su competencia.</t>
  </si>
  <si>
    <t>Mantener actualizada la base de datos de los procesos GCON, para su consulta.</t>
  </si>
  <si>
    <t>Base de Datos del proceso GCON actualizada</t>
  </si>
  <si>
    <t xml:space="preserve">Debilidad en la aplicación de lineamientos que permitan la implementación eficiente del formato de riesgos asociados a los procesos contractuales, por parte de la dependencia solicitante para adelantar un contrato, que pueden generar consecuencias imprevisibles que afecten las etapas de la gestión contractual, afectando reputacionalmente la imagen de la entidad. 
Debido a errores en el diligenciamiento del formato Análisis de Riesgos Contractuales de cada proceso contractual, y al desconocimiento de la metodología para la asignación, tipificación e identificación de los riesgos contractuales
</t>
  </si>
  <si>
    <t xml:space="preserve">Ausencia de un control documentado que permita verificar la inclusión de los documentos del proceso de selección contractual, que den cuenta de las actuaciones propias del proceso en los expedientes contractuales con el fin de evitar la duplicidad de archivos o la eliminación de los mismos, afectando reputacionalmente la imagen del proceso de gestión contractual frente a la gestión documental. 
Debido al manejo inadecuado de los datos o información por parte de los usuarios responsables del expediente contractual,  y el desconocimiento del procedimiento interno de gestión documental interno, para el adecuado manejo de los datos o información por parte de los usuarios responsables del expediente contractual. 
</t>
  </si>
  <si>
    <t>R3-C1
El servidor público o contratista (profesional) del proceso GCON designado por la Secretaria General para adelantar el proceso de selección diligenciará e incluirá en el expediente del proceso en Orfeo el formato de referencia cruzada, el cual debe ser concordante con el proceso de selección que se adelante a través de la plataforma del Secop II
Como evidencia: Formato de referencia cruzada diligenciado de cada proceso Selectivo, publicado en el ORFEO.
En caso de verificar que no se encuentra cargado en el ORFEO deberá diligenciarlo e incluirlo en el expediente de ORFEO.</t>
  </si>
  <si>
    <t xml:space="preserve">Debilidades en la integridad de quien adelanta el proceso contractual para </t>
  </si>
  <si>
    <r>
      <t>Posibilidad de hacer cambios injustificados u omisión en la etapa precontractual de procesos selectivos, para el beneficio propio o de un tercero, a cambio de recibir dádivas, gratificaciones, prebendas o cualquier otra clase de beneficio directo o indirecto, sin tener la aprobación por parte del comité de contratación UAERMV o del ordenador del gasto según corresponda,</t>
    </r>
    <r>
      <rPr>
        <sz val="12"/>
        <color theme="6" tint="-0.249977111117893"/>
        <rFont val="Arial"/>
        <family val="2"/>
      </rPr>
      <t xml:space="preserve">  afectando reputacionalmente la imagen de la entidad.</t>
    </r>
    <r>
      <rPr>
        <sz val="12"/>
        <rFont val="Arial"/>
        <family val="2"/>
      </rPr>
      <t xml:space="preserve"> 
Debido a</t>
    </r>
    <r>
      <rPr>
        <sz val="12"/>
        <color theme="6" tint="-0.249977111117893"/>
        <rFont val="Arial"/>
        <family val="2"/>
      </rPr>
      <t xml:space="preserve"> </t>
    </r>
    <r>
      <rPr>
        <sz val="12"/>
        <color rgb="FFFF9900"/>
        <rFont val="Arial"/>
        <family val="2"/>
      </rPr>
      <t xml:space="preserve">orientación de la contratación de la Entidad por presión indebida o intereses personales, </t>
    </r>
    <r>
      <rPr>
        <sz val="12"/>
        <rFont val="Arial"/>
        <family val="2"/>
      </rPr>
      <t>y las</t>
    </r>
    <r>
      <rPr>
        <sz val="12"/>
        <color rgb="FF0070C0"/>
        <rFont val="Arial"/>
        <family val="2"/>
      </rPr>
      <t xml:space="preserve"> debilidades en la integridad de quien adelanta el proceso contractual.</t>
    </r>
  </si>
  <si>
    <t>R1-C1 
El profesional (servidor público o contratista) del proceso de Gestión Contractual, cada vez que tenga que adelantar un proceso contractual (exceptuando las modalidades de mínima cuantía y contratación directa), conforme a las necesidades que se encuentran incluidas en el Plan Anual de Adquisiciones (PAA), previo a su publicación verificará que el proceso de selección haya sido aprobado por el comité de contratación. 
Como evidencia se cuenta con el correo electrónico institucional en el cual se informa al abogado que adelanta el proceso, la aprobación del proceso de selección en la respectiva sesión del Comité de Contratación.
En caso de evidenciar que no se ha aprobado el proceso de selección por parte del Comité de Contratación, se solicitará al Secretariao(a) Técnico del Comité de Contratación, convocar a través del correo institucional a sesión extraordinaria del mismo Comité.</t>
  </si>
  <si>
    <t>Enviar los correos electrónicos institucionales por parte del Secretario(a) Tecnico del comité de contratación, donde se informa al abogado que adelanta el proceso, sobre la aprobación de los procesos de selección en la respectiva sesión.</t>
  </si>
  <si>
    <t>Los correos electrónicos institucionales en los cuales se informa la aprobación de los procesos de selección en la respectiva sesión del Comité de Contratación.</t>
  </si>
  <si>
    <t>R1-C2
El Enlace GCON promoverá que el equipo de gestión contractual participe en la sensibiliación Anual del Manual "codigo de integridad UAERMV", con el objeto de apropiar la integridad en el marco de la lucha contra la corrupción en el proceso GCON, para evitar conductas o comportamientos inadecuados, que transgredan dicho código. 
Como evidencia se aportará el listado de asistencia a la sensibiliación y se aplicará Evaluación Interna al equipo de gestión contratual de esta sensibilización.
En caso de evidenciar que no se ha realizado la sensibilización, reiterará la solicitud para su realización a Gestión de Talento Humano a través del correo institucional.</t>
  </si>
  <si>
    <t>Enviar el correo electrónico institucional al equipo de gestión contractual por parte del enlace GCON, donde se informa que se realizará sensibilización del Codigo de integridad y posterior evaluación interna.</t>
  </si>
  <si>
    <t xml:space="preserve">Correo electrónico intitucional, listado de asistencia a sensibilización, convocatoria a  evaluación interna con resultados generales </t>
  </si>
  <si>
    <r>
      <t xml:space="preserve">Orientación de la contratación de la Entidad por presión indebida o intereses personales </t>
    </r>
    <r>
      <rPr>
        <strike/>
        <sz val="12"/>
        <color theme="9" tint="-0.249977111117893"/>
        <rFont val="Arial"/>
        <family val="2"/>
      </rPr>
      <t/>
    </r>
  </si>
  <si>
    <t>Desactualización en las normas</t>
  </si>
  <si>
    <t>Liquidación manual
Falta de capacitación y diferentes interpretaciones sobre la normatividad vigente.</t>
  </si>
  <si>
    <t xml:space="preserve">Mensualmente el funcionario o contratista designado revisa el portal informativo de normatividad o los correos informativos para verificar si se ha expedido nueva normatividad que afecte las actividades del proceso, con el propósito de identificar las nuevas normas, su fecha de aplicación e implicaciones en el proceso, como evitar la no aplicación de normatividad relacionada. De acuerdo, a la fecha de aplicación y sus implicaciones el funcionario o contratista expondrá la norma en la reunión bimestral del proceso o se solicitará al profesional Especializado citar a reunión prioritaria, para determinar como se hará su aplicación. En caso de evidenciar la no aplicación de una norma previamente expedida, se realizará reunión con los responsables de los subprocesos y en caso de aplicar, se realizarán los reprocesos o el ajuste de los documentos del proceso correspondientes. Los correos informativos, las normas analizadas, las actas de reunión o las notas de la reunión, y en caso de proceder, las actualizaciones de los documentos relacionados o soporte de la aplicación de las normas, se conservarán como evidencia de la aplicación del control. </t>
  </si>
  <si>
    <t>Asegurar que se realicen los cambios a nivel sistema o documentación por los cambios normativos</t>
  </si>
  <si>
    <t>Profesional Especializado de Financiera</t>
  </si>
  <si>
    <t>Soportes de Mesa de trabajo y/o Solicitudes a mesa de ayuda</t>
  </si>
  <si>
    <t>Devolución del trámite al punto donde se presento la inconsistencia y realización de la corrección.</t>
  </si>
  <si>
    <t>Documentación asociada al caso.</t>
  </si>
  <si>
    <t>Bimestralmente los profesionales del proceso de Gestión Financiera en mesa de trabajo socializarán la aplicación de la normatividad vigente, con el propósito de evidenciar cambios normativos y/o diferencias en la interpretación de la aplicación de la norma. En caso de encontrar inconsistencias en la aplicación de la norma al interior de la Entidad, se procede a elevar consultas a los entes rectores en materia financiera o solicitar el desarrollo de capacitaciones frente a los temas particulares. Como evidencia de la ejecución del control de la actividad realizada se dejarán las actas de reunión o notas de la reunión, los oficios de solicitud de consulta o de capacitación y las normas revisadas en la reunión.</t>
  </si>
  <si>
    <t>Socializar la aplicación de la nueva normatividad al grupo Financiero que se relacionado</t>
  </si>
  <si>
    <t>Actas de reunión o notas de la reunión y soportes de la socialización</t>
  </si>
  <si>
    <t>Bimestral</t>
  </si>
  <si>
    <r>
      <rPr>
        <b/>
        <sz val="12"/>
        <rFont val="Arial"/>
        <family val="2"/>
      </rPr>
      <t>Posibilidad</t>
    </r>
    <r>
      <rPr>
        <sz val="12"/>
        <rFont val="Arial"/>
        <family val="2"/>
      </rPr>
      <t xml:space="preserve"> de afectación Reputacional  </t>
    </r>
    <r>
      <rPr>
        <b/>
        <sz val="12"/>
        <rFont val="Arial"/>
        <family val="2"/>
      </rPr>
      <t>Por</t>
    </r>
    <r>
      <rPr>
        <sz val="12"/>
        <rFont val="Arial"/>
        <family val="2"/>
      </rPr>
      <t xml:space="preserve"> desactualización de las normas  </t>
    </r>
    <r>
      <rPr>
        <b/>
        <sz val="12"/>
        <rFont val="Arial"/>
        <family val="2"/>
      </rPr>
      <t>Por</t>
    </r>
    <r>
      <rPr>
        <sz val="12"/>
        <rFont val="Arial"/>
        <family val="2"/>
      </rPr>
      <t xml:space="preserve"> liquidación manual, falta de capacitación y diferentes interpretaciones sobre la normatividad vigente.
Aplicación incorrecta de la normativa en cada una de las etapas de la gestión financiera.</t>
    </r>
  </si>
  <si>
    <t>Permisibilidad del sistema financiero para el registro de información incorrecta</t>
  </si>
  <si>
    <t>Debilidad en el soporte técnico del Sistema Financiero.
Parametrización inadecuada o fuera de la normatividad vigente.</t>
  </si>
  <si>
    <t xml:space="preserve">QUE? Posibilidad afectación Reputacional  
COMO?  Por permisibilidad del sistema financiero para el registro de información incorrecta
PORQUE? por debilidad en el soporte técnico del Sistema Financiero y parametrización inadecuada o fuera de la normatividad vigente.
Pérdida de la Integridad del Sistema de Gestión de Información Administrativa y Financiera 
</t>
  </si>
  <si>
    <t>Sistema de Gestión de Información Administrativa y Financiera</t>
  </si>
  <si>
    <t>Mal funcionamiento del Software</t>
  </si>
  <si>
    <t>Mensualmente los profesionales del proceso de Gestión financiera validan en el comité de seguimiento al aplicativo financiero vigente, las necesidades de actualizaciones y/o parametrizaciones, como los avances en los diferentes requerimientos, con el propósito de contar con información confiable y veraz, dejando como evidencia las respectivas actas y/o controles de asistencia o notas de la reunión.
En caso de evidenciar fallas en el Sistema o nuevos requerimientos, se realizan solicitudes a mesa de ayuda con el fin de garantizar la correcta operatividad del Sistema, para que los ingenieros encargados de parametrizar y actualizar realicen las respectivas pruebas o ajustes correspondientes.</t>
  </si>
  <si>
    <t xml:space="preserve">Realizar el seguimiento del desarrollo e implementación de los requerimientos solicitados en el Comité de seguimiento al sistema financiero vigente </t>
  </si>
  <si>
    <t>Profesional Especializado de Financiera 
Ingeniero de Sistema de Información y tecnología</t>
  </si>
  <si>
    <t>Actas de reunión del comité de seguimiento, solicitudes mesa de ayuda o notas de reunión</t>
  </si>
  <si>
    <t>Mensualmente</t>
  </si>
  <si>
    <t>Reporte en mesa de ayuda de la novedad presentada con relación a la funcionalidad del sistema financiero vigente.</t>
  </si>
  <si>
    <t>Reporte de mesa de ayuda</t>
  </si>
  <si>
    <t>Profesional Especializado de Financiera Ingeniero de Sistema de Información y tecnología</t>
  </si>
  <si>
    <t xml:space="preserve">Cada vez que se reciba documentos para causación contable el contratista designado revisa los documentos con el propósito de realizar la contabilización correcta de la información y evidenciar las inconsistencias presentadas, dejando como soporte las conciliaciones bancarias, de almacén, las cuentas reciprocas, SIPROJ y la Cuenta Única Distrital - CUD según corresponda. En caso de evidenciarse inconsistencias en la información registrada se solicita a través de correo electrónico, comunicación escrita  y/o  mesa de ayuda, la realización de los respectivos ajustes y/o modificaciones, quedando como evidencia las comunicaciones de solicitud de ajuste y los reportes de trazabilidad del sistema. </t>
  </si>
  <si>
    <t>Solicitar a través de correo electrónico, comunicación escrita  y/o  mesa de ayuda, la realización de los respectivos ajustes y/o modificaciones para el registro d ela información</t>
  </si>
  <si>
    <t>Profesional Especializado de Financiera 
Ingeniero de Sistema de Información y tecnología.</t>
  </si>
  <si>
    <t>Requerimientos a tecnología por correo o mesa de ayuda</t>
  </si>
  <si>
    <t>Asignación de orden de llegada manual y a discreción de la persona que recepciona la llegada de las cuentas de cobro</t>
  </si>
  <si>
    <t xml:space="preserve">Tráfico de influencias con el fin de agilizar el pago del contratista
No cumplimiento a la circular de pagos generada por la Entidad </t>
  </si>
  <si>
    <t>QUE? Posibilidad afectación Reputacional  
COMO?  Por asignación de orden de llegada manual y a discreción de la persona que recepciona la llegada de las cuentas de cobro
PORQUE? por Tráfico de influencias con el fin de agilizar el pago del contratista y no cumplimiento a la circular de pagos generada por la Entidad.
Aceptación de ofrecimientos o dádivas de los proveedores o contratistas para agilizar el trámite de los pagos, en beneficio propio o de un tercero, modificando el orden de presentación de los pagos por parte de los colaboradores.</t>
  </si>
  <si>
    <t xml:space="preserve">Cada vez que se recibe una solicitud de pago a través del sistema de correspondencia Orfeo en su orden de llegada, la Auxiliar Administrativa valida la documentación y en caso de cumplir con los requisitos reasigna al funcionario o Contratista encargado de realizar la liquidación y generación de la Orden de Pago, con el fin de cumplir con el derecho al turno - Ley 1150 de 2007. En caso que la solicitud no cumpla con los requisitos, se realiza la devolución a quién radica con la respectiva observación en el aplicativo Orfeo, a fin de realizar las modificaciones o ajustes a que haya lugar, y se atenderá el proceso en el nuevo orden de llegada. La evidencia de la recepción, traslado para liquidación o devolución de la solicitud de pago se encuentra en el sistema Orfeo en el historial de la solicitud de radicación. </t>
  </si>
  <si>
    <t>Proyectar una circular a todos los servidores de la UAERMV donde se establecen las fechas de radicación y pago de las cuentas.</t>
  </si>
  <si>
    <t>Circular</t>
  </si>
  <si>
    <t>Anualmente</t>
  </si>
  <si>
    <t>Realizar el reporte correspondiente para dar inicio a las investigaciones a que hubiera lugar</t>
  </si>
  <si>
    <t>Reporte del caso a la Control Disciplinario Interno para tomar las medidas pertinentes</t>
  </si>
  <si>
    <t>Mensualmente la Auxiliar Administrativa recibe las solicitudes de pago, según las fechas establecidas en la circular de pagos, previamente socializada por los canales de comunicación de la Entidad, con el fin de cumplir con la oportunidad en los pagos, las solicitudes se tramitan en el orden con que son recibidas a través del sistema de correspondencia Orfeo, verificando y validando que la fecha en la cual se reciben se encuentre dentro de los días definidos en la circular para su recepción y atención. En caso de recibir solicitudes de manera extemporánea, se devuelven al contratista o Supervisor para radicarse en el siguiente período establecido para la recepción de solicitudes de pago, como evidencia del control se establece la trazabilidad en el histórico de la solicitud en el aplicativo Orfeo.</t>
  </si>
  <si>
    <t xml:space="preserve">Incumplimiento en las fechas y requerimientos de entrega de la información establecidos en la circular </t>
  </si>
  <si>
    <t>El desconocimiento del Manual de Políticas Contables de la UAERMV o la falta de análisis de la información
Incumplimiento de las fechas establecidas para la entrega de la información por parte de las áreas generadoras de la información.</t>
  </si>
  <si>
    <t xml:space="preserve">QUE? Posibilidad afectación Económico y Reputacional
COMO?  Por incumplimiento en las fechas y requerimientos de entrega de la información establecidos en la circular 
PORQUE? Por desconocimiento del Manual de Políticas Contables de la UAERMV o la falta de análisis de la información e incumplimiento de las fechas establecidas para la entrega de la información por parte de las áreas generadoras de la información.
Inoportunidad y/o imprecisión en la entrega de la información por parte de las áreas que intervienen en el proceso contable
 </t>
  </si>
  <si>
    <t xml:space="preserve">Mensualmente el Contratista designado previamente por el lider del área contable, recibe la información reportada por las áreas según lo establecido en la circular "procedimiento para la presentación de la información contable" y se procede a la verificación de las cuentas contables y conceptos utilizados en cada uno de los documentos remitidos para la contabilización, con el propósito de evidenciar posibles inconsistencias. En caso de presentarse inconsistencias se informa al área para que realicen los ajustes o correcciones pertinentes. La evidencia de la verificación se observa en los correos y/o radicados de correspondencia con que se recibe o se solicita el ajuste de la información. </t>
  </si>
  <si>
    <t>Socialización del Manual de Políticas Contables, del Manual Operativo y de la Circular Para la Presentación de la Información Contable</t>
  </si>
  <si>
    <t>Profesional Especializado área Contable</t>
  </si>
  <si>
    <t>Asistencia a Mesa de trabajo con las áreas que intervienen en el proceso contable
Correos Electrónicos de la UMV Informa</t>
  </si>
  <si>
    <t>Realizar la corrección de la información contable reportada y cargarla nuevamente en los aplicativos de la Contaduría General de la Nación y Bogotá Consolida</t>
  </si>
  <si>
    <t>Información corregida cargada en los aplicativos</t>
  </si>
  <si>
    <t xml:space="preserve">Trimestralmente el Profesional Especializado por medio de correo electrónico recuerda a las áreas el cumplimiento de las fechas de reporte establecidas en la circular para la presentación de la información contable. En caso de no recibir la información en la fecha establecida esta será registrada en el siguiente mes, informando al área dicha situación. Como evidencia se conservan los correos de solicitud y la circular anual de presentación de la información contable. </t>
  </si>
  <si>
    <t>Incumplimiento de los controles establecidos para la aprobación de los pagos y la realización de los desembolsos</t>
  </si>
  <si>
    <t xml:space="preserve">Falta de control en los saldos de las cuentas bancarias.
 Incumplimiento del protocolo para las condiciones de manejo de las cuentas bancarias documentado </t>
  </si>
  <si>
    <t>QUE? Posibilidad afectación Económico y Reputacional
COMO?  Por incumplimiento de los controles establecidos para la aprobación de los pagos y la realización de los desembolsos
PORQUE? Por falta de control en los saldos de las cuentas bancarias e incumplimiento del protocolo para las condiciones de manejo de las cuentas bancarias documentado.
Pérdida de recursos financieros administrados por la UAERMV</t>
  </si>
  <si>
    <t>Diariamente el Apoyo - contratista designado del área de Tesorería General coteja los movimientos y saldos bancarios frente al estado diario de tesorería, con el fin de identificar  posibles inconsistencias en la información registrada, en caso de presentar diferencias se debe enviar comunicación a la entidad financiera, para así identificar el detalle de los movimientos y realizar los ajustes correspondientes. La evidencia se encuentra registrada en el aplicativo financiero de tesorería, en libro diario y de ser el caso, la comunicación enviada a la entidad financiera.</t>
  </si>
  <si>
    <t>Contar con un Protocolo bancario de seguridad</t>
  </si>
  <si>
    <t>Profesional Especializado de Financiera.</t>
  </si>
  <si>
    <t>Protocolo</t>
  </si>
  <si>
    <t>Reporte del caso al Supervisor del Programa de Seguros para solicitar realizar la reclamación</t>
  </si>
  <si>
    <t>Memorando con la notificación del caso solicitando realizar la reclamación</t>
  </si>
  <si>
    <t>Cada vez que se ordene un pago para cumplir con una obligación financiera de la Unidad con una orden de pago previamente revisada y aprobada, el Contratista designado del área de Tesorería con el rol para validar y cargar los pagos, realiza el cargue del proceso de pago en el portal bancario con la clave y el token personal asignado, para que la Tesorera o quién haga sus veces, con la clave y token personal asignado, verifique que la información corresponde al pago aprobado con la Orden y actualice el proceso para la aprobación de los desembolsos. En caso de encontrar inconsistencias el pago se rechaza y se debe validar nuevamente la información. La aplicación del control se evidencia en el registro del control dual para la aprobación del pago que aparecerá en estado del pago "exitoso", la disminución del saldo en el banco y de ser el caso, el rechazo del pago.</t>
  </si>
  <si>
    <t>Utilización de la póliza de responsabilidad financiera que ampare sobre los actos de los servidores públicos asignados a la Tesorería</t>
  </si>
  <si>
    <t>Póliza de manejo</t>
  </si>
  <si>
    <t>Que los resultados de los ensayos realizados en el laboratorio sean errados</t>
  </si>
  <si>
    <t xml:space="preserve">Desviaciones en el procedimiento de la norma de ensayo aplicable
Uso de equipamiento que no cumple las especificaciones requeridas en el método de ensayo.
Falta de competencia del personal para realizar las actividades en las que esta autorizado
Errores en el registro de datos primarios, en la digitación del informe y/o en la emisión del informe </t>
  </si>
  <si>
    <t>QUE?  Posibilidad de reprocesos de actividades y aumento de carga operativa, quejas de los clientes, perdida de credibilidad de los resultados y afectación de la imagen del laboratorio ante los clientes.
COMO?  producto de desviaciones en el procedimiento de la norma de ensayo aplicable,  uso de equipamiento que no cumpla las especificaciones técnicas, errores en el registro de toma de datos y/o en la digitación del informe, o cálculos errados en la emisión del informe y falta de competencia del personal.
PORQUE? En consecuencia los resultados de los ensayos realizados en el laboratorio sean errados.
Posibilidad de reprocesos de actividades y aumento de carga operativa, quejas de los clientes, perdida de credibilidad de los resultados y afectación de la imagen del laboratorio ante los clientes. Producto de desviaciones en el procedimiento de la norma de ensayo aplicable,  uso de equipamiento que no cumpla las especificaciones técnicas, errores en el registro de toma de datos y/o en la digitación del informe, o cálculos errados en la emisión del informe y falta de competencia del personal. En consecuencia los resultados de los ensayos realizados en el laboratorio sean errados.</t>
  </si>
  <si>
    <t xml:space="preserve">El coordinador técnico, mensualmente verifica el cumplimiento de la precisión de los métodos de ensayo, realizando una comparación entre la diferencia de los resultados de una misma muestra y la precisión del método. Dicha verificación se registra en el formato GLAB-FM-148 Análisis para el aseguramiento de la validez de los resultados. Si los ensayos realizados no cumplen con la presión del método se realiza una retro alimentación a la (o) las personas que realizaron los ensayos y  se les solicita repetirlos con la contra muestra. Si al realizar nuevamente los ensayos  con la contra muestra aun no cumple con la precisión este laboratorista queda desautorizado para realizar dicho ensayo.
</t>
  </si>
  <si>
    <t>De acuerdo con el procedimiento de trabajo no conforme GLAB-PR-002
* Eliminar el informe
* Repetir el ensayo
* Modificar el informe
* Corregir el registro de toma de datos</t>
  </si>
  <si>
    <t>Soportes de acuerdo con la accion realizada (Eliminación del informe, Repetición del ensayo, Modificación del informe y Corrección del registro de toma de datos según aplique)</t>
  </si>
  <si>
    <t>Líder operativo del proceso y/o lider de acreditación</t>
  </si>
  <si>
    <t>Cada  vez que se va a emitir un informe de ensayo el coordinador técnico, verifica que  la información  de los registros de toma de datos sean coherentes y que corresponda a la información  digitada, dejando como evidencia de la revisión  su  firma en el registro de toma datos y el  informe de ensayo. si encuentra alguna diferencia en la información se solicita la corrección en el registro de toma de datos al laboratorista y/o la corrección del informe según corresponda.</t>
  </si>
  <si>
    <t>Cada vez que se crea o se hace alguna modificación en los  formatos de informe de ensayo que  influya en  el  calculo de resultados , el  coordinador técnico,  realiza una validación de las formulas por medio de una verificación manual que se  registra en el formato GLAB-FM-104 "verificación manual hojas de cálculo" con el fin de evitar errores en los resultados. En caso de encontrar alguna desviación, el coordinador  técnico realizara las correcciones necesarias en el formato de informe de ensayo y  realizara la validación de las formulas nuevamente.</t>
  </si>
  <si>
    <t>Cada vez que va a ser instalado o reinstalado un equipamiento en el laboratorio, el auxiliar de equipos verifica que  cumpla con los requisitos especificados en la norma de ensayo revisando los resultados de verificaciones, comprobaciones intermedias  y/o calibración  según aplique, por medio de la plantilla GLAB-FM-111 Liberación de los informes de verificaciones, comprobaciones intermedias y certificados de calibración, si el equipamiento no cumple con los requisitos especificado queda en estado fuera de servicio y se solicita su mantenimiento (correctivo o ajuste según aplique) y se vuelve a verificar, si cumple las especificaciones técnica se pone en servicio de lo contario se reintegra al almacén general para su disposición final.</t>
  </si>
  <si>
    <t>Cada vez que se solicita un equipamiento menor (tamices, diales, termómetros, pie de rey entre otros) para su uso, el auxiliar de equipos, revisa que este en buen estado cuando lo entrega y cuando lo recibe, lo registra en el formato GLAB-FM-115 control y seguimiento de equipos, . en caso de encontrar que un equipo esta en mal estado se pone fuera de servicio hasta  que se verifique el correcto funcionamiento de este.</t>
  </si>
  <si>
    <t xml:space="preserve">Cada vez que ingresa una persona nueva, el auxiliar de acreditación verifica que la persona cumpla con la competencia exigida para el rol a desempeñar en el formato verificacion de las competencias del personal del laboratorio UAERMV GLAB-FM-137, con el fin de garantizar que el personal tenga la competencia requerida para el rol. Si el personal no cumple con la competencia requerida se rechasa su ingreso al laboratorio hasta que no cuente con la competencia. </t>
  </si>
  <si>
    <t>Incumplimiento en la fecha de entrega de los informes</t>
  </si>
  <si>
    <t>*Insuficiente personal por ausentismo laboral por enfermedad, licencias, renuncias, falta de presupuesto y/o demoras en la contratación del personal.
*Aumento en la demanda de los servicios
*Fallas en equipamiento
*Falta de claridad de las fechas de entrega de los informes
*falta de la solicitud del servicio de manera explicita ( acta de reunión, correo electrónico, orden de trabajo y /o el acuerdo de servicio)</t>
  </si>
  <si>
    <t>QUE? Posibilidad afectación de la imagen del laboratorio, quejas de los clientes, aumento de carga operativa y retraso en la prestación de los servicios del laboratorio 
COMO?  debido a Insuficiente personal por el ausentismo laboral enfermedad, licencias, renuncias, falta de presupuesto y/o demoras en la contratación del personal, aumento en la demanda de los servicios, falta de claridad de las fechas de entrega de los informes
PORQUE? Produce incumplimiento en la fecha de entrega de los informes
Posibilidad de afectación de la imagen del laboratorio, quejas de los clientes, aumento de carga operativa y retraso en la prestación de los servicios del laboratorio. Debido a Insuficiente personal por a el ausentismo laboral enfermedad, licencias, renuncias, falta de presupuesto y/o demoras en la contratación del personal, aumento en la demanda de los servicios, falta de claridad de las fechas de entrega de los informes. Produce incumplimiento en la fecha de entrega de los informes</t>
  </si>
  <si>
    <t>El líder operativo, mensualmente en la programación del personal GLAB-FM- 134 verifica que cada rol tenga un responsable principal y un relevo, con el fin de garantizar que todos los roles tengan un responsable sin ser afectado por el ausentismo, de no ser así se solicita al coordinador técnico que realice la programación del relevo.</t>
  </si>
  <si>
    <t>* Listar los ensayos realizados para la mezcla asflatica densa en claiente.
* Realizar el diagrama de flujo de la ejecución de cada uno de los ensayos.
*Describir el procedimiento como se realiza el ensayo, de acuerdo con la norma del Instituto Nacional deVías (INVIAS) 2013 aplicable para los ensayos y especificar los tiempos promedios de realización de cada actividad.
*Calcular la capacidad operativa instalada en el laboratorio para los roles de mezcla asfaltica</t>
  </si>
  <si>
    <t xml:space="preserve">* Diagramas de flujo de cada uno de los ensayos.
</t>
  </si>
  <si>
    <t>Lider de acreditación y/o auxiliar de acreditación</t>
  </si>
  <si>
    <t>Enviar los informes el mismo día que se termina de realizar el ensayo</t>
  </si>
  <si>
    <t>Los informes enviados al cliente en un termino máximo de 8 días luego del tiempo estipulado</t>
  </si>
  <si>
    <t>Cordinador ténico y/o auxiliar administrativo</t>
  </si>
  <si>
    <t>El auxiliar de equipos, mensualmente hace seguimiento al cronograma de aseguramiento de equipos del laboratorio UAERMV formato GLAB-FM-146, verificando que  las actividades ejecutadas corresponda con las programadas. En caso de encontrar que alguna actividad programada no fue ejecutadas se hace una inspección al funcionamiento del equipo si no presenta ninguna desviación se reprograma la actividad para el siguiente mes, de lo contrario se pone el equipo en estado fuera de uso, hasta garantizar su correcto funcionamiento.</t>
  </si>
  <si>
    <t>Cada vez que se genera una solicitud de servicio, el auxiliar administrativo verifica que exista un documento (acuerdo de servicio, orden de trabajo, acta o correo) entre las partes (cliente interno y laboratorio) en donde se establezcan los tiempos de entrega de resultados. Si  hay solicitudes de servicios en donde no se especifique los tiempos de entrega, el servicio no se prestara hasta que el documento cuente con el requisito anteriormente mencionado.</t>
  </si>
  <si>
    <t>Modificar  los resultados y/o los tiempos de entrega de informes de ensayos a cambio de beneficio a nombre propio o de terceros, con el fin agilizar, retrasar la entrega de informes o hacer que los materiales cumplan especificaciones técnicas.</t>
  </si>
  <si>
    <t>Permitir presiones indebidas por falta de propiedad, gobernanza  o indebida gestión de personal, recursos compartidos, contratos o intereses particulares por parte de los clientes internos.</t>
  </si>
  <si>
    <t>QUE? Posibilidad afectación de la imagen del laboratorio por retrasos en la prestación de servicio a los clientes internos, e incumplimiento del objetivo del laboratorio (que el ensayo se realice con desviaciones al método).
COMO?  A causa de presiones indebidas por falta de propiedad, gobernanza  o indebida gestión de personal, recursos compartidos, contratos o intereses particulares por parte de los clientes internos.
PORQUE? Que los resultados de los ensayos y/o los tiempos de entrega de los informes de ensayo sean modificados
 Posibilidad de afectación de la imagen del laboratorio por retrasos en la prestación de servicio a los clientes internos, e incumplimiento del objetivo del laboratorio (que el ensayo se realice con desviaciones al método). A causa de Presiones indebidas por falta de propiedad, gobernanza  o indebida gestión de personal, recursos compartidos, contratos o intereses particulares por parte de los clientes internos. Que los resultados de los ensayos y/o los tiempos de entrega de los informes de ensayo sean modificados</t>
  </si>
  <si>
    <t>Incluir en el contrato de OPS del personal del laboratorio la obligación en donde obligue al contratista al cumplimiento de sus funciones de manera imparcial y confidencial.</t>
  </si>
  <si>
    <t>Lider de acreditración y /o auxiliar de acreditación</t>
  </si>
  <si>
    <t>Contratos de OPS</t>
  </si>
  <si>
    <t>Dar apertura a las investigaciones para determinar el nivel de responsabilidad del personal involucrado frente a la materialización del riesgo</t>
  </si>
  <si>
    <t>Registros de la investigación</t>
  </si>
  <si>
    <t>Secretaria general</t>
  </si>
  <si>
    <t>Cada vez que se emite un informe de ensayo, el auxiliar administrativo,  valida por  medio  del formato  de control y  seguimiento de solicitudes  que  los tiempos  establecidos en la  solicitud de servicio se cumpla, de encontrarse desviaciones en los  tiempos se le comunica al cliente justificando las razones de dicho cambio.</t>
  </si>
  <si>
    <t>Cada vez que ingresa una persona al laboratorio, el supervisor del contrato hace firmar el compromismo de confidencialidad e imparcialidad en el formato compromiso de confidencialidad e imparcialidad GLAB-FM-126, con el fin de garantizar la imparcialidad en la ejecucion de las actividades del laboratorio. si no se ha firmado el compromiso no se da inicio para desarrollar las actividades en el laboratorio.</t>
  </si>
  <si>
    <t xml:space="preserve">Que se pierda o modifique informacion de los registros de datos primarios y/o  los informes de ensayo
</t>
  </si>
  <si>
    <t xml:space="preserve">*  Ausencia de controles para la prevención y protección de incendios de manera automática.
* Perdida de los registros de los informes  ensayo generados por el laboratorio </t>
  </si>
  <si>
    <t>QUE? Posibilidad de que los informes de ensayo no tengan registro o estén incompletos los datos con los cuales fueron generados   
COMO? puede ocurrir debido a que estos no estén protegidos adecuadamente o a que sufran algún deterioro.
PORQUE? Ocasionando que los datos primarios  y/o  los informes de los ensayos sean modificados o estén incompletos.
Posibilidad de que los informes de ensayo no tengan registro o estén incompletos los datos con los cuales fueron generados. Puede ocurrir debido a que estos no estén protegidos adecuadamente o a que sufran algún deterioro. Ocasionando que los datos primarios  y/o  los informes de los ensayos sean modificados o estén incompletos.</t>
  </si>
  <si>
    <t>Datos primarios e informes de ensayo</t>
  </si>
  <si>
    <t>Destrucción del equipo o medios</t>
  </si>
  <si>
    <t>El líder de acreditación, trimestralmente verifica que los permisos asignados en el repositorio para modificar, crear y visualizar los documentos del laboratorio estén de acuerdo al rol desempeñado por cada persona, deja como evidencia un acta de reunión. Si se encuentra alguna diferencia en los permisos se pone una mesa de ayuda para solicitar  la modificación.</t>
  </si>
  <si>
    <t>De acuerdo con el procedimiento de trabajo no conforme GLAB-PR-002</t>
  </si>
  <si>
    <t>Los trabajos no conformes generados en el laboratorio relacionados con resultados errados ( informe de ensayo)</t>
  </si>
  <si>
    <t>Líder operativo del proceso</t>
  </si>
  <si>
    <t>El cordinador técnico, cada vez que se aprueba el informe lo convierte a pdf con el fin de evitar modificaciones sobre el informe definitivo, si el informe de ensayo se envie en formato diferente de pdf no serán válidos.</t>
  </si>
  <si>
    <t>Cada  vez que se va amodificar un registro de toma de datos  de ensayo el laboratorista, pasa una línea DIAGONAL sobre el dato a modificar, de tal manera que el dato modificado sea legible, esto, con el fin de que el cambio sea trazable a la versión inmediatamente anterior y poder identificar el o los aspectos corregidos.Firmar con las iniciales de los nombres y apellidos, para identificar el responsable del cambio.Registrar la fecha del cambio. Dejando como evidencia la firma de la revisión en el registro de toma datos. Si no se cuenta con la evidencia de la modificación se devuelve el registro de toma de datos al laboratorista.</t>
  </si>
  <si>
    <t>El líder de acreditación, mensualmente revisa que se halla generado una copia digital de los registros de toma de datos en el repositorio, con el fin de guardar una copia digital de este. En el  caso de no encontrar el archivo digitalizado, se solicita la digitalización de inmediato.</t>
  </si>
  <si>
    <t>Error en la liquidación de la Nómina</t>
  </si>
  <si>
    <t>Desconocimiento de manejo de la herramienta.
Carencia de controles en la verificación de inclusión de novedades que afectan los deducidos en la liquidación de la nómina tales como: descuentos por libranza y embargos.</t>
  </si>
  <si>
    <t xml:space="preserve">Inconsistencia en la liquidación de la nómina, por error en la inclusión de novedades, que puede ocasionar errores y reprocesos en su liquidación.  </t>
  </si>
  <si>
    <t>El servidor público designado verifica mensualmente al momento de ejecutar la liquidación de la nómina que su contenido corresponda con las situaciones administrativas (devengados y deducidos por concepto de salud, pensión y retención en la fuente) y demás novedades, a través de una comparación de los reportes generados por el aplicativo de nómina People Net – SIGEP,  frente al cálculo realizado en una matriz de Excel para la liquidación de la nómina, la cual reposará como evidencia de la verificación realizada, con el fin de corroborar que los registros de las situaciones administrativas incluidos en el aplicativo sean correctos.</t>
  </si>
  <si>
    <t>Realizar revisión detallada por parte del personal encargado de la liquidación de la nómina “situaciones administrativas (devengados y deducidos por concepto de salud, pensión y retención en la fuente) y demás novedades”, a través de una comparación de los reportes generados por el aplicativo de nómina People Net – SIGEP, frente al cálculo realizado en una matriz de Excel para la liquidación de la nómina.</t>
  </si>
  <si>
    <t>Técnico Operativo de Gestión del Talento Humano</t>
  </si>
  <si>
    <t>Registro generado por el aplicativo.
Excel revisión</t>
  </si>
  <si>
    <t>El funcionario encargado de la nómina solicta apoyo al proceso de SIT para la revisión y ajsutes de las inconsistencias encontradas sobre la liquidación de la nómina que tengan que ver con la parametrización</t>
  </si>
  <si>
    <t>Actas de revisión sobre la liquidación en la nómina.</t>
  </si>
  <si>
    <t>Profesional Especializado y técnico Operativo de Talento Humano.</t>
  </si>
  <si>
    <t xml:space="preserve">El servidor público designado compara mensualmente el reporte general de deducidos generado por el sistema People Net- SIGEP, frente al reporte individual de descuentos y soportes de libranza u embargos, con el fin de que operen de manera correcta, en caso de encontrar una diferencia se revisara nuevamente la inclusión de las novedades, quedando como evidencia cada uno de los reportes generados y los soportes de las libranzas u embargos.
</t>
  </si>
  <si>
    <t>Realizar revisión detallada por parte del personal encargado de la liquidación de la nómina “reporte individual de descuentos y soportes de libranza u embargos,” a través de una comparación de los reportes generados por el aplicativo de nómina People Net – SIGEP, frente al reporte individual de descuentos y soportes de libranzas u embargos.</t>
  </si>
  <si>
    <t>Registro generado por el aplicativo.
SIAP</t>
  </si>
  <si>
    <t>Sanciones disciplinarias</t>
  </si>
  <si>
    <t>Incumplimiento de los requisitos minimos del Sistema de Gestiòn de Seguridad y Salud en el Trabajo SG-SST</t>
  </si>
  <si>
    <t>Sanciones disciplinarias y/o fiscales por el incumplimiento en la implementación de los requisitos mínimos del Sistema de Gestión de la Seguridad y Salud en el Trabajo SG-SST.</t>
  </si>
  <si>
    <t>El Líder asignado por la Dirección General como responsable de coordinar el diseño e implementación del SG-SST, se reúne trimestralmente con su equipo de trabajo para revisar el nivel de avance de ejecución del Plan Anual de Seguridad y salud en el Trabajo -PASST, dejando como evidencia un acta de reunión y el cronograma de seguimiento del PASST que presenta el porcentaje de avance.
En caso de evidenciar incumplimientos en las actividades definidas en el Plan Anual de Seguridad y salud en el Trabajo -PASST, se ejecutarán reuniones extraordinarias con el personal encargado del área de SST, para ser informado al Comité de Seguridad y salud en el Trabajo, estableciendo alertas y determinando plazos para la ejecución de actividades, dejando como evidencia las actas de reunión.</t>
  </si>
  <si>
    <t>El Líder asignado por la Dirección General como responsable de coordinar el diseño e implementación del SG-SST, propiciara de acuerdo a las reuniones realizadas, seguimiento a los hallazgos encontrados.</t>
  </si>
  <si>
    <t>El Líder asignado por la Dirección General como responsable de coordinar el diseño e implementación del SG-SST.</t>
  </si>
  <si>
    <t>Actas de Reunión</t>
  </si>
  <si>
    <t>Cada vez que se requiera</t>
  </si>
  <si>
    <t>Se realizaria la investigacion respectiva y se tomarian en cuenta las medidas de control.</t>
  </si>
  <si>
    <t>Informes.
Actas de reunión.</t>
  </si>
  <si>
    <t>El Líder asignado por la Dirección General como responsable de coordinar el diseño e implementación del SG-SST  se reunirá trimestralmente con los integrantes del Comité de Seguridad y salud en el Trabajo (Secretaria General, Gerente GASA, Profesional Especializado del Proceso de Talento Humano, asesores de la Secretaria General y colaboradores de SST) con el propósito de revisar el estado de implementación, novedades y oportunidades de mejora para articular y socializar las directrices en materia de seguridad y salud en el trabajo. dejando como evidencia un acta de reunión con los temas relevantes de la reunión.
En caso de evidenciar retrasos en la implementación de acciones a cargo de las dependencias se procederá a concertar compromisos con los jefes de las mismas, para su cierre respectivo, dejando como evidencia los compromisos en el acta de reunión.</t>
  </si>
  <si>
    <t>El Líder asignado por la Dirección General como responsable de coordinar el diseño e implementación del SG-SST, pondrá al tanto a los integrantes del Comité de Seguridad y salud en el Trabajo (Secretaria General, Gerente GASA, Profesional Especializado del Proceso de Talento Humano, asesores de la Secretaria General y colaboradores de SST), del avance, novedades y oportunidades de articulación para mejorar el desempeño del Sistema de Gestión de Seguridad y Salud en el Trabajo SG-SST en la entidad.</t>
  </si>
  <si>
    <t>Actas de reunion e informes.</t>
  </si>
  <si>
    <t>Se realizara seguimiento a los compromisos concertados con los jefes de dependencia.</t>
  </si>
  <si>
    <t>Retraso en la ejecución de los Planes que integran el Plan Estratégico de Talento Humano PETH.</t>
  </si>
  <si>
    <t>Inclumiplimiento en el cronograma de los planes que integran en Plan Estratégico de Talento Humano PETH.</t>
  </si>
  <si>
    <t>Insatisfacción y desmotivación del personal de planta por el incumplimiento en la oportuna ejecución de los planes que integran en Plan Estratégico de Talento Humano PETH.</t>
  </si>
  <si>
    <t>El Profesional Universitario del proceso de Talento Humano se reúne trimestralmente con el Profesional Especializado de Talento Humano, para verificar el cumplimiento de las acciones en el Plan Institucional de Formación y Capacitación – PIFC, y el Plan de Estímulo e incentivos, con la finalidad de comunicar las situaciones imprevistas que afecten el cumplimiento oportuno de las actividades, dejando como evidencia un acta de reunión. 
En caso de evidenciar retrasos o necesidades de modificación de los mismos, se presentan las solicitudes ante el equipo de trabajo o la Secretaria General realizando la correspondiente modificación de los planes, dejando como evidencia un acta de reunión.</t>
  </si>
  <si>
    <t>Realizar presentación de avances y novedades del plan de capacitación y plan de bienestar e incentivos ante el profesional Especializado del Proceso de Talento Humano.</t>
  </si>
  <si>
    <t>Profesional Unviersitario del Proceso de Talento Humano</t>
  </si>
  <si>
    <t>Actas de reunion</t>
  </si>
  <si>
    <t>Trimestralmente.</t>
  </si>
  <si>
    <t>Presentar solicitudes de modificación de los planes, aprobarlas y hacerles el debido seguimiento</t>
  </si>
  <si>
    <t>El profesional Especializado del Proceso de Gestión de Talento Humano, realizará una reunión trimestral de seguimiento al desarrollo de la ejecución de los diferentes planes, con el propósito de revisar los avances y dificultades presentados en la ejecución y evaluación de las novedades encontradas, dejando como evidencias un acta de reunión.
En caso de presentar dificultades que superen su capacidad funcional, se reunirá con el Secretario(a) General para dar a conocer la situación y encontrar la solución más adecuada.</t>
  </si>
  <si>
    <t>Realizar reuniones trimestrales del equipo de gestión del talento humano para evidenciar el avance en la implementación del plan estratégico de recursos humanos</t>
  </si>
  <si>
    <t>Profesional Especializado del Proceso de Talento Humano</t>
  </si>
  <si>
    <t>Presentar las situaciones que superen su capacidad funcional ante el Secretario(a)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</si>
</sst>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164" formatCode="0.0%"/>
    <numFmt numFmtId="165" formatCode="_-&quot;$&quot;\ * #,##0_-;\-&quot;$&quot;\ * #,##0_-;_-&quot;$&quot;\ * &quot;-&quot;??_-;_-@_-"/>
    <numFmt numFmtId="166" formatCode="&quot;$&quot;\ #,##0.00"/>
  </numFmts>
  <fonts count="65" x14ac:knownFonts="1">
    <font>
      <sz val="11"/>
      <color theme="1"/>
      <name val="Calibri"/>
      <family val="2"/>
      <scheme val="minor"/>
    </font>
    <font>
      <sz val="10"/>
      <color rgb="FF000000"/>
      <name val="Arial Narrow"/>
      <family val="2"/>
    </font>
    <font>
      <b/>
      <sz val="11"/>
      <color theme="1"/>
      <name val="Arial Narrow"/>
      <family val="2"/>
    </font>
    <font>
      <sz val="10"/>
      <color theme="1"/>
      <name val="Calibri"/>
      <family val="2"/>
      <scheme val="minor"/>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b/>
      <sz val="18"/>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b/>
      <sz val="26"/>
      <color theme="1"/>
      <name val="Arial Narrow"/>
      <family val="2"/>
    </font>
    <font>
      <sz val="10"/>
      <name val="Arial"/>
      <family val="2"/>
    </font>
    <font>
      <sz val="12"/>
      <name val="Times New Roman"/>
      <family val="1"/>
    </font>
    <font>
      <sz val="18"/>
      <color theme="1"/>
      <name val="Calibri"/>
      <family val="2"/>
      <scheme val="minor"/>
    </font>
    <font>
      <sz val="11"/>
      <color rgb="FF002060"/>
      <name val="Calibri"/>
      <family val="2"/>
      <scheme val="minor"/>
    </font>
    <font>
      <sz val="16"/>
      <color rgb="FF002060"/>
      <name val="Arial Narrow"/>
      <family val="2"/>
    </font>
    <font>
      <b/>
      <sz val="11"/>
      <color rgb="FF002060"/>
      <name val="Arial Narrow"/>
      <family val="2"/>
    </font>
    <font>
      <sz val="14"/>
      <color theme="1"/>
      <name val="Arial"/>
      <family val="2"/>
    </font>
    <font>
      <sz val="20"/>
      <name val="Arial"/>
      <family val="2"/>
    </font>
    <font>
      <sz val="21"/>
      <color theme="1"/>
      <name val="Arial"/>
      <family val="2"/>
    </font>
    <font>
      <sz val="21"/>
      <name val="Arial"/>
      <family val="2"/>
    </font>
    <font>
      <b/>
      <sz val="20"/>
      <name val="Arial"/>
      <family val="2"/>
    </font>
    <font>
      <sz val="18"/>
      <color theme="1"/>
      <name val="Arial"/>
      <family val="2"/>
    </font>
    <font>
      <b/>
      <sz val="21"/>
      <color theme="1"/>
      <name val="Arial"/>
      <family val="2"/>
    </font>
    <font>
      <b/>
      <sz val="21"/>
      <name val="Arial"/>
      <family val="2"/>
    </font>
    <font>
      <sz val="21"/>
      <color rgb="FF7030A0"/>
      <name val="Arial"/>
      <family val="2"/>
    </font>
    <font>
      <b/>
      <sz val="21"/>
      <color rgb="FF7030A0"/>
      <name val="Arial"/>
      <family val="2"/>
    </font>
    <font>
      <sz val="21"/>
      <color rgb="FFFF0000"/>
      <name val="Arial"/>
      <family val="2"/>
    </font>
    <font>
      <sz val="22"/>
      <color theme="1"/>
      <name val="Arial"/>
      <family val="2"/>
    </font>
    <font>
      <b/>
      <sz val="22"/>
      <color theme="1"/>
      <name val="Arial"/>
      <family val="2"/>
    </font>
    <font>
      <b/>
      <sz val="22"/>
      <name val="Arial"/>
      <family val="2"/>
    </font>
    <font>
      <b/>
      <sz val="9"/>
      <color theme="1"/>
      <name val="Arial"/>
      <family val="2"/>
    </font>
    <font>
      <sz val="9"/>
      <color theme="1"/>
      <name val="Arial"/>
      <family val="2"/>
    </font>
    <font>
      <b/>
      <sz val="18"/>
      <color theme="1"/>
      <name val="Arial"/>
      <family val="2"/>
    </font>
    <font>
      <b/>
      <sz val="16"/>
      <name val="Arial"/>
      <family val="2"/>
    </font>
    <font>
      <sz val="12"/>
      <name val="Arial"/>
      <family val="2"/>
    </font>
    <font>
      <b/>
      <sz val="12"/>
      <name val="Arial"/>
      <family val="2"/>
    </font>
    <font>
      <sz val="26"/>
      <color theme="9" tint="-0.249977111117893"/>
      <name val="Arial Narrow"/>
      <family val="2"/>
    </font>
    <font>
      <sz val="16"/>
      <name val="Arial"/>
      <family val="2"/>
    </font>
    <font>
      <b/>
      <sz val="12"/>
      <color theme="0"/>
      <name val="Arial"/>
      <family val="2"/>
    </font>
    <font>
      <sz val="12"/>
      <color theme="1"/>
      <name val="Arial"/>
      <family val="2"/>
    </font>
    <font>
      <b/>
      <sz val="12"/>
      <color theme="1"/>
      <name val="Arial"/>
      <family val="2"/>
    </font>
    <font>
      <sz val="12"/>
      <color rgb="FF000000"/>
      <name val="Arial"/>
      <family val="2"/>
    </font>
    <font>
      <u/>
      <sz val="12"/>
      <color theme="1"/>
      <name val="Arial"/>
      <family val="2"/>
    </font>
    <font>
      <b/>
      <sz val="10"/>
      <color theme="1"/>
      <name val="Calibri"/>
      <family val="2"/>
      <scheme val="minor"/>
    </font>
    <font>
      <sz val="12"/>
      <color rgb="FF7030A0"/>
      <name val="Arial"/>
      <family val="2"/>
    </font>
    <font>
      <sz val="12"/>
      <color rgb="FF0070C0"/>
      <name val="Arial"/>
      <family val="2"/>
    </font>
    <font>
      <sz val="12"/>
      <color theme="6" tint="-0.249977111117893"/>
      <name val="Arial"/>
      <family val="2"/>
    </font>
    <font>
      <sz val="12"/>
      <color rgb="FFFF9900"/>
      <name val="Arial"/>
      <family val="2"/>
    </font>
    <font>
      <sz val="9"/>
      <name val="Arial"/>
      <family val="2"/>
    </font>
    <font>
      <strike/>
      <sz val="12"/>
      <color theme="9" tint="-0.249977111117893"/>
      <name val="Arial"/>
      <family val="2"/>
    </font>
    <font>
      <sz val="11"/>
      <name val="Arial"/>
      <family val="2"/>
    </font>
    <font>
      <sz val="12"/>
      <color rgb="FF00B050"/>
      <name val="Calibri"/>
      <family val="2"/>
      <scheme val="minor"/>
    </font>
    <font>
      <sz val="11"/>
      <color rgb="FF444444"/>
      <name val="Calibri"/>
      <family val="2"/>
      <scheme val="minor"/>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002060"/>
        <bgColor indexed="64"/>
      </patternFill>
    </fill>
    <fill>
      <patternFill patternType="solid">
        <fgColor rgb="FFBDD7EE"/>
        <bgColor rgb="FF000000"/>
      </patternFill>
    </fill>
    <fill>
      <patternFill patternType="solid">
        <fgColor rgb="FFFFF2CC"/>
        <bgColor rgb="FF000000"/>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79998168889431442"/>
        <bgColor indexed="64"/>
      </patternFill>
    </fill>
  </fills>
  <borders count="8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dashed">
        <color theme="9" tint="-0.24994659260841701"/>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79646"/>
      </left>
      <right/>
      <top/>
      <bottom style="dotted">
        <color rgb="FFF79646"/>
      </bottom>
      <diagonal/>
    </border>
    <border>
      <left style="dotted">
        <color rgb="FFF79646"/>
      </left>
      <right/>
      <top style="dotted">
        <color rgb="FFF79646"/>
      </top>
      <bottom style="dotted">
        <color rgb="FFF79646"/>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hair">
        <color theme="6" tint="-0.499984740745262"/>
      </right>
      <top style="hair">
        <color theme="6" tint="-0.499984740745262"/>
      </top>
      <bottom/>
      <diagonal/>
    </border>
    <border>
      <left style="hair">
        <color theme="6" tint="-0.499984740745262"/>
      </left>
      <right style="hair">
        <color theme="6" tint="-0.499984740745262"/>
      </right>
      <top/>
      <bottom style="hair">
        <color theme="6" tint="-0.499984740745262"/>
      </bottom>
      <diagonal/>
    </border>
    <border>
      <left/>
      <right style="hair">
        <color theme="6" tint="-0.499984740745262"/>
      </right>
      <top style="hair">
        <color theme="6" tint="-0.499984740745262"/>
      </top>
      <bottom/>
      <diagonal/>
    </border>
    <border>
      <left/>
      <right style="hair">
        <color theme="6" tint="-0.499984740745262"/>
      </right>
      <top/>
      <bottom/>
      <diagonal/>
    </border>
    <border>
      <left style="medium">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medium">
        <color theme="6" tint="-0.499984740745262"/>
      </right>
      <top style="medium">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medium">
        <color theme="6" tint="-0.499984740745262"/>
      </right>
      <top style="hair">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medium">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bottom/>
      <diagonal/>
    </border>
    <border>
      <left style="hair">
        <color theme="6" tint="-0.499984740745262"/>
      </left>
      <right style="medium">
        <color theme="6" tint="-0.499984740745262"/>
      </right>
      <top/>
      <bottom/>
      <diagonal/>
    </border>
    <border>
      <left style="medium">
        <color theme="6" tint="-0.499984740745262"/>
      </left>
      <right style="hair">
        <color theme="6" tint="-0.499984740745262"/>
      </right>
      <top/>
      <bottom style="hair">
        <color theme="6" tint="-0.499984740745262"/>
      </bottom>
      <diagonal/>
    </border>
    <border>
      <left style="hair">
        <color theme="6" tint="-0.499984740745262"/>
      </left>
      <right style="medium">
        <color theme="6" tint="-0.499984740745262"/>
      </right>
      <top/>
      <bottom style="hair">
        <color theme="6" tint="-0.499984740745262"/>
      </bottom>
      <diagonal/>
    </border>
    <border>
      <left/>
      <right style="hair">
        <color theme="6" tint="-0.499984740745262"/>
      </right>
      <top style="medium">
        <color theme="6" tint="-0.499984740745262"/>
      </top>
      <bottom style="hair">
        <color theme="6" tint="-0.499984740745262"/>
      </bottom>
      <diagonal/>
    </border>
    <border>
      <left/>
      <right style="hair">
        <color theme="6" tint="-0.499984740745262"/>
      </right>
      <top style="hair">
        <color theme="6" tint="-0.499984740745262"/>
      </top>
      <bottom style="medium">
        <color theme="6" tint="-0.499984740745262"/>
      </bottom>
      <diagonal/>
    </border>
    <border>
      <left/>
      <right style="hair">
        <color theme="6" tint="-0.499984740745262"/>
      </right>
      <top style="hair">
        <color theme="6" tint="-0.499984740745262"/>
      </top>
      <bottom style="hair">
        <color theme="6" tint="-0.499984740745262"/>
      </bottom>
      <diagonal/>
    </border>
    <border>
      <left style="thin">
        <color rgb="FF000000"/>
      </left>
      <right style="thin">
        <color rgb="FF000000"/>
      </right>
      <top style="thin">
        <color rgb="FF000000"/>
      </top>
      <bottom style="thin">
        <color rgb="FF000000"/>
      </bottom>
      <diagonal/>
    </border>
    <border>
      <left style="hair">
        <color rgb="FF4F6228"/>
      </left>
      <right style="hair">
        <color rgb="FF4F6228"/>
      </right>
      <top style="hair">
        <color rgb="FF4F6228"/>
      </top>
      <bottom style="hair">
        <color rgb="FF4F6228"/>
      </bottom>
      <diagonal/>
    </border>
    <border>
      <left/>
      <right style="hair">
        <color rgb="FF4F6228"/>
      </right>
      <top style="hair">
        <color rgb="FF4F6228"/>
      </top>
      <bottom style="hair">
        <color rgb="FF4F6228"/>
      </bottom>
      <diagonal/>
    </border>
    <border>
      <left style="hair">
        <color rgb="FF4F6228"/>
      </left>
      <right style="hair">
        <color rgb="FF4F6228"/>
      </right>
      <top style="hair">
        <color rgb="FF4F6228"/>
      </top>
      <bottom/>
      <diagonal/>
    </border>
    <border>
      <left style="hair">
        <color rgb="FF4F6228"/>
      </left>
      <right style="hair">
        <color rgb="FF4F6228"/>
      </right>
      <top/>
      <bottom style="hair">
        <color rgb="FF4F6228"/>
      </bottom>
      <diagonal/>
    </border>
    <border>
      <left/>
      <right style="hair">
        <color rgb="FF4F6228"/>
      </right>
      <top/>
      <bottom style="hair">
        <color rgb="FF4F6228"/>
      </bottom>
      <diagonal/>
    </border>
    <border>
      <left style="hair">
        <color rgb="FF4F6228"/>
      </left>
      <right style="hair">
        <color rgb="FF4F622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theme="6" tint="-0.499984740745262"/>
      </right>
      <top/>
      <bottom style="hair">
        <color theme="6" tint="-0.499984740745262"/>
      </bottom>
      <diagonal/>
    </border>
    <border>
      <left style="hair">
        <color theme="6" tint="-0.499984740745262"/>
      </left>
      <right/>
      <top style="hair">
        <color theme="6" tint="-0.499984740745262"/>
      </top>
      <bottom/>
      <diagonal/>
    </border>
    <border>
      <left style="hair">
        <color theme="6" tint="-0.499984740745262"/>
      </left>
      <right/>
      <top/>
      <bottom/>
      <diagonal/>
    </border>
    <border>
      <left style="hair">
        <color theme="6" tint="-0.499984740745262"/>
      </left>
      <right/>
      <top/>
      <bottom style="hair">
        <color theme="6" tint="-0.499984740745262"/>
      </bottom>
      <diagonal/>
    </border>
    <border>
      <left style="hair">
        <color theme="6" tint="-0.499984740745262"/>
      </left>
      <right/>
      <top style="hair">
        <color theme="6" tint="-0.499984740745262"/>
      </top>
      <bottom style="hair">
        <color theme="6" tint="-0.499984740745262"/>
      </bottom>
      <diagonal/>
    </border>
    <border>
      <left style="dotted">
        <color theme="6" tint="-0.499984740745262"/>
      </left>
      <right style="dotted">
        <color theme="6" tint="-0.499984740745262"/>
      </right>
      <top style="dotted">
        <color theme="6" tint="-0.499984740745262"/>
      </top>
      <bottom style="dotted">
        <color theme="6" tint="-0.499984740745262"/>
      </bottom>
      <diagonal/>
    </border>
    <border>
      <left style="hair">
        <color theme="6" tint="-0.499984740745262"/>
      </left>
      <right style="hair">
        <color rgb="FF4F6228"/>
      </right>
      <top style="hair">
        <color theme="6" tint="-0.499984740745262"/>
      </top>
      <bottom/>
      <diagonal/>
    </border>
    <border>
      <left style="hair">
        <color rgb="FF4F6228"/>
      </left>
      <right style="hair">
        <color rgb="FF4F6228"/>
      </right>
      <top style="hair">
        <color theme="6" tint="-0.499984740745262"/>
      </top>
      <bottom/>
      <diagonal/>
    </border>
    <border>
      <left style="hair">
        <color rgb="FF4F6228"/>
      </left>
      <right style="hair">
        <color theme="6" tint="-0.499984740745262"/>
      </right>
      <top style="hair">
        <color theme="6" tint="-0.499984740745262"/>
      </top>
      <bottom/>
      <diagonal/>
    </border>
    <border>
      <left style="hair">
        <color theme="6" tint="-0.499984740745262"/>
      </left>
      <right style="hair">
        <color rgb="FF4F6228"/>
      </right>
      <top/>
      <bottom/>
      <diagonal/>
    </border>
    <border>
      <left style="hair">
        <color rgb="FF4F6228"/>
      </left>
      <right style="hair">
        <color theme="6" tint="-0.499984740745262"/>
      </right>
      <top/>
      <bottom/>
      <diagonal/>
    </border>
    <border>
      <left style="hair">
        <color theme="6" tint="-0.499984740745262"/>
      </left>
      <right style="hair">
        <color rgb="FF4F6228"/>
      </right>
      <top/>
      <bottom style="hair">
        <color theme="6" tint="-0.499984740745262"/>
      </bottom>
      <diagonal/>
    </border>
    <border>
      <left style="hair">
        <color rgb="FF4F6228"/>
      </left>
      <right style="hair">
        <color rgb="FF4F6228"/>
      </right>
      <top/>
      <bottom style="hair">
        <color theme="6" tint="-0.499984740745262"/>
      </bottom>
      <diagonal/>
    </border>
    <border>
      <left style="hair">
        <color rgb="FF4F6228"/>
      </left>
      <right style="hair">
        <color theme="6" tint="-0.499984740745262"/>
      </right>
      <top/>
      <bottom style="hair">
        <color theme="6" tint="-0.499984740745262"/>
      </bottom>
      <diagonal/>
    </border>
    <border>
      <left/>
      <right/>
      <top style="hair">
        <color theme="6" tint="-0.499984740745262"/>
      </top>
      <bottom/>
      <diagonal/>
    </border>
    <border>
      <left/>
      <right/>
      <top/>
      <bottom style="hair">
        <color theme="6" tint="-0.499984740745262"/>
      </bottom>
      <diagonal/>
    </border>
    <border>
      <left style="hair">
        <color theme="6" tint="-0.499984740745262"/>
      </left>
      <right style="hair">
        <color theme="6" tint="-0.499984740745262"/>
      </right>
      <top style="medium">
        <color indexed="64"/>
      </top>
      <bottom style="hair">
        <color theme="6" tint="-0.499984740745262"/>
      </bottom>
      <diagonal/>
    </border>
    <border>
      <left style="hair">
        <color theme="6" tint="-0.499984740745262"/>
      </left>
      <right style="hair">
        <color theme="6" tint="-0.499984740745262"/>
      </right>
      <top style="medium">
        <color indexed="64"/>
      </top>
      <bottom/>
      <diagonal/>
    </border>
    <border>
      <left style="hair">
        <color theme="6" tint="-0.499984740745262"/>
      </left>
      <right style="medium">
        <color indexed="64"/>
      </right>
      <top style="medium">
        <color indexed="64"/>
      </top>
      <bottom/>
      <diagonal/>
    </border>
    <border>
      <left style="hair">
        <color theme="6" tint="-0.499984740745262"/>
      </left>
      <right style="medium">
        <color indexed="64"/>
      </right>
      <top/>
      <bottom style="hair">
        <color theme="6" tint="-0.499984740745262"/>
      </bottom>
      <diagonal/>
    </border>
    <border>
      <left style="hair">
        <color theme="6" tint="-0.499984740745262"/>
      </left>
      <right style="medium">
        <color indexed="64"/>
      </right>
      <top style="hair">
        <color theme="6" tint="-0.499984740745262"/>
      </top>
      <bottom style="hair">
        <color theme="6" tint="-0.499984740745262"/>
      </bottom>
      <diagonal/>
    </border>
    <border>
      <left style="hair">
        <color theme="6" tint="-0.499984740745262"/>
      </left>
      <right style="hair">
        <color theme="6" tint="-0.499984740745262"/>
      </right>
      <top style="hair">
        <color theme="6" tint="-0.499984740745262"/>
      </top>
      <bottom style="medium">
        <color indexed="64"/>
      </bottom>
      <diagonal/>
    </border>
    <border>
      <left style="hair">
        <color theme="6" tint="-0.499984740745262"/>
      </left>
      <right style="medium">
        <color indexed="64"/>
      </right>
      <top style="hair">
        <color theme="6" tint="-0.499984740745262"/>
      </top>
      <bottom style="medium">
        <color indexed="64"/>
      </bottom>
      <diagonal/>
    </border>
    <border>
      <left style="hair">
        <color theme="6" tint="-0.499984740745262"/>
      </left>
      <right style="medium">
        <color indexed="64"/>
      </right>
      <top style="medium">
        <color indexed="64"/>
      </top>
      <bottom style="hair">
        <color theme="6" tint="-0.499984740745262"/>
      </bottom>
      <diagonal/>
    </border>
    <border>
      <left style="hair">
        <color theme="6" tint="-0.499984740745262"/>
      </left>
      <right style="hair">
        <color theme="6" tint="-0.499984740745262"/>
      </right>
      <top/>
      <bottom style="medium">
        <color indexed="64"/>
      </bottom>
      <diagonal/>
    </border>
    <border>
      <left style="medium">
        <color indexed="64"/>
      </left>
      <right style="hair">
        <color theme="6" tint="-0.499984740745262"/>
      </right>
      <top style="medium">
        <color indexed="64"/>
      </top>
      <bottom style="hair">
        <color theme="6" tint="-0.499984740745262"/>
      </bottom>
      <diagonal/>
    </border>
    <border>
      <left style="medium">
        <color indexed="64"/>
      </left>
      <right style="hair">
        <color theme="6" tint="-0.499984740745262"/>
      </right>
      <top style="hair">
        <color theme="6" tint="-0.499984740745262"/>
      </top>
      <bottom style="hair">
        <color theme="6" tint="-0.499984740745262"/>
      </bottom>
      <diagonal/>
    </border>
    <border>
      <left style="medium">
        <color indexed="64"/>
      </left>
      <right style="hair">
        <color theme="6" tint="-0.499984740745262"/>
      </right>
      <top style="hair">
        <color theme="6" tint="-0.499984740745262"/>
      </top>
      <bottom style="medium">
        <color indexed="64"/>
      </bottom>
      <diagonal/>
    </border>
  </borders>
  <cellStyleXfs count="11">
    <xf numFmtId="0" fontId="0" fillId="0" borderId="0"/>
    <xf numFmtId="9" fontId="10" fillId="0" borderId="0" applyFont="0" applyFill="0" applyBorder="0" applyAlignment="0" applyProtection="0"/>
    <xf numFmtId="0" fontId="22" fillId="0" borderId="0"/>
    <xf numFmtId="0" fontId="23" fillId="0" borderId="0"/>
    <xf numFmtId="0" fontId="3"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cellStyleXfs>
  <cellXfs count="538">
    <xf numFmtId="0" fontId="0" fillId="0" borderId="0" xfId="0"/>
    <xf numFmtId="0" fontId="3" fillId="0" borderId="0" xfId="0" applyFont="1"/>
    <xf numFmtId="0" fontId="1" fillId="0" borderId="1" xfId="0" applyFont="1" applyBorder="1" applyAlignment="1">
      <alignment horizontal="left" vertical="center" wrapText="1" indent="1" readingOrder="1"/>
    </xf>
    <xf numFmtId="0" fontId="4" fillId="0" borderId="0" xfId="0" applyFont="1" applyAlignment="1">
      <alignment horizontal="center" vertical="center" wrapText="1"/>
    </xf>
    <xf numFmtId="0" fontId="5" fillId="6" borderId="0" xfId="0" applyFont="1" applyFill="1" applyAlignment="1">
      <alignment horizontal="center" vertical="center" wrapText="1" readingOrder="1"/>
    </xf>
    <xf numFmtId="0" fontId="6" fillId="5" borderId="4" xfId="0" applyFont="1" applyFill="1" applyBorder="1" applyAlignment="1">
      <alignment horizontal="center" vertical="center" wrapText="1" readingOrder="1"/>
    </xf>
    <xf numFmtId="0" fontId="6" fillId="0" borderId="4" xfId="0" applyFont="1" applyBorder="1" applyAlignment="1">
      <alignment horizontal="justify" vertical="center" wrapText="1" readingOrder="1"/>
    </xf>
    <xf numFmtId="9" fontId="6" fillId="0" borderId="4" xfId="0" applyNumberFormat="1" applyFont="1" applyBorder="1" applyAlignment="1">
      <alignment horizontal="center" vertical="center" wrapText="1" readingOrder="1"/>
    </xf>
    <xf numFmtId="0" fontId="6" fillId="7" borderId="1" xfId="0" applyFont="1" applyFill="1" applyBorder="1" applyAlignment="1">
      <alignment horizontal="center" vertical="center" wrapText="1" readingOrder="1"/>
    </xf>
    <xf numFmtId="0" fontId="6" fillId="0" borderId="1" xfId="0" applyFont="1" applyBorder="1" applyAlignment="1">
      <alignment horizontal="justify" vertical="center" wrapText="1" readingOrder="1"/>
    </xf>
    <xf numFmtId="9" fontId="6" fillId="0" borderId="1" xfId="0" applyNumberFormat="1" applyFont="1" applyBorder="1" applyAlignment="1">
      <alignment horizontal="center" vertical="center" wrapText="1" readingOrder="1"/>
    </xf>
    <xf numFmtId="0" fontId="6" fillId="4" borderId="1" xfId="0" applyFont="1" applyFill="1" applyBorder="1" applyAlignment="1">
      <alignment horizontal="center" vertical="center" wrapText="1" readingOrder="1"/>
    </xf>
    <xf numFmtId="0" fontId="6" fillId="8" borderId="1" xfId="0" applyFont="1" applyFill="1" applyBorder="1" applyAlignment="1">
      <alignment horizontal="center" vertical="center" wrapText="1" readingOrder="1"/>
    </xf>
    <xf numFmtId="0" fontId="7" fillId="9" borderId="1" xfId="0" applyFont="1" applyFill="1" applyBorder="1" applyAlignment="1">
      <alignment horizontal="center" vertical="center" wrapText="1" readingOrder="1"/>
    </xf>
    <xf numFmtId="0" fontId="11" fillId="0" borderId="0" xfId="0" applyFont="1"/>
    <xf numFmtId="0" fontId="9" fillId="0" borderId="0" xfId="0" applyFont="1"/>
    <xf numFmtId="0" fontId="14" fillId="0" borderId="0" xfId="0" applyFont="1" applyAlignment="1">
      <alignment vertical="center"/>
    </xf>
    <xf numFmtId="0" fontId="15" fillId="0" borderId="0" xfId="0" applyFont="1"/>
    <xf numFmtId="0" fontId="13" fillId="0" borderId="0" xfId="0" applyFont="1"/>
    <xf numFmtId="0" fontId="0" fillId="0" borderId="0" xfId="0" pivotButton="1"/>
    <xf numFmtId="0" fontId="8" fillId="0" borderId="0" xfId="0" applyFont="1" applyAlignment="1">
      <alignment horizontal="justify" vertical="center" wrapText="1" readingOrder="1"/>
    </xf>
    <xf numFmtId="0" fontId="18" fillId="6" borderId="0" xfId="0" applyFont="1" applyFill="1" applyAlignment="1">
      <alignment horizontal="center" vertical="center" wrapText="1" readingOrder="1"/>
    </xf>
    <xf numFmtId="0" fontId="19" fillId="5" borderId="4" xfId="0" applyFont="1" applyFill="1" applyBorder="1" applyAlignment="1">
      <alignment horizontal="center" vertical="center" wrapText="1" readingOrder="1"/>
    </xf>
    <xf numFmtId="0" fontId="19" fillId="7" borderId="1" xfId="0" applyFont="1" applyFill="1" applyBorder="1" applyAlignment="1">
      <alignment horizontal="center" vertical="center" wrapText="1" readingOrder="1"/>
    </xf>
    <xf numFmtId="0" fontId="19" fillId="4" borderId="1" xfId="0" applyFont="1" applyFill="1" applyBorder="1" applyAlignment="1">
      <alignment horizontal="center" vertical="center" wrapText="1" readingOrder="1"/>
    </xf>
    <xf numFmtId="0" fontId="19" fillId="8" borderId="1" xfId="0" applyFont="1" applyFill="1" applyBorder="1" applyAlignment="1">
      <alignment horizontal="center" vertical="center" wrapText="1" readingOrder="1"/>
    </xf>
    <xf numFmtId="0" fontId="20" fillId="9" borderId="1" xfId="0" applyFont="1" applyFill="1" applyBorder="1" applyAlignment="1">
      <alignment horizontal="center" vertical="center" wrapText="1" readingOrder="1"/>
    </xf>
    <xf numFmtId="0" fontId="19" fillId="0" borderId="4" xfId="0" applyFont="1" applyBorder="1" applyAlignment="1">
      <alignment horizontal="center" vertical="center" wrapText="1" readingOrder="1"/>
    </xf>
    <xf numFmtId="0" fontId="19" fillId="0" borderId="1" xfId="0" applyFont="1" applyBorder="1" applyAlignment="1">
      <alignment horizontal="center" vertical="center" wrapText="1" readingOrder="1"/>
    </xf>
    <xf numFmtId="0" fontId="0" fillId="3" borderId="0" xfId="0" applyFill="1"/>
    <xf numFmtId="0" fontId="9" fillId="3" borderId="0" xfId="0" applyFont="1" applyFill="1"/>
    <xf numFmtId="0" fontId="8" fillId="3" borderId="0" xfId="0" applyFont="1" applyFill="1" applyAlignment="1">
      <alignment horizontal="justify" vertical="center" wrapText="1" readingOrder="1"/>
    </xf>
    <xf numFmtId="0" fontId="11" fillId="3" borderId="0" xfId="0" applyFont="1" applyFill="1"/>
    <xf numFmtId="0" fontId="2" fillId="3" borderId="0" xfId="0" applyFont="1" applyFill="1" applyAlignment="1">
      <alignment horizontal="left" vertical="center"/>
    </xf>
    <xf numFmtId="0" fontId="19" fillId="0" borderId="13" xfId="0" applyFont="1" applyBorder="1" applyAlignment="1">
      <alignment horizontal="justify" vertical="center" wrapText="1" readingOrder="1"/>
    </xf>
    <xf numFmtId="0" fontId="19" fillId="0" borderId="14" xfId="0" applyFont="1" applyBorder="1" applyAlignment="1">
      <alignment horizontal="justify" vertical="center" wrapText="1" readingOrder="1"/>
    </xf>
    <xf numFmtId="165" fontId="17" fillId="3" borderId="0" xfId="5" applyNumberFormat="1" applyFont="1" applyFill="1" applyAlignment="1">
      <alignment horizontal="center" vertical="center" wrapText="1"/>
    </xf>
    <xf numFmtId="165" fontId="0" fillId="3" borderId="0" xfId="5" applyNumberFormat="1" applyFont="1" applyFill="1" applyAlignment="1">
      <alignment horizontal="center" vertical="center"/>
    </xf>
    <xf numFmtId="0" fontId="25" fillId="3" borderId="0" xfId="0" applyFont="1" applyFill="1"/>
    <xf numFmtId="0" fontId="26" fillId="3" borderId="0" xfId="0" applyFont="1" applyFill="1" applyAlignment="1">
      <alignment horizontal="justify" vertical="center" wrapText="1" readingOrder="1"/>
    </xf>
    <xf numFmtId="0" fontId="25" fillId="0" borderId="0" xfId="0" applyFont="1"/>
    <xf numFmtId="0" fontId="27" fillId="3" borderId="0" xfId="0" applyFont="1" applyFill="1" applyAlignment="1">
      <alignment vertical="center"/>
    </xf>
    <xf numFmtId="44" fontId="0" fillId="3" borderId="0" xfId="5" applyFont="1" applyFill="1" applyAlignment="1">
      <alignment horizontal="left" vertical="center"/>
    </xf>
    <xf numFmtId="44" fontId="25" fillId="3" borderId="0" xfId="5" applyFont="1" applyFill="1" applyAlignment="1">
      <alignment horizontal="left" vertical="center"/>
    </xf>
    <xf numFmtId="44" fontId="0" fillId="0" borderId="0" xfId="5" applyFont="1" applyAlignment="1">
      <alignment horizontal="left" vertical="center"/>
    </xf>
    <xf numFmtId="44" fontId="16" fillId="0" borderId="0" xfId="5" applyFont="1" applyAlignment="1">
      <alignment horizontal="left" vertical="center"/>
    </xf>
    <xf numFmtId="0" fontId="0" fillId="0" borderId="0" xfId="0" applyAlignment="1">
      <alignment wrapText="1"/>
    </xf>
    <xf numFmtId="0" fontId="15" fillId="0" borderId="0" xfId="0" applyFont="1" applyAlignment="1">
      <alignment wrapText="1"/>
    </xf>
    <xf numFmtId="0" fontId="0" fillId="0" borderId="0" xfId="0" applyAlignment="1">
      <alignment vertical="center" wrapText="1"/>
    </xf>
    <xf numFmtId="0" fontId="28" fillId="0" borderId="0" xfId="0" applyFont="1"/>
    <xf numFmtId="0" fontId="29" fillId="0" borderId="0" xfId="0" applyFont="1"/>
    <xf numFmtId="0" fontId="30" fillId="0" borderId="0" xfId="0" applyFont="1"/>
    <xf numFmtId="0" fontId="31" fillId="0" borderId="0" xfId="0" applyFont="1" applyAlignment="1">
      <alignment wrapText="1"/>
    </xf>
    <xf numFmtId="0" fontId="30" fillId="0" borderId="0" xfId="0" applyFont="1" applyAlignment="1">
      <alignment wrapText="1"/>
    </xf>
    <xf numFmtId="0" fontId="28" fillId="0" borderId="7" xfId="0" applyFont="1" applyBorder="1"/>
    <xf numFmtId="0" fontId="33" fillId="0" borderId="7" xfId="0" applyFont="1" applyBorder="1"/>
    <xf numFmtId="0" fontId="34" fillId="12" borderId="18" xfId="0" applyFont="1" applyFill="1" applyBorder="1" applyAlignment="1">
      <alignment horizontal="center" vertical="center" wrapText="1"/>
    </xf>
    <xf numFmtId="0" fontId="35" fillId="12" borderId="8" xfId="0" applyFont="1" applyFill="1" applyBorder="1" applyAlignment="1">
      <alignment horizontal="center" vertical="center" wrapText="1"/>
    </xf>
    <xf numFmtId="0" fontId="34" fillId="12" borderId="11" xfId="0" applyFont="1" applyFill="1" applyBorder="1" applyAlignment="1">
      <alignment horizontal="center" vertical="center" wrapText="1"/>
    </xf>
    <xf numFmtId="0" fontId="33" fillId="0" borderId="0" xfId="0" applyFont="1"/>
    <xf numFmtId="0" fontId="34" fillId="12" borderId="18" xfId="0" applyFont="1" applyFill="1" applyBorder="1" applyAlignment="1">
      <alignment horizontal="center" vertical="center" textRotation="90" wrapText="1"/>
    </xf>
    <xf numFmtId="0" fontId="31" fillId="0" borderId="6" xfId="0" applyFont="1" applyBorder="1" applyAlignment="1">
      <alignment horizontal="justify" vertical="center" wrapText="1"/>
    </xf>
    <xf numFmtId="0" fontId="34" fillId="12" borderId="17" xfId="0" applyFont="1" applyFill="1" applyBorder="1" applyAlignment="1">
      <alignment horizontal="center" vertical="center" textRotation="90" wrapText="1"/>
    </xf>
    <xf numFmtId="0" fontId="31" fillId="0" borderId="17" xfId="0" applyFont="1" applyBorder="1" applyAlignment="1">
      <alignment horizontal="left" vertical="center" wrapText="1"/>
    </xf>
    <xf numFmtId="0" fontId="34" fillId="12" borderId="20" xfId="0" applyFont="1" applyFill="1" applyBorder="1" applyAlignment="1">
      <alignment horizontal="center" vertical="center" textRotation="90" wrapText="1"/>
    </xf>
    <xf numFmtId="0" fontId="31" fillId="0" borderId="18" xfId="0" applyFont="1" applyBorder="1" applyAlignment="1">
      <alignment horizontal="left" vertical="center" wrapText="1"/>
    </xf>
    <xf numFmtId="0" fontId="34" fillId="12" borderId="6" xfId="0" applyFont="1" applyFill="1" applyBorder="1" applyAlignment="1">
      <alignment horizontal="center" vertical="center" textRotation="90" wrapText="1"/>
    </xf>
    <xf numFmtId="0" fontId="38" fillId="0" borderId="17" xfId="0" applyFont="1" applyBorder="1" applyAlignment="1">
      <alignment horizontal="left" vertical="center" wrapText="1"/>
    </xf>
    <xf numFmtId="0" fontId="34" fillId="12" borderId="12" xfId="0" applyFont="1" applyFill="1" applyBorder="1" applyAlignment="1">
      <alignment horizontal="center" vertical="center" textRotation="90" wrapText="1"/>
    </xf>
    <xf numFmtId="0" fontId="39" fillId="0" borderId="7" xfId="0" applyFont="1" applyBorder="1"/>
    <xf numFmtId="0" fontId="40" fillId="13" borderId="6" xfId="0" applyFont="1" applyFill="1" applyBorder="1" applyAlignment="1">
      <alignment horizontal="center" vertical="center" textRotation="90" wrapText="1"/>
    </xf>
    <xf numFmtId="0" fontId="39" fillId="0" borderId="0" xfId="0" applyFont="1"/>
    <xf numFmtId="0" fontId="39" fillId="13" borderId="12" xfId="0" applyFont="1" applyFill="1" applyBorder="1"/>
    <xf numFmtId="0" fontId="41" fillId="13" borderId="18" xfId="0" applyFont="1" applyFill="1" applyBorder="1" applyAlignment="1">
      <alignment horizontal="center" vertical="center" wrapText="1"/>
    </xf>
    <xf numFmtId="0" fontId="40" fillId="13" borderId="18" xfId="0" applyFont="1" applyFill="1" applyBorder="1" applyAlignment="1">
      <alignment horizontal="center" vertical="center" wrapText="1"/>
    </xf>
    <xf numFmtId="0" fontId="35" fillId="0" borderId="0" xfId="0" applyFont="1" applyAlignment="1">
      <alignment horizontal="center" vertical="center"/>
    </xf>
    <xf numFmtId="0" fontId="34" fillId="0" borderId="0" xfId="0" applyFont="1" applyAlignment="1">
      <alignment horizontal="center" vertical="center"/>
    </xf>
    <xf numFmtId="0" fontId="31" fillId="0" borderId="0" xfId="0" applyFont="1"/>
    <xf numFmtId="0" fontId="42" fillId="12" borderId="18" xfId="0" applyFont="1" applyFill="1" applyBorder="1" applyAlignment="1">
      <alignment horizontal="center" vertical="center" wrapText="1"/>
    </xf>
    <xf numFmtId="0" fontId="42" fillId="12" borderId="12" xfId="0" applyFont="1" applyFill="1" applyBorder="1" applyAlignment="1">
      <alignment horizontal="center" vertical="center" wrapText="1"/>
    </xf>
    <xf numFmtId="0" fontId="43" fillId="0" borderId="8" xfId="0" applyFont="1" applyBorder="1" applyAlignment="1">
      <alignment horizontal="justify" vertical="center" wrapText="1"/>
    </xf>
    <xf numFmtId="0" fontId="31" fillId="0" borderId="5" xfId="0" applyFont="1" applyBorder="1" applyAlignment="1">
      <alignment horizontal="justify" vertical="center" wrapText="1"/>
    </xf>
    <xf numFmtId="0" fontId="31" fillId="0" borderId="5" xfId="0" applyFont="1" applyBorder="1" applyAlignment="1">
      <alignment horizontal="left" vertical="center" wrapText="1"/>
    </xf>
    <xf numFmtId="0" fontId="30" fillId="0" borderId="10" xfId="0" applyFont="1" applyBorder="1" applyAlignment="1">
      <alignment horizontal="left" vertical="center" wrapText="1"/>
    </xf>
    <xf numFmtId="0" fontId="30" fillId="0" borderId="5" xfId="0" applyFont="1" applyBorder="1" applyAlignment="1">
      <alignment horizontal="justify" vertical="center" wrapText="1"/>
    </xf>
    <xf numFmtId="0" fontId="33" fillId="0" borderId="24" xfId="0" applyFont="1" applyBorder="1" applyAlignment="1">
      <alignment horizontal="center" vertical="center"/>
    </xf>
    <xf numFmtId="0" fontId="33" fillId="0" borderId="23" xfId="0" applyFont="1" applyBorder="1" applyAlignment="1">
      <alignment horizontal="center" vertical="center"/>
    </xf>
    <xf numFmtId="0" fontId="39" fillId="0" borderId="25" xfId="0" applyFont="1" applyBorder="1" applyAlignment="1">
      <alignment horizontal="center" vertical="center"/>
    </xf>
    <xf numFmtId="0" fontId="0" fillId="3" borderId="0" xfId="0" applyFill="1" applyAlignment="1">
      <alignment vertical="top"/>
    </xf>
    <xf numFmtId="44" fontId="0" fillId="3" borderId="0" xfId="5" applyFont="1" applyFill="1" applyAlignment="1">
      <alignment horizontal="left" vertical="top"/>
    </xf>
    <xf numFmtId="0" fontId="0" fillId="0" borderId="0" xfId="0" applyAlignment="1">
      <alignment vertical="top"/>
    </xf>
    <xf numFmtId="44" fontId="24" fillId="3" borderId="0" xfId="5" applyFont="1" applyFill="1" applyAlignment="1">
      <alignment vertical="top"/>
    </xf>
    <xf numFmtId="0" fontId="46" fillId="0" borderId="28" xfId="0" applyFont="1" applyFill="1" applyBorder="1" applyAlignment="1" applyProtection="1">
      <alignment horizontal="center" vertical="center" wrapText="1"/>
      <protection locked="0"/>
    </xf>
    <xf numFmtId="0" fontId="46" fillId="0" borderId="28" xfId="0" applyFont="1" applyFill="1" applyBorder="1" applyAlignment="1" applyProtection="1">
      <alignment horizontal="justify" vertical="center" wrapText="1"/>
      <protection locked="0"/>
    </xf>
    <xf numFmtId="0" fontId="46" fillId="0" borderId="28" xfId="0" applyFont="1" applyFill="1" applyBorder="1" applyAlignment="1" applyProtection="1">
      <alignment horizontal="justify" vertical="center"/>
      <protection locked="0"/>
    </xf>
    <xf numFmtId="0" fontId="46" fillId="0" borderId="28" xfId="0" applyFont="1" applyFill="1" applyBorder="1" applyAlignment="1" applyProtection="1">
      <alignment horizontal="center" vertical="center"/>
      <protection hidden="1"/>
    </xf>
    <xf numFmtId="0" fontId="46" fillId="0" borderId="28" xfId="0" applyFont="1" applyFill="1" applyBorder="1" applyAlignment="1" applyProtection="1">
      <alignment horizontal="center" vertical="center" textRotation="90"/>
      <protection locked="0"/>
    </xf>
    <xf numFmtId="9" fontId="46" fillId="0" borderId="28" xfId="0" applyNumberFormat="1" applyFont="1" applyFill="1" applyBorder="1" applyAlignment="1" applyProtection="1">
      <alignment horizontal="center" vertical="center"/>
      <protection hidden="1"/>
    </xf>
    <xf numFmtId="164" fontId="46" fillId="0" borderId="28" xfId="1" applyNumberFormat="1" applyFont="1" applyFill="1" applyBorder="1" applyAlignment="1">
      <alignment horizontal="center" vertical="center"/>
    </xf>
    <xf numFmtId="0" fontId="47" fillId="0" borderId="28" xfId="0" applyFont="1" applyFill="1" applyBorder="1" applyAlignment="1" applyProtection="1">
      <alignment horizontal="center" vertical="center" textRotation="90" wrapText="1"/>
      <protection hidden="1"/>
    </xf>
    <xf numFmtId="0" fontId="47" fillId="0" borderId="28" xfId="0" applyFont="1" applyFill="1" applyBorder="1" applyAlignment="1" applyProtection="1">
      <alignment horizontal="center" vertical="center" textRotation="90"/>
      <protection hidden="1"/>
    </xf>
    <xf numFmtId="0" fontId="46" fillId="0" borderId="28" xfId="0" applyFont="1" applyFill="1" applyBorder="1" applyAlignment="1" applyProtection="1">
      <alignment horizontal="center" vertical="center" textRotation="90" wrapText="1"/>
      <protection locked="0"/>
    </xf>
    <xf numFmtId="0" fontId="46" fillId="0" borderId="28" xfId="0" applyFont="1" applyFill="1" applyBorder="1" applyAlignment="1" applyProtection="1">
      <alignment horizontal="center" vertical="center"/>
      <protection locked="0"/>
    </xf>
    <xf numFmtId="14" fontId="46" fillId="0" borderId="28" xfId="0" applyNumberFormat="1" applyFont="1" applyFill="1" applyBorder="1" applyAlignment="1" applyProtection="1">
      <alignment horizontal="center" vertical="center"/>
      <protection locked="0"/>
    </xf>
    <xf numFmtId="0" fontId="46" fillId="0" borderId="0" xfId="0" applyFont="1" applyFill="1"/>
    <xf numFmtId="0" fontId="46" fillId="0" borderId="28" xfId="0" applyFont="1" applyFill="1" applyBorder="1" applyAlignment="1" applyProtection="1">
      <alignment horizontal="justify" vertical="top" wrapText="1"/>
      <protection locked="0"/>
    </xf>
    <xf numFmtId="0" fontId="45" fillId="0" borderId="0" xfId="0" applyFont="1" applyAlignment="1">
      <alignment vertical="center"/>
    </xf>
    <xf numFmtId="0" fontId="49" fillId="3" borderId="0" xfId="0" applyFont="1" applyFill="1"/>
    <xf numFmtId="0" fontId="49" fillId="0" borderId="0" xfId="0" applyFont="1"/>
    <xf numFmtId="0" fontId="45" fillId="0" borderId="31" xfId="0" applyFont="1" applyBorder="1" applyAlignment="1">
      <alignment vertical="center"/>
    </xf>
    <xf numFmtId="0" fontId="45" fillId="0" borderId="29" xfId="0" applyFont="1" applyBorder="1" applyAlignment="1">
      <alignment vertical="center"/>
    </xf>
    <xf numFmtId="0" fontId="46" fillId="3" borderId="0" xfId="0" applyFont="1" applyFill="1" applyAlignment="1">
      <alignment horizontal="center" vertical="center"/>
    </xf>
    <xf numFmtId="0" fontId="46" fillId="3" borderId="0" xfId="0" applyFont="1" applyFill="1" applyAlignment="1">
      <alignment horizontal="left" vertical="center"/>
    </xf>
    <xf numFmtId="0" fontId="46" fillId="3" borderId="0" xfId="0" applyFont="1" applyFill="1"/>
    <xf numFmtId="0" fontId="46" fillId="3" borderId="0" xfId="0" applyFont="1" applyFill="1" applyAlignment="1">
      <alignment horizontal="center"/>
    </xf>
    <xf numFmtId="0" fontId="46" fillId="3" borderId="0" xfId="0" applyFont="1" applyFill="1" applyAlignment="1">
      <alignment wrapText="1"/>
    </xf>
    <xf numFmtId="0" fontId="46" fillId="0" borderId="0" xfId="0" applyFont="1"/>
    <xf numFmtId="0" fontId="47" fillId="0" borderId="0" xfId="0" applyFont="1" applyAlignment="1">
      <alignment horizontal="left" vertical="center"/>
    </xf>
    <xf numFmtId="0" fontId="46" fillId="0" borderId="0" xfId="0" applyFont="1" applyAlignment="1" applyProtection="1">
      <alignment horizontal="left" vertical="center" wrapText="1"/>
      <protection locked="0"/>
    </xf>
    <xf numFmtId="0" fontId="47" fillId="0" borderId="0" xfId="0" applyFont="1"/>
    <xf numFmtId="0" fontId="46" fillId="0" borderId="0" xfId="0" applyFont="1" applyAlignment="1">
      <alignment horizontal="left" wrapText="1"/>
    </xf>
    <xf numFmtId="0" fontId="47" fillId="3" borderId="0" xfId="0" applyFont="1" applyFill="1" applyAlignment="1">
      <alignment horizontal="center" vertical="center"/>
    </xf>
    <xf numFmtId="0" fontId="47" fillId="0" borderId="0" xfId="0" applyFont="1" applyAlignment="1">
      <alignment horizontal="center" vertical="center"/>
    </xf>
    <xf numFmtId="0" fontId="47" fillId="2" borderId="0" xfId="0" applyFont="1" applyFill="1" applyAlignment="1">
      <alignment horizontal="center" vertical="center"/>
    </xf>
    <xf numFmtId="0" fontId="46" fillId="0" borderId="28" xfId="0" applyFont="1" applyFill="1" applyBorder="1" applyAlignment="1">
      <alignment horizontal="center" vertical="center"/>
    </xf>
    <xf numFmtId="0" fontId="46" fillId="0" borderId="0" xfId="0" applyFont="1" applyFill="1" applyAlignment="1">
      <alignment vertical="center"/>
    </xf>
    <xf numFmtId="0" fontId="46" fillId="0" borderId="3" xfId="0" applyFont="1" applyBorder="1" applyAlignment="1">
      <alignment horizontal="center" vertical="center"/>
    </xf>
    <xf numFmtId="0" fontId="46" fillId="0" borderId="0" xfId="0" applyFont="1" applyAlignment="1">
      <alignment wrapText="1"/>
    </xf>
    <xf numFmtId="0" fontId="46" fillId="0" borderId="0" xfId="0" applyFont="1" applyAlignment="1">
      <alignment horizontal="center" vertical="center"/>
    </xf>
    <xf numFmtId="0" fontId="46" fillId="0" borderId="0" xfId="0" applyFont="1" applyAlignment="1">
      <alignment horizontal="center"/>
    </xf>
    <xf numFmtId="166" fontId="19" fillId="0" borderId="13" xfId="0" applyNumberFormat="1" applyFont="1" applyBorder="1" applyAlignment="1">
      <alignment horizontal="center" vertical="center" wrapText="1" readingOrder="1"/>
    </xf>
    <xf numFmtId="0" fontId="46" fillId="0" borderId="28" xfId="0" applyFont="1" applyFill="1" applyBorder="1" applyAlignment="1" applyProtection="1">
      <alignment horizontal="center" vertical="center" wrapText="1"/>
      <protection locked="0"/>
    </xf>
    <xf numFmtId="0" fontId="46" fillId="0" borderId="28" xfId="0" applyFont="1" applyFill="1" applyBorder="1" applyAlignment="1" applyProtection="1">
      <alignment horizontal="center" vertical="center"/>
      <protection locked="0"/>
    </xf>
    <xf numFmtId="0" fontId="50" fillId="15" borderId="28" xfId="0" applyFont="1" applyFill="1" applyBorder="1" applyAlignment="1">
      <alignment horizontal="center" vertical="center" textRotation="90"/>
    </xf>
    <xf numFmtId="0" fontId="46" fillId="0" borderId="2" xfId="0" applyFont="1" applyBorder="1" applyAlignment="1">
      <alignment horizontal="center" vertical="center"/>
    </xf>
    <xf numFmtId="0" fontId="46" fillId="3" borderId="0" xfId="0" applyFont="1" applyFill="1" applyAlignment="1">
      <alignment horizontal="center" vertical="center" wrapText="1"/>
    </xf>
    <xf numFmtId="0" fontId="47" fillId="0" borderId="0" xfId="0" applyFont="1" applyAlignment="1">
      <alignment horizontal="left" vertical="center" wrapText="1"/>
    </xf>
    <xf numFmtId="0" fontId="46" fillId="0" borderId="2" xfId="0" applyFont="1" applyBorder="1" applyAlignment="1">
      <alignment horizontal="center" vertical="center" wrapText="1"/>
    </xf>
    <xf numFmtId="0" fontId="46" fillId="0" borderId="0" xfId="0" applyFont="1" applyAlignment="1">
      <alignment horizontal="center" vertical="center" wrapText="1"/>
    </xf>
    <xf numFmtId="0" fontId="46" fillId="0" borderId="28" xfId="0" applyFont="1" applyBorder="1" applyAlignment="1">
      <alignment horizontal="center" vertical="center"/>
    </xf>
    <xf numFmtId="0" fontId="46" fillId="0" borderId="28" xfId="0" applyFont="1" applyBorder="1" applyAlignment="1" applyProtection="1">
      <alignment horizontal="center" vertical="center"/>
      <protection hidden="1"/>
    </xf>
    <xf numFmtId="0" fontId="46" fillId="0" borderId="28" xfId="0" applyFont="1" applyBorder="1" applyAlignment="1" applyProtection="1">
      <alignment horizontal="center" vertical="center" textRotation="90"/>
      <protection locked="0"/>
    </xf>
    <xf numFmtId="9" fontId="46" fillId="0" borderId="28" xfId="0" applyNumberFormat="1" applyFont="1" applyBorder="1" applyAlignment="1" applyProtection="1">
      <alignment horizontal="center" vertical="center"/>
      <protection hidden="1"/>
    </xf>
    <xf numFmtId="0" fontId="47" fillId="0" borderId="28" xfId="0" applyFont="1" applyBorder="1" applyAlignment="1" applyProtection="1">
      <alignment horizontal="center" vertical="center" textRotation="90" wrapText="1"/>
      <protection hidden="1"/>
    </xf>
    <xf numFmtId="0" fontId="47" fillId="0" borderId="28" xfId="0" applyFont="1" applyBorder="1" applyAlignment="1" applyProtection="1">
      <alignment horizontal="center" vertical="center" textRotation="90"/>
      <protection hidden="1"/>
    </xf>
    <xf numFmtId="0" fontId="46" fillId="0" borderId="28" xfId="0" applyFont="1" applyBorder="1" applyAlignment="1" applyProtection="1">
      <alignment horizontal="center" vertical="center" textRotation="90" wrapText="1"/>
      <protection locked="0"/>
    </xf>
    <xf numFmtId="14" fontId="46" fillId="0" borderId="28" xfId="0" applyNumberFormat="1" applyFont="1" applyBorder="1" applyAlignment="1" applyProtection="1">
      <alignment horizontal="center" vertical="center"/>
      <protection locked="0"/>
    </xf>
    <xf numFmtId="0" fontId="46" fillId="0" borderId="55" xfId="0" applyFont="1" applyFill="1" applyBorder="1" applyAlignment="1" applyProtection="1">
      <alignment horizontal="center" vertical="center"/>
      <protection hidden="1"/>
    </xf>
    <xf numFmtId="164" fontId="46" fillId="0" borderId="55" xfId="1" applyNumberFormat="1" applyFont="1" applyFill="1" applyBorder="1" applyAlignment="1">
      <alignment horizontal="center" vertical="center"/>
    </xf>
    <xf numFmtId="0" fontId="46" fillId="0" borderId="30" xfId="0" applyFont="1" applyFill="1" applyBorder="1" applyAlignment="1" applyProtection="1">
      <alignment horizontal="center" vertical="center"/>
      <protection hidden="1"/>
    </xf>
    <xf numFmtId="164" fontId="46" fillId="0" borderId="30" xfId="1" applyNumberFormat="1" applyFont="1" applyFill="1" applyBorder="1" applyAlignment="1">
      <alignment horizontal="center" vertical="center"/>
    </xf>
    <xf numFmtId="0" fontId="46" fillId="0" borderId="30" xfId="0" applyFont="1" applyFill="1" applyBorder="1" applyAlignment="1" applyProtection="1">
      <alignment horizontal="center" vertical="center" textRotation="90" wrapText="1"/>
      <protection locked="0"/>
    </xf>
    <xf numFmtId="0" fontId="46" fillId="0" borderId="63" xfId="0" applyFont="1" applyFill="1" applyBorder="1" applyAlignment="1" applyProtection="1">
      <alignment horizontal="center" vertical="center" textRotation="90" wrapText="1"/>
      <protection locked="0"/>
    </xf>
    <xf numFmtId="14" fontId="46" fillId="0" borderId="55" xfId="0" applyNumberFormat="1" applyFont="1" applyFill="1" applyBorder="1" applyAlignment="1" applyProtection="1">
      <alignment horizontal="center" vertical="center"/>
      <protection locked="0"/>
    </xf>
    <xf numFmtId="14" fontId="46" fillId="0" borderId="30" xfId="0" applyNumberFormat="1" applyFont="1" applyFill="1" applyBorder="1" applyAlignment="1" applyProtection="1">
      <alignment horizontal="center" vertical="center"/>
      <protection locked="0"/>
    </xf>
    <xf numFmtId="14" fontId="46" fillId="0" borderId="29" xfId="0" applyNumberFormat="1" applyFont="1" applyFill="1" applyBorder="1" applyAlignment="1" applyProtection="1">
      <alignment horizontal="center" vertical="center"/>
      <protection locked="0"/>
    </xf>
    <xf numFmtId="0" fontId="47" fillId="0" borderId="0" xfId="0" applyFont="1" applyFill="1" applyAlignment="1">
      <alignment horizontal="center" vertical="center"/>
    </xf>
    <xf numFmtId="0" fontId="47" fillId="0" borderId="30" xfId="0" applyFont="1" applyFill="1" applyBorder="1" applyAlignment="1" applyProtection="1">
      <alignment horizontal="center" vertical="center" textRotation="90"/>
      <protection hidden="1"/>
    </xf>
    <xf numFmtId="0" fontId="46" fillId="0" borderId="55" xfId="0" applyFont="1" applyFill="1" applyBorder="1" applyAlignment="1">
      <alignment horizontal="center" vertical="center"/>
    </xf>
    <xf numFmtId="0" fontId="47" fillId="0" borderId="55" xfId="0" applyFont="1" applyFill="1" applyBorder="1" applyAlignment="1" applyProtection="1">
      <alignment horizontal="center" vertical="center" textRotation="90" wrapText="1"/>
      <protection hidden="1"/>
    </xf>
    <xf numFmtId="0" fontId="46" fillId="0" borderId="30" xfId="0" applyFont="1" applyFill="1" applyBorder="1" applyAlignment="1">
      <alignment horizontal="center" vertical="center"/>
    </xf>
    <xf numFmtId="0" fontId="46" fillId="0" borderId="30" xfId="0" applyFont="1" applyFill="1" applyBorder="1" applyAlignment="1" applyProtection="1">
      <alignment horizontal="center" vertical="center" textRotation="90"/>
      <protection locked="0"/>
    </xf>
    <xf numFmtId="0" fontId="47" fillId="0" borderId="30" xfId="0" applyFont="1" applyFill="1" applyBorder="1" applyAlignment="1" applyProtection="1">
      <alignment horizontal="center" vertical="center" textRotation="90" wrapText="1"/>
      <protection hidden="1"/>
    </xf>
    <xf numFmtId="9" fontId="46" fillId="0" borderId="55" xfId="0" applyNumberFormat="1" applyFont="1" applyFill="1" applyBorder="1" applyAlignment="1" applyProtection="1">
      <alignment horizontal="center" vertical="center"/>
      <protection hidden="1"/>
    </xf>
    <xf numFmtId="0" fontId="47" fillId="0" borderId="55" xfId="0" applyFont="1" applyFill="1" applyBorder="1" applyAlignment="1" applyProtection="1">
      <alignment horizontal="center" vertical="center" textRotation="90"/>
      <protection hidden="1"/>
    </xf>
    <xf numFmtId="0" fontId="46" fillId="0" borderId="55" xfId="0" applyFont="1" applyFill="1" applyBorder="1" applyAlignment="1" applyProtection="1">
      <alignment horizontal="center" vertical="center" textRotation="90" wrapText="1"/>
      <protection locked="0"/>
    </xf>
    <xf numFmtId="9" fontId="46" fillId="0" borderId="30" xfId="0" applyNumberFormat="1" applyFont="1" applyFill="1" applyBorder="1" applyAlignment="1" applyProtection="1">
      <alignment horizontal="center" vertical="center"/>
      <protection hidden="1"/>
    </xf>
    <xf numFmtId="0" fontId="46" fillId="0" borderId="55" xfId="0" applyFont="1" applyFill="1" applyBorder="1" applyAlignment="1" applyProtection="1">
      <alignment horizontal="center" vertical="center" wrapText="1"/>
      <protection locked="0"/>
    </xf>
    <xf numFmtId="0" fontId="46" fillId="0" borderId="28" xfId="0" applyFont="1" applyBorder="1" applyAlignment="1" applyProtection="1">
      <alignment horizontal="justify" vertical="center" wrapText="1"/>
      <protection locked="0"/>
    </xf>
    <xf numFmtId="0" fontId="46" fillId="0" borderId="28" xfId="0" applyFont="1" applyBorder="1" applyAlignment="1" applyProtection="1">
      <alignment horizontal="center" vertical="center" wrapText="1"/>
      <protection locked="0"/>
    </xf>
    <xf numFmtId="0" fontId="46" fillId="0" borderId="28" xfId="0" applyFont="1" applyBorder="1" applyAlignment="1" applyProtection="1">
      <alignment horizontal="center" vertical="center"/>
      <protection locked="0"/>
    </xf>
    <xf numFmtId="0" fontId="46" fillId="0" borderId="30" xfId="0" applyFont="1" applyFill="1" applyBorder="1" applyAlignment="1" applyProtection="1">
      <alignment horizontal="justify" vertical="center" wrapText="1"/>
      <protection locked="0"/>
    </xf>
    <xf numFmtId="0" fontId="46" fillId="0" borderId="56" xfId="0" applyFont="1" applyFill="1" applyBorder="1" applyAlignment="1" applyProtection="1">
      <alignment horizontal="center" vertical="center" wrapText="1"/>
      <protection locked="0"/>
    </xf>
    <xf numFmtId="0" fontId="46" fillId="0" borderId="55" xfId="0" applyFont="1" applyFill="1" applyBorder="1" applyAlignment="1" applyProtection="1">
      <alignment horizontal="center" vertical="center" textRotation="90"/>
      <protection locked="0"/>
    </xf>
    <xf numFmtId="14" fontId="46" fillId="0" borderId="28" xfId="0" applyNumberFormat="1" applyFont="1" applyFill="1" applyBorder="1" applyAlignment="1" applyProtection="1">
      <alignment horizontal="center" vertical="center" wrapText="1"/>
      <protection locked="0"/>
    </xf>
    <xf numFmtId="0" fontId="46" fillId="0" borderId="55" xfId="0" applyFont="1" applyFill="1" applyBorder="1" applyAlignment="1" applyProtection="1">
      <alignment horizontal="center" vertical="center" wrapText="1"/>
      <protection locked="0"/>
    </xf>
    <xf numFmtId="0" fontId="46" fillId="0" borderId="56" xfId="0" applyFont="1" applyFill="1" applyBorder="1" applyAlignment="1" applyProtection="1">
      <alignment horizontal="center" vertical="center" wrapText="1"/>
      <protection locked="0"/>
    </xf>
    <xf numFmtId="0" fontId="46" fillId="0" borderId="58" xfId="0" applyFont="1" applyFill="1" applyBorder="1" applyAlignment="1" applyProtection="1">
      <alignment horizontal="center" vertical="center" wrapText="1"/>
      <protection locked="0"/>
    </xf>
    <xf numFmtId="0" fontId="46" fillId="0" borderId="30" xfId="0" applyFont="1" applyFill="1" applyBorder="1" applyAlignment="1" applyProtection="1">
      <alignment horizontal="center" vertical="center"/>
      <protection locked="0"/>
    </xf>
    <xf numFmtId="0" fontId="46" fillId="0" borderId="29" xfId="0" applyFont="1" applyFill="1" applyBorder="1" applyAlignment="1" applyProtection="1">
      <alignment horizontal="justify" vertical="center" wrapText="1"/>
      <protection locked="0"/>
    </xf>
    <xf numFmtId="0" fontId="46" fillId="0" borderId="29" xfId="0" applyFont="1" applyFill="1" applyBorder="1" applyAlignment="1" applyProtection="1">
      <alignment horizontal="center" vertical="center"/>
      <protection locked="0"/>
    </xf>
    <xf numFmtId="0" fontId="46" fillId="0" borderId="28" xfId="0" applyFont="1" applyBorder="1" applyAlignment="1" applyProtection="1">
      <alignment horizontal="center" vertical="center" wrapText="1"/>
      <protection locked="0"/>
    </xf>
    <xf numFmtId="0" fontId="51" fillId="0" borderId="29" xfId="0" applyFont="1" applyFill="1" applyBorder="1" applyAlignment="1" applyProtection="1">
      <alignment horizontal="center" vertical="center" wrapText="1"/>
      <protection locked="0"/>
    </xf>
    <xf numFmtId="0" fontId="46" fillId="0" borderId="28" xfId="0" applyFont="1" applyBorder="1" applyAlignment="1" applyProtection="1">
      <alignment horizontal="center" vertical="center"/>
      <protection locked="0"/>
    </xf>
    <xf numFmtId="0" fontId="51" fillId="0" borderId="28" xfId="0" applyFont="1" applyFill="1" applyBorder="1" applyAlignment="1" applyProtection="1">
      <alignment horizontal="center" vertical="center" textRotation="90"/>
      <protection locked="0"/>
    </xf>
    <xf numFmtId="9" fontId="51" fillId="0" borderId="28" xfId="0" applyNumberFormat="1" applyFont="1" applyFill="1" applyBorder="1" applyAlignment="1" applyProtection="1">
      <alignment horizontal="center" vertical="center"/>
      <protection hidden="1"/>
    </xf>
    <xf numFmtId="0" fontId="46" fillId="0" borderId="49" xfId="0" applyFont="1" applyBorder="1" applyAlignment="1">
      <alignment horizontal="center" vertical="center" wrapText="1"/>
    </xf>
    <xf numFmtId="0" fontId="46" fillId="0" borderId="49" xfId="0" applyFont="1" applyBorder="1" applyAlignment="1">
      <alignment horizontal="center" vertical="center"/>
    </xf>
    <xf numFmtId="0" fontId="46" fillId="0" borderId="28" xfId="0" applyFont="1" applyFill="1" applyBorder="1" applyAlignment="1" applyProtection="1">
      <alignment vertical="center" wrapText="1"/>
      <protection locked="0"/>
    </xf>
    <xf numFmtId="0" fontId="53" fillId="0" borderId="0" xfId="0" applyFont="1" applyAlignment="1">
      <alignment vertical="center" wrapText="1"/>
    </xf>
    <xf numFmtId="0" fontId="46" fillId="0" borderId="28" xfId="0" applyFont="1" applyFill="1" applyBorder="1" applyAlignment="1" applyProtection="1">
      <alignment horizontal="center" vertical="center" wrapText="1"/>
      <protection locked="0"/>
    </xf>
    <xf numFmtId="0" fontId="46" fillId="0" borderId="28" xfId="0" applyFont="1" applyFill="1" applyBorder="1" applyAlignment="1" applyProtection="1">
      <alignment horizontal="justify" vertical="center" wrapText="1"/>
      <protection locked="0"/>
    </xf>
    <xf numFmtId="0" fontId="46" fillId="0" borderId="28" xfId="0" applyFont="1" applyFill="1" applyBorder="1" applyAlignment="1" applyProtection="1">
      <alignment horizontal="justify" vertical="center"/>
      <protection locked="0"/>
    </xf>
    <xf numFmtId="0" fontId="46" fillId="0" borderId="28" xfId="0" applyFont="1" applyFill="1" applyBorder="1" applyAlignment="1" applyProtection="1">
      <alignment horizontal="center" vertical="center"/>
      <protection hidden="1"/>
    </xf>
    <xf numFmtId="0" fontId="46" fillId="0" borderId="28" xfId="0" applyFont="1" applyFill="1" applyBorder="1" applyAlignment="1" applyProtection="1">
      <alignment horizontal="center" vertical="center" textRotation="90"/>
      <protection locked="0"/>
    </xf>
    <xf numFmtId="9" fontId="46" fillId="0" borderId="28" xfId="0" applyNumberFormat="1" applyFont="1" applyFill="1" applyBorder="1" applyAlignment="1" applyProtection="1">
      <alignment horizontal="center" vertical="center"/>
      <protection hidden="1"/>
    </xf>
    <xf numFmtId="164" fontId="46" fillId="0" borderId="28" xfId="1" applyNumberFormat="1" applyFont="1" applyFill="1" applyBorder="1" applyAlignment="1">
      <alignment horizontal="center" vertical="center"/>
    </xf>
    <xf numFmtId="0" fontId="47" fillId="0" borderId="28" xfId="0" applyFont="1" applyFill="1" applyBorder="1" applyAlignment="1" applyProtection="1">
      <alignment horizontal="center" vertical="center" textRotation="90" wrapText="1"/>
      <protection hidden="1"/>
    </xf>
    <xf numFmtId="0" fontId="47" fillId="0" borderId="28" xfId="0" applyFont="1" applyFill="1" applyBorder="1" applyAlignment="1" applyProtection="1">
      <alignment horizontal="center" vertical="center" textRotation="90"/>
      <protection hidden="1"/>
    </xf>
    <xf numFmtId="0" fontId="46" fillId="0" borderId="28" xfId="0" applyFont="1" applyFill="1" applyBorder="1" applyAlignment="1" applyProtection="1">
      <alignment horizontal="center" vertical="center" textRotation="90" wrapText="1"/>
      <protection locked="0"/>
    </xf>
    <xf numFmtId="0" fontId="46" fillId="0" borderId="28" xfId="0" applyFont="1" applyFill="1" applyBorder="1" applyAlignment="1" applyProtection="1">
      <alignment horizontal="center" vertical="center"/>
      <protection locked="0"/>
    </xf>
    <xf numFmtId="14" fontId="46" fillId="0" borderId="28" xfId="0" applyNumberFormat="1" applyFont="1" applyFill="1" applyBorder="1" applyAlignment="1" applyProtection="1">
      <alignment horizontal="center" vertical="center"/>
      <protection locked="0"/>
    </xf>
    <xf numFmtId="0" fontId="46" fillId="0" borderId="0" xfId="0" applyFont="1" applyFill="1"/>
    <xf numFmtId="0" fontId="46" fillId="0" borderId="28" xfId="0" applyFont="1" applyFill="1" applyBorder="1" applyAlignment="1" applyProtection="1">
      <alignment horizontal="justify" vertical="top" wrapText="1"/>
      <protection locked="0"/>
    </xf>
    <xf numFmtId="0" fontId="46" fillId="0" borderId="0" xfId="0" applyFont="1"/>
    <xf numFmtId="0" fontId="47" fillId="3" borderId="0" xfId="0" applyFont="1" applyFill="1" applyAlignment="1">
      <alignment horizontal="center" vertical="center"/>
    </xf>
    <xf numFmtId="0" fontId="47" fillId="0" borderId="0" xfId="0" applyFont="1" applyAlignment="1">
      <alignment horizontal="center" vertical="center"/>
    </xf>
    <xf numFmtId="0" fontId="47" fillId="2" borderId="0" xfId="0" applyFont="1" applyFill="1" applyAlignment="1">
      <alignment horizontal="center" vertical="center"/>
    </xf>
    <xf numFmtId="0" fontId="46" fillId="0" borderId="28" xfId="0" applyFont="1" applyFill="1" applyBorder="1" applyAlignment="1">
      <alignment horizontal="center" vertical="center"/>
    </xf>
    <xf numFmtId="0" fontId="46" fillId="0" borderId="0" xfId="0" applyFont="1" applyFill="1" applyAlignment="1">
      <alignment vertical="center"/>
    </xf>
    <xf numFmtId="0" fontId="51" fillId="0" borderId="28" xfId="0" applyFont="1" applyFill="1" applyBorder="1" applyAlignment="1" applyProtection="1">
      <alignment horizontal="justify" vertical="center" wrapText="1"/>
      <protection locked="0"/>
    </xf>
    <xf numFmtId="0" fontId="51" fillId="0" borderId="28" xfId="0" applyFont="1" applyFill="1" applyBorder="1" applyAlignment="1" applyProtection="1">
      <alignment horizontal="center" vertical="center" wrapText="1"/>
      <protection locked="0"/>
    </xf>
    <xf numFmtId="14" fontId="51" fillId="0" borderId="28" xfId="0" applyNumberFormat="1" applyFont="1" applyFill="1" applyBorder="1" applyAlignment="1" applyProtection="1">
      <alignment horizontal="center" vertical="center" wrapText="1"/>
      <protection locked="0"/>
    </xf>
    <xf numFmtId="0" fontId="51" fillId="0" borderId="28" xfId="0" applyFont="1" applyFill="1" applyBorder="1" applyAlignment="1" applyProtection="1">
      <alignment horizontal="center" vertical="center"/>
      <protection locked="0"/>
    </xf>
    <xf numFmtId="14" fontId="51" fillId="0" borderId="28" xfId="0" applyNumberFormat="1" applyFont="1" applyFill="1" applyBorder="1" applyAlignment="1" applyProtection="1">
      <alignment horizontal="center" vertical="center"/>
      <protection locked="0"/>
    </xf>
    <xf numFmtId="0" fontId="51" fillId="0" borderId="28" xfId="0" applyFont="1" applyFill="1" applyBorder="1" applyAlignment="1" applyProtection="1">
      <alignment horizontal="justify" vertical="top" wrapText="1"/>
      <protection locked="0"/>
    </xf>
    <xf numFmtId="0" fontId="46" fillId="0" borderId="29" xfId="0" applyFont="1" applyFill="1" applyBorder="1" applyAlignment="1" applyProtection="1">
      <alignment horizontal="center" vertical="center" wrapText="1"/>
      <protection locked="0"/>
    </xf>
    <xf numFmtId="0" fontId="46" fillId="0" borderId="30" xfId="0" applyFont="1" applyFill="1" applyBorder="1" applyAlignment="1" applyProtection="1">
      <alignment horizontal="center" vertical="center" wrapText="1"/>
      <protection locked="0"/>
    </xf>
    <xf numFmtId="0" fontId="46" fillId="0" borderId="28" xfId="0" applyFont="1" applyFill="1" applyBorder="1" applyAlignment="1" applyProtection="1">
      <alignment horizontal="justify" vertical="top" wrapText="1"/>
      <protection locked="0"/>
    </xf>
    <xf numFmtId="0" fontId="46" fillId="0" borderId="28" xfId="0" applyFont="1" applyBorder="1" applyAlignment="1" applyProtection="1">
      <alignment horizontal="left" vertical="top" wrapText="1"/>
      <protection locked="0"/>
    </xf>
    <xf numFmtId="0" fontId="51" fillId="0" borderId="28" xfId="0" applyFont="1" applyBorder="1" applyAlignment="1" applyProtection="1">
      <alignment horizontal="justify" vertical="center" wrapText="1"/>
      <protection locked="0"/>
    </xf>
    <xf numFmtId="0" fontId="51" fillId="0" borderId="28" xfId="0" applyFont="1" applyBorder="1" applyAlignment="1" applyProtection="1">
      <alignment horizontal="center" vertical="center" wrapText="1"/>
      <protection locked="0"/>
    </xf>
    <xf numFmtId="0" fontId="46" fillId="0" borderId="28" xfId="0" applyFont="1" applyFill="1" applyBorder="1" applyAlignment="1" applyProtection="1">
      <alignment vertical="center"/>
      <protection locked="0"/>
    </xf>
    <xf numFmtId="0" fontId="46" fillId="0" borderId="55" xfId="0" applyFont="1" applyFill="1" applyBorder="1" applyAlignment="1" applyProtection="1">
      <alignment horizontal="justify" vertical="top" wrapText="1"/>
      <protection locked="0"/>
    </xf>
    <xf numFmtId="14" fontId="46" fillId="0" borderId="56" xfId="0" applyNumberFormat="1" applyFont="1" applyFill="1" applyBorder="1" applyAlignment="1" applyProtection="1">
      <alignment horizontal="center" vertical="center" wrapText="1"/>
      <protection locked="0"/>
    </xf>
    <xf numFmtId="14" fontId="46" fillId="0" borderId="55" xfId="0" applyNumberFormat="1" applyFont="1" applyFill="1" applyBorder="1" applyAlignment="1" applyProtection="1">
      <alignment horizontal="center" vertical="center" wrapText="1"/>
      <protection locked="0"/>
    </xf>
    <xf numFmtId="0" fontId="46" fillId="0" borderId="58" xfId="0" applyFont="1" applyFill="1" applyBorder="1" applyAlignment="1" applyProtection="1">
      <alignment horizontal="center" vertical="top" wrapText="1"/>
      <protection locked="0"/>
    </xf>
    <xf numFmtId="0" fontId="46" fillId="0" borderId="55" xfId="0" applyFont="1" applyFill="1" applyBorder="1" applyAlignment="1" applyProtection="1">
      <alignment horizontal="center" vertical="top" wrapText="1"/>
      <protection locked="0"/>
    </xf>
    <xf numFmtId="0" fontId="46" fillId="0" borderId="28" xfId="0" applyFont="1" applyFill="1" applyBorder="1" applyAlignment="1" applyProtection="1">
      <alignment horizontal="justify" vertical="center" wrapText="1"/>
      <protection locked="0"/>
    </xf>
    <xf numFmtId="0" fontId="46" fillId="0" borderId="28" xfId="0" applyFont="1" applyFill="1" applyBorder="1" applyAlignment="1" applyProtection="1">
      <alignment horizontal="center" vertical="center" wrapText="1"/>
      <protection locked="0"/>
    </xf>
    <xf numFmtId="0" fontId="46" fillId="0" borderId="28" xfId="0" applyFont="1" applyFill="1" applyBorder="1" applyAlignment="1" applyProtection="1">
      <alignment horizontal="center" vertical="center"/>
      <protection locked="0"/>
    </xf>
    <xf numFmtId="9" fontId="46" fillId="0" borderId="29" xfId="0" applyNumberFormat="1" applyFont="1" applyFill="1" applyBorder="1" applyAlignment="1" applyProtection="1">
      <alignment horizontal="center" vertical="center"/>
      <protection hidden="1"/>
    </xf>
    <xf numFmtId="0" fontId="47" fillId="0" borderId="29" xfId="0" applyFont="1" applyFill="1" applyBorder="1" applyAlignment="1" applyProtection="1">
      <alignment horizontal="center" vertical="center" textRotation="90" wrapText="1"/>
      <protection hidden="1"/>
    </xf>
    <xf numFmtId="0" fontId="46" fillId="0" borderId="29" xfId="0" applyFont="1" applyFill="1" applyBorder="1" applyAlignment="1" applyProtection="1">
      <alignment horizontal="center" vertical="center" textRotation="90"/>
      <protection locked="0"/>
    </xf>
    <xf numFmtId="0" fontId="46" fillId="0" borderId="29" xfId="0" applyFont="1" applyFill="1" applyBorder="1" applyAlignment="1" applyProtection="1">
      <alignment horizontal="justify" vertical="center" wrapText="1"/>
      <protection locked="0"/>
    </xf>
    <xf numFmtId="0" fontId="46" fillId="0" borderId="29" xfId="0" applyFont="1" applyFill="1" applyBorder="1" applyAlignment="1" applyProtection="1">
      <alignment horizontal="center" vertical="center" wrapText="1"/>
      <protection locked="0"/>
    </xf>
    <xf numFmtId="0" fontId="46" fillId="0" borderId="29" xfId="0" applyFont="1" applyFill="1" applyBorder="1" applyAlignment="1" applyProtection="1">
      <alignment horizontal="center" vertical="center"/>
      <protection locked="0"/>
    </xf>
    <xf numFmtId="0" fontId="46" fillId="0" borderId="29" xfId="0" applyFont="1" applyFill="1" applyBorder="1" applyAlignment="1">
      <alignment horizontal="center" vertical="center"/>
    </xf>
    <xf numFmtId="0" fontId="47" fillId="0" borderId="29" xfId="0" applyFont="1" applyFill="1" applyBorder="1" applyAlignment="1" applyProtection="1">
      <alignment horizontal="center" vertical="center" textRotation="90"/>
      <protection hidden="1"/>
    </xf>
    <xf numFmtId="0" fontId="46" fillId="0" borderId="28" xfId="0" applyFont="1" applyBorder="1" applyAlignment="1" applyProtection="1">
      <alignment horizontal="center" vertical="center" wrapText="1"/>
      <protection locked="0"/>
    </xf>
    <xf numFmtId="0" fontId="46" fillId="0" borderId="28" xfId="0" applyFont="1" applyBorder="1" applyAlignment="1" applyProtection="1">
      <alignment horizontal="center" vertical="center"/>
      <protection locked="0"/>
    </xf>
    <xf numFmtId="0" fontId="46" fillId="0" borderId="28" xfId="0" applyFont="1" applyFill="1" applyBorder="1" applyAlignment="1" applyProtection="1">
      <alignment horizontal="justify" vertical="top" wrapText="1"/>
      <protection locked="0"/>
    </xf>
    <xf numFmtId="0" fontId="46" fillId="0" borderId="55" xfId="0" applyFont="1" applyFill="1" applyBorder="1" applyAlignment="1" applyProtection="1">
      <alignment vertical="center" wrapText="1"/>
      <protection locked="0"/>
    </xf>
    <xf numFmtId="14" fontId="46" fillId="0" borderId="50" xfId="0" applyNumberFormat="1" applyFont="1" applyBorder="1" applyAlignment="1">
      <alignment horizontal="center" vertical="center"/>
    </xf>
    <xf numFmtId="0" fontId="46" fillId="0" borderId="52" xfId="0" applyFont="1" applyBorder="1" applyAlignment="1">
      <alignment horizontal="center" vertical="center"/>
    </xf>
    <xf numFmtId="14" fontId="46" fillId="0" borderId="53" xfId="0" applyNumberFormat="1" applyFont="1" applyBorder="1" applyAlignment="1">
      <alignment horizontal="center" vertical="center"/>
    </xf>
    <xf numFmtId="14" fontId="46" fillId="0" borderId="58" xfId="0" applyNumberFormat="1" applyFont="1" applyFill="1" applyBorder="1" applyAlignment="1" applyProtection="1">
      <alignment horizontal="center" vertical="center" wrapText="1"/>
      <protection locked="0"/>
    </xf>
    <xf numFmtId="0" fontId="51" fillId="0" borderId="29" xfId="0" applyFont="1" applyFill="1" applyBorder="1" applyAlignment="1" applyProtection="1">
      <alignment horizontal="center" vertical="center"/>
      <protection locked="0"/>
    </xf>
    <xf numFmtId="14" fontId="51" fillId="0" borderId="29" xfId="0" applyNumberFormat="1" applyFont="1" applyFill="1" applyBorder="1" applyAlignment="1" applyProtection="1">
      <alignment horizontal="center" vertical="center"/>
      <protection locked="0"/>
    </xf>
    <xf numFmtId="0" fontId="46" fillId="0" borderId="64" xfId="0" applyFont="1" applyFill="1" applyBorder="1" applyAlignment="1" applyProtection="1">
      <alignment vertical="center" wrapText="1"/>
      <protection locked="0"/>
    </xf>
    <xf numFmtId="0" fontId="46" fillId="18" borderId="28" xfId="0" applyFont="1" applyFill="1" applyBorder="1" applyAlignment="1" applyProtection="1">
      <alignment horizontal="center" vertical="center" wrapText="1"/>
      <protection locked="0"/>
    </xf>
    <xf numFmtId="0" fontId="46" fillId="0" borderId="28" xfId="0" applyFont="1" applyFill="1" applyBorder="1" applyAlignment="1" applyProtection="1">
      <alignment horizontal="justify" vertical="center" wrapText="1"/>
      <protection locked="0"/>
    </xf>
    <xf numFmtId="0" fontId="46" fillId="0" borderId="28" xfId="0" applyFont="1" applyFill="1" applyBorder="1" applyAlignment="1" applyProtection="1">
      <alignment horizontal="center" vertical="center" wrapText="1"/>
      <protection locked="0"/>
    </xf>
    <xf numFmtId="0" fontId="46" fillId="0" borderId="28" xfId="0" applyFont="1" applyFill="1" applyBorder="1" applyAlignment="1" applyProtection="1">
      <alignment horizontal="center" vertical="center"/>
      <protection locked="0"/>
    </xf>
    <xf numFmtId="0" fontId="51" fillId="0" borderId="28" xfId="0" applyFont="1" applyBorder="1" applyAlignment="1" applyProtection="1">
      <alignment horizontal="center" vertical="center"/>
      <protection locked="0"/>
    </xf>
    <xf numFmtId="14" fontId="51" fillId="0" borderId="28" xfId="0" applyNumberFormat="1" applyFont="1" applyBorder="1" applyAlignment="1" applyProtection="1">
      <alignment horizontal="center" vertical="center"/>
      <protection locked="0"/>
    </xf>
    <xf numFmtId="0" fontId="46" fillId="0" borderId="28" xfId="0" applyFont="1" applyBorder="1" applyAlignment="1" applyProtection="1">
      <alignment horizontal="justify" vertical="center"/>
      <protection locked="0"/>
    </xf>
    <xf numFmtId="0" fontId="46" fillId="0" borderId="52" xfId="0" applyFont="1" applyBorder="1" applyAlignment="1">
      <alignment horizontal="center" vertical="center" wrapText="1"/>
    </xf>
    <xf numFmtId="0" fontId="55" fillId="9" borderId="0" xfId="0" applyFont="1" applyFill="1" applyAlignment="1">
      <alignment vertical="center"/>
    </xf>
    <xf numFmtId="0" fontId="55" fillId="4" borderId="0" xfId="0" applyFont="1" applyFill="1" applyAlignment="1">
      <alignment horizontal="center" vertical="center"/>
    </xf>
    <xf numFmtId="0" fontId="53" fillId="0" borderId="0" xfId="0" applyFont="1" applyAlignment="1">
      <alignment horizontal="center" vertical="center" wrapText="1"/>
    </xf>
    <xf numFmtId="0" fontId="53" fillId="0" borderId="0" xfId="0" applyFont="1" applyAlignment="1">
      <alignment horizontal="center" vertical="center"/>
    </xf>
    <xf numFmtId="0" fontId="53" fillId="0" borderId="49" xfId="0" applyFont="1" applyBorder="1" applyAlignment="1">
      <alignment vertical="center" wrapText="1"/>
    </xf>
    <xf numFmtId="0" fontId="53" fillId="0" borderId="49" xfId="0" applyFont="1" applyBorder="1" applyAlignment="1">
      <alignment vertical="center"/>
    </xf>
    <xf numFmtId="0" fontId="53" fillId="0" borderId="49" xfId="0" applyFont="1" applyBorder="1" applyAlignment="1">
      <alignment horizontal="center" vertical="center" wrapText="1"/>
    </xf>
    <xf numFmtId="0" fontId="53" fillId="0" borderId="49" xfId="0" applyFont="1" applyBorder="1" applyAlignment="1">
      <alignment horizontal="center" vertical="center"/>
    </xf>
    <xf numFmtId="0" fontId="46" fillId="0" borderId="75" xfId="0" applyFont="1" applyBorder="1" applyAlignment="1">
      <alignment horizontal="center" vertical="center"/>
    </xf>
    <xf numFmtId="0" fontId="46" fillId="0" borderId="75" xfId="0" applyFont="1" applyBorder="1" applyAlignment="1" applyProtection="1">
      <alignment horizontal="justify" vertical="top" wrapText="1"/>
      <protection locked="0"/>
    </xf>
    <xf numFmtId="0" fontId="46" fillId="0" borderId="75" xfId="0" applyFont="1" applyBorder="1" applyAlignment="1" applyProtection="1">
      <alignment horizontal="center" vertical="center"/>
      <protection hidden="1"/>
    </xf>
    <xf numFmtId="0" fontId="46" fillId="0" borderId="75" xfId="0" applyFont="1" applyBorder="1" applyAlignment="1" applyProtection="1">
      <alignment horizontal="center" vertical="center" textRotation="90"/>
      <protection locked="0"/>
    </xf>
    <xf numFmtId="9" fontId="46" fillId="0" borderId="75" xfId="0" applyNumberFormat="1" applyFont="1" applyBorder="1" applyAlignment="1" applyProtection="1">
      <alignment horizontal="center" vertical="center"/>
      <protection hidden="1"/>
    </xf>
    <xf numFmtId="164" fontId="46" fillId="0" borderId="75" xfId="1" applyNumberFormat="1" applyFont="1" applyFill="1" applyBorder="1" applyAlignment="1">
      <alignment horizontal="center" vertical="center"/>
    </xf>
    <xf numFmtId="0" fontId="47" fillId="0" borderId="75" xfId="0" applyFont="1" applyBorder="1" applyAlignment="1" applyProtection="1">
      <alignment horizontal="center" vertical="center" textRotation="90" wrapText="1"/>
      <protection hidden="1"/>
    </xf>
    <xf numFmtId="0" fontId="47" fillId="0" borderId="75" xfId="0" applyFont="1" applyBorder="1" applyAlignment="1" applyProtection="1">
      <alignment horizontal="center" vertical="center" textRotation="90"/>
      <protection hidden="1"/>
    </xf>
    <xf numFmtId="0" fontId="46" fillId="0" borderId="75" xfId="0" applyFont="1" applyBorder="1" applyAlignment="1" applyProtection="1">
      <alignment horizontal="center" vertical="center" textRotation="90" wrapText="1"/>
      <protection locked="0"/>
    </xf>
    <xf numFmtId="14" fontId="46" fillId="0" borderId="75" xfId="0" applyNumberFormat="1" applyFont="1" applyBorder="1" applyAlignment="1" applyProtection="1">
      <alignment horizontal="center" vertical="center"/>
      <protection locked="0"/>
    </xf>
    <xf numFmtId="0" fontId="46" fillId="0" borderId="28" xfId="0" applyFont="1" applyBorder="1" applyAlignment="1" applyProtection="1">
      <alignment horizontal="justify" vertical="top" wrapText="1"/>
      <protection locked="0"/>
    </xf>
    <xf numFmtId="0" fontId="46" fillId="0" borderId="28" xfId="0" applyFont="1" applyBorder="1" applyAlignment="1" applyProtection="1">
      <alignment vertical="center" wrapText="1"/>
      <protection locked="0"/>
    </xf>
    <xf numFmtId="0" fontId="46" fillId="0" borderId="28" xfId="0" applyFont="1" applyBorder="1" applyAlignment="1" applyProtection="1">
      <alignment vertical="center"/>
      <protection locked="0"/>
    </xf>
    <xf numFmtId="0" fontId="46" fillId="0" borderId="79" xfId="0" applyFont="1" applyBorder="1" applyAlignment="1" applyProtection="1">
      <alignment vertical="center" wrapText="1"/>
      <protection locked="0"/>
    </xf>
    <xf numFmtId="0" fontId="46" fillId="0" borderId="80" xfId="0" applyFont="1" applyBorder="1" applyAlignment="1">
      <alignment horizontal="center" vertical="center"/>
    </xf>
    <xf numFmtId="0" fontId="46" fillId="0" borderId="80" xfId="0" applyFont="1" applyBorder="1" applyAlignment="1" applyProtection="1">
      <alignment horizontal="justify" vertical="center" wrapText="1"/>
      <protection locked="0"/>
    </xf>
    <xf numFmtId="0" fontId="46" fillId="0" borderId="80" xfId="0" applyFont="1" applyBorder="1" applyAlignment="1" applyProtection="1">
      <alignment horizontal="center" vertical="center"/>
      <protection hidden="1"/>
    </xf>
    <xf numFmtId="0" fontId="46" fillId="0" borderId="80" xfId="0" applyFont="1" applyBorder="1" applyAlignment="1" applyProtection="1">
      <alignment horizontal="center" vertical="center" textRotation="90"/>
      <protection locked="0"/>
    </xf>
    <xf numFmtId="9" fontId="46" fillId="0" borderId="80" xfId="0" applyNumberFormat="1" applyFont="1" applyBorder="1" applyAlignment="1" applyProtection="1">
      <alignment horizontal="center" vertical="center"/>
      <protection hidden="1"/>
    </xf>
    <xf numFmtId="164" fontId="46" fillId="0" borderId="80" xfId="1" applyNumberFormat="1" applyFont="1" applyFill="1" applyBorder="1" applyAlignment="1">
      <alignment horizontal="center" vertical="center"/>
    </xf>
    <xf numFmtId="0" fontId="47" fillId="0" borderId="80" xfId="0" applyFont="1" applyBorder="1" applyAlignment="1" applyProtection="1">
      <alignment horizontal="center" vertical="center" textRotation="90" wrapText="1"/>
      <protection hidden="1"/>
    </xf>
    <xf numFmtId="0" fontId="47" fillId="0" borderId="80" xfId="0" applyFont="1" applyBorder="1" applyAlignment="1" applyProtection="1">
      <alignment horizontal="center" vertical="center" textRotation="90"/>
      <protection hidden="1"/>
    </xf>
    <xf numFmtId="0" fontId="46" fillId="0" borderId="80" xfId="0" applyFont="1" applyBorder="1" applyAlignment="1" applyProtection="1">
      <alignment horizontal="center" vertical="center" textRotation="90" wrapText="1"/>
      <protection locked="0"/>
    </xf>
    <xf numFmtId="0" fontId="46" fillId="0" borderId="80" xfId="0" applyFont="1" applyBorder="1" applyAlignment="1" applyProtection="1">
      <alignment horizontal="center" vertical="center" wrapText="1"/>
      <protection locked="0"/>
    </xf>
    <xf numFmtId="0" fontId="46" fillId="0" borderId="80" xfId="0" applyFont="1" applyBorder="1" applyAlignment="1" applyProtection="1">
      <alignment horizontal="center" vertical="center"/>
      <protection locked="0"/>
    </xf>
    <xf numFmtId="14" fontId="46" fillId="0" borderId="80" xfId="0" applyNumberFormat="1" applyFont="1" applyBorder="1" applyAlignment="1" applyProtection="1">
      <alignment horizontal="center" vertical="center"/>
      <protection locked="0"/>
    </xf>
    <xf numFmtId="0" fontId="46" fillId="0" borderId="80" xfId="0" applyFont="1" applyBorder="1" applyAlignment="1" applyProtection="1">
      <alignment vertical="center" wrapText="1"/>
      <protection locked="0"/>
    </xf>
    <xf numFmtId="0" fontId="46" fillId="0" borderId="80" xfId="0" applyFont="1" applyBorder="1" applyAlignment="1" applyProtection="1">
      <alignment vertical="center"/>
      <protection locked="0"/>
    </xf>
    <xf numFmtId="0" fontId="46" fillId="0" borderId="81" xfId="0" applyFont="1" applyBorder="1" applyAlignment="1" applyProtection="1">
      <alignment vertical="center" wrapText="1"/>
      <protection locked="0"/>
    </xf>
    <xf numFmtId="0" fontId="46" fillId="0" borderId="75" xfId="0" applyFont="1" applyBorder="1" applyAlignment="1" applyProtection="1">
      <alignment horizontal="center" vertical="center" wrapText="1"/>
      <protection locked="0"/>
    </xf>
    <xf numFmtId="0" fontId="46" fillId="0" borderId="75" xfId="0" applyFont="1" applyBorder="1" applyAlignment="1" applyProtection="1">
      <alignment horizontal="justify" vertical="center" wrapText="1"/>
      <protection locked="0"/>
    </xf>
    <xf numFmtId="0" fontId="46" fillId="0" borderId="29" xfId="0" applyFont="1" applyFill="1" applyBorder="1" applyAlignment="1" applyProtection="1">
      <alignment horizontal="center" vertical="center"/>
      <protection hidden="1"/>
    </xf>
    <xf numFmtId="164" fontId="46" fillId="0" borderId="29" xfId="1" applyNumberFormat="1" applyFont="1" applyFill="1" applyBorder="1" applyAlignment="1">
      <alignment horizontal="center" vertical="center"/>
    </xf>
    <xf numFmtId="0" fontId="46" fillId="0" borderId="29" xfId="0" applyFont="1" applyFill="1" applyBorder="1" applyAlignment="1" applyProtection="1">
      <alignment horizontal="center" vertical="center" textRotation="90" wrapText="1"/>
      <protection locked="0"/>
    </xf>
    <xf numFmtId="0" fontId="63" fillId="16" borderId="48" xfId="0" applyFont="1" applyFill="1" applyBorder="1" applyAlignment="1">
      <alignment horizontal="left" vertical="center" wrapText="1" readingOrder="1"/>
    </xf>
    <xf numFmtId="0" fontId="63" fillId="17" borderId="48" xfId="0" applyFont="1" applyFill="1" applyBorder="1" applyAlignment="1">
      <alignment horizontal="left" vertical="center" wrapText="1" readingOrder="1"/>
    </xf>
    <xf numFmtId="0" fontId="46" fillId="0" borderId="28" xfId="0" applyFont="1" applyFill="1" applyBorder="1" applyAlignment="1" applyProtection="1">
      <alignment horizontal="center" vertical="center" wrapText="1"/>
      <protection locked="0"/>
    </xf>
    <xf numFmtId="0" fontId="46" fillId="0" borderId="28" xfId="0" applyFont="1" applyFill="1" applyBorder="1" applyAlignment="1" applyProtection="1">
      <alignment horizontal="justify" vertical="center" wrapText="1"/>
      <protection locked="0"/>
    </xf>
    <xf numFmtId="0" fontId="46" fillId="0" borderId="28" xfId="0" applyFont="1" applyFill="1" applyBorder="1" applyAlignment="1" applyProtection="1">
      <alignment horizontal="center" vertical="center"/>
      <protection locked="0"/>
    </xf>
    <xf numFmtId="0" fontId="46" fillId="0" borderId="29" xfId="0" applyFont="1" applyFill="1" applyBorder="1" applyAlignment="1" applyProtection="1">
      <alignment horizontal="center" vertical="center" wrapText="1"/>
      <protection locked="0"/>
    </xf>
    <xf numFmtId="0" fontId="46" fillId="0" borderId="41" xfId="0" applyFont="1" applyFill="1" applyBorder="1" applyAlignment="1" applyProtection="1">
      <alignment horizontal="center" vertical="center" wrapText="1"/>
      <protection locked="0"/>
    </xf>
    <xf numFmtId="0" fontId="46" fillId="0" borderId="30" xfId="0" applyFont="1" applyFill="1" applyBorder="1" applyAlignment="1" applyProtection="1">
      <alignment horizontal="center" vertical="center" wrapText="1"/>
      <protection locked="0"/>
    </xf>
    <xf numFmtId="0" fontId="46" fillId="0" borderId="28" xfId="0" applyFont="1" applyFill="1" applyBorder="1" applyAlignment="1" applyProtection="1">
      <alignment horizontal="left" vertical="center" wrapText="1"/>
      <protection locked="0"/>
    </xf>
    <xf numFmtId="0" fontId="46" fillId="0" borderId="28" xfId="0" applyFont="1" applyFill="1" applyBorder="1" applyAlignment="1" applyProtection="1">
      <alignment horizontal="justify" vertical="top" wrapText="1"/>
      <protection locked="0"/>
    </xf>
    <xf numFmtId="0" fontId="53" fillId="0" borderId="0" xfId="0" applyFont="1" applyAlignment="1">
      <alignment vertical="center"/>
    </xf>
    <xf numFmtId="0" fontId="46" fillId="0" borderId="41" xfId="0" applyFont="1" applyFill="1" applyBorder="1" applyAlignment="1" applyProtection="1">
      <alignment vertical="center" wrapText="1"/>
      <protection locked="0"/>
    </xf>
    <xf numFmtId="0" fontId="46" fillId="0" borderId="30" xfId="0" applyFont="1" applyFill="1" applyBorder="1" applyAlignment="1" applyProtection="1">
      <alignment vertical="center" wrapText="1"/>
      <protection locked="0"/>
    </xf>
    <xf numFmtId="0" fontId="46" fillId="0" borderId="0" xfId="0" applyFont="1" applyFill="1" applyBorder="1" applyAlignment="1" applyProtection="1">
      <alignment horizontal="justify" vertical="center" wrapText="1"/>
      <protection locked="0"/>
    </xf>
    <xf numFmtId="0" fontId="46" fillId="0" borderId="0" xfId="0" applyFont="1" applyFill="1" applyAlignment="1">
      <alignment wrapText="1"/>
    </xf>
    <xf numFmtId="0" fontId="46" fillId="0" borderId="29" xfId="0" applyFont="1" applyFill="1" applyBorder="1" applyAlignment="1" applyProtection="1">
      <alignment vertical="center" wrapText="1"/>
      <protection locked="0"/>
    </xf>
    <xf numFmtId="0" fontId="32" fillId="10" borderId="15" xfId="0" applyFont="1" applyFill="1" applyBorder="1" applyAlignment="1">
      <alignment horizontal="center" vertical="center" wrapText="1"/>
    </xf>
    <xf numFmtId="0" fontId="32" fillId="10" borderId="16" xfId="0" applyFont="1" applyFill="1" applyBorder="1" applyAlignment="1">
      <alignment horizontal="center" vertical="center" wrapText="1"/>
    </xf>
    <xf numFmtId="0" fontId="32" fillId="11" borderId="17" xfId="0" applyFont="1" applyFill="1" applyBorder="1" applyAlignment="1">
      <alignment horizontal="center" vertical="center" textRotation="90"/>
    </xf>
    <xf numFmtId="0" fontId="32" fillId="11" borderId="19" xfId="0" applyFont="1" applyFill="1" applyBorder="1" applyAlignment="1">
      <alignment horizontal="center" vertical="center" textRotation="90"/>
    </xf>
    <xf numFmtId="0" fontId="32" fillId="11" borderId="21" xfId="0" applyFont="1" applyFill="1" applyBorder="1" applyAlignment="1">
      <alignment horizontal="center" vertical="center" textRotation="90"/>
    </xf>
    <xf numFmtId="0" fontId="44" fillId="14" borderId="26" xfId="0" applyFont="1" applyFill="1" applyBorder="1" applyAlignment="1">
      <alignment horizontal="center" vertical="center"/>
    </xf>
    <xf numFmtId="0" fontId="44" fillId="14" borderId="27" xfId="0" applyFont="1" applyFill="1" applyBorder="1" applyAlignment="1">
      <alignment horizontal="center" vertical="center"/>
    </xf>
    <xf numFmtId="0" fontId="53" fillId="0" borderId="60" xfId="0" applyFont="1" applyBorder="1" applyAlignment="1">
      <alignment horizontal="center" vertical="center" wrapText="1"/>
    </xf>
    <xf numFmtId="0" fontId="53" fillId="0" borderId="62" xfId="0" applyFont="1" applyBorder="1" applyAlignment="1">
      <alignment horizontal="center" vertical="center" wrapText="1"/>
    </xf>
    <xf numFmtId="0" fontId="53" fillId="0" borderId="73" xfId="0" applyFont="1" applyBorder="1" applyAlignment="1">
      <alignment horizontal="center" vertical="center" wrapText="1"/>
    </xf>
    <xf numFmtId="0" fontId="53" fillId="0" borderId="74" xfId="0" applyFont="1" applyBorder="1" applyAlignment="1">
      <alignment horizontal="center" vertical="center" wrapText="1"/>
    </xf>
    <xf numFmtId="0" fontId="46" fillId="0" borderId="29" xfId="0" applyFont="1" applyFill="1" applyBorder="1" applyAlignment="1" applyProtection="1">
      <alignment horizontal="center" vertical="center" wrapText="1"/>
      <protection locked="0"/>
    </xf>
    <xf numFmtId="0" fontId="46" fillId="0" borderId="41" xfId="0" applyFont="1" applyFill="1" applyBorder="1" applyAlignment="1" applyProtection="1">
      <alignment horizontal="center" vertical="center" wrapText="1"/>
      <protection locked="0"/>
    </xf>
    <xf numFmtId="0" fontId="46" fillId="0" borderId="30" xfId="0" applyFont="1" applyFill="1" applyBorder="1" applyAlignment="1" applyProtection="1">
      <alignment horizontal="center" vertical="center" wrapText="1"/>
      <protection locked="0"/>
    </xf>
    <xf numFmtId="14" fontId="46" fillId="0" borderId="29" xfId="0" applyNumberFormat="1" applyFont="1" applyFill="1" applyBorder="1" applyAlignment="1">
      <alignment horizontal="center" vertical="center"/>
    </xf>
    <xf numFmtId="0" fontId="46" fillId="0" borderId="41" xfId="0" applyFont="1" applyFill="1" applyBorder="1" applyAlignment="1">
      <alignment horizontal="center" vertical="center"/>
    </xf>
    <xf numFmtId="0" fontId="46" fillId="0" borderId="30" xfId="0" applyFont="1" applyFill="1" applyBorder="1" applyAlignment="1">
      <alignment horizontal="center" vertical="center"/>
    </xf>
    <xf numFmtId="14" fontId="46" fillId="0" borderId="29" xfId="0" applyNumberFormat="1" applyFont="1" applyFill="1" applyBorder="1" applyAlignment="1" applyProtection="1">
      <alignment horizontal="center" vertical="center" wrapText="1"/>
      <protection locked="0"/>
    </xf>
    <xf numFmtId="14" fontId="46" fillId="0" borderId="41" xfId="0" applyNumberFormat="1" applyFont="1" applyFill="1" applyBorder="1" applyAlignment="1" applyProtection="1">
      <alignment horizontal="center" vertical="center" wrapText="1"/>
      <protection locked="0"/>
    </xf>
    <xf numFmtId="14" fontId="46" fillId="0" borderId="30" xfId="0" applyNumberFormat="1" applyFont="1" applyFill="1" applyBorder="1" applyAlignment="1" applyProtection="1">
      <alignment horizontal="center" vertical="center" wrapText="1"/>
      <protection locked="0"/>
    </xf>
    <xf numFmtId="0" fontId="53" fillId="0" borderId="29" xfId="0" applyFont="1" applyBorder="1" applyAlignment="1">
      <alignment horizontal="center" vertical="center" wrapText="1"/>
    </xf>
    <xf numFmtId="0" fontId="53" fillId="0" borderId="41" xfId="0" applyFont="1" applyBorder="1" applyAlignment="1">
      <alignment horizontal="center" vertical="center" wrapText="1"/>
    </xf>
    <xf numFmtId="0" fontId="53" fillId="0" borderId="30" xfId="0" applyFont="1" applyBorder="1" applyAlignment="1">
      <alignment horizontal="center" vertical="center" wrapText="1"/>
    </xf>
    <xf numFmtId="0" fontId="46" fillId="0" borderId="28" xfId="0" applyFont="1" applyFill="1" applyBorder="1" applyAlignment="1" applyProtection="1">
      <alignment horizontal="center" vertical="center" wrapText="1"/>
      <protection locked="0"/>
    </xf>
    <xf numFmtId="0" fontId="64" fillId="0" borderId="73" xfId="0" applyFont="1" applyBorder="1" applyAlignment="1">
      <alignment horizontal="center" vertical="center" wrapText="1"/>
    </xf>
    <xf numFmtId="0" fontId="64" fillId="0" borderId="74" xfId="0" applyFont="1" applyBorder="1" applyAlignment="1">
      <alignment horizontal="center" vertical="center" wrapText="1"/>
    </xf>
    <xf numFmtId="0" fontId="53" fillId="0" borderId="0" xfId="0" applyFont="1" applyAlignment="1">
      <alignment horizontal="center" vertical="center" wrapText="1"/>
    </xf>
    <xf numFmtId="14" fontId="46" fillId="0" borderId="29" xfId="0" applyNumberFormat="1" applyFont="1" applyFill="1" applyBorder="1" applyAlignment="1" applyProtection="1">
      <alignment horizontal="center" vertical="center"/>
      <protection locked="0"/>
    </xf>
    <xf numFmtId="14" fontId="46" fillId="0" borderId="30" xfId="0" applyNumberFormat="1" applyFont="1" applyFill="1" applyBorder="1" applyAlignment="1" applyProtection="1">
      <alignment horizontal="center" vertical="center"/>
      <protection locked="0"/>
    </xf>
    <xf numFmtId="0" fontId="53" fillId="0" borderId="60" xfId="0" applyFont="1" applyBorder="1" applyAlignment="1">
      <alignment horizontal="center" wrapText="1"/>
    </xf>
    <xf numFmtId="0" fontId="53" fillId="0" borderId="62" xfId="0" applyFont="1" applyBorder="1" applyAlignment="1">
      <alignment horizontal="center" wrapText="1"/>
    </xf>
    <xf numFmtId="0" fontId="46" fillId="0" borderId="76" xfId="0" applyFont="1" applyBorder="1" applyAlignment="1" applyProtection="1">
      <alignment horizontal="center" vertical="center" wrapText="1"/>
      <protection locked="0"/>
    </xf>
    <xf numFmtId="0" fontId="46" fillId="0" borderId="30" xfId="0" applyFont="1" applyBorder="1" applyAlignment="1" applyProtection="1">
      <alignment horizontal="center" vertical="center" wrapText="1"/>
      <protection locked="0"/>
    </xf>
    <xf numFmtId="0" fontId="46" fillId="0" borderId="77" xfId="0" applyFont="1" applyBorder="1" applyAlignment="1" applyProtection="1">
      <alignment horizontal="center" vertical="center" wrapText="1"/>
      <protection locked="0"/>
    </xf>
    <xf numFmtId="0" fontId="46" fillId="0" borderId="78" xfId="0" applyFont="1" applyBorder="1" applyAlignment="1" applyProtection="1">
      <alignment horizontal="center" vertical="center" wrapText="1"/>
      <protection locked="0"/>
    </xf>
    <xf numFmtId="0" fontId="60" fillId="3" borderId="55" xfId="10" applyFont="1" applyFill="1" applyBorder="1" applyAlignment="1" applyProtection="1">
      <alignment horizontal="center" vertical="center" wrapText="1" readingOrder="1"/>
      <protection locked="0"/>
    </xf>
    <xf numFmtId="0" fontId="46" fillId="0" borderId="55" xfId="0" applyFont="1" applyFill="1" applyBorder="1" applyAlignment="1" applyProtection="1">
      <alignment horizontal="center" vertical="center" textRotation="90"/>
      <protection locked="0"/>
    </xf>
    <xf numFmtId="0" fontId="47" fillId="0" borderId="55" xfId="0" applyFont="1" applyFill="1" applyBorder="1" applyAlignment="1" applyProtection="1">
      <alignment horizontal="center" vertical="center" textRotation="90" wrapText="1"/>
      <protection hidden="1"/>
    </xf>
    <xf numFmtId="0" fontId="46" fillId="0" borderId="29" xfId="0" applyFont="1" applyFill="1" applyBorder="1" applyAlignment="1" applyProtection="1">
      <alignment horizontal="center" vertical="center" textRotation="90"/>
      <protection locked="0"/>
    </xf>
    <xf numFmtId="0" fontId="46" fillId="0" borderId="41" xfId="0" applyFont="1" applyFill="1" applyBorder="1" applyAlignment="1" applyProtection="1">
      <alignment horizontal="center" vertical="center" textRotation="90"/>
      <protection locked="0"/>
    </xf>
    <xf numFmtId="0" fontId="46" fillId="0" borderId="30" xfId="0" applyFont="1" applyFill="1" applyBorder="1" applyAlignment="1" applyProtection="1">
      <alignment horizontal="center" vertical="center" textRotation="90"/>
      <protection locked="0"/>
    </xf>
    <xf numFmtId="0" fontId="47" fillId="0" borderId="29" xfId="0" applyFont="1" applyFill="1" applyBorder="1" applyAlignment="1" applyProtection="1">
      <alignment horizontal="center" vertical="center" textRotation="90" wrapText="1"/>
      <protection hidden="1"/>
    </xf>
    <xf numFmtId="0" fontId="47" fillId="0" borderId="41" xfId="0" applyFont="1" applyFill="1" applyBorder="1" applyAlignment="1" applyProtection="1">
      <alignment horizontal="center" vertical="center" textRotation="90" wrapText="1"/>
      <protection hidden="1"/>
    </xf>
    <xf numFmtId="0" fontId="47" fillId="0" borderId="30" xfId="0" applyFont="1" applyFill="1" applyBorder="1" applyAlignment="1" applyProtection="1">
      <alignment horizontal="center" vertical="center" textRotation="90" wrapText="1"/>
      <protection hidden="1"/>
    </xf>
    <xf numFmtId="9" fontId="46" fillId="0" borderId="55" xfId="0" applyNumberFormat="1" applyFont="1" applyFill="1" applyBorder="1" applyAlignment="1" applyProtection="1">
      <alignment horizontal="center" vertical="center"/>
      <protection hidden="1"/>
    </xf>
    <xf numFmtId="0" fontId="47" fillId="0" borderId="55" xfId="0" applyFont="1" applyFill="1" applyBorder="1" applyAlignment="1" applyProtection="1">
      <alignment horizontal="center" vertical="center" textRotation="90"/>
      <protection hidden="1"/>
    </xf>
    <xf numFmtId="0" fontId="46" fillId="0" borderId="55" xfId="0" applyFont="1" applyFill="1" applyBorder="1" applyAlignment="1" applyProtection="1">
      <alignment horizontal="center" vertical="center" textRotation="90" wrapText="1"/>
      <protection locked="0"/>
    </xf>
    <xf numFmtId="0" fontId="46" fillId="0" borderId="55" xfId="0" applyFont="1" applyFill="1" applyBorder="1" applyAlignment="1" applyProtection="1">
      <alignment horizontal="center" vertical="center" wrapText="1"/>
      <protection locked="0"/>
    </xf>
    <xf numFmtId="14" fontId="46" fillId="0" borderId="55" xfId="0" applyNumberFormat="1" applyFont="1" applyFill="1" applyBorder="1" applyAlignment="1" applyProtection="1">
      <alignment horizontal="center" vertical="center" wrapText="1"/>
      <protection locked="0"/>
    </xf>
    <xf numFmtId="0" fontId="47" fillId="0" borderId="28" xfId="0" applyFont="1" applyFill="1" applyBorder="1" applyAlignment="1" applyProtection="1">
      <alignment horizontal="center" vertical="center"/>
      <protection hidden="1"/>
    </xf>
    <xf numFmtId="9" fontId="46" fillId="0" borderId="28" xfId="0" applyNumberFormat="1" applyFont="1" applyFill="1" applyBorder="1" applyAlignment="1" applyProtection="1">
      <alignment horizontal="center" vertical="center" wrapText="1"/>
      <protection hidden="1"/>
    </xf>
    <xf numFmtId="9" fontId="46" fillId="0" borderId="28" xfId="0" applyNumberFormat="1" applyFont="1" applyFill="1" applyBorder="1" applyAlignment="1" applyProtection="1">
      <alignment horizontal="center" vertical="center" wrapText="1"/>
      <protection locked="0"/>
    </xf>
    <xf numFmtId="0" fontId="47" fillId="0" borderId="75" xfId="0" applyFont="1" applyBorder="1" applyAlignment="1" applyProtection="1">
      <alignment horizontal="center" vertical="center"/>
      <protection hidden="1"/>
    </xf>
    <xf numFmtId="0" fontId="47" fillId="0" borderId="28" xfId="0" applyFont="1" applyBorder="1" applyAlignment="1" applyProtection="1">
      <alignment horizontal="center" vertical="center"/>
      <protection hidden="1"/>
    </xf>
    <xf numFmtId="0" fontId="47" fillId="0" borderId="80" xfId="0" applyFont="1" applyBorder="1" applyAlignment="1" applyProtection="1">
      <alignment horizontal="center" vertical="center"/>
      <protection hidden="1"/>
    </xf>
    <xf numFmtId="9" fontId="46" fillId="0" borderId="75" xfId="0" applyNumberFormat="1" applyFont="1" applyBorder="1" applyAlignment="1" applyProtection="1">
      <alignment horizontal="center" vertical="center" wrapText="1"/>
      <protection hidden="1"/>
    </xf>
    <xf numFmtId="9" fontId="46" fillId="0" borderId="28" xfId="0" applyNumberFormat="1" applyFont="1" applyBorder="1" applyAlignment="1" applyProtection="1">
      <alignment horizontal="center" vertical="center" wrapText="1"/>
      <protection hidden="1"/>
    </xf>
    <xf numFmtId="9" fontId="46" fillId="0" borderId="80" xfId="0" applyNumberFormat="1" applyFont="1" applyBorder="1" applyAlignment="1" applyProtection="1">
      <alignment horizontal="center" vertical="center" wrapText="1"/>
      <protection hidden="1"/>
    </xf>
    <xf numFmtId="0" fontId="47" fillId="0" borderId="28" xfId="0" applyFont="1" applyFill="1" applyBorder="1" applyAlignment="1" applyProtection="1">
      <alignment horizontal="center" vertical="center" wrapText="1"/>
      <protection hidden="1"/>
    </xf>
    <xf numFmtId="9" fontId="46" fillId="0" borderId="75" xfId="0" applyNumberFormat="1" applyFont="1" applyBorder="1" applyAlignment="1" applyProtection="1">
      <alignment horizontal="center" vertical="center" wrapText="1"/>
      <protection locked="0"/>
    </xf>
    <xf numFmtId="9" fontId="46" fillId="0" borderId="28" xfId="0" applyNumberFormat="1" applyFont="1" applyBorder="1" applyAlignment="1" applyProtection="1">
      <alignment horizontal="center" vertical="center" wrapText="1"/>
      <protection locked="0"/>
    </xf>
    <xf numFmtId="9" fontId="46" fillId="0" borderId="80" xfId="0" applyNumberFormat="1" applyFont="1" applyBorder="1" applyAlignment="1" applyProtection="1">
      <alignment horizontal="center" vertical="center" wrapText="1"/>
      <protection locked="0"/>
    </xf>
    <xf numFmtId="0" fontId="46" fillId="19" borderId="28" xfId="0" applyFont="1" applyFill="1" applyBorder="1" applyAlignment="1" applyProtection="1">
      <alignment horizontal="center" vertical="center" wrapText="1"/>
      <protection locked="0"/>
    </xf>
    <xf numFmtId="0" fontId="46" fillId="0" borderId="56" xfId="0" applyFont="1" applyFill="1" applyBorder="1" applyAlignment="1" applyProtection="1">
      <alignment horizontal="center" vertical="center" textRotation="90"/>
      <protection locked="0"/>
    </xf>
    <xf numFmtId="0" fontId="46" fillId="0" borderId="57" xfId="0" applyFont="1" applyFill="1" applyBorder="1" applyAlignment="1" applyProtection="1">
      <alignment horizontal="center" vertical="center" textRotation="90"/>
      <protection locked="0"/>
    </xf>
    <xf numFmtId="0" fontId="46" fillId="0" borderId="58" xfId="0" applyFont="1" applyFill="1" applyBorder="1" applyAlignment="1" applyProtection="1">
      <alignment horizontal="center" vertical="center" textRotation="90"/>
      <protection locked="0"/>
    </xf>
    <xf numFmtId="0" fontId="46" fillId="0" borderId="28" xfId="0" applyFont="1" applyFill="1" applyBorder="1" applyAlignment="1" applyProtection="1">
      <alignment horizontal="center" vertical="center"/>
      <protection locked="0"/>
    </xf>
    <xf numFmtId="0" fontId="46" fillId="0" borderId="75" xfId="0" applyFont="1" applyBorder="1" applyAlignment="1" applyProtection="1">
      <alignment horizontal="center" vertical="center" wrapText="1"/>
      <protection locked="0"/>
    </xf>
    <xf numFmtId="0" fontId="46" fillId="0" borderId="28" xfId="0" applyFont="1" applyBorder="1" applyAlignment="1" applyProtection="1">
      <alignment horizontal="center" vertical="center" wrapText="1"/>
      <protection locked="0"/>
    </xf>
    <xf numFmtId="0" fontId="46" fillId="0" borderId="80" xfId="0" applyFont="1" applyBorder="1" applyAlignment="1" applyProtection="1">
      <alignment horizontal="center" vertical="center" wrapText="1"/>
      <protection locked="0"/>
    </xf>
    <xf numFmtId="0" fontId="46" fillId="0" borderId="75" xfId="0" applyFont="1" applyBorder="1" applyAlignment="1" applyProtection="1">
      <alignment horizontal="center" vertical="center"/>
      <protection locked="0"/>
    </xf>
    <xf numFmtId="0" fontId="46" fillId="0" borderId="28" xfId="0" applyFont="1" applyBorder="1" applyAlignment="1" applyProtection="1">
      <alignment horizontal="center" vertical="center"/>
      <protection locked="0"/>
    </xf>
    <xf numFmtId="0" fontId="46" fillId="0" borderId="80" xfId="0" applyFont="1" applyBorder="1" applyAlignment="1" applyProtection="1">
      <alignment horizontal="center" vertical="center"/>
      <protection locked="0"/>
    </xf>
    <xf numFmtId="0" fontId="47" fillId="0" borderId="75" xfId="0" applyFont="1" applyBorder="1" applyAlignment="1" applyProtection="1">
      <alignment horizontal="center" vertical="center" wrapText="1"/>
      <protection hidden="1"/>
    </xf>
    <xf numFmtId="0" fontId="47" fillId="0" borderId="28" xfId="0" applyFont="1" applyBorder="1" applyAlignment="1" applyProtection="1">
      <alignment horizontal="center" vertical="center" wrapText="1"/>
      <protection hidden="1"/>
    </xf>
    <xf numFmtId="0" fontId="47" fillId="0" borderId="80" xfId="0" applyFont="1" applyBorder="1" applyAlignment="1" applyProtection="1">
      <alignment horizontal="center" vertical="center" wrapText="1"/>
      <protection hidden="1"/>
    </xf>
    <xf numFmtId="9" fontId="46" fillId="0" borderId="76" xfId="0" applyNumberFormat="1" applyFont="1" applyBorder="1" applyAlignment="1" applyProtection="1">
      <alignment horizontal="center" vertical="center" wrapText="1"/>
      <protection hidden="1"/>
    </xf>
    <xf numFmtId="9" fontId="46" fillId="0" borderId="30" xfId="0" applyNumberFormat="1" applyFont="1" applyBorder="1" applyAlignment="1" applyProtection="1">
      <alignment horizontal="center" vertical="center" wrapText="1"/>
      <protection hidden="1"/>
    </xf>
    <xf numFmtId="0" fontId="47" fillId="0" borderId="29"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30" xfId="0" applyFont="1" applyFill="1" applyBorder="1" applyAlignment="1">
      <alignment horizontal="center" vertical="center" wrapText="1"/>
    </xf>
    <xf numFmtId="0" fontId="47" fillId="0" borderId="28" xfId="0" applyFont="1" applyFill="1" applyBorder="1" applyAlignment="1">
      <alignment horizontal="center" vertical="center"/>
    </xf>
    <xf numFmtId="0" fontId="46" fillId="0" borderId="29" xfId="0" applyFont="1" applyFill="1" applyBorder="1" applyAlignment="1" applyProtection="1">
      <alignment horizontal="justify" vertical="center" wrapText="1"/>
      <protection locked="0"/>
    </xf>
    <xf numFmtId="0" fontId="46" fillId="0" borderId="41" xfId="0" applyFont="1" applyFill="1" applyBorder="1" applyAlignment="1" applyProtection="1">
      <alignment horizontal="justify" vertical="center" wrapText="1"/>
      <protection locked="0"/>
    </xf>
    <xf numFmtId="0" fontId="46" fillId="0" borderId="30" xfId="0" applyFont="1" applyFill="1" applyBorder="1" applyAlignment="1" applyProtection="1">
      <alignment horizontal="justify" vertical="center" wrapText="1"/>
      <protection locked="0"/>
    </xf>
    <xf numFmtId="0" fontId="46" fillId="0" borderId="28" xfId="0" applyFont="1" applyFill="1" applyBorder="1" applyAlignment="1" applyProtection="1">
      <alignment horizontal="justify" vertical="center" wrapText="1"/>
      <protection locked="0"/>
    </xf>
    <xf numFmtId="9" fontId="46" fillId="0" borderId="28" xfId="0" applyNumberFormat="1" applyFont="1" applyFill="1" applyBorder="1" applyAlignment="1" applyProtection="1">
      <alignment horizontal="justify" vertical="center" wrapText="1"/>
      <protection locked="0"/>
    </xf>
    <xf numFmtId="0" fontId="46" fillId="0" borderId="56" xfId="0" applyFont="1" applyFill="1" applyBorder="1" applyAlignment="1" applyProtection="1">
      <alignment horizontal="center" vertical="center" wrapText="1"/>
      <protection locked="0"/>
    </xf>
    <xf numFmtId="0" fontId="46" fillId="0" borderId="58" xfId="0" applyFont="1" applyFill="1" applyBorder="1" applyAlignment="1" applyProtection="1">
      <alignment horizontal="center" vertical="center" wrapText="1"/>
      <protection locked="0"/>
    </xf>
    <xf numFmtId="0" fontId="46" fillId="0" borderId="55" xfId="0" applyFont="1" applyFill="1" applyBorder="1" applyAlignment="1">
      <alignment horizontal="center" vertical="center" wrapText="1"/>
    </xf>
    <xf numFmtId="0" fontId="46" fillId="20" borderId="28" xfId="0" applyFont="1" applyFill="1" applyBorder="1" applyAlignment="1" applyProtection="1">
      <alignment horizontal="justify" vertical="center" wrapText="1"/>
      <protection locked="0"/>
    </xf>
    <xf numFmtId="0" fontId="46" fillId="0" borderId="29" xfId="0" applyFont="1" applyFill="1" applyBorder="1" applyAlignment="1">
      <alignment horizontal="center" vertical="center"/>
    </xf>
    <xf numFmtId="0" fontId="47" fillId="0" borderId="29" xfId="0" applyFont="1" applyFill="1" applyBorder="1" applyAlignment="1" applyProtection="1">
      <alignment horizontal="center" vertical="center" textRotation="90"/>
      <protection hidden="1"/>
    </xf>
    <xf numFmtId="0" fontId="47" fillId="0" borderId="41" xfId="0" applyFont="1" applyFill="1" applyBorder="1" applyAlignment="1" applyProtection="1">
      <alignment horizontal="center" vertical="center" textRotation="90"/>
      <protection hidden="1"/>
    </xf>
    <xf numFmtId="0" fontId="47" fillId="0" borderId="30" xfId="0" applyFont="1" applyFill="1" applyBorder="1" applyAlignment="1" applyProtection="1">
      <alignment horizontal="center" vertical="center" textRotation="90"/>
      <protection hidden="1"/>
    </xf>
    <xf numFmtId="0" fontId="46" fillId="0" borderId="60" xfId="0" applyFont="1" applyFill="1" applyBorder="1" applyAlignment="1" applyProtection="1">
      <alignment horizontal="center" vertical="center" textRotation="90" wrapText="1"/>
      <protection locked="0"/>
    </xf>
    <xf numFmtId="0" fontId="46" fillId="0" borderId="61" xfId="0" applyFont="1" applyFill="1" applyBorder="1" applyAlignment="1" applyProtection="1">
      <alignment horizontal="center" vertical="center" textRotation="90" wrapText="1"/>
      <protection locked="0"/>
    </xf>
    <xf numFmtId="0" fontId="46" fillId="0" borderId="62" xfId="0" applyFont="1" applyFill="1" applyBorder="1" applyAlignment="1" applyProtection="1">
      <alignment horizontal="center" vertical="center" textRotation="90" wrapText="1"/>
      <protection locked="0"/>
    </xf>
    <xf numFmtId="0" fontId="46" fillId="0" borderId="55" xfId="0" applyFont="1" applyFill="1" applyBorder="1" applyAlignment="1" applyProtection="1">
      <alignment horizontal="center" vertical="top" wrapText="1"/>
      <protection locked="0"/>
    </xf>
    <xf numFmtId="9" fontId="46" fillId="0" borderId="29" xfId="0" applyNumberFormat="1" applyFont="1" applyFill="1" applyBorder="1" applyAlignment="1" applyProtection="1">
      <alignment horizontal="center" vertical="center"/>
      <protection hidden="1"/>
    </xf>
    <xf numFmtId="9" fontId="46" fillId="0" borderId="41" xfId="0" applyNumberFormat="1" applyFont="1" applyFill="1" applyBorder="1" applyAlignment="1" applyProtection="1">
      <alignment horizontal="center" vertical="center"/>
      <protection hidden="1"/>
    </xf>
    <xf numFmtId="9" fontId="46" fillId="0" borderId="30" xfId="0" applyNumberFormat="1" applyFont="1" applyFill="1" applyBorder="1" applyAlignment="1" applyProtection="1">
      <alignment horizontal="center" vertical="center"/>
      <protection hidden="1"/>
    </xf>
    <xf numFmtId="0" fontId="46" fillId="0" borderId="55" xfId="0" applyFont="1" applyFill="1" applyBorder="1" applyAlignment="1">
      <alignment horizontal="center" vertical="center"/>
    </xf>
    <xf numFmtId="0" fontId="47" fillId="0" borderId="30" xfId="0" applyFont="1" applyFill="1" applyBorder="1" applyAlignment="1" applyProtection="1">
      <alignment horizontal="center" vertical="center"/>
      <protection hidden="1"/>
    </xf>
    <xf numFmtId="0" fontId="46" fillId="0" borderId="30" xfId="0" applyFont="1" applyFill="1" applyBorder="1" applyAlignment="1" applyProtection="1">
      <alignment horizontal="center" vertical="center"/>
      <protection locked="0"/>
    </xf>
    <xf numFmtId="0" fontId="46" fillId="0" borderId="57" xfId="0" applyFont="1" applyFill="1" applyBorder="1" applyAlignment="1" applyProtection="1">
      <alignment horizontal="center" vertical="center" wrapText="1"/>
      <protection locked="0"/>
    </xf>
    <xf numFmtId="0" fontId="46" fillId="0" borderId="55" xfId="0" applyFont="1" applyFill="1" applyBorder="1" applyAlignment="1" applyProtection="1">
      <alignment horizontal="center" vertical="center"/>
      <protection locked="0"/>
    </xf>
    <xf numFmtId="0" fontId="47" fillId="0" borderId="59" xfId="0" applyFont="1" applyFill="1" applyBorder="1" applyAlignment="1" applyProtection="1">
      <alignment horizontal="center" vertical="center" wrapText="1"/>
      <protection hidden="1"/>
    </xf>
    <xf numFmtId="0" fontId="47" fillId="0" borderId="47" xfId="0" applyFont="1" applyFill="1" applyBorder="1" applyAlignment="1" applyProtection="1">
      <alignment horizontal="center" vertical="center" wrapText="1"/>
      <protection hidden="1"/>
    </xf>
    <xf numFmtId="9" fontId="46" fillId="0" borderId="30" xfId="0" applyNumberFormat="1" applyFont="1" applyFill="1" applyBorder="1" applyAlignment="1" applyProtection="1">
      <alignment horizontal="center" vertical="center" wrapText="1"/>
      <protection hidden="1"/>
    </xf>
    <xf numFmtId="9" fontId="46" fillId="0" borderId="30" xfId="0" applyNumberFormat="1" applyFont="1" applyFill="1" applyBorder="1" applyAlignment="1" applyProtection="1">
      <alignment horizontal="center" vertical="center" wrapText="1"/>
      <protection locked="0"/>
    </xf>
    <xf numFmtId="0" fontId="47" fillId="0" borderId="30" xfId="0" applyFont="1" applyFill="1" applyBorder="1" applyAlignment="1" applyProtection="1">
      <alignment horizontal="center" vertical="center" wrapText="1"/>
      <protection hidden="1"/>
    </xf>
    <xf numFmtId="0" fontId="47" fillId="0" borderId="55" xfId="0" applyFont="1" applyFill="1" applyBorder="1" applyAlignment="1" applyProtection="1">
      <alignment horizontal="center" vertical="center" wrapText="1"/>
      <protection hidden="1"/>
    </xf>
    <xf numFmtId="0" fontId="46" fillId="0" borderId="28" xfId="0" applyFont="1" applyBorder="1" applyAlignment="1" applyProtection="1">
      <alignment horizontal="justify" vertical="center" wrapText="1"/>
      <protection locked="0"/>
    </xf>
    <xf numFmtId="0" fontId="46" fillId="18" borderId="28" xfId="0" applyFont="1" applyFill="1" applyBorder="1" applyAlignment="1" applyProtection="1">
      <alignment horizontal="center" vertical="center"/>
      <protection locked="0"/>
    </xf>
    <xf numFmtId="0" fontId="51" fillId="0" borderId="29" xfId="0" applyFont="1" applyFill="1" applyBorder="1" applyAlignment="1" applyProtection="1">
      <alignment horizontal="center" vertical="center" wrapText="1"/>
      <protection locked="0"/>
    </xf>
    <xf numFmtId="0" fontId="51" fillId="0" borderId="41" xfId="0" applyFont="1" applyFill="1" applyBorder="1" applyAlignment="1" applyProtection="1">
      <alignment horizontal="center" vertical="center" wrapText="1"/>
      <protection locked="0"/>
    </xf>
    <xf numFmtId="0" fontId="51" fillId="0" borderId="30" xfId="0" applyFont="1" applyFill="1" applyBorder="1" applyAlignment="1" applyProtection="1">
      <alignment horizontal="center" vertical="center" wrapText="1"/>
      <protection locked="0"/>
    </xf>
    <xf numFmtId="0" fontId="50" fillId="15" borderId="29" xfId="0" applyFont="1" applyFill="1" applyBorder="1" applyAlignment="1">
      <alignment horizontal="center" vertical="center" wrapText="1"/>
    </xf>
    <xf numFmtId="0" fontId="50" fillId="15" borderId="30" xfId="0" applyFont="1" applyFill="1" applyBorder="1" applyAlignment="1">
      <alignment horizontal="center" vertical="center" wrapText="1"/>
    </xf>
    <xf numFmtId="0" fontId="50" fillId="15" borderId="28" xfId="0" applyFont="1" applyFill="1" applyBorder="1" applyAlignment="1">
      <alignment horizontal="center" vertical="center"/>
    </xf>
    <xf numFmtId="0" fontId="50" fillId="15" borderId="28" xfId="0" applyFont="1" applyFill="1" applyBorder="1" applyAlignment="1">
      <alignment horizontal="center" vertical="center" wrapText="1"/>
    </xf>
    <xf numFmtId="0" fontId="46" fillId="0" borderId="31" xfId="0" applyFont="1" applyFill="1" applyBorder="1" applyAlignment="1" applyProtection="1">
      <alignment horizontal="center" vertical="center" wrapText="1"/>
      <protection locked="0"/>
    </xf>
    <xf numFmtId="0" fontId="46" fillId="0" borderId="59" xfId="0" applyFont="1" applyFill="1" applyBorder="1" applyAlignment="1" applyProtection="1">
      <alignment horizontal="center" vertical="center" wrapText="1"/>
      <protection locked="0"/>
    </xf>
    <xf numFmtId="0" fontId="50" fillId="15" borderId="30" xfId="0" applyFont="1" applyFill="1" applyBorder="1" applyAlignment="1">
      <alignment horizontal="center" vertical="center"/>
    </xf>
    <xf numFmtId="0" fontId="46" fillId="0" borderId="51" xfId="0" applyFont="1" applyBorder="1" applyAlignment="1">
      <alignment vertical="center" wrapText="1"/>
    </xf>
    <xf numFmtId="0" fontId="46" fillId="0" borderId="54" xfId="0" applyFont="1" applyBorder="1" applyAlignment="1">
      <alignment vertical="center" wrapText="1"/>
    </xf>
    <xf numFmtId="0" fontId="46" fillId="0" borderId="52" xfId="0" applyFont="1" applyBorder="1" applyAlignment="1">
      <alignment vertical="center" wrapText="1"/>
    </xf>
    <xf numFmtId="0" fontId="50" fillId="15" borderId="28" xfId="0" applyFont="1" applyFill="1" applyBorder="1" applyAlignment="1">
      <alignment horizontal="center" vertical="center" textRotation="90" wrapText="1"/>
    </xf>
    <xf numFmtId="9" fontId="46" fillId="0" borderId="55" xfId="0" applyNumberFormat="1" applyFont="1" applyFill="1" applyBorder="1" applyAlignment="1" applyProtection="1">
      <alignment horizontal="center" vertical="center" wrapText="1"/>
      <protection hidden="1"/>
    </xf>
    <xf numFmtId="9" fontId="46" fillId="0" borderId="55" xfId="0" applyNumberFormat="1" applyFont="1" applyFill="1" applyBorder="1" applyAlignment="1" applyProtection="1">
      <alignment horizontal="center" vertical="center" wrapText="1"/>
      <protection locked="0"/>
    </xf>
    <xf numFmtId="0" fontId="47" fillId="0" borderId="55" xfId="0" applyFont="1" applyFill="1" applyBorder="1" applyAlignment="1" applyProtection="1">
      <alignment horizontal="center" vertical="center"/>
      <protection hidden="1"/>
    </xf>
    <xf numFmtId="0" fontId="46" fillId="0" borderId="67" xfId="0" applyFont="1" applyBorder="1" applyAlignment="1">
      <alignment horizontal="center" vertical="center" wrapText="1"/>
    </xf>
    <xf numFmtId="0" fontId="46" fillId="0" borderId="69" xfId="0" applyFont="1" applyBorder="1" applyAlignment="1">
      <alignment horizontal="center" vertical="center" wrapText="1"/>
    </xf>
    <xf numFmtId="0" fontId="46" fillId="0" borderId="72" xfId="0" applyFont="1" applyBorder="1" applyAlignment="1">
      <alignment horizontal="center" vertical="center" wrapText="1"/>
    </xf>
    <xf numFmtId="0" fontId="46" fillId="0" borderId="28" xfId="0" applyFont="1" applyFill="1" applyBorder="1" applyAlignment="1" applyProtection="1">
      <alignment horizontal="center" vertical="top" wrapText="1"/>
      <protection locked="0"/>
    </xf>
    <xf numFmtId="0" fontId="46" fillId="0" borderId="28" xfId="0" applyFont="1" applyFill="1" applyBorder="1" applyAlignment="1" applyProtection="1">
      <alignment horizontal="justify" vertical="top" wrapText="1"/>
      <protection locked="0"/>
    </xf>
    <xf numFmtId="0" fontId="51" fillId="0" borderId="28" xfId="0" applyFont="1" applyFill="1" applyBorder="1" applyAlignment="1" applyProtection="1">
      <alignment horizontal="center" vertical="center" wrapText="1"/>
      <protection locked="0"/>
    </xf>
    <xf numFmtId="0" fontId="46" fillId="0" borderId="2" xfId="0" applyFont="1" applyBorder="1" applyAlignment="1">
      <alignment horizontal="left" vertical="center" wrapText="1"/>
    </xf>
    <xf numFmtId="0" fontId="46" fillId="0" borderId="9" xfId="0" applyFont="1" applyBorder="1" applyAlignment="1">
      <alignment horizontal="left" vertical="center" wrapText="1"/>
    </xf>
    <xf numFmtId="0" fontId="50" fillId="15" borderId="28" xfId="0" applyFont="1" applyFill="1" applyBorder="1" applyAlignment="1">
      <alignment horizontal="center" vertical="center" textRotation="90"/>
    </xf>
    <xf numFmtId="0" fontId="45" fillId="0" borderId="33" xfId="0" applyFont="1" applyBorder="1" applyAlignment="1">
      <alignment horizontal="center" vertical="center"/>
    </xf>
    <xf numFmtId="0" fontId="45" fillId="0" borderId="34" xfId="0" applyFont="1" applyBorder="1" applyAlignment="1">
      <alignment horizontal="center" vertical="center"/>
    </xf>
    <xf numFmtId="0" fontId="45" fillId="0" borderId="35" xfId="0" applyFont="1" applyBorder="1" applyAlignment="1">
      <alignment horizontal="center" vertical="center"/>
    </xf>
    <xf numFmtId="0" fontId="45" fillId="0" borderId="38" xfId="0" applyFont="1" applyBorder="1" applyAlignment="1">
      <alignment horizontal="center" vertical="center"/>
    </xf>
    <xf numFmtId="0" fontId="45" fillId="0" borderId="39" xfId="0" applyFont="1" applyBorder="1" applyAlignment="1">
      <alignment horizontal="center" vertical="center"/>
    </xf>
    <xf numFmtId="0" fontId="45" fillId="0" borderId="40" xfId="0" applyFont="1" applyBorder="1" applyAlignment="1">
      <alignment horizontal="center" vertical="center"/>
    </xf>
    <xf numFmtId="0" fontId="45" fillId="0" borderId="43" xfId="0" applyFont="1" applyBorder="1" applyAlignment="1">
      <alignment horizontal="left" vertical="center"/>
    </xf>
    <xf numFmtId="0" fontId="45" fillId="0" borderId="30" xfId="0" applyFont="1" applyBorder="1" applyAlignment="1">
      <alignment horizontal="left" vertical="center"/>
    </xf>
    <xf numFmtId="0" fontId="45" fillId="0" borderId="38" xfId="0" applyFont="1" applyBorder="1" applyAlignment="1">
      <alignment horizontal="left" vertical="center"/>
    </xf>
    <xf numFmtId="0" fontId="45" fillId="0" borderId="39" xfId="0" applyFont="1" applyBorder="1" applyAlignment="1">
      <alignment horizontal="left" vertical="center"/>
    </xf>
    <xf numFmtId="0" fontId="45" fillId="0" borderId="40" xfId="0" applyFont="1" applyBorder="1" applyAlignment="1">
      <alignment horizontal="left" vertical="center"/>
    </xf>
    <xf numFmtId="0" fontId="45" fillId="0" borderId="44" xfId="0" applyFont="1" applyBorder="1" applyAlignment="1">
      <alignment horizontal="left" vertical="center"/>
    </xf>
    <xf numFmtId="0" fontId="46" fillId="0" borderId="65" xfId="0" applyFont="1" applyBorder="1" applyAlignment="1">
      <alignment horizontal="center" vertical="center" wrapText="1"/>
    </xf>
    <xf numFmtId="0" fontId="46" fillId="0" borderId="68" xfId="0" applyFont="1" applyBorder="1" applyAlignment="1">
      <alignment horizontal="center" vertical="center" wrapText="1"/>
    </xf>
    <xf numFmtId="0" fontId="46" fillId="0" borderId="70" xfId="0" applyFont="1" applyBorder="1" applyAlignment="1">
      <alignment horizontal="center" vertical="center" wrapText="1"/>
    </xf>
    <xf numFmtId="0" fontId="46" fillId="0" borderId="66" xfId="0" applyFont="1" applyBorder="1" applyAlignment="1">
      <alignment horizontal="center" vertical="center" wrapText="1"/>
    </xf>
    <xf numFmtId="0" fontId="46" fillId="0" borderId="54" xfId="0" applyFont="1" applyBorder="1" applyAlignment="1">
      <alignment horizontal="center" vertical="center" wrapText="1"/>
    </xf>
    <xf numFmtId="0" fontId="46" fillId="0" borderId="71" xfId="0" applyFont="1" applyBorder="1" applyAlignment="1">
      <alignment horizontal="center" vertical="center" wrapText="1"/>
    </xf>
    <xf numFmtId="0" fontId="49" fillId="0" borderId="33" xfId="0" applyFont="1" applyBorder="1" applyAlignment="1">
      <alignment horizontal="center" vertical="center"/>
    </xf>
    <xf numFmtId="0" fontId="49" fillId="0" borderId="45" xfId="0" applyFont="1" applyBorder="1" applyAlignment="1">
      <alignment horizontal="center" vertical="center"/>
    </xf>
    <xf numFmtId="0" fontId="49" fillId="0" borderId="34" xfId="0" applyFont="1" applyBorder="1" applyAlignment="1">
      <alignment horizontal="center" vertical="center"/>
    </xf>
    <xf numFmtId="0" fontId="49" fillId="0" borderId="35" xfId="0" applyFont="1" applyBorder="1" applyAlignment="1">
      <alignment horizontal="center" vertical="center"/>
    </xf>
    <xf numFmtId="0" fontId="49" fillId="0" borderId="36" xfId="0" applyFont="1" applyBorder="1" applyAlignment="1">
      <alignment horizontal="center" vertical="center"/>
    </xf>
    <xf numFmtId="0" fontId="49" fillId="0" borderId="47" xfId="0" applyFont="1" applyBorder="1" applyAlignment="1">
      <alignment horizontal="center" vertical="center"/>
    </xf>
    <xf numFmtId="0" fontId="49" fillId="0" borderId="28" xfId="0" applyFont="1" applyBorder="1" applyAlignment="1">
      <alignment horizontal="center" vertical="center"/>
    </xf>
    <xf numFmtId="0" fontId="49" fillId="0" borderId="37" xfId="0" applyFont="1" applyBorder="1" applyAlignment="1">
      <alignment horizontal="center" vertical="center"/>
    </xf>
    <xf numFmtId="0" fontId="49" fillId="0" borderId="38" xfId="0" applyFont="1" applyBorder="1" applyAlignment="1">
      <alignment horizontal="center" vertical="center"/>
    </xf>
    <xf numFmtId="0" fontId="49" fillId="0" borderId="46" xfId="0" applyFont="1" applyBorder="1" applyAlignment="1">
      <alignment horizontal="center" vertical="center"/>
    </xf>
    <xf numFmtId="0" fontId="49" fillId="0" borderId="39" xfId="0" applyFont="1" applyBorder="1" applyAlignment="1">
      <alignment horizontal="center" vertical="center"/>
    </xf>
    <xf numFmtId="0" fontId="49" fillId="0" borderId="40" xfId="0" applyFont="1" applyBorder="1" applyAlignment="1">
      <alignment horizontal="center" vertical="center"/>
    </xf>
    <xf numFmtId="0" fontId="45" fillId="0" borderId="45" xfId="0" applyFont="1" applyBorder="1" applyAlignment="1">
      <alignment horizontal="center" vertical="center"/>
    </xf>
    <xf numFmtId="0" fontId="45" fillId="0" borderId="46" xfId="0" applyFont="1" applyBorder="1" applyAlignment="1">
      <alignment horizontal="center" vertical="center"/>
    </xf>
    <xf numFmtId="0" fontId="45" fillId="0" borderId="32" xfId="0" applyFont="1" applyBorder="1" applyAlignment="1">
      <alignment horizontal="left" vertical="center"/>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5" fillId="0" borderId="46" xfId="0" applyFont="1" applyBorder="1" applyAlignment="1">
      <alignment horizontal="left" vertical="center"/>
    </xf>
    <xf numFmtId="0" fontId="47" fillId="0" borderId="29" xfId="0" applyFont="1" applyFill="1" applyBorder="1" applyAlignment="1">
      <alignment horizontal="center" vertical="center"/>
    </xf>
    <xf numFmtId="0" fontId="47" fillId="0" borderId="41" xfId="0" applyFont="1" applyFill="1" applyBorder="1" applyAlignment="1">
      <alignment horizontal="center" vertical="center"/>
    </xf>
    <xf numFmtId="0" fontId="47" fillId="0" borderId="30" xfId="0" applyFont="1" applyFill="1" applyBorder="1" applyAlignment="1">
      <alignment horizontal="center" vertical="center"/>
    </xf>
    <xf numFmtId="0" fontId="46" fillId="0" borderId="73"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protection locked="0"/>
    </xf>
    <xf numFmtId="0" fontId="46" fillId="0" borderId="74" xfId="0" applyFont="1" applyFill="1" applyBorder="1" applyAlignment="1" applyProtection="1">
      <alignment horizontal="center" vertical="center"/>
      <protection locked="0"/>
    </xf>
    <xf numFmtId="14" fontId="46" fillId="0" borderId="41" xfId="0" applyNumberFormat="1" applyFont="1" applyFill="1" applyBorder="1" applyAlignment="1" applyProtection="1">
      <alignment horizontal="center" vertical="center"/>
      <protection locked="0"/>
    </xf>
    <xf numFmtId="0" fontId="53" fillId="0" borderId="61" xfId="0" applyFont="1" applyBorder="1" applyAlignment="1">
      <alignment horizontal="center" vertical="center" wrapText="1"/>
    </xf>
    <xf numFmtId="0" fontId="46" fillId="0" borderId="73"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center" vertical="center" wrapText="1"/>
      <protection locked="0"/>
    </xf>
    <xf numFmtId="0" fontId="46" fillId="0" borderId="74" xfId="0" applyFont="1" applyFill="1" applyBorder="1" applyAlignment="1" applyProtection="1">
      <alignment horizontal="center" vertical="center" wrapText="1"/>
      <protection locked="0"/>
    </xf>
    <xf numFmtId="0" fontId="46" fillId="0" borderId="29" xfId="0" applyFont="1" applyFill="1" applyBorder="1" applyAlignment="1" applyProtection="1">
      <alignment horizontal="center" vertical="center"/>
      <protection locked="0"/>
    </xf>
    <xf numFmtId="0" fontId="47" fillId="0" borderId="76" xfId="0" applyFont="1" applyFill="1" applyBorder="1" applyAlignment="1">
      <alignment horizontal="center" vertical="center" wrapText="1"/>
    </xf>
    <xf numFmtId="0" fontId="47" fillId="0" borderId="83" xfId="0" applyFont="1" applyFill="1" applyBorder="1" applyAlignment="1">
      <alignment horizontal="center" vertical="center" wrapText="1"/>
    </xf>
    <xf numFmtId="0" fontId="46" fillId="0" borderId="28" xfId="0" applyFont="1" applyFill="1" applyBorder="1" applyAlignment="1" applyProtection="1">
      <alignment horizontal="left" vertical="center" wrapText="1"/>
      <protection locked="0"/>
    </xf>
    <xf numFmtId="0" fontId="46" fillId="0" borderId="82" xfId="0" applyFont="1" applyBorder="1" applyAlignment="1" applyProtection="1">
      <alignment horizontal="center" vertical="center" wrapText="1"/>
      <protection locked="0"/>
    </xf>
    <xf numFmtId="0" fontId="46" fillId="0" borderId="79" xfId="0" applyFont="1" applyBorder="1" applyAlignment="1" applyProtection="1">
      <alignment horizontal="center" vertical="center" wrapText="1"/>
      <protection locked="0"/>
    </xf>
    <xf numFmtId="0" fontId="46" fillId="0" borderId="81" xfId="0" applyFont="1" applyBorder="1" applyAlignment="1" applyProtection="1">
      <alignment horizontal="center" vertical="center" wrapText="1"/>
      <protection locked="0"/>
    </xf>
    <xf numFmtId="0" fontId="47" fillId="0" borderId="76" xfId="0" applyFont="1" applyBorder="1" applyAlignment="1" applyProtection="1">
      <alignment horizontal="center" vertical="center" wrapText="1"/>
      <protection hidden="1"/>
    </xf>
    <xf numFmtId="0" fontId="47" fillId="0" borderId="41" xfId="0" applyFont="1" applyBorder="1" applyAlignment="1" applyProtection="1">
      <alignment horizontal="center" vertical="center" wrapText="1"/>
      <protection hidden="1"/>
    </xf>
    <xf numFmtId="0" fontId="47" fillId="0" borderId="83" xfId="0" applyFont="1" applyBorder="1" applyAlignment="1" applyProtection="1">
      <alignment horizontal="center" vertical="center" wrapText="1"/>
      <protection hidden="1"/>
    </xf>
    <xf numFmtId="0" fontId="62" fillId="0" borderId="75" xfId="0" applyFont="1" applyBorder="1" applyAlignment="1" applyProtection="1">
      <alignment horizontal="center" vertical="center" wrapText="1"/>
      <protection locked="0"/>
    </xf>
    <xf numFmtId="0" fontId="62" fillId="0" borderId="28" xfId="0" applyFont="1" applyBorder="1" applyAlignment="1" applyProtection="1">
      <alignment horizontal="center" vertical="center" wrapText="1"/>
      <protection locked="0"/>
    </xf>
    <xf numFmtId="0" fontId="62" fillId="0" borderId="80" xfId="0" applyFont="1" applyBorder="1" applyAlignment="1" applyProtection="1">
      <alignment horizontal="center" vertical="center" wrapText="1"/>
      <protection locked="0"/>
    </xf>
    <xf numFmtId="0" fontId="46" fillId="0" borderId="75" xfId="0" applyFont="1" applyFill="1" applyBorder="1" applyAlignment="1" applyProtection="1">
      <alignment horizontal="center" vertical="center" wrapText="1"/>
      <protection locked="0"/>
    </xf>
    <xf numFmtId="0" fontId="46" fillId="0" borderId="80" xfId="0" applyFont="1" applyFill="1" applyBorder="1" applyAlignment="1" applyProtection="1">
      <alignment horizontal="center" vertical="center" wrapText="1"/>
      <protection locked="0"/>
    </xf>
    <xf numFmtId="0" fontId="47" fillId="0" borderId="29" xfId="0" applyFont="1" applyFill="1" applyBorder="1" applyAlignment="1" applyProtection="1">
      <alignment horizontal="center" vertical="center" wrapText="1"/>
      <protection hidden="1"/>
    </xf>
    <xf numFmtId="9" fontId="46" fillId="0" borderId="29" xfId="0" applyNumberFormat="1" applyFont="1" applyFill="1" applyBorder="1" applyAlignment="1" applyProtection="1">
      <alignment horizontal="center" vertical="center" wrapText="1"/>
      <protection hidden="1"/>
    </xf>
    <xf numFmtId="0" fontId="47" fillId="0" borderId="29" xfId="0" applyFont="1" applyFill="1" applyBorder="1" applyAlignment="1" applyProtection="1">
      <alignment horizontal="center" vertical="center"/>
      <protection hidden="1"/>
    </xf>
    <xf numFmtId="9" fontId="46" fillId="0" borderId="29" xfId="0" applyNumberFormat="1" applyFont="1" applyFill="1" applyBorder="1" applyAlignment="1" applyProtection="1">
      <alignment horizontal="center" vertical="center" wrapText="1"/>
      <protection locked="0"/>
    </xf>
    <xf numFmtId="0" fontId="47" fillId="0" borderId="84" xfId="0" applyFont="1" applyFill="1" applyBorder="1" applyAlignment="1">
      <alignment horizontal="center" vertical="center"/>
    </xf>
    <xf numFmtId="0" fontId="47" fillId="0" borderId="85" xfId="0" applyFont="1" applyFill="1" applyBorder="1" applyAlignment="1">
      <alignment horizontal="center" vertical="center"/>
    </xf>
    <xf numFmtId="0" fontId="47" fillId="0" borderId="86" xfId="0" applyFont="1" applyFill="1" applyBorder="1" applyAlignment="1">
      <alignment horizontal="center" vertical="center"/>
    </xf>
    <xf numFmtId="14" fontId="46" fillId="0" borderId="60" xfId="0" applyNumberFormat="1" applyFont="1" applyFill="1" applyBorder="1" applyAlignment="1" applyProtection="1">
      <alignment horizontal="center" vertical="center" wrapText="1"/>
      <protection locked="0"/>
    </xf>
    <xf numFmtId="14" fontId="46" fillId="0" borderId="61" xfId="0" applyNumberFormat="1" applyFont="1" applyFill="1" applyBorder="1" applyAlignment="1" applyProtection="1">
      <alignment horizontal="center" vertical="center" wrapText="1"/>
      <protection locked="0"/>
    </xf>
    <xf numFmtId="14" fontId="46" fillId="0" borderId="62" xfId="0" applyNumberFormat="1" applyFont="1" applyFill="1" applyBorder="1" applyAlignment="1" applyProtection="1">
      <alignment horizontal="center" vertical="center" wrapText="1"/>
      <protection locked="0"/>
    </xf>
    <xf numFmtId="14" fontId="46" fillId="0" borderId="73" xfId="0" applyNumberFormat="1" applyFont="1" applyFill="1" applyBorder="1" applyAlignment="1" applyProtection="1">
      <alignment horizontal="center" vertical="center" wrapText="1"/>
      <protection locked="0"/>
    </xf>
    <xf numFmtId="14" fontId="46" fillId="0" borderId="0" xfId="0" applyNumberFormat="1" applyFont="1" applyFill="1" applyBorder="1" applyAlignment="1" applyProtection="1">
      <alignment horizontal="center" vertical="center" wrapText="1"/>
      <protection locked="0"/>
    </xf>
    <xf numFmtId="14" fontId="46" fillId="0" borderId="74" xfId="0" applyNumberFormat="1" applyFont="1" applyFill="1" applyBorder="1" applyAlignment="1" applyProtection="1">
      <alignment horizontal="center" vertical="center" wrapText="1"/>
      <protection locked="0"/>
    </xf>
    <xf numFmtId="0" fontId="12" fillId="0" borderId="0" xfId="0" applyFont="1" applyAlignment="1">
      <alignment horizontal="center" vertical="center"/>
    </xf>
    <xf numFmtId="0" fontId="21" fillId="0" borderId="0" xfId="0" applyFont="1" applyAlignment="1">
      <alignment horizontal="center" vertical="center"/>
    </xf>
    <xf numFmtId="0" fontId="42" fillId="0" borderId="20"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17" xfId="0" applyFont="1" applyBorder="1" applyAlignment="1">
      <alignment horizontal="center" vertical="center" wrapText="1"/>
    </xf>
  </cellXfs>
  <cellStyles count="11">
    <cellStyle name="Moneda" xfId="5" builtinId="4"/>
    <cellStyle name="Moneda 2" xfId="6"/>
    <cellStyle name="Moneda 3" xfId="7"/>
    <cellStyle name="Normal" xfId="0" builtinId="0"/>
    <cellStyle name="Normal - Style1 2" xfId="2"/>
    <cellStyle name="Normal 2" xfId="4"/>
    <cellStyle name="Normal 2 2" xfId="3"/>
    <cellStyle name="Normal 2 3" xfId="9"/>
    <cellStyle name="Normal 3" xfId="10"/>
    <cellStyle name="Normal 4" xfId="8"/>
    <cellStyle name="Porcentaje" xfId="1" builtinId="5"/>
  </cellStyles>
  <dxfs count="1872">
    <dxf>
      <font>
        <b val="0"/>
        <i val="0"/>
        <strike val="0"/>
        <condense val="0"/>
        <extend val="0"/>
        <outline val="0"/>
        <shadow val="0"/>
        <u val="none"/>
        <vertAlign val="baseline"/>
        <sz val="16"/>
        <color rgb="FFFF0000"/>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alignment wrapText="1" readingOrder="0"/>
    </dxf>
    <dxf>
      <alignment vertical="center" readingOrder="0"/>
    </dxf>
    <dxf>
      <alignment wrapText="1" readingOrder="0"/>
    </dxf>
    <dxf>
      <alignment wrapText="1"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sheetMetadata" Target="metadata.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styles" Target="style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pivotCacheDefinition" Target="pivotCache/pivotCacheDefinition1.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97695</xdr:rowOff>
    </xdr:from>
    <xdr:to>
      <xdr:col>19</xdr:col>
      <xdr:colOff>33704</xdr:colOff>
      <xdr:row>38</xdr:row>
      <xdr:rowOff>278780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821" t="55142" r="5500" b="13845"/>
        <a:stretch/>
      </xdr:blipFill>
      <xdr:spPr>
        <a:xfrm>
          <a:off x="0" y="24186420"/>
          <a:ext cx="38333729" cy="8848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1082978</xdr:colOff>
      <xdr:row>0</xdr:row>
      <xdr:rowOff>55034</xdr:rowOff>
    </xdr:from>
    <xdr:ext cx="1288747" cy="1107016"/>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7478" y="55034"/>
          <a:ext cx="1288747" cy="1107016"/>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273353</xdr:colOff>
      <xdr:row>0</xdr:row>
      <xdr:rowOff>55034</xdr:rowOff>
    </xdr:from>
    <xdr:ext cx="1288747" cy="1107016"/>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03" y="55034"/>
          <a:ext cx="1288747" cy="110701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273353</xdr:colOff>
      <xdr:row>0</xdr:row>
      <xdr:rowOff>55034</xdr:rowOff>
    </xdr:from>
    <xdr:ext cx="1288747" cy="1107016"/>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03" y="55034"/>
          <a:ext cx="1288747" cy="1107016"/>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talia.norato\Downloads\DESI-FM-018-V9_Formato_Mapa_de_Riesgos_de_Proces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R%20Ajustado/9.10%20Mapa%20Riesgos_de_Proceso_GEFI_2022_VF.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R%20Ajustado/9.11%20GLAB-MR-20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R%20Ajustado/9.12%20GTHU%20Mapa%20de%20Riesgos_GTHU.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R%20Ajustado/9.13%20GAM%20MR-2022-OBS%20OAP%2030%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MR%20Ajustado/GDOC%20DESI-FM-018-V10%20MR%202022-ajustado%20obs%20OAP.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MR%20Ajustado/9.16%20CEM-MR%20202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Observaciones/2.%20APIC%20MR-2022-OBS%20OAP%20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lizeth.pardo/Downloads/IMVI%20GASA_DESI-FM-018-V10%20Formato%20Mapa%20de%20Riesgo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OneDrive%20-%20uaermv/NATA%20SIG/2021/12.%20Diciembre/MR%202022/Observaciones/9.13%20GAM%20MR-2022-OBS%20OAP.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OneDrive%20-%20uaermv/NATA%20SIG/2021/11.%20Noviembre/Mesas%20de%20riesgos/DESI-FM-018-V10%20Formato%20Mapa%20de%20Riesgos%20de%20Proces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R%20Ajustado/1.%20DESI%20MR-2022-AJUSTAD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uaermv.sharepoint.com/sites/ProcesoDESI/Documentos%20compartidos/150%20220%20INSTRUMENTOS%20DEL%20SISTEMA%20DE%20GESTI&#211;N/150%20220%2040%20Manuales%20de%20administraci&#243;n%20del%20riesgo/2022/Observaciones%20a%20MR%202022/1.%20DESI-MR-2022-V0.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4.%20PIV%20MR-2022-OBS%20OAP%203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OneDrive%20-%20uaermv/NATA%20SIG/2021/12.%20Diciembre/MR%202022/15%20dic%20MR%20pro/4.%20PIV%20Mapa%20de%20Riesgos%20SMVL%20202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OneDrive%20-%20uaermv/UMV/Descargas/2%20-%2013122021%20AM%20DESI-FM-018-V10%20Formato%20Mapa%20de%20Riesgos%20de%20Proceso%20-%20Hoja%20Trabajo%20(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MR%20Ajustado/9.17%20CODI-MR%20202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MR%20Ajustado/3.%20EGTI%20-%20DESI-FM-018-V10_Formato_Mapa_de_Riesgos_de_Proceso.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MR%20Ajustado/7.%20GSIT%20-%20%20DESI-FM-018-V10_Formato_Mapa_de_Riesgos_de_Proces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R%20Ajustado/2.%20APIC%20MR-2022-AJUST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R%20Ajustado/9.3%20EGTI%20-%20DESI-FM-018-V10_Formato_Mapa_de_Riesgos_de_Proces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R%20Ajustado/4.%20PIV%20MR-2022%20AJUSTADO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R%20Ajustado/4.%20PPMQ-MR-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R%20Ajustado/6.%20IMVI%20MR-2022-OBS%20OAP%2010-01-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R%20Ajustado/8.%20GREF%20-%20DESI-FM-018-V10_Formato_Mapa_de_Riesgos_de_Proceso%20con%20observacion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R%20Ajustado/9.%20Mapa_de_Riesgos%202022%20GCON%2018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row>
        <row r="13">
          <cell r="B13" t="str">
            <v>Gestión contractual </v>
          </cell>
        </row>
        <row r="14">
          <cell r="B14" t="str">
            <v>Gestión financiera </v>
          </cell>
        </row>
        <row r="15">
          <cell r="B15" t="str">
            <v>Gestión de laboratorio </v>
          </cell>
        </row>
        <row r="16">
          <cell r="B16" t="str">
            <v>Gestión del talento humano </v>
          </cell>
        </row>
        <row r="17">
          <cell r="B17" t="str">
            <v>Gestión ambiental </v>
          </cell>
        </row>
        <row r="18">
          <cell r="B18" t="str">
            <v>Gestión documental </v>
          </cell>
        </row>
        <row r="19">
          <cell r="B19" t="str">
            <v>Gestión jurídica </v>
          </cell>
        </row>
        <row r="20">
          <cell r="B20" t="str">
            <v>Control Disciplinario Interno </v>
          </cell>
        </row>
        <row r="21">
          <cell r="B21" t="str">
            <v>Control evaluación y mejora de la gestión </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sheetData sheetId="10"/>
      <sheetData sheetId="11" refreshError="1"/>
      <sheetData sheetId="12"/>
      <sheetData sheetId="13"/>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e">
            <v>#NAME?</v>
          </cell>
        </row>
        <row r="223">
          <cell r="B223" t="e">
            <v>#NAME?</v>
          </cell>
        </row>
        <row r="224">
          <cell r="B224" t="e">
            <v>#NAME?</v>
          </cell>
          <cell r="F224" t="str">
            <v>❌</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sheetData sheetId="1"/>
      <sheetData sheetId="2"/>
      <sheetData sheetId="3"/>
      <sheetData sheetId="4"/>
      <sheetData sheetId="5"/>
      <sheetData sheetId="6"/>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e">
            <v>#NAME?</v>
          </cell>
        </row>
        <row r="223">
          <cell r="B223" t="e">
            <v>#NAME?</v>
          </cell>
        </row>
        <row r="224">
          <cell r="B224" t="e">
            <v>#NAME?</v>
          </cell>
          <cell r="F224" t="str">
            <v>❌</v>
          </cell>
        </row>
      </sheetData>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sheetData sheetId="1"/>
      <sheetData sheetId="2"/>
      <sheetData sheetId="3"/>
      <sheetData sheetId="4"/>
      <sheetData sheetId="5"/>
      <sheetData sheetId="6"/>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e">
            <v>#NAME?</v>
          </cell>
        </row>
        <row r="223">
          <cell r="B223" t="e">
            <v>#NAME?</v>
          </cell>
        </row>
        <row r="224">
          <cell r="B224" t="e">
            <v>#NAME?</v>
          </cell>
          <cell r="F224" t="str">
            <v>❌</v>
          </cell>
        </row>
      </sheetData>
      <sheetData sheetId="8"/>
      <sheetData sheetId="9"/>
      <sheetData sheetId="10"/>
      <sheetData sheetId="11"/>
      <sheetData sheetId="12"/>
      <sheetData sheetId="13"/>
      <sheetData sheetId="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7" refreshError="1"/>
      <sheetData sheetId="8"/>
      <sheetData sheetId="9"/>
      <sheetData sheetId="10" refreshError="1"/>
      <sheetData sheetId="11"/>
      <sheetData sheetId="12"/>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Valoración controles"/>
      <sheetName val="Opciones Tratamiento"/>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 val="Tabla Valoración controles"/>
      <sheetName val="Intructivo"/>
      <sheetName val="DOFA "/>
      <sheetName val="Revisión DOFA"/>
      <sheetName val="Mapa riesgos"/>
      <sheetName val="Matriz Calor Inherente"/>
      <sheetName val="Matriz Calor Residual"/>
      <sheetName val="Tabla probabilidad"/>
      <sheetName val="Impacto Corrupción "/>
      <sheetName val="Tipo de riesgos"/>
      <sheetName val="Amenazas"/>
      <sheetName val="Ejemplos de riesgos"/>
      <sheetName val="Hoja1"/>
    </sheetNames>
    <sheetDataSet>
      <sheetData sheetId="0"/>
      <sheetData sheetId="1">
        <row r="11">
          <cell r="C11" t="str">
            <v xml:space="preserve">     Afectación menor a 130 SMLMV .</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e">
            <v>#NAME?</v>
          </cell>
        </row>
        <row r="223">
          <cell r="B223" t="e">
            <v>#NAME?</v>
          </cell>
        </row>
        <row r="224">
          <cell r="B224" t="e">
            <v>#NAME?</v>
          </cell>
          <cell r="F224" t="str">
            <v>❌</v>
          </cell>
        </row>
      </sheetData>
      <sheetData sheetId="8" refreshError="1"/>
      <sheetData sheetId="9"/>
      <sheetData sheetId="10"/>
      <sheetData sheetId="11" refreshError="1"/>
      <sheetData sheetId="12"/>
      <sheetData sheetId="13"/>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sheetData sheetId="10"/>
      <sheetData sheetId="11" refreshError="1"/>
      <sheetData sheetId="12"/>
      <sheetData sheetId="13"/>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sheetData sheetId="10"/>
      <sheetData sheetId="11" refreshError="1"/>
      <sheetData sheetId="12"/>
      <sheetData sheetId="13"/>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e">
            <v>#NAME?</v>
          </cell>
        </row>
        <row r="223">
          <cell r="B223" t="e">
            <v>#NAME?</v>
          </cell>
        </row>
        <row r="224">
          <cell r="B224" t="e">
            <v>#NAME?</v>
          </cell>
          <cell r="F224" t="str">
            <v>❌</v>
          </cell>
        </row>
      </sheetData>
      <sheetData sheetId="8" refreshError="1"/>
      <sheetData sheetId="9"/>
      <sheetData sheetId="10"/>
      <sheetData sheetId="11" refreshError="1"/>
      <sheetData sheetId="12"/>
      <sheetData sheetId="13"/>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sheetData sheetId="10"/>
      <sheetData sheetId="11" refreshError="1"/>
      <sheetData sheetId="12"/>
      <sheetData sheetId="13"/>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e">
            <v>#NAME?</v>
          </cell>
        </row>
        <row r="223">
          <cell r="B223" t="e">
            <v>#NAME?</v>
          </cell>
        </row>
        <row r="224">
          <cell r="B224" t="e">
            <v>#NAME?</v>
          </cell>
          <cell r="F224" t="str">
            <v>❌</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talia Norato Mora" refreshedDate="44522.492354513888"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5">
        <s v="Afectación menor a 130 SMLMV ."/>
        <s v="Entre 130 y 650 SMLMV "/>
        <s v="Entre 650 y 1300 SMLMV "/>
        <s v="Entre 1300 y 6500 SMLMV "/>
        <s v="Mayor a 6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 v="Entre 100 y 500 SMLMV " u="1"/>
        <s v="Mayor a 500 SMLMV " u="1"/>
        <s v="Entre 50 y 100 SMLMV " u="1"/>
        <s v="Entre 10 y 50 SMLMV " u="1"/>
        <s v="Afectación menor a 10 SMLMV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5">
        <item m="1" x="14"/>
        <item x="5"/>
        <item x="6"/>
        <item x="7"/>
        <item x="8"/>
        <item x="9"/>
        <item m="1" x="13"/>
        <item m="1" x="12"/>
        <item m="1" x="10"/>
        <item m="1" x="11"/>
        <item x="0"/>
        <item x="1"/>
        <item x="2"/>
        <item x="3"/>
        <item x="4"/>
      </items>
    </pivotField>
  </pivotFields>
  <rowFields count="2">
    <field x="0"/>
    <field x="1"/>
  </rowFields>
  <rowItems count="12">
    <i>
      <x/>
    </i>
    <i r="1">
      <x v="10"/>
    </i>
    <i r="1">
      <x v="11"/>
    </i>
    <i r="1">
      <x v="12"/>
    </i>
    <i r="1">
      <x v="13"/>
    </i>
    <i r="1">
      <x v="14"/>
    </i>
    <i>
      <x v="1"/>
    </i>
    <i r="1">
      <x v="1"/>
    </i>
    <i r="1">
      <x v="2"/>
    </i>
    <i r="1">
      <x v="3"/>
    </i>
    <i r="1">
      <x v="4"/>
    </i>
    <i r="1">
      <x v="5"/>
    </i>
  </rowItems>
  <colItems count="1">
    <i/>
  </colItems>
  <formats count="4">
    <format dxfId="7">
      <pivotArea dataOnly="0" labelOnly="1" outline="0" fieldPosition="0">
        <references count="1">
          <reference field="0" count="1">
            <x v="1"/>
          </reference>
        </references>
      </pivotArea>
    </format>
    <format dxfId="6">
      <pivotArea dataOnly="0" labelOnly="1" outline="0" fieldPosition="0">
        <references count="2">
          <reference field="0" count="1" selected="0">
            <x v="1"/>
          </reference>
          <reference field="1" count="5">
            <x v="1"/>
            <x v="2"/>
            <x v="3"/>
            <x v="4"/>
            <x v="5"/>
          </reference>
        </references>
      </pivotArea>
    </format>
    <format dxfId="5">
      <pivotArea dataOnly="0" labelOnly="1" outline="0" fieldPosition="0">
        <references count="2">
          <reference field="0" count="1" selected="0">
            <x v="1"/>
          </reference>
          <reference field="1" count="5">
            <x v="1"/>
            <x v="2"/>
            <x v="3"/>
            <x v="4"/>
            <x v="5"/>
          </reference>
        </references>
      </pivotArea>
    </format>
    <format dxfId="4">
      <pivotArea dataOnly="0" labelOnly="1" outline="0"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10:C220" totalsRowShown="0" headerRowDxfId="3" dataDxfId="2">
  <autoFilter ref="B210:C220"/>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B1" zoomScale="50" zoomScaleNormal="50" workbookViewId="0">
      <selection activeCell="I4" sqref="I4"/>
    </sheetView>
  </sheetViews>
  <sheetFormatPr baseColWidth="10" defaultColWidth="11.42578125" defaultRowHeight="26.25" x14ac:dyDescent="0.35"/>
  <cols>
    <col min="1" max="1" width="11.85546875" style="49" customWidth="1"/>
    <col min="2" max="2" width="7.42578125" style="50" customWidth="1"/>
    <col min="3" max="3" width="36.85546875" style="51" customWidth="1"/>
    <col min="4" max="4" width="150" style="77" customWidth="1"/>
    <col min="5" max="5" width="168" style="51" customWidth="1"/>
    <col min="6" max="6" width="51.7109375" style="49" customWidth="1"/>
    <col min="7" max="16384" width="11.42578125" style="49"/>
  </cols>
  <sheetData>
    <row r="1" spans="1:6" x14ac:dyDescent="0.35">
      <c r="D1" s="52"/>
      <c r="E1" s="53"/>
    </row>
    <row r="2" spans="1:6" ht="40.5" customHeight="1" thickBot="1" x14ac:dyDescent="0.3">
      <c r="A2" s="54"/>
      <c r="B2" s="316" t="s">
        <v>9</v>
      </c>
      <c r="C2" s="316"/>
      <c r="D2" s="316"/>
      <c r="E2" s="317"/>
      <c r="F2" s="321" t="s">
        <v>20</v>
      </c>
    </row>
    <row r="3" spans="1:6" s="59" customFormat="1" ht="40.5" customHeight="1" thickBot="1" x14ac:dyDescent="0.4">
      <c r="A3" s="55"/>
      <c r="B3" s="318" t="s">
        <v>21</v>
      </c>
      <c r="C3" s="56" t="s">
        <v>10</v>
      </c>
      <c r="D3" s="57" t="s">
        <v>11</v>
      </c>
      <c r="E3" s="58" t="s">
        <v>12</v>
      </c>
      <c r="F3" s="322"/>
    </row>
    <row r="4" spans="1:6" s="59" customFormat="1" ht="228.75" customHeight="1" thickBot="1" x14ac:dyDescent="0.4">
      <c r="A4" s="55"/>
      <c r="B4" s="319"/>
      <c r="C4" s="60" t="s">
        <v>13</v>
      </c>
      <c r="D4" s="61" t="s">
        <v>22</v>
      </c>
      <c r="E4" s="81" t="s">
        <v>23</v>
      </c>
      <c r="F4" s="86" t="s">
        <v>24</v>
      </c>
    </row>
    <row r="5" spans="1:6" s="59" customFormat="1" ht="289.5" thickBot="1" x14ac:dyDescent="0.4">
      <c r="A5" s="55"/>
      <c r="B5" s="319"/>
      <c r="C5" s="62" t="s">
        <v>14</v>
      </c>
      <c r="D5" s="63" t="s">
        <v>25</v>
      </c>
      <c r="E5" s="82" t="s">
        <v>26</v>
      </c>
      <c r="F5" s="85" t="s">
        <v>27</v>
      </c>
    </row>
    <row r="6" spans="1:6" s="59" customFormat="1" ht="237" thickBot="1" x14ac:dyDescent="0.4">
      <c r="A6" s="55"/>
      <c r="B6" s="319"/>
      <c r="C6" s="64" t="s">
        <v>15</v>
      </c>
      <c r="D6" s="65" t="s">
        <v>28</v>
      </c>
      <c r="E6" s="83" t="s">
        <v>29</v>
      </c>
      <c r="F6" s="85"/>
    </row>
    <row r="7" spans="1:6" s="59" customFormat="1" ht="154.5" customHeight="1" thickBot="1" x14ac:dyDescent="0.4">
      <c r="A7" s="55"/>
      <c r="B7" s="319"/>
      <c r="C7" s="66" t="s">
        <v>16</v>
      </c>
      <c r="D7" s="67"/>
      <c r="E7" s="82"/>
      <c r="F7" s="85"/>
    </row>
    <row r="8" spans="1:6" s="59" customFormat="1" ht="186.75" thickBot="1" x14ac:dyDescent="0.4">
      <c r="A8" s="55"/>
      <c r="B8" s="319"/>
      <c r="C8" s="68" t="s">
        <v>17</v>
      </c>
      <c r="D8" s="65" t="s">
        <v>30</v>
      </c>
      <c r="E8" s="84" t="s">
        <v>31</v>
      </c>
      <c r="F8" s="85"/>
    </row>
    <row r="9" spans="1:6" s="59" customFormat="1" ht="182.25" thickBot="1" x14ac:dyDescent="0.4">
      <c r="A9" s="55"/>
      <c r="B9" s="319"/>
      <c r="C9" s="66" t="s">
        <v>18</v>
      </c>
      <c r="D9" s="63" t="s">
        <v>32</v>
      </c>
      <c r="E9" s="84" t="s">
        <v>33</v>
      </c>
      <c r="F9" s="85"/>
    </row>
    <row r="10" spans="1:6" s="71" customFormat="1" ht="263.25" thickBot="1" x14ac:dyDescent="0.4">
      <c r="A10" s="69"/>
      <c r="B10" s="319"/>
      <c r="C10" s="70" t="s">
        <v>19</v>
      </c>
      <c r="D10" s="63" t="s">
        <v>34</v>
      </c>
      <c r="E10" s="83" t="s">
        <v>35</v>
      </c>
      <c r="F10" s="87"/>
    </row>
    <row r="11" spans="1:6" s="71" customFormat="1" ht="28.5" thickBot="1" x14ac:dyDescent="0.4">
      <c r="A11" s="69"/>
      <c r="B11" s="320"/>
      <c r="C11" s="72"/>
      <c r="D11" s="73"/>
      <c r="E11" s="74"/>
    </row>
    <row r="12" spans="1:6" ht="27" x14ac:dyDescent="0.35">
      <c r="D12" s="75"/>
      <c r="E12" s="76"/>
    </row>
    <row r="17" spans="4:4" x14ac:dyDescent="0.35">
      <c r="D17" s="52"/>
    </row>
    <row r="18" spans="4:4" x14ac:dyDescent="0.35">
      <c r="D18" s="52"/>
    </row>
    <row r="19" spans="4:4" x14ac:dyDescent="0.35">
      <c r="D19" s="52"/>
    </row>
  </sheetData>
  <mergeCells count="3">
    <mergeCell ref="B2:E2"/>
    <mergeCell ref="B3:B11"/>
    <mergeCell ref="F2:F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N246"/>
  <sheetViews>
    <sheetView zoomScale="50" zoomScaleNormal="50" zoomScaleSheetLayoutView="30" zoomScalePageLayoutView="60" workbookViewId="0">
      <pane xSplit="5" ySplit="9" topLeftCell="F10" activePane="bottomRight" state="frozen"/>
      <selection pane="topRight" activeCell="E1" sqref="E1"/>
      <selection pane="bottomLeft" activeCell="A13" sqref="A13"/>
      <selection pane="bottomRight" activeCell="B94" sqref="B94:B99"/>
    </sheetView>
  </sheetViews>
  <sheetFormatPr baseColWidth="10" defaultColWidth="11.42578125" defaultRowHeight="15" x14ac:dyDescent="0.2"/>
  <cols>
    <col min="1" max="1" width="6.5703125" style="128" customWidth="1"/>
    <col min="2" max="2" width="29.85546875" style="138" customWidth="1"/>
    <col min="3" max="3" width="16" style="128" customWidth="1"/>
    <col min="4" max="4" width="19.140625" style="128" customWidth="1"/>
    <col min="5" max="5" width="54.7109375" style="128" customWidth="1"/>
    <col min="6" max="6" width="49.140625" style="116" customWidth="1"/>
    <col min="7" max="7" width="15.140625" style="116" customWidth="1"/>
    <col min="8" max="8" width="16.7109375" style="129" customWidth="1"/>
    <col min="9" max="12" width="6.7109375" style="129" customWidth="1"/>
    <col min="13" max="13" width="16.7109375" style="116" customWidth="1"/>
    <col min="14" max="14" width="20.42578125" style="116" customWidth="1"/>
    <col min="15" max="15" width="10" style="116" customWidth="1"/>
    <col min="16" max="16" width="26.5703125" style="116" customWidth="1"/>
    <col min="17" max="17" width="30.5703125" style="116" hidden="1" customWidth="1"/>
    <col min="18" max="18" width="17.5703125" style="116" customWidth="1"/>
    <col min="19" max="19" width="8.42578125" style="116" customWidth="1"/>
    <col min="20" max="20" width="16" style="116" customWidth="1"/>
    <col min="21" max="21" width="11.28515625" style="116" customWidth="1"/>
    <col min="22" max="22" width="60.5703125" style="116" customWidth="1"/>
    <col min="23" max="23" width="19" style="116" hidden="1" customWidth="1"/>
    <col min="24" max="24" width="6.85546875" style="116" customWidth="1"/>
    <col min="25" max="25" width="5" style="116" customWidth="1"/>
    <col min="26" max="26" width="5.5703125" style="116" hidden="1" customWidth="1"/>
    <col min="27" max="27" width="7.140625" style="116" customWidth="1"/>
    <col min="28" max="28" width="6.7109375" style="116" customWidth="1"/>
    <col min="29" max="29" width="7.5703125" style="116" customWidth="1"/>
    <col min="30" max="30" width="38.28515625" style="116" hidden="1" customWidth="1"/>
    <col min="31" max="35" width="10.85546875" style="116" customWidth="1"/>
    <col min="36" max="36" width="10.85546875" style="127" customWidth="1"/>
    <col min="37" max="37" width="23" style="116" customWidth="1"/>
    <col min="38" max="39" width="18.85546875" style="116" customWidth="1"/>
    <col min="40" max="40" width="22.42578125" style="116" customWidth="1"/>
    <col min="41" max="42" width="16.42578125" style="116" customWidth="1"/>
    <col min="43" max="43" width="26.140625" style="116" customWidth="1"/>
    <col min="44" max="16384" width="11.42578125" style="116"/>
  </cols>
  <sheetData>
    <row r="1" spans="1:274" s="108" customFormat="1" ht="24" customHeight="1" x14ac:dyDescent="0.3">
      <c r="A1" s="475"/>
      <c r="B1" s="476"/>
      <c r="C1" s="477"/>
      <c r="D1" s="478"/>
      <c r="E1" s="487" t="s">
        <v>226</v>
      </c>
      <c r="F1" s="458"/>
      <c r="G1" s="458"/>
      <c r="H1" s="458"/>
      <c r="I1" s="458"/>
      <c r="J1" s="458"/>
      <c r="K1" s="458"/>
      <c r="L1" s="458"/>
      <c r="M1" s="458"/>
      <c r="N1" s="458"/>
      <c r="O1" s="458"/>
      <c r="P1" s="458"/>
      <c r="Q1" s="458"/>
      <c r="R1" s="458"/>
      <c r="S1" s="458"/>
      <c r="T1" s="459"/>
      <c r="U1" s="106"/>
      <c r="V1" s="457" t="s">
        <v>36</v>
      </c>
      <c r="W1" s="458"/>
      <c r="X1" s="458"/>
      <c r="Y1" s="458"/>
      <c r="Z1" s="458"/>
      <c r="AA1" s="458"/>
      <c r="AB1" s="458"/>
      <c r="AC1" s="458"/>
      <c r="AD1" s="458"/>
      <c r="AE1" s="458"/>
      <c r="AF1" s="458"/>
      <c r="AG1" s="458"/>
      <c r="AH1" s="458"/>
      <c r="AI1" s="458"/>
      <c r="AJ1" s="458"/>
      <c r="AK1" s="458"/>
      <c r="AL1" s="458"/>
      <c r="AM1" s="458"/>
      <c r="AN1" s="458"/>
      <c r="AO1" s="458"/>
      <c r="AP1" s="458"/>
      <c r="AQ1" s="459"/>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row>
    <row r="2" spans="1:274" s="108" customFormat="1" ht="24" customHeight="1" thickBot="1" x14ac:dyDescent="0.35">
      <c r="A2" s="479"/>
      <c r="B2" s="480"/>
      <c r="C2" s="481"/>
      <c r="D2" s="482"/>
      <c r="E2" s="488"/>
      <c r="F2" s="461"/>
      <c r="G2" s="461"/>
      <c r="H2" s="461"/>
      <c r="I2" s="461"/>
      <c r="J2" s="461"/>
      <c r="K2" s="461"/>
      <c r="L2" s="461"/>
      <c r="M2" s="461"/>
      <c r="N2" s="461"/>
      <c r="O2" s="461"/>
      <c r="P2" s="461"/>
      <c r="Q2" s="461"/>
      <c r="R2" s="461"/>
      <c r="S2" s="461"/>
      <c r="T2" s="462"/>
      <c r="U2" s="106"/>
      <c r="V2" s="460"/>
      <c r="W2" s="461"/>
      <c r="X2" s="461"/>
      <c r="Y2" s="461"/>
      <c r="Z2" s="461"/>
      <c r="AA2" s="461"/>
      <c r="AB2" s="461"/>
      <c r="AC2" s="461"/>
      <c r="AD2" s="461"/>
      <c r="AE2" s="461"/>
      <c r="AF2" s="461"/>
      <c r="AG2" s="461"/>
      <c r="AH2" s="461"/>
      <c r="AI2" s="461"/>
      <c r="AJ2" s="461"/>
      <c r="AK2" s="461"/>
      <c r="AL2" s="461"/>
      <c r="AM2" s="461"/>
      <c r="AN2" s="461"/>
      <c r="AO2" s="461"/>
      <c r="AP2" s="461"/>
      <c r="AQ2" s="462"/>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row>
    <row r="3" spans="1:274" s="108" customFormat="1" ht="24" customHeight="1" x14ac:dyDescent="0.3">
      <c r="A3" s="479"/>
      <c r="B3" s="480"/>
      <c r="C3" s="481"/>
      <c r="D3" s="482"/>
      <c r="E3" s="489" t="s">
        <v>225</v>
      </c>
      <c r="F3" s="490"/>
      <c r="G3" s="490"/>
      <c r="H3" s="490"/>
      <c r="I3" s="490"/>
      <c r="J3" s="490"/>
      <c r="K3" s="490"/>
      <c r="L3" s="490"/>
      <c r="M3" s="490" t="s">
        <v>229</v>
      </c>
      <c r="N3" s="490"/>
      <c r="O3" s="490"/>
      <c r="P3" s="490"/>
      <c r="Q3" s="490"/>
      <c r="R3" s="490"/>
      <c r="S3" s="490"/>
      <c r="T3" s="491"/>
      <c r="U3" s="106"/>
      <c r="V3" s="463" t="s">
        <v>38</v>
      </c>
      <c r="W3" s="464"/>
      <c r="X3" s="464"/>
      <c r="Y3" s="464"/>
      <c r="Z3" s="464"/>
      <c r="AA3" s="464"/>
      <c r="AB3" s="464"/>
      <c r="AC3" s="464"/>
      <c r="AD3" s="464"/>
      <c r="AE3" s="464"/>
      <c r="AF3" s="464"/>
      <c r="AG3" s="464"/>
      <c r="AH3" s="464"/>
      <c r="AI3" s="464"/>
      <c r="AJ3" s="464"/>
      <c r="AK3" s="464" t="s">
        <v>37</v>
      </c>
      <c r="AL3" s="464"/>
      <c r="AM3" s="464"/>
      <c r="AN3" s="464"/>
      <c r="AO3" s="464"/>
      <c r="AP3" s="464"/>
      <c r="AQ3" s="468"/>
      <c r="AR3" s="109"/>
      <c r="AS3" s="110"/>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row>
    <row r="4" spans="1:274" s="108" customFormat="1" ht="24" customHeight="1" thickBot="1" x14ac:dyDescent="0.35">
      <c r="A4" s="483"/>
      <c r="B4" s="484"/>
      <c r="C4" s="485"/>
      <c r="D4" s="486"/>
      <c r="E4" s="492" t="s">
        <v>230</v>
      </c>
      <c r="F4" s="466"/>
      <c r="G4" s="466"/>
      <c r="H4" s="466"/>
      <c r="I4" s="466"/>
      <c r="J4" s="466"/>
      <c r="K4" s="466"/>
      <c r="L4" s="466"/>
      <c r="M4" s="466"/>
      <c r="N4" s="466"/>
      <c r="O4" s="466"/>
      <c r="P4" s="466"/>
      <c r="Q4" s="466"/>
      <c r="R4" s="466"/>
      <c r="S4" s="466"/>
      <c r="T4" s="467"/>
      <c r="U4" s="106"/>
      <c r="V4" s="465" t="s">
        <v>224</v>
      </c>
      <c r="W4" s="466"/>
      <c r="X4" s="466"/>
      <c r="Y4" s="466"/>
      <c r="Z4" s="466"/>
      <c r="AA4" s="466"/>
      <c r="AB4" s="466"/>
      <c r="AC4" s="466"/>
      <c r="AD4" s="466"/>
      <c r="AE4" s="466"/>
      <c r="AF4" s="466"/>
      <c r="AG4" s="466"/>
      <c r="AH4" s="466"/>
      <c r="AI4" s="466"/>
      <c r="AJ4" s="466"/>
      <c r="AK4" s="466"/>
      <c r="AL4" s="466"/>
      <c r="AM4" s="466"/>
      <c r="AN4" s="466"/>
      <c r="AO4" s="466"/>
      <c r="AP4" s="466"/>
      <c r="AQ4" s="46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row>
    <row r="5" spans="1:274" x14ac:dyDescent="0.2">
      <c r="A5" s="111"/>
      <c r="B5" s="135"/>
      <c r="C5" s="112"/>
      <c r="D5" s="111"/>
      <c r="E5" s="111"/>
      <c r="F5" s="113"/>
      <c r="G5" s="113"/>
      <c r="H5" s="114"/>
      <c r="I5" s="114"/>
      <c r="J5" s="114"/>
      <c r="K5" s="114"/>
      <c r="L5" s="114"/>
      <c r="M5" s="113"/>
      <c r="N5" s="113"/>
      <c r="O5" s="113"/>
      <c r="P5" s="113"/>
      <c r="Q5" s="113"/>
      <c r="R5" s="113"/>
      <c r="S5" s="113"/>
      <c r="T5" s="113"/>
      <c r="U5" s="113"/>
      <c r="V5" s="113"/>
      <c r="W5" s="113"/>
      <c r="X5" s="113"/>
      <c r="Y5" s="113"/>
      <c r="Z5" s="113"/>
      <c r="AA5" s="113"/>
      <c r="AB5" s="113"/>
      <c r="AC5" s="113"/>
      <c r="AD5" s="113"/>
      <c r="AE5" s="113"/>
      <c r="AF5" s="113"/>
      <c r="AG5" s="113"/>
      <c r="AH5" s="113"/>
      <c r="AI5" s="113"/>
      <c r="AJ5" s="115"/>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row>
    <row r="6" spans="1:274" ht="12" customHeight="1" x14ac:dyDescent="0.25">
      <c r="A6" s="117"/>
      <c r="B6" s="136"/>
      <c r="C6" s="117"/>
      <c r="D6" s="118"/>
      <c r="E6" s="118"/>
      <c r="F6" s="118"/>
      <c r="G6" s="118"/>
      <c r="H6" s="118"/>
      <c r="I6" s="118"/>
      <c r="J6" s="118"/>
      <c r="K6" s="118"/>
      <c r="L6" s="118"/>
      <c r="M6" s="118"/>
      <c r="N6" s="118"/>
      <c r="O6" s="118"/>
      <c r="P6" s="118"/>
      <c r="Q6" s="118"/>
      <c r="R6" s="118"/>
      <c r="S6" s="118"/>
      <c r="T6" s="118"/>
      <c r="U6" s="119"/>
      <c r="V6" s="119"/>
      <c r="W6" s="119"/>
      <c r="X6" s="120"/>
      <c r="Y6" s="120"/>
      <c r="Z6" s="120"/>
      <c r="AA6" s="120"/>
      <c r="AB6" s="120"/>
      <c r="AC6" s="120"/>
      <c r="AD6" s="120"/>
      <c r="AE6" s="120"/>
      <c r="AF6" s="120"/>
      <c r="AG6" s="120"/>
      <c r="AH6" s="120"/>
      <c r="AI6" s="120"/>
      <c r="AJ6" s="120"/>
      <c r="AK6" s="120"/>
      <c r="AL6" s="120"/>
      <c r="AM6" s="120"/>
      <c r="AN6" s="120"/>
      <c r="AO6" s="120"/>
      <c r="AP6" s="120"/>
      <c r="AQ6" s="120"/>
    </row>
    <row r="7" spans="1:274" ht="39" customHeight="1" x14ac:dyDescent="0.2">
      <c r="A7" s="440" t="s">
        <v>39</v>
      </c>
      <c r="B7" s="440"/>
      <c r="C7" s="440"/>
      <c r="D7" s="440"/>
      <c r="E7" s="440"/>
      <c r="F7" s="440"/>
      <c r="G7" s="440"/>
      <c r="H7" s="440"/>
      <c r="I7" s="440"/>
      <c r="J7" s="440"/>
      <c r="K7" s="440"/>
      <c r="L7" s="440"/>
      <c r="M7" s="440"/>
      <c r="N7" s="440" t="s">
        <v>40</v>
      </c>
      <c r="O7" s="440"/>
      <c r="P7" s="440"/>
      <c r="Q7" s="440"/>
      <c r="R7" s="440"/>
      <c r="S7" s="440"/>
      <c r="T7" s="440"/>
      <c r="U7" s="440" t="s">
        <v>41</v>
      </c>
      <c r="V7" s="440"/>
      <c r="W7" s="440"/>
      <c r="X7" s="440"/>
      <c r="Y7" s="440"/>
      <c r="Z7" s="440"/>
      <c r="AA7" s="440"/>
      <c r="AB7" s="440"/>
      <c r="AC7" s="440"/>
      <c r="AD7" s="440" t="s">
        <v>42</v>
      </c>
      <c r="AE7" s="440"/>
      <c r="AF7" s="440"/>
      <c r="AG7" s="440"/>
      <c r="AH7" s="440"/>
      <c r="AI7" s="440"/>
      <c r="AJ7" s="440"/>
      <c r="AK7" s="440" t="s">
        <v>43</v>
      </c>
      <c r="AL7" s="440"/>
      <c r="AM7" s="440"/>
      <c r="AN7" s="440"/>
      <c r="AO7" s="440" t="s">
        <v>44</v>
      </c>
      <c r="AP7" s="440"/>
      <c r="AQ7" s="440"/>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row>
    <row r="8" spans="1:274" ht="26.25" customHeight="1" x14ac:dyDescent="0.2">
      <c r="A8" s="456" t="s">
        <v>45</v>
      </c>
      <c r="B8" s="437" t="s">
        <v>228</v>
      </c>
      <c r="C8" s="436" t="s">
        <v>0</v>
      </c>
      <c r="D8" s="437" t="s">
        <v>1</v>
      </c>
      <c r="E8" s="437" t="s">
        <v>2</v>
      </c>
      <c r="F8" s="436" t="s">
        <v>3</v>
      </c>
      <c r="G8" s="437" t="s">
        <v>46</v>
      </c>
      <c r="H8" s="437" t="s">
        <v>4</v>
      </c>
      <c r="I8" s="434" t="s">
        <v>47</v>
      </c>
      <c r="J8" s="437" t="s">
        <v>48</v>
      </c>
      <c r="K8" s="437" t="s">
        <v>49</v>
      </c>
      <c r="L8" s="437" t="s">
        <v>50</v>
      </c>
      <c r="M8" s="437" t="s">
        <v>51</v>
      </c>
      <c r="N8" s="437" t="s">
        <v>52</v>
      </c>
      <c r="O8" s="436" t="s">
        <v>53</v>
      </c>
      <c r="P8" s="437" t="s">
        <v>54</v>
      </c>
      <c r="Q8" s="437" t="s">
        <v>55</v>
      </c>
      <c r="R8" s="437" t="s">
        <v>56</v>
      </c>
      <c r="S8" s="436" t="s">
        <v>53</v>
      </c>
      <c r="T8" s="437" t="s">
        <v>5</v>
      </c>
      <c r="U8" s="444" t="s">
        <v>57</v>
      </c>
      <c r="V8" s="437" t="s">
        <v>6</v>
      </c>
      <c r="W8" s="437" t="s">
        <v>7</v>
      </c>
      <c r="X8" s="437" t="s">
        <v>58</v>
      </c>
      <c r="Y8" s="437"/>
      <c r="Z8" s="437"/>
      <c r="AA8" s="437"/>
      <c r="AB8" s="437"/>
      <c r="AC8" s="437"/>
      <c r="AD8" s="444" t="s">
        <v>59</v>
      </c>
      <c r="AE8" s="444" t="s">
        <v>60</v>
      </c>
      <c r="AF8" s="444" t="s">
        <v>53</v>
      </c>
      <c r="AG8" s="444" t="s">
        <v>61</v>
      </c>
      <c r="AH8" s="444" t="s">
        <v>53</v>
      </c>
      <c r="AI8" s="444" t="s">
        <v>62</v>
      </c>
      <c r="AJ8" s="444" t="s">
        <v>8</v>
      </c>
      <c r="AK8" s="437" t="s">
        <v>63</v>
      </c>
      <c r="AL8" s="437" t="s">
        <v>64</v>
      </c>
      <c r="AM8" s="437" t="s">
        <v>65</v>
      </c>
      <c r="AN8" s="437" t="s">
        <v>66</v>
      </c>
      <c r="AO8" s="437" t="s">
        <v>67</v>
      </c>
      <c r="AP8" s="437" t="s">
        <v>68</v>
      </c>
      <c r="AQ8" s="437" t="s">
        <v>69</v>
      </c>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row>
    <row r="9" spans="1:274" s="123" customFormat="1" ht="50.25" customHeight="1" x14ac:dyDescent="0.25">
      <c r="A9" s="456"/>
      <c r="B9" s="437"/>
      <c r="C9" s="436"/>
      <c r="D9" s="437"/>
      <c r="E9" s="437"/>
      <c r="F9" s="436"/>
      <c r="G9" s="437"/>
      <c r="H9" s="437"/>
      <c r="I9" s="435"/>
      <c r="J9" s="437"/>
      <c r="K9" s="437"/>
      <c r="L9" s="437"/>
      <c r="M9" s="437"/>
      <c r="N9" s="437"/>
      <c r="O9" s="436"/>
      <c r="P9" s="437"/>
      <c r="Q9" s="437"/>
      <c r="R9" s="436"/>
      <c r="S9" s="436"/>
      <c r="T9" s="437"/>
      <c r="U9" s="444"/>
      <c r="V9" s="437"/>
      <c r="W9" s="437"/>
      <c r="X9" s="133" t="s">
        <v>70</v>
      </c>
      <c r="Y9" s="133" t="s">
        <v>71</v>
      </c>
      <c r="Z9" s="133" t="s">
        <v>72</v>
      </c>
      <c r="AA9" s="133" t="s">
        <v>73</v>
      </c>
      <c r="AB9" s="133" t="s">
        <v>74</v>
      </c>
      <c r="AC9" s="133" t="s">
        <v>75</v>
      </c>
      <c r="AD9" s="444"/>
      <c r="AE9" s="444"/>
      <c r="AF9" s="444"/>
      <c r="AG9" s="444"/>
      <c r="AH9" s="444"/>
      <c r="AI9" s="444"/>
      <c r="AJ9" s="444"/>
      <c r="AK9" s="437"/>
      <c r="AL9" s="437"/>
      <c r="AM9" s="437"/>
      <c r="AN9" s="437"/>
      <c r="AO9" s="437"/>
      <c r="AP9" s="437"/>
      <c r="AQ9" s="437"/>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2"/>
      <c r="FZ9" s="122"/>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2"/>
      <c r="HS9" s="122"/>
      <c r="HT9" s="122"/>
      <c r="HU9" s="122"/>
      <c r="HV9" s="122"/>
      <c r="HW9" s="122"/>
      <c r="HX9" s="122"/>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row>
    <row r="10" spans="1:274" s="156" customFormat="1" ht="99.75" customHeight="1" x14ac:dyDescent="0.25">
      <c r="A10" s="397">
        <v>1</v>
      </c>
      <c r="B10" s="394" t="s">
        <v>231</v>
      </c>
      <c r="C10" s="384" t="s">
        <v>76</v>
      </c>
      <c r="D10" s="384" t="s">
        <v>258</v>
      </c>
      <c r="E10" s="384" t="s">
        <v>588</v>
      </c>
      <c r="F10" s="429" t="s">
        <v>589</v>
      </c>
      <c r="G10" s="384" t="s">
        <v>248</v>
      </c>
      <c r="H10" s="384" t="s">
        <v>77</v>
      </c>
      <c r="I10" s="384"/>
      <c r="J10" s="384"/>
      <c r="K10" s="384"/>
      <c r="L10" s="384"/>
      <c r="M10" s="387">
        <v>500</v>
      </c>
      <c r="N10" s="390" t="str">
        <f>IF(M10&lt;=0,"",IF(M10&lt;=2,"Muy Baja",IF(M10&lt;=24,"Baja",IF(M10&lt;=500,"Media",IF(M10&lt;=5000,"Alta","Muy Alta")))))</f>
        <v>Media</v>
      </c>
      <c r="O10" s="372">
        <f>IF(N10="","",IF(N10="Muy Baja",0.2,IF(N10="Baja",0.4,IF(N10="Media",0.6,IF(N10="Alta",0.8,IF(N10="Muy Alta",1,))))))</f>
        <v>0.6</v>
      </c>
      <c r="P10" s="376" t="s">
        <v>78</v>
      </c>
      <c r="Q10" s="372" t="str">
        <f>IF(NOT(ISERROR(MATCH(P10,'[2]Tabla Impacto'!$B$222:$B$224,0))),'[2]Tabla Impacto'!$F$224&amp;"Por favor no seleccionar los criterios de impacto(Afectación Económica o presupuestal y Pérdida Reputacional)",P10)</f>
        <v xml:space="preserve">     El riesgo afecta la imagen de la entidad con algunos usuarios de relevancia frente al logro de los objetivos</v>
      </c>
      <c r="R10" s="390" t="str">
        <f>IF(OR(Q10='[2]Tabla Impacto'!$C$12,Q10='[2]Tabla Impacto'!$D$12),"Leve",IF(OR(Q10='[2]Tabla Impacto'!$C$13,Q10='[2]Tabla Impacto'!$D$13),"Menor",IF(OR(Q10='[2]Tabla Impacto'!$C$14,Q10='[2]Tabla Impacto'!$D$14),"Moderado",IF(OR(Q10='[2]Tabla Impacto'!$C$15,Q10='[2]Tabla Impacto'!$D$15),"Mayor",IF(OR(Q10='[2]Tabla Impacto'!$C$16,Q10='[2]Tabla Impacto'!$D$16),"Catastrófico","")))))</f>
        <v>Moderado</v>
      </c>
      <c r="S10" s="372">
        <f>IF(R10="","",IF(R10="Leve",0.2,IF(R10="Menor",0.4,IF(R10="Moderado",0.6,IF(R10="Mayor",0.8,IF(R10="Catastrófico",1,))))))</f>
        <v>0.6</v>
      </c>
      <c r="T10" s="369" t="str">
        <f>IF(OR(AND(N10="Muy Baja",R10="Leve"),AND(N10="Muy Baja",R10="Menor"),AND(N10="Baja",R10="Leve")),"Bajo",IF(OR(AND(N10="Muy baja",R10="Moderado"),AND(N10="Baja",R10="Menor"),AND(N10="Baja",R10="Moderado"),AND(N10="Media",R10="Leve"),AND(N10="Media",R10="Menor"),AND(N10="Media",R10="Moderado"),AND(N10="Alta",R10="Leve"),AND(N10="Alta",R10="Menor")),"Moderado",IF(OR(AND(N10="Muy Baja",R10="Mayor"),AND(N10="Baja",R10="Mayor"),AND(N10="Media",R10="Mayor"),AND(N10="Alta",R10="Moderado"),AND(N10="Alta",R10="Mayor"),AND(N10="Muy Alta",R10="Leve"),AND(N10="Muy Alta",R10="Menor"),AND(N10="Muy Alta",R10="Moderado"),AND(N10="Muy Alta",R10="Mayor")),"Alto",IF(OR(AND(N10="Muy Baja",R10="Catastrófico"),AND(N10="Baja",R10="Catastrófico"),AND(N10="Media",R10="Catastrófico"),AND(N10="Alta",R10="Catastrófico"),AND(N10="Muy Alta",R10="Catastrófico")),"Extremo",""))))</f>
        <v>Moderado</v>
      </c>
      <c r="U10" s="139">
        <v>1</v>
      </c>
      <c r="V10" s="220" t="s">
        <v>590</v>
      </c>
      <c r="W10" s="140" t="str">
        <f t="shared" ref="W10:W15" si="0">IF(OR(X10="Preventivo",X10="Detectivo"),"Probabilidad",IF(X10="Correctivo","Impacto",""))</f>
        <v>Probabilidad</v>
      </c>
      <c r="X10" s="141" t="s">
        <v>79</v>
      </c>
      <c r="Y10" s="141" t="s">
        <v>80</v>
      </c>
      <c r="Z10" s="142" t="str">
        <f>IF(AND(X10="Preventivo",Y10="Automático"),"50%",IF(AND(X10="Preventivo",Y10="Manual"),"40%",IF(AND(X10="Detectivo",Y10="Automático"),"40%",IF(AND(X10="Detectivo",Y10="Manual"),"30%",IF(AND(X10="Correctivo",Y10="Automático"),"35%",IF(AND(X10="Correctivo",Y10="Manual"),"25%",""))))))</f>
        <v>40%</v>
      </c>
      <c r="AA10" s="141" t="s">
        <v>83</v>
      </c>
      <c r="AB10" s="141" t="s">
        <v>84</v>
      </c>
      <c r="AC10" s="141" t="s">
        <v>259</v>
      </c>
      <c r="AD10" s="196">
        <f>IFERROR(IF(W10="Probabilidad",(O10-(+O10*Z10)),IF(W10="Impacto",O10,"")),"")</f>
        <v>0.36</v>
      </c>
      <c r="AE10" s="143" t="str">
        <f>IFERROR(IF(AD10="","",IF(AD10&lt;=0.2,"Muy Baja",IF(AD10&lt;=0.4,"Baja",IF(AD10&lt;=0.6,"Media",IF(AD10&lt;=0.8,"Alta","Muy Alta"))))),"")</f>
        <v>Baja</v>
      </c>
      <c r="AF10" s="142">
        <f>+AD10</f>
        <v>0.36</v>
      </c>
      <c r="AG10" s="143" t="str">
        <f>IFERROR(IF(AH10="","",IF(AH10&lt;=0.2,"Leve",IF(AH10&lt;=0.4,"Menor",IF(AH10&lt;=0.6,"Moderado",IF(AH10&lt;=0.8,"Mayor","Catastrófico"))))),"")</f>
        <v>Moderado</v>
      </c>
      <c r="AH10" s="142">
        <f>IFERROR(IF(W10="Impacto",(S10-(+S10*Z10)),IF(W10="Probabilidad",S10,"")),"")</f>
        <v>0.6</v>
      </c>
      <c r="AI10" s="144" t="str">
        <f>IFERROR(IF(OR(AND(AE10="Muy Baja",AG10="Leve"),AND(AE10="Muy Baja",AG10="Menor"),AND(AE10="Baja",AG10="Leve")),"Bajo",IF(OR(AND(AE10="Muy baja",AG10="Moderado"),AND(AE10="Baja",AG10="Menor"),AND(AE10="Baja",AG10="Moderado"),AND(AE10="Media",AG10="Leve"),AND(AE10="Media",AG10="Menor"),AND(AE10="Media",AG10="Moderado"),AND(AE10="Alta",AG10="Leve"),AND(AE10="Alta",AG10="Menor")),"Moderado",IF(OR(AND(AE10="Muy Baja",AG10="Mayor"),AND(AE10="Baja",AG10="Mayor"),AND(AE10="Media",AG10="Mayor"),AND(AE10="Alta",AG10="Moderado"),AND(AE10="Alta",AG10="Mayor"),AND(AE10="Muy Alta",AG10="Leve"),AND(AE10="Muy Alta",AG10="Menor"),AND(AE10="Muy Alta",AG10="Moderado"),AND(AE10="Muy Alta",AG10="Mayor")),"Alto",IF(OR(AND(AE10="Muy Baja",AG10="Catastrófico"),AND(AE10="Baja",AG10="Catastrófico"),AND(AE10="Media",AG10="Catastrófico"),AND(AE10="Alta",AG10="Catastrófico"),AND(AE10="Muy Alta",AG10="Catastrófico")),"Extremo","")))),"")</f>
        <v>Moderado</v>
      </c>
      <c r="AJ10" s="145"/>
      <c r="AK10" s="221" t="s">
        <v>249</v>
      </c>
      <c r="AL10" s="254" t="s">
        <v>250</v>
      </c>
      <c r="AM10" s="254" t="s">
        <v>251</v>
      </c>
      <c r="AN10" s="255" t="s">
        <v>252</v>
      </c>
      <c r="AO10" s="384" t="s">
        <v>253</v>
      </c>
      <c r="AP10" s="384" t="s">
        <v>405</v>
      </c>
      <c r="AQ10" s="384" t="s">
        <v>255</v>
      </c>
    </row>
    <row r="11" spans="1:274" s="156" customFormat="1" ht="99.75" customHeight="1" x14ac:dyDescent="0.25">
      <c r="A11" s="397"/>
      <c r="B11" s="395"/>
      <c r="C11" s="384"/>
      <c r="D11" s="384"/>
      <c r="E11" s="384"/>
      <c r="F11" s="429"/>
      <c r="G11" s="384"/>
      <c r="H11" s="384"/>
      <c r="I11" s="384"/>
      <c r="J11" s="384"/>
      <c r="K11" s="384"/>
      <c r="L11" s="384"/>
      <c r="M11" s="387"/>
      <c r="N11" s="390"/>
      <c r="O11" s="372"/>
      <c r="P11" s="376"/>
      <c r="Q11" s="372">
        <f ca="1">IF(NOT(ISERROR(MATCH(P11,_xlfn.ANCHORARRAY(F22),0))),O24&amp;"Por favor no seleccionar los criterios de impacto",P11)</f>
        <v>0</v>
      </c>
      <c r="R11" s="390"/>
      <c r="S11" s="372"/>
      <c r="T11" s="369"/>
      <c r="U11" s="139">
        <v>2</v>
      </c>
      <c r="V11" s="220" t="s">
        <v>591</v>
      </c>
      <c r="W11" s="140" t="str">
        <f t="shared" si="0"/>
        <v>Probabilidad</v>
      </c>
      <c r="X11" s="141" t="s">
        <v>81</v>
      </c>
      <c r="Y11" s="141" t="s">
        <v>80</v>
      </c>
      <c r="Z11" s="142" t="str">
        <f t="shared" ref="Z11:Z15" si="1">IF(AND(X11="Preventivo",Y11="Automático"),"50%",IF(AND(X11="Preventivo",Y11="Manual"),"40%",IF(AND(X11="Detectivo",Y11="Automático"),"40%",IF(AND(X11="Detectivo",Y11="Manual"),"30%",IF(AND(X11="Correctivo",Y11="Automático"),"35%",IF(AND(X11="Correctivo",Y11="Manual"),"25%",""))))))</f>
        <v>30%</v>
      </c>
      <c r="AA11" s="141" t="s">
        <v>203</v>
      </c>
      <c r="AB11" s="141" t="s">
        <v>84</v>
      </c>
      <c r="AC11" s="141" t="s">
        <v>259</v>
      </c>
      <c r="AD11" s="196">
        <f>IFERROR(IF(AND(W10="Probabilidad",W11="Probabilidad"),(AF10-(+AF10*Z11)),IF(W11="Probabilidad",(O10-(+O10*Z11)),IF(W11="Impacto",AF10,""))),"")</f>
        <v>0.252</v>
      </c>
      <c r="AE11" s="143" t="str">
        <f t="shared" ref="AE11:AE15" si="2">IFERROR(IF(AD11="","",IF(AD11&lt;=0.2,"Muy Baja",IF(AD11&lt;=0.4,"Baja",IF(AD11&lt;=0.6,"Media",IF(AD11&lt;=0.8,"Alta","Muy Alta"))))),"")</f>
        <v>Baja</v>
      </c>
      <c r="AF11" s="142">
        <f t="shared" ref="AF11:AF15" si="3">+AD11</f>
        <v>0.252</v>
      </c>
      <c r="AG11" s="143" t="str">
        <f t="shared" ref="AG11:AG15" si="4">IFERROR(IF(AH11="","",IF(AH11&lt;=0.2,"Leve",IF(AH11&lt;=0.4,"Menor",IF(AH11&lt;=0.6,"Moderado",IF(AH11&lt;=0.8,"Mayor","Catastrófico"))))),"")</f>
        <v>Moderado</v>
      </c>
      <c r="AH11" s="142">
        <f>IFERROR(IF(AND(W10="Impacto",W11="Impacto"),(AH10-(+AH10*Z11)),IF(W11="Impacto",($R$13-(+$R$13*Z11)),IF(W11="Probabilidad",AH10,""))),"")</f>
        <v>0.6</v>
      </c>
      <c r="AI11" s="144" t="str">
        <f t="shared" ref="AI11:AI15" si="5">IFERROR(IF(OR(AND(AE11="Muy Baja",AG11="Leve"),AND(AE11="Muy Baja",AG11="Menor"),AND(AE11="Baja",AG11="Leve")),"Bajo",IF(OR(AND(AE11="Muy baja",AG11="Moderado"),AND(AE11="Baja",AG11="Menor"),AND(AE11="Baja",AG11="Moderado"),AND(AE11="Media",AG11="Leve"),AND(AE11="Media",AG11="Menor"),AND(AE11="Media",AG11="Moderado"),AND(AE11="Alta",AG11="Leve"),AND(AE11="Alta",AG11="Menor")),"Moderado",IF(OR(AND(AE11="Muy Baja",AG11="Mayor"),AND(AE11="Baja",AG11="Mayor"),AND(AE11="Media",AG11="Mayor"),AND(AE11="Alta",AG11="Moderado"),AND(AE11="Alta",AG11="Mayor"),AND(AE11="Muy Alta",AG11="Leve"),AND(AE11="Muy Alta",AG11="Menor"),AND(AE11="Muy Alta",AG11="Moderado"),AND(AE11="Muy Alta",AG11="Mayor")),"Alto",IF(OR(AND(AE11="Muy Baja",AG11="Catastrófico"),AND(AE11="Baja",AG11="Catastrófico"),AND(AE11="Media",AG11="Catastrófico"),AND(AE11="Alta",AG11="Catastrófico"),AND(AE11="Muy Alta",AG11="Catastrófico")),"Extremo","")))),"")</f>
        <v>Moderado</v>
      </c>
      <c r="AJ11" s="145" t="s">
        <v>82</v>
      </c>
      <c r="AK11" s="221" t="s">
        <v>256</v>
      </c>
      <c r="AL11" s="254" t="s">
        <v>250</v>
      </c>
      <c r="AM11" s="221" t="s">
        <v>257</v>
      </c>
      <c r="AN11" s="255" t="s">
        <v>252</v>
      </c>
      <c r="AO11" s="384"/>
      <c r="AP11" s="384"/>
      <c r="AQ11" s="384"/>
    </row>
    <row r="12" spans="1:274" s="156" customFormat="1" ht="9.75" customHeight="1" x14ac:dyDescent="0.25">
      <c r="A12" s="397"/>
      <c r="B12" s="395"/>
      <c r="C12" s="384"/>
      <c r="D12" s="384"/>
      <c r="E12" s="384"/>
      <c r="F12" s="429"/>
      <c r="G12" s="384"/>
      <c r="H12" s="384"/>
      <c r="I12" s="384"/>
      <c r="J12" s="384"/>
      <c r="K12" s="384"/>
      <c r="L12" s="384"/>
      <c r="M12" s="387"/>
      <c r="N12" s="390"/>
      <c r="O12" s="372"/>
      <c r="P12" s="376"/>
      <c r="Q12" s="372">
        <f ca="1">IF(NOT(ISERROR(MATCH(P12,_xlfn.ANCHORARRAY(F23),0))),O25&amp;"Por favor no seleccionar los criterios de impacto",P12)</f>
        <v>0</v>
      </c>
      <c r="R12" s="390"/>
      <c r="S12" s="372"/>
      <c r="T12" s="369"/>
      <c r="U12" s="139">
        <v>3</v>
      </c>
      <c r="V12" s="256"/>
      <c r="W12" s="140" t="str">
        <f t="shared" si="0"/>
        <v/>
      </c>
      <c r="X12" s="141"/>
      <c r="Y12" s="141"/>
      <c r="Z12" s="142" t="str">
        <f t="shared" si="1"/>
        <v/>
      </c>
      <c r="AA12" s="141"/>
      <c r="AB12" s="141"/>
      <c r="AC12" s="141"/>
      <c r="AD12" s="196" t="str">
        <f>IFERROR(IF(AND(W11="Probabilidad",W12="Probabilidad"),(AF11-(+AF11*Z12)),IF(AND(W11="Impacto",W12="Probabilidad"),(AF10-(+AF10*Z12)),IF(W12="Impacto",AF11,""))),"")</f>
        <v/>
      </c>
      <c r="AE12" s="143" t="str">
        <f t="shared" si="2"/>
        <v/>
      </c>
      <c r="AF12" s="142" t="str">
        <f t="shared" si="3"/>
        <v/>
      </c>
      <c r="AG12" s="143" t="str">
        <f t="shared" si="4"/>
        <v/>
      </c>
      <c r="AH12" s="142" t="str">
        <f>IFERROR(IF(AND(W11="Impacto",W12="Impacto"),(AH11-(+AH11*Z12)),IF(AND(W11="Probabilidad",W12="Impacto"),(AH10-(+AH10*Z12)),IF(W12="Probabilidad",AH11,""))),"")</f>
        <v/>
      </c>
      <c r="AI12" s="144" t="str">
        <f t="shared" si="5"/>
        <v/>
      </c>
      <c r="AJ12" s="145"/>
      <c r="AK12" s="221"/>
      <c r="AL12" s="254"/>
      <c r="AM12" s="254"/>
      <c r="AN12" s="255"/>
      <c r="AO12" s="384"/>
      <c r="AP12" s="384"/>
      <c r="AQ12" s="384"/>
    </row>
    <row r="13" spans="1:274" s="156" customFormat="1" ht="9.75" customHeight="1" x14ac:dyDescent="0.25">
      <c r="A13" s="397"/>
      <c r="B13" s="395"/>
      <c r="C13" s="384"/>
      <c r="D13" s="384"/>
      <c r="E13" s="384"/>
      <c r="F13" s="429"/>
      <c r="G13" s="384"/>
      <c r="H13" s="384"/>
      <c r="I13" s="384"/>
      <c r="J13" s="384"/>
      <c r="K13" s="384"/>
      <c r="L13" s="384"/>
      <c r="M13" s="387"/>
      <c r="N13" s="390"/>
      <c r="O13" s="372"/>
      <c r="P13" s="376"/>
      <c r="Q13" s="372">
        <f ca="1">IF(NOT(ISERROR(MATCH(P13,_xlfn.ANCHORARRAY(F24),0))),O26&amp;"Por favor no seleccionar los criterios de impacto",P13)</f>
        <v>0</v>
      </c>
      <c r="R13" s="390"/>
      <c r="S13" s="372"/>
      <c r="T13" s="369"/>
      <c r="U13" s="139">
        <v>4</v>
      </c>
      <c r="V13" s="168"/>
      <c r="W13" s="140" t="str">
        <f t="shared" si="0"/>
        <v/>
      </c>
      <c r="X13" s="141"/>
      <c r="Y13" s="141"/>
      <c r="Z13" s="142" t="str">
        <f t="shared" si="1"/>
        <v/>
      </c>
      <c r="AA13" s="141"/>
      <c r="AB13" s="141"/>
      <c r="AC13" s="141"/>
      <c r="AD13" s="196" t="str">
        <f t="shared" ref="AD13:AD15" si="6">IFERROR(IF(AND(W12="Probabilidad",W13="Probabilidad"),(AF12-(+AF12*Z13)),IF(AND(W12="Impacto",W13="Probabilidad"),(AF11-(+AF11*Z13)),IF(W13="Impacto",AF12,""))),"")</f>
        <v/>
      </c>
      <c r="AE13" s="143" t="str">
        <f t="shared" si="2"/>
        <v/>
      </c>
      <c r="AF13" s="142" t="str">
        <f t="shared" si="3"/>
        <v/>
      </c>
      <c r="AG13" s="143" t="str">
        <f t="shared" si="4"/>
        <v/>
      </c>
      <c r="AH13" s="142" t="str">
        <f t="shared" ref="AH13:AH15" si="7">IFERROR(IF(AND(W12="Impacto",W13="Impacto"),(AH12-(+AH12*Z13)),IF(AND(W12="Probabilidad",W13="Impacto"),(AH11-(+AH11*Z13)),IF(W13="Probabilidad",AH12,""))),"")</f>
        <v/>
      </c>
      <c r="AI13" s="144" t="str">
        <f>IFERROR(IF(OR(AND(AE13="Muy Baja",AG13="Leve"),AND(AE13="Muy Baja",AG13="Menor"),AND(AE13="Baja",AG13="Leve")),"Bajo",IF(OR(AND(AE13="Muy baja",AG13="Moderado"),AND(AE13="Baja",AG13="Menor"),AND(AE13="Baja",AG13="Moderado"),AND(AE13="Media",AG13="Leve"),AND(AE13="Media",AG13="Menor"),AND(AE13="Media",AG13="Moderado"),AND(AE13="Alta",AG13="Leve"),AND(AE13="Alta",AG13="Menor")),"Moderado",IF(OR(AND(AE13="Muy Baja",AG13="Mayor"),AND(AE13="Baja",AG13="Mayor"),AND(AE13="Media",AG13="Mayor"),AND(AE13="Alta",AG13="Moderado"),AND(AE13="Alta",AG13="Mayor"),AND(AE13="Muy Alta",AG13="Leve"),AND(AE13="Muy Alta",AG13="Menor"),AND(AE13="Muy Alta",AG13="Moderado"),AND(AE13="Muy Alta",AG13="Mayor")),"Alto",IF(OR(AND(AE13="Muy Baja",AG13="Catastrófico"),AND(AE13="Baja",AG13="Catastrófico"),AND(AE13="Media",AG13="Catastrófico"),AND(AE13="Alta",AG13="Catastrófico"),AND(AE13="Muy Alta",AG13="Catastrófico")),"Extremo","")))),"")</f>
        <v/>
      </c>
      <c r="AJ13" s="145"/>
      <c r="AK13" s="221"/>
      <c r="AL13" s="254"/>
      <c r="AM13" s="254"/>
      <c r="AN13" s="255"/>
      <c r="AO13" s="384"/>
      <c r="AP13" s="384"/>
      <c r="AQ13" s="384"/>
    </row>
    <row r="14" spans="1:274" s="156" customFormat="1" ht="9.75" customHeight="1" x14ac:dyDescent="0.25">
      <c r="A14" s="397"/>
      <c r="B14" s="395"/>
      <c r="C14" s="384"/>
      <c r="D14" s="384"/>
      <c r="E14" s="384"/>
      <c r="F14" s="429"/>
      <c r="G14" s="384"/>
      <c r="H14" s="384"/>
      <c r="I14" s="384"/>
      <c r="J14" s="384"/>
      <c r="K14" s="384"/>
      <c r="L14" s="384"/>
      <c r="M14" s="387"/>
      <c r="N14" s="390"/>
      <c r="O14" s="372"/>
      <c r="P14" s="376"/>
      <c r="Q14" s="372">
        <f ca="1">IF(NOT(ISERROR(MATCH(P14,_xlfn.ANCHORARRAY(F25),0))),O27&amp;"Por favor no seleccionar los criterios de impacto",P14)</f>
        <v>0</v>
      </c>
      <c r="R14" s="390"/>
      <c r="S14" s="372"/>
      <c r="T14" s="369"/>
      <c r="U14" s="139">
        <v>5</v>
      </c>
      <c r="V14" s="168"/>
      <c r="W14" s="140" t="str">
        <f t="shared" si="0"/>
        <v/>
      </c>
      <c r="X14" s="141"/>
      <c r="Y14" s="141"/>
      <c r="Z14" s="142" t="str">
        <f t="shared" si="1"/>
        <v/>
      </c>
      <c r="AA14" s="141"/>
      <c r="AB14" s="141"/>
      <c r="AC14" s="141"/>
      <c r="AD14" s="196" t="str">
        <f t="shared" si="6"/>
        <v/>
      </c>
      <c r="AE14" s="143" t="str">
        <f t="shared" si="2"/>
        <v/>
      </c>
      <c r="AF14" s="142" t="str">
        <f t="shared" si="3"/>
        <v/>
      </c>
      <c r="AG14" s="143" t="str">
        <f t="shared" si="4"/>
        <v/>
      </c>
      <c r="AH14" s="142" t="str">
        <f t="shared" si="7"/>
        <v/>
      </c>
      <c r="AI14" s="144" t="str">
        <f t="shared" si="5"/>
        <v/>
      </c>
      <c r="AJ14" s="145"/>
      <c r="AK14" s="221"/>
      <c r="AL14" s="254"/>
      <c r="AM14" s="254"/>
      <c r="AN14" s="255"/>
      <c r="AO14" s="384"/>
      <c r="AP14" s="384"/>
      <c r="AQ14" s="384"/>
    </row>
    <row r="15" spans="1:274" s="156" customFormat="1" ht="9.75" customHeight="1" x14ac:dyDescent="0.25">
      <c r="A15" s="397"/>
      <c r="B15" s="396"/>
      <c r="C15" s="384"/>
      <c r="D15" s="384"/>
      <c r="E15" s="384"/>
      <c r="F15" s="429"/>
      <c r="G15" s="384"/>
      <c r="H15" s="384"/>
      <c r="I15" s="384"/>
      <c r="J15" s="384"/>
      <c r="K15" s="384"/>
      <c r="L15" s="384"/>
      <c r="M15" s="387"/>
      <c r="N15" s="390"/>
      <c r="O15" s="372"/>
      <c r="P15" s="376"/>
      <c r="Q15" s="372">
        <f ca="1">IF(NOT(ISERROR(MATCH(P15,_xlfn.ANCHORARRAY(F26),0))),O28&amp;"Por favor no seleccionar los criterios de impacto",P15)</f>
        <v>0</v>
      </c>
      <c r="R15" s="390"/>
      <c r="S15" s="372"/>
      <c r="T15" s="369"/>
      <c r="U15" s="139">
        <v>6</v>
      </c>
      <c r="V15" s="168"/>
      <c r="W15" s="140" t="str">
        <f t="shared" si="0"/>
        <v/>
      </c>
      <c r="X15" s="141"/>
      <c r="Y15" s="141"/>
      <c r="Z15" s="142" t="str">
        <f t="shared" si="1"/>
        <v/>
      </c>
      <c r="AA15" s="141"/>
      <c r="AB15" s="141"/>
      <c r="AC15" s="141"/>
      <c r="AD15" s="196" t="str">
        <f t="shared" si="6"/>
        <v/>
      </c>
      <c r="AE15" s="143" t="str">
        <f t="shared" si="2"/>
        <v/>
      </c>
      <c r="AF15" s="142" t="str">
        <f t="shared" si="3"/>
        <v/>
      </c>
      <c r="AG15" s="143" t="str">
        <f t="shared" si="4"/>
        <v/>
      </c>
      <c r="AH15" s="142" t="str">
        <f t="shared" si="7"/>
        <v/>
      </c>
      <c r="AI15" s="144" t="str">
        <f t="shared" si="5"/>
        <v/>
      </c>
      <c r="AJ15" s="145"/>
      <c r="AK15" s="221"/>
      <c r="AL15" s="254"/>
      <c r="AM15" s="254"/>
      <c r="AN15" s="255"/>
      <c r="AO15" s="384"/>
      <c r="AP15" s="384"/>
      <c r="AQ15" s="384"/>
    </row>
    <row r="16" spans="1:274" s="156" customFormat="1" ht="99.75" customHeight="1" x14ac:dyDescent="0.25">
      <c r="A16" s="397">
        <v>2</v>
      </c>
      <c r="B16" s="394" t="s">
        <v>231</v>
      </c>
      <c r="C16" s="384" t="s">
        <v>76</v>
      </c>
      <c r="D16" s="339" t="s">
        <v>535</v>
      </c>
      <c r="E16" s="384" t="s">
        <v>260</v>
      </c>
      <c r="F16" s="401" t="s">
        <v>592</v>
      </c>
      <c r="G16" s="384" t="s">
        <v>248</v>
      </c>
      <c r="H16" s="384" t="s">
        <v>77</v>
      </c>
      <c r="I16" s="384"/>
      <c r="J16" s="384"/>
      <c r="K16" s="384"/>
      <c r="L16" s="384"/>
      <c r="M16" s="387">
        <v>600</v>
      </c>
      <c r="N16" s="390" t="str">
        <f>IF(M16&lt;=0,"",IF(M16&lt;=2,"Muy Baja",IF(M16&lt;=24,"Baja",IF(M16&lt;=500,"Media",IF(M16&lt;=5000,"Alta","Muy Alta")))))</f>
        <v>Alta</v>
      </c>
      <c r="O16" s="372">
        <f>IF(N16="","",IF(N16="Muy Baja",0.2,IF(N16="Baja",0.4,IF(N16="Media",0.6,IF(N16="Alta",0.8,IF(N16="Muy Alta",1,))))))</f>
        <v>0.8</v>
      </c>
      <c r="P16" s="376" t="s">
        <v>138</v>
      </c>
      <c r="Q16" s="372" t="str">
        <f>IF(NOT(ISERROR(MATCH(P16,'[2]Tabla Impacto'!$B$222:$B$224,0))),'[2]Tabla Impacto'!$F$224&amp;"Por favor no seleccionar los criterios de impacto(Afectación Económica o presupuestal y Pérdida Reputacional)",P16)</f>
        <v xml:space="preserve">     El riesgo afecta la imagen de de la entidad con efecto publicitario sostenido a nivel de sector administrativo, nivel departamental o municipal</v>
      </c>
      <c r="R16" s="390" t="str">
        <f>IF(OR(Q16='[2]Tabla Impacto'!$C$12,Q16='[2]Tabla Impacto'!$D$12),"Leve",IF(OR(Q16='[2]Tabla Impacto'!$C$13,Q16='[2]Tabla Impacto'!$D$13),"Menor",IF(OR(Q16='[2]Tabla Impacto'!$C$14,Q16='[2]Tabla Impacto'!$D$14),"Moderado",IF(OR(Q16='[2]Tabla Impacto'!$C$15,Q16='[2]Tabla Impacto'!$D$15),"Mayor",IF(OR(Q16='[2]Tabla Impacto'!$C$16,Q16='[2]Tabla Impacto'!$D$16),"Catastrófico","")))))</f>
        <v>Mayor</v>
      </c>
      <c r="S16" s="372">
        <f>IF(R16="","",IF(R16="Leve",0.2,IF(R16="Menor",0.4,IF(R16="Moderado",0.6,IF(R16="Mayor",0.8,IF(R16="Catastrófico",1,))))))</f>
        <v>0.8</v>
      </c>
      <c r="T16" s="369" t="str">
        <f>IF(OR(AND(N16="Muy Baja",R16="Leve"),AND(N16="Muy Baja",R16="Menor"),AND(N16="Baja",R16="Leve")),"Bajo",IF(OR(AND(N16="Muy baja",R16="Moderado"),AND(N16="Baja",R16="Menor"),AND(N16="Baja",R16="Moderado"),AND(N16="Media",R16="Leve"),AND(N16="Media",R16="Menor"),AND(N16="Media",R16="Moderado"),AND(N16="Alta",R16="Leve"),AND(N16="Alta",R16="Menor")),"Moderado",IF(OR(AND(N16="Muy Baja",R16="Mayor"),AND(N16="Baja",R16="Mayor"),AND(N16="Media",R16="Mayor"),AND(N16="Alta",R16="Moderado"),AND(N16="Alta",R16="Mayor"),AND(N16="Muy Alta",R16="Leve"),AND(N16="Muy Alta",R16="Menor"),AND(N16="Muy Alta",R16="Moderado"),AND(N16="Muy Alta",R16="Mayor")),"Alto",IF(OR(AND(N16="Muy Baja",R16="Catastrófico"),AND(N16="Baja",R16="Catastrófico"),AND(N16="Media",R16="Catastrófico"),AND(N16="Alta",R16="Catastrófico"),AND(N16="Muy Alta",R16="Catastrófico")),"Extremo",""))))</f>
        <v>Alto</v>
      </c>
      <c r="U16" s="139">
        <v>1</v>
      </c>
      <c r="V16" s="168" t="s">
        <v>536</v>
      </c>
      <c r="W16" s="140" t="str">
        <f>IF(OR(X16="Preventivo",X16="Detectivo"),"Probabilidad",IF(X16="Correctivo","Impacto",""))</f>
        <v>Probabilidad</v>
      </c>
      <c r="X16" s="141" t="s">
        <v>79</v>
      </c>
      <c r="Y16" s="141" t="s">
        <v>80</v>
      </c>
      <c r="Z16" s="142" t="str">
        <f>IF(AND(X16="Preventivo",Y16="Automático"),"50%",IF(AND(X16="Preventivo",Y16="Manual"),"40%",IF(AND(X16="Detectivo",Y16="Automático"),"40%",IF(AND(X16="Detectivo",Y16="Manual"),"30%",IF(AND(X16="Correctivo",Y16="Automático"),"35%",IF(AND(X16="Correctivo",Y16="Manual"),"25%",""))))))</f>
        <v>40%</v>
      </c>
      <c r="AA16" s="141" t="s">
        <v>203</v>
      </c>
      <c r="AB16" s="141" t="s">
        <v>84</v>
      </c>
      <c r="AC16" s="141" t="s">
        <v>259</v>
      </c>
      <c r="AD16" s="196">
        <f>IFERROR(IF(W16="Probabilidad",(O16-(+O16*Z16)),IF(W16="Impacto",O16,"")),"")</f>
        <v>0.48</v>
      </c>
      <c r="AE16" s="143" t="str">
        <f>IFERROR(IF(AD16="","",IF(AD16&lt;=0.2,"Muy Baja",IF(AD16&lt;=0.4,"Baja",IF(AD16&lt;=0.6,"Media",IF(AD16&lt;=0.8,"Alta","Muy Alta"))))),"")</f>
        <v>Media</v>
      </c>
      <c r="AF16" s="142">
        <f>+AD16</f>
        <v>0.48</v>
      </c>
      <c r="AG16" s="143" t="str">
        <f>IFERROR(IF(AH16="","",IF(AH16&lt;=0.2,"Leve",IF(AH16&lt;=0.4,"Menor",IF(AH16&lt;=0.6,"Moderado",IF(AH16&lt;=0.8,"Mayor","Catastrófico"))))),"")</f>
        <v>Mayor</v>
      </c>
      <c r="AH16" s="142">
        <f t="shared" ref="AH16" si="8">IFERROR(IF(W16="Impacto",(S16-(+S16*Z16)),IF(W16="Probabilidad",S16,"")),"")</f>
        <v>0.8</v>
      </c>
      <c r="AI16" s="144" t="str">
        <f>IFERROR(IF(OR(AND(AE16="Muy Baja",AG16="Leve"),AND(AE16="Muy Baja",AG16="Menor"),AND(AE16="Baja",AG16="Leve")),"Bajo",IF(OR(AND(AE16="Muy baja",AG16="Moderado"),AND(AE16="Baja",AG16="Menor"),AND(AE16="Baja",AG16="Moderado"),AND(AE16="Media",AG16="Leve"),AND(AE16="Media",AG16="Menor"),AND(AE16="Media",AG16="Moderado"),AND(AE16="Alta",AG16="Leve"),AND(AE16="Alta",AG16="Menor")),"Moderado",IF(OR(AND(AE16="Muy Baja",AG16="Mayor"),AND(AE16="Baja",AG16="Mayor"),AND(AE16="Media",AG16="Mayor"),AND(AE16="Alta",AG16="Moderado"),AND(AE16="Alta",AG16="Mayor"),AND(AE16="Muy Alta",AG16="Leve"),AND(AE16="Muy Alta",AG16="Menor"),AND(AE16="Muy Alta",AG16="Moderado"),AND(AE16="Muy Alta",AG16="Mayor")),"Alto",IF(OR(AND(AE16="Muy Baja",AG16="Catastrófico"),AND(AE16="Baja",AG16="Catastrófico"),AND(AE16="Media",AG16="Catastrófico"),AND(AE16="Alta",AG16="Catastrófico"),AND(AE16="Muy Alta",AG16="Catastrófico")),"Extremo","")))),"")</f>
        <v>Alto</v>
      </c>
      <c r="AJ16" s="145"/>
      <c r="AK16" s="186" t="s">
        <v>261</v>
      </c>
      <c r="AL16" s="186" t="s">
        <v>262</v>
      </c>
      <c r="AM16" s="186" t="s">
        <v>263</v>
      </c>
      <c r="AN16" s="243">
        <v>44926</v>
      </c>
      <c r="AO16" s="441" t="s">
        <v>264</v>
      </c>
      <c r="AP16" s="441" t="s">
        <v>265</v>
      </c>
      <c r="AQ16" s="441" t="s">
        <v>266</v>
      </c>
    </row>
    <row r="17" spans="1:43" s="156" customFormat="1" ht="99.75" customHeight="1" x14ac:dyDescent="0.25">
      <c r="A17" s="397"/>
      <c r="B17" s="395"/>
      <c r="C17" s="384"/>
      <c r="D17" s="339"/>
      <c r="E17" s="384"/>
      <c r="F17" s="401"/>
      <c r="G17" s="384"/>
      <c r="H17" s="384"/>
      <c r="I17" s="384"/>
      <c r="J17" s="384"/>
      <c r="K17" s="384"/>
      <c r="L17" s="384"/>
      <c r="M17" s="387"/>
      <c r="N17" s="390"/>
      <c r="O17" s="372"/>
      <c r="P17" s="376"/>
      <c r="Q17" s="372">
        <f ca="1">IF(NOT(ISERROR(MATCH(P17,_xlfn.ANCHORARRAY(F28),0))),O30&amp;"Por favor no seleccionar los criterios de impacto",P17)</f>
        <v>0</v>
      </c>
      <c r="R17" s="390"/>
      <c r="S17" s="372"/>
      <c r="T17" s="369"/>
      <c r="U17" s="139">
        <v>2</v>
      </c>
      <c r="V17" s="168" t="s">
        <v>537</v>
      </c>
      <c r="W17" s="140" t="str">
        <f>IF(OR(X17="Preventivo",X17="Detectivo"),"Probabilidad",IF(X17="Correctivo","Impacto",""))</f>
        <v>Probabilidad</v>
      </c>
      <c r="X17" s="141" t="s">
        <v>79</v>
      </c>
      <c r="Y17" s="141" t="s">
        <v>80</v>
      </c>
      <c r="Z17" s="142" t="str">
        <f t="shared" ref="Z17:Z21" si="9">IF(AND(X17="Preventivo",Y17="Automático"),"50%",IF(AND(X17="Preventivo",Y17="Manual"),"40%",IF(AND(X17="Detectivo",Y17="Automático"),"40%",IF(AND(X17="Detectivo",Y17="Manual"),"30%",IF(AND(X17="Correctivo",Y17="Automático"),"35%",IF(AND(X17="Correctivo",Y17="Manual"),"25%",""))))))</f>
        <v>40%</v>
      </c>
      <c r="AA17" s="141" t="s">
        <v>83</v>
      </c>
      <c r="AB17" s="141" t="s">
        <v>84</v>
      </c>
      <c r="AC17" s="141" t="s">
        <v>259</v>
      </c>
      <c r="AD17" s="196">
        <f>IFERROR(IF(AND(W16="Probabilidad",W17="Probabilidad"),(AF16-(+AF16*Z17)),IF(W17="Probabilidad",(O16-(+O16*Z17)),IF(W17="Impacto",AF16,""))),"")</f>
        <v>0.28799999999999998</v>
      </c>
      <c r="AE17" s="143" t="str">
        <f t="shared" ref="AE17:AE21" si="10">IFERROR(IF(AD17="","",IF(AD17&lt;=0.2,"Muy Baja",IF(AD17&lt;=0.4,"Baja",IF(AD17&lt;=0.6,"Media",IF(AD17&lt;=0.8,"Alta","Muy Alta"))))),"")</f>
        <v>Baja</v>
      </c>
      <c r="AF17" s="142">
        <f t="shared" ref="AF17:AF21" si="11">+AD17</f>
        <v>0.28799999999999998</v>
      </c>
      <c r="AG17" s="143" t="str">
        <f t="shared" ref="AG17:AG21" si="12">IFERROR(IF(AH17="","",IF(AH17&lt;=0.2,"Leve",IF(AH17&lt;=0.4,"Menor",IF(AH17&lt;=0.6,"Moderado",IF(AH17&lt;=0.8,"Mayor","Catastrófico"))))),"")</f>
        <v>Mayor</v>
      </c>
      <c r="AH17" s="142">
        <f t="shared" ref="AH17" si="13">IFERROR(IF(AND(W16="Impacto",W17="Impacto"),(AH16-(+AH16*Z17)),IF(W17="Impacto",($R$13-(+$R$13*Z17)),IF(W17="Probabilidad",AH16,""))),"")</f>
        <v>0.8</v>
      </c>
      <c r="AI17" s="144" t="str">
        <f t="shared" ref="AI17:AI18" si="14">IFERROR(IF(OR(AND(AE17="Muy Baja",AG17="Leve"),AND(AE17="Muy Baja",AG17="Menor"),AND(AE17="Baja",AG17="Leve")),"Bajo",IF(OR(AND(AE17="Muy baja",AG17="Moderado"),AND(AE17="Baja",AG17="Menor"),AND(AE17="Baja",AG17="Moderado"),AND(AE17="Media",AG17="Leve"),AND(AE17="Media",AG17="Menor"),AND(AE17="Media",AG17="Moderado"),AND(AE17="Alta",AG17="Leve"),AND(AE17="Alta",AG17="Menor")),"Moderado",IF(OR(AND(AE17="Muy Baja",AG17="Mayor"),AND(AE17="Baja",AG17="Mayor"),AND(AE17="Media",AG17="Mayor"),AND(AE17="Alta",AG17="Moderado"),AND(AE17="Alta",AG17="Mayor"),AND(AE17="Muy Alta",AG17="Leve"),AND(AE17="Muy Alta",AG17="Menor"),AND(AE17="Muy Alta",AG17="Moderado"),AND(AE17="Muy Alta",AG17="Mayor")),"Alto",IF(OR(AND(AE17="Muy Baja",AG17="Catastrófico"),AND(AE17="Baja",AG17="Catastrófico"),AND(AE17="Media",AG17="Catastrófico"),AND(AE17="Alta",AG17="Catastrófico"),AND(AE17="Muy Alta",AG17="Catastrófico")),"Extremo","")))),"")</f>
        <v>Alto</v>
      </c>
      <c r="AJ17" s="145" t="s">
        <v>82</v>
      </c>
      <c r="AK17" s="257" t="s">
        <v>267</v>
      </c>
      <c r="AL17" s="186" t="s">
        <v>262</v>
      </c>
      <c r="AM17" s="244" t="s">
        <v>268</v>
      </c>
      <c r="AN17" s="245">
        <v>44926</v>
      </c>
      <c r="AO17" s="442"/>
      <c r="AP17" s="442"/>
      <c r="AQ17" s="442"/>
    </row>
    <row r="18" spans="1:43" s="156" customFormat="1" ht="12" customHeight="1" x14ac:dyDescent="0.2">
      <c r="A18" s="397"/>
      <c r="B18" s="395"/>
      <c r="C18" s="384"/>
      <c r="D18" s="339"/>
      <c r="E18" s="384"/>
      <c r="F18" s="401"/>
      <c r="G18" s="384"/>
      <c r="H18" s="384"/>
      <c r="I18" s="384"/>
      <c r="J18" s="384"/>
      <c r="K18" s="384"/>
      <c r="L18" s="384"/>
      <c r="M18" s="387"/>
      <c r="N18" s="390"/>
      <c r="O18" s="372"/>
      <c r="P18" s="376"/>
      <c r="Q18" s="372">
        <f ca="1">IF(NOT(ISERROR(MATCH(P18,_xlfn.ANCHORARRAY(F29),0))),O31&amp;"Por favor no seleccionar los criterios de impacto",P18)</f>
        <v>0</v>
      </c>
      <c r="R18" s="390"/>
      <c r="S18" s="372"/>
      <c r="T18" s="369"/>
      <c r="U18" s="139">
        <v>3</v>
      </c>
      <c r="V18" s="204"/>
      <c r="W18" s="140" t="str">
        <f>IF(OR(X18="Preventivo",X18="Detectivo"),"Probabilidad",IF(X18="Correctivo","Impacto",""))</f>
        <v/>
      </c>
      <c r="X18" s="141"/>
      <c r="Y18" s="141"/>
      <c r="Z18" s="142" t="str">
        <f t="shared" si="9"/>
        <v/>
      </c>
      <c r="AA18" s="141"/>
      <c r="AB18" s="141"/>
      <c r="AC18" s="141"/>
      <c r="AD18" s="196" t="str">
        <f>IFERROR(IF(AND(W17="Probabilidad",W18="Probabilidad"),(AF17-(+AF17*Z18)),IF(AND(W17="Impacto",W18="Probabilidad"),(AF16-(+AF16*Z18)),IF(W18="Impacto",AF17,""))),"")</f>
        <v/>
      </c>
      <c r="AE18" s="143" t="str">
        <f t="shared" si="10"/>
        <v/>
      </c>
      <c r="AF18" s="142" t="str">
        <f t="shared" si="11"/>
        <v/>
      </c>
      <c r="AG18" s="143" t="str">
        <f t="shared" si="12"/>
        <v/>
      </c>
      <c r="AH18" s="142" t="str">
        <f t="shared" ref="AH18:AH21" si="15">IFERROR(IF(AND(W17="Impacto",W18="Impacto"),(AH17-(+AH17*Z18)),IF(AND(W17="Probabilidad",W18="Impacto"),(AH16-(+AH16*Z18)),IF(W18="Probabilidad",AH17,""))),"")</f>
        <v/>
      </c>
      <c r="AI18" s="144" t="str">
        <f t="shared" si="14"/>
        <v/>
      </c>
      <c r="AJ18" s="145"/>
      <c r="AK18" s="239"/>
      <c r="AL18" s="240"/>
      <c r="AM18" s="240"/>
      <c r="AN18" s="146"/>
      <c r="AO18" s="442"/>
      <c r="AP18" s="442"/>
      <c r="AQ18" s="442"/>
    </row>
    <row r="19" spans="1:43" s="156" customFormat="1" ht="12" customHeight="1" x14ac:dyDescent="0.25">
      <c r="A19" s="397"/>
      <c r="B19" s="395"/>
      <c r="C19" s="384"/>
      <c r="D19" s="339"/>
      <c r="E19" s="384"/>
      <c r="F19" s="401"/>
      <c r="G19" s="384"/>
      <c r="H19" s="384"/>
      <c r="I19" s="384"/>
      <c r="J19" s="384"/>
      <c r="K19" s="384"/>
      <c r="L19" s="384"/>
      <c r="M19" s="387"/>
      <c r="N19" s="390"/>
      <c r="O19" s="372"/>
      <c r="P19" s="376"/>
      <c r="Q19" s="372">
        <f ca="1">IF(NOT(ISERROR(MATCH(P19,_xlfn.ANCHORARRAY(F30),0))),O32&amp;"Por favor no seleccionar los criterios de impacto",P19)</f>
        <v>0</v>
      </c>
      <c r="R19" s="390"/>
      <c r="S19" s="372"/>
      <c r="T19" s="369"/>
      <c r="U19" s="139">
        <v>4</v>
      </c>
      <c r="V19" s="168"/>
      <c r="W19" s="140" t="str">
        <f t="shared" ref="W19:W21" si="16">IF(OR(X19="Preventivo",X19="Detectivo"),"Probabilidad",IF(X19="Correctivo","Impacto",""))</f>
        <v/>
      </c>
      <c r="X19" s="141"/>
      <c r="Y19" s="141"/>
      <c r="Z19" s="142" t="str">
        <f t="shared" si="9"/>
        <v/>
      </c>
      <c r="AA19" s="141"/>
      <c r="AB19" s="141"/>
      <c r="AC19" s="141"/>
      <c r="AD19" s="196" t="str">
        <f t="shared" ref="AD19:AD21" si="17">IFERROR(IF(AND(W18="Probabilidad",W19="Probabilidad"),(AF18-(+AF18*Z19)),IF(AND(W18="Impacto",W19="Probabilidad"),(AF17-(+AF17*Z19)),IF(W19="Impacto",AF18,""))),"")</f>
        <v/>
      </c>
      <c r="AE19" s="143" t="str">
        <f t="shared" si="10"/>
        <v/>
      </c>
      <c r="AF19" s="142" t="str">
        <f t="shared" si="11"/>
        <v/>
      </c>
      <c r="AG19" s="143" t="str">
        <f t="shared" si="12"/>
        <v/>
      </c>
      <c r="AH19" s="142" t="str">
        <f t="shared" si="15"/>
        <v/>
      </c>
      <c r="AI19" s="144" t="str">
        <f>IFERROR(IF(OR(AND(AE19="Muy Baja",AG19="Leve"),AND(AE19="Muy Baja",AG19="Menor"),AND(AE19="Baja",AG19="Leve")),"Bajo",IF(OR(AND(AE19="Muy baja",AG19="Moderado"),AND(AE19="Baja",AG19="Menor"),AND(AE19="Baja",AG19="Moderado"),AND(AE19="Media",AG19="Leve"),AND(AE19="Media",AG19="Menor"),AND(AE19="Media",AG19="Moderado"),AND(AE19="Alta",AG19="Leve"),AND(AE19="Alta",AG19="Menor")),"Moderado",IF(OR(AND(AE19="Muy Baja",AG19="Mayor"),AND(AE19="Baja",AG19="Mayor"),AND(AE19="Media",AG19="Mayor"),AND(AE19="Alta",AG19="Moderado"),AND(AE19="Alta",AG19="Mayor"),AND(AE19="Muy Alta",AG19="Leve"),AND(AE19="Muy Alta",AG19="Menor"),AND(AE19="Muy Alta",AG19="Moderado"),AND(AE19="Muy Alta",AG19="Mayor")),"Alto",IF(OR(AND(AE19="Muy Baja",AG19="Catastrófico"),AND(AE19="Baja",AG19="Catastrófico"),AND(AE19="Media",AG19="Catastrófico"),AND(AE19="Alta",AG19="Catastrófico"),AND(AE19="Muy Alta",AG19="Catastrófico")),"Extremo","")))),"")</f>
        <v/>
      </c>
      <c r="AJ19" s="145"/>
      <c r="AK19" s="239"/>
      <c r="AL19" s="240"/>
      <c r="AM19" s="240"/>
      <c r="AN19" s="146"/>
      <c r="AO19" s="442"/>
      <c r="AP19" s="442"/>
      <c r="AQ19" s="442"/>
    </row>
    <row r="20" spans="1:43" s="156" customFormat="1" ht="12" customHeight="1" x14ac:dyDescent="0.25">
      <c r="A20" s="397"/>
      <c r="B20" s="395"/>
      <c r="C20" s="384"/>
      <c r="D20" s="339"/>
      <c r="E20" s="384"/>
      <c r="F20" s="401"/>
      <c r="G20" s="384"/>
      <c r="H20" s="384"/>
      <c r="I20" s="384"/>
      <c r="J20" s="384"/>
      <c r="K20" s="384"/>
      <c r="L20" s="384"/>
      <c r="M20" s="387"/>
      <c r="N20" s="390"/>
      <c r="O20" s="372"/>
      <c r="P20" s="376"/>
      <c r="Q20" s="372">
        <f ca="1">IF(NOT(ISERROR(MATCH(P20,_xlfn.ANCHORARRAY(F31),0))),O33&amp;"Por favor no seleccionar los criterios de impacto",P20)</f>
        <v>0</v>
      </c>
      <c r="R20" s="390"/>
      <c r="S20" s="372"/>
      <c r="T20" s="369"/>
      <c r="U20" s="139">
        <v>5</v>
      </c>
      <c r="V20" s="168"/>
      <c r="W20" s="140" t="str">
        <f t="shared" si="16"/>
        <v/>
      </c>
      <c r="X20" s="141"/>
      <c r="Y20" s="141"/>
      <c r="Z20" s="142" t="str">
        <f t="shared" si="9"/>
        <v/>
      </c>
      <c r="AA20" s="141"/>
      <c r="AB20" s="141"/>
      <c r="AC20" s="141"/>
      <c r="AD20" s="196" t="str">
        <f t="shared" si="17"/>
        <v/>
      </c>
      <c r="AE20" s="143" t="str">
        <f t="shared" si="10"/>
        <v/>
      </c>
      <c r="AF20" s="142" t="str">
        <f t="shared" si="11"/>
        <v/>
      </c>
      <c r="AG20" s="143" t="str">
        <f t="shared" si="12"/>
        <v/>
      </c>
      <c r="AH20" s="142" t="str">
        <f t="shared" si="15"/>
        <v/>
      </c>
      <c r="AI20" s="144" t="str">
        <f t="shared" ref="AI20:AI21" si="18">IFERROR(IF(OR(AND(AE20="Muy Baja",AG20="Leve"),AND(AE20="Muy Baja",AG20="Menor"),AND(AE20="Baja",AG20="Leve")),"Bajo",IF(OR(AND(AE20="Muy baja",AG20="Moderado"),AND(AE20="Baja",AG20="Menor"),AND(AE20="Baja",AG20="Moderado"),AND(AE20="Media",AG20="Leve"),AND(AE20="Media",AG20="Menor"),AND(AE20="Media",AG20="Moderado"),AND(AE20="Alta",AG20="Leve"),AND(AE20="Alta",AG20="Menor")),"Moderado",IF(OR(AND(AE20="Muy Baja",AG20="Mayor"),AND(AE20="Baja",AG20="Mayor"),AND(AE20="Media",AG20="Mayor"),AND(AE20="Alta",AG20="Moderado"),AND(AE20="Alta",AG20="Mayor"),AND(AE20="Muy Alta",AG20="Leve"),AND(AE20="Muy Alta",AG20="Menor"),AND(AE20="Muy Alta",AG20="Moderado"),AND(AE20="Muy Alta",AG20="Mayor")),"Alto",IF(OR(AND(AE20="Muy Baja",AG20="Catastrófico"),AND(AE20="Baja",AG20="Catastrófico"),AND(AE20="Media",AG20="Catastrófico"),AND(AE20="Alta",AG20="Catastrófico"),AND(AE20="Muy Alta",AG20="Catastrófico")),"Extremo","")))),"")</f>
        <v/>
      </c>
      <c r="AJ20" s="145"/>
      <c r="AK20" s="239"/>
      <c r="AL20" s="240"/>
      <c r="AM20" s="240"/>
      <c r="AN20" s="146"/>
      <c r="AO20" s="442"/>
      <c r="AP20" s="442"/>
      <c r="AQ20" s="442"/>
    </row>
    <row r="21" spans="1:43" s="156" customFormat="1" ht="12" customHeight="1" x14ac:dyDescent="0.25">
      <c r="A21" s="397"/>
      <c r="B21" s="396"/>
      <c r="C21" s="384"/>
      <c r="D21" s="339"/>
      <c r="E21" s="384"/>
      <c r="F21" s="401"/>
      <c r="G21" s="384"/>
      <c r="H21" s="384"/>
      <c r="I21" s="384"/>
      <c r="J21" s="384"/>
      <c r="K21" s="384"/>
      <c r="L21" s="384"/>
      <c r="M21" s="387"/>
      <c r="N21" s="390"/>
      <c r="O21" s="372"/>
      <c r="P21" s="376"/>
      <c r="Q21" s="372">
        <f ca="1">IF(NOT(ISERROR(MATCH(P21,_xlfn.ANCHORARRAY(F32),0))),O34&amp;"Por favor no seleccionar los criterios de impacto",P21)</f>
        <v>0</v>
      </c>
      <c r="R21" s="390"/>
      <c r="S21" s="372"/>
      <c r="T21" s="369"/>
      <c r="U21" s="139">
        <v>6</v>
      </c>
      <c r="V21" s="168"/>
      <c r="W21" s="140" t="str">
        <f t="shared" si="16"/>
        <v/>
      </c>
      <c r="X21" s="141"/>
      <c r="Y21" s="141"/>
      <c r="Z21" s="142" t="str">
        <f t="shared" si="9"/>
        <v/>
      </c>
      <c r="AA21" s="141"/>
      <c r="AB21" s="141"/>
      <c r="AC21" s="141"/>
      <c r="AD21" s="196" t="str">
        <f t="shared" si="17"/>
        <v/>
      </c>
      <c r="AE21" s="143" t="str">
        <f t="shared" si="10"/>
        <v/>
      </c>
      <c r="AF21" s="142" t="str">
        <f t="shared" si="11"/>
        <v/>
      </c>
      <c r="AG21" s="143" t="str">
        <f t="shared" si="12"/>
        <v/>
      </c>
      <c r="AH21" s="142" t="str">
        <f t="shared" si="15"/>
        <v/>
      </c>
      <c r="AI21" s="144" t="str">
        <f t="shared" si="18"/>
        <v/>
      </c>
      <c r="AJ21" s="145"/>
      <c r="AK21" s="239"/>
      <c r="AL21" s="240"/>
      <c r="AM21" s="240"/>
      <c r="AN21" s="146"/>
      <c r="AO21" s="443"/>
      <c r="AP21" s="443"/>
      <c r="AQ21" s="443"/>
    </row>
    <row r="22" spans="1:43" s="156" customFormat="1" ht="99.75" customHeight="1" x14ac:dyDescent="0.25">
      <c r="A22" s="397">
        <v>3</v>
      </c>
      <c r="B22" s="394" t="s">
        <v>231</v>
      </c>
      <c r="C22" s="384" t="s">
        <v>85</v>
      </c>
      <c r="D22" s="384" t="s">
        <v>269</v>
      </c>
      <c r="E22" s="384" t="s">
        <v>593</v>
      </c>
      <c r="F22" s="429" t="s">
        <v>594</v>
      </c>
      <c r="G22" s="384" t="s">
        <v>248</v>
      </c>
      <c r="H22" s="384" t="s">
        <v>77</v>
      </c>
      <c r="I22" s="384"/>
      <c r="J22" s="384"/>
      <c r="K22" s="384"/>
      <c r="L22" s="384"/>
      <c r="M22" s="387">
        <v>100</v>
      </c>
      <c r="N22" s="390" t="str">
        <f>IF(M22&lt;=0,"",IF(M22&lt;=2,"Muy Baja",IF(M22&lt;=24,"Baja",IF(M22&lt;=500,"Media",IF(M22&lt;=5000,"Alta","Muy Alta")))))</f>
        <v>Media</v>
      </c>
      <c r="O22" s="372">
        <f>IF(N22="","",IF(N22="Muy Baja",0.2,IF(N22="Baja",0.4,IF(N22="Media",0.6,IF(N22="Alta",0.8,IF(N22="Muy Alta",1,))))))</f>
        <v>0.6</v>
      </c>
      <c r="P22" s="376" t="s">
        <v>78</v>
      </c>
      <c r="Q22" s="372" t="str">
        <f>IF(NOT(ISERROR(MATCH(P22,'[2]Tabla Impacto'!$B$222:$B$224,0))),'[2]Tabla Impacto'!$F$224&amp;"Por favor no seleccionar los criterios de impacto(Afectación Económica o presupuestal y Pérdida Reputacional)",P22)</f>
        <v xml:space="preserve">     El riesgo afecta la imagen de la entidad con algunos usuarios de relevancia frente al logro de los objetivos</v>
      </c>
      <c r="R22" s="390" t="str">
        <f>IF(OR(Q22='[2]Tabla Impacto'!$C$12,Q22='[2]Tabla Impacto'!$D$12),"Leve",IF(OR(Q22='[2]Tabla Impacto'!$C$13,Q22='[2]Tabla Impacto'!$D$13),"Menor",IF(OR(Q22='[2]Tabla Impacto'!$C$14,Q22='[2]Tabla Impacto'!$D$14),"Moderado",IF(OR(Q22='[2]Tabla Impacto'!$C$15,Q22='[2]Tabla Impacto'!$D$15),"Mayor",IF(OR(Q22='[2]Tabla Impacto'!$C$16,Q22='[2]Tabla Impacto'!$D$16),"Catastrófico","")))))</f>
        <v>Moderado</v>
      </c>
      <c r="S22" s="372">
        <f>IF(R22="","",IF(R22="Leve",0.2,IF(R22="Menor",0.4,IF(R22="Moderado",0.6,IF(R22="Mayor",0.8,IF(R22="Catastrófico",1,))))))</f>
        <v>0.6</v>
      </c>
      <c r="T22" s="369" t="str">
        <f>IF(OR(AND(N22="Muy Baja",R22="Leve"),AND(N22="Muy Baja",R22="Menor"),AND(N22="Baja",R22="Leve")),"Bajo",IF(OR(AND(N22="Muy baja",R22="Moderado"),AND(N22="Baja",R22="Menor"),AND(N22="Baja",R22="Moderado"),AND(N22="Media",R22="Leve"),AND(N22="Media",R22="Menor"),AND(N22="Media",R22="Moderado"),AND(N22="Alta",R22="Leve"),AND(N22="Alta",R22="Menor")),"Moderado",IF(OR(AND(N22="Muy Baja",R22="Mayor"),AND(N22="Baja",R22="Mayor"),AND(N22="Media",R22="Mayor"),AND(N22="Alta",R22="Moderado"),AND(N22="Alta",R22="Mayor"),AND(N22="Muy Alta",R22="Leve"),AND(N22="Muy Alta",R22="Menor"),AND(N22="Muy Alta",R22="Moderado"),AND(N22="Muy Alta",R22="Mayor")),"Alto",IF(OR(AND(N22="Muy Baja",R22="Catastrófico"),AND(N22="Baja",R22="Catastrófico"),AND(N22="Media",R22="Catastrófico"),AND(N22="Alta",R22="Catastrófico"),AND(N22="Muy Alta",R22="Catastrófico")),"Extremo",""))))</f>
        <v>Moderado</v>
      </c>
      <c r="U22" s="139">
        <v>1</v>
      </c>
      <c r="V22" s="168" t="s">
        <v>270</v>
      </c>
      <c r="W22" s="140" t="str">
        <f>IF(OR(X22="Preventivo",X22="Detectivo"),"Probabilidad",IF(X22="Correctivo","Impacto",""))</f>
        <v>Probabilidad</v>
      </c>
      <c r="X22" s="141" t="s">
        <v>81</v>
      </c>
      <c r="Y22" s="141" t="s">
        <v>80</v>
      </c>
      <c r="Z22" s="142" t="str">
        <f>IF(AND(X22="Preventivo",Y22="Automático"),"50%",IF(AND(X22="Preventivo",Y22="Manual"),"40%",IF(AND(X22="Detectivo",Y22="Automático"),"40%",IF(AND(X22="Detectivo",Y22="Manual"),"30%",IF(AND(X22="Correctivo",Y22="Automático"),"35%",IF(AND(X22="Correctivo",Y22="Manual"),"25%",""))))))</f>
        <v>30%</v>
      </c>
      <c r="AA22" s="141" t="s">
        <v>203</v>
      </c>
      <c r="AB22" s="141" t="s">
        <v>84</v>
      </c>
      <c r="AC22" s="141" t="s">
        <v>259</v>
      </c>
      <c r="AD22" s="196">
        <f>IFERROR(IF(W22="Probabilidad",(O22-(+O22*Z22)),IF(W22="Impacto",O22,"")),"")</f>
        <v>0.42</v>
      </c>
      <c r="AE22" s="143" t="str">
        <f>IFERROR(IF(AD22="","",IF(AD22&lt;=0.2,"Muy Baja",IF(AD22&lt;=0.4,"Baja",IF(AD22&lt;=0.6,"Media",IF(AD22&lt;=0.8,"Alta","Muy Alta"))))),"")</f>
        <v>Media</v>
      </c>
      <c r="AF22" s="142">
        <f>+AD22</f>
        <v>0.42</v>
      </c>
      <c r="AG22" s="143" t="str">
        <f>IFERROR(IF(AH22="","",IF(AH22&lt;=0.2,"Leve",IF(AH22&lt;=0.4,"Menor",IF(AH22&lt;=0.6,"Moderado",IF(AH22&lt;=0.8,"Mayor","Catastrófico"))))),"")</f>
        <v>Moderado</v>
      </c>
      <c r="AH22" s="142">
        <f t="shared" ref="AH22" si="19">IFERROR(IF(W22="Impacto",(S22-(+S22*Z22)),IF(W22="Probabilidad",S22,"")),"")</f>
        <v>0.6</v>
      </c>
      <c r="AI22" s="144" t="str">
        <f>IFERROR(IF(OR(AND(AE22="Muy Baja",AG22="Leve"),AND(AE22="Muy Baja",AG22="Menor"),AND(AE22="Baja",AG22="Leve")),"Bajo",IF(OR(AND(AE22="Muy baja",AG22="Moderado"),AND(AE22="Baja",AG22="Menor"),AND(AE22="Baja",AG22="Moderado"),AND(AE22="Media",AG22="Leve"),AND(AE22="Media",AG22="Menor"),AND(AE22="Media",AG22="Moderado"),AND(AE22="Alta",AG22="Leve"),AND(AE22="Alta",AG22="Menor")),"Moderado",IF(OR(AND(AE22="Muy Baja",AG22="Mayor"),AND(AE22="Baja",AG22="Mayor"),AND(AE22="Media",AG22="Mayor"),AND(AE22="Alta",AG22="Moderado"),AND(AE22="Alta",AG22="Mayor"),AND(AE22="Muy Alta",AG22="Leve"),AND(AE22="Muy Alta",AG22="Menor"),AND(AE22="Muy Alta",AG22="Moderado"),AND(AE22="Muy Alta",AG22="Mayor")),"Alto",IF(OR(AND(AE22="Muy Baja",AG22="Catastrófico"),AND(AE22="Baja",AG22="Catastrófico"),AND(AE22="Media",AG22="Catastrófico"),AND(AE22="Alta",AG22="Catastrófico"),AND(AE22="Muy Alta",AG22="Catastrófico")),"Extremo","")))),"")</f>
        <v>Moderado</v>
      </c>
      <c r="AJ22" s="145"/>
      <c r="AK22" s="239" t="s">
        <v>271</v>
      </c>
      <c r="AL22" s="239" t="s">
        <v>262</v>
      </c>
      <c r="AM22" s="186" t="s">
        <v>272</v>
      </c>
      <c r="AN22" s="146" t="s">
        <v>273</v>
      </c>
      <c r="AO22" s="384" t="s">
        <v>253</v>
      </c>
      <c r="AP22" s="384" t="s">
        <v>254</v>
      </c>
      <c r="AQ22" s="384" t="s">
        <v>255</v>
      </c>
    </row>
    <row r="23" spans="1:43" s="156" customFormat="1" ht="99.75" customHeight="1" x14ac:dyDescent="0.25">
      <c r="A23" s="397"/>
      <c r="B23" s="395"/>
      <c r="C23" s="384"/>
      <c r="D23" s="384"/>
      <c r="E23" s="384"/>
      <c r="F23" s="429"/>
      <c r="G23" s="384"/>
      <c r="H23" s="384"/>
      <c r="I23" s="384"/>
      <c r="J23" s="384"/>
      <c r="K23" s="384"/>
      <c r="L23" s="384"/>
      <c r="M23" s="387"/>
      <c r="N23" s="390"/>
      <c r="O23" s="372"/>
      <c r="P23" s="376"/>
      <c r="Q23" s="372">
        <f t="shared" ref="Q23:Q27" ca="1" si="20">IF(NOT(ISERROR(MATCH(P23,_xlfn.ANCHORARRAY(F34),0))),O36&amp;"Por favor no seleccionar los criterios de impacto",P23)</f>
        <v>0</v>
      </c>
      <c r="R23" s="390"/>
      <c r="S23" s="372"/>
      <c r="T23" s="369"/>
      <c r="U23" s="139">
        <v>2</v>
      </c>
      <c r="V23" s="168" t="s">
        <v>595</v>
      </c>
      <c r="W23" s="140" t="str">
        <f>IF(OR(X23="Preventivo",X23="Detectivo"),"Probabilidad",IF(X23="Correctivo","Impacto",""))</f>
        <v>Probabilidad</v>
      </c>
      <c r="X23" s="141" t="s">
        <v>81</v>
      </c>
      <c r="Y23" s="141" t="s">
        <v>80</v>
      </c>
      <c r="Z23" s="142" t="str">
        <f t="shared" ref="Z23:Z27" si="21">IF(AND(X23="Preventivo",Y23="Automático"),"50%",IF(AND(X23="Preventivo",Y23="Manual"),"40%",IF(AND(X23="Detectivo",Y23="Automático"),"40%",IF(AND(X23="Detectivo",Y23="Manual"),"30%",IF(AND(X23="Correctivo",Y23="Automático"),"35%",IF(AND(X23="Correctivo",Y23="Manual"),"25%",""))))))</f>
        <v>30%</v>
      </c>
      <c r="AA23" s="141" t="s">
        <v>203</v>
      </c>
      <c r="AB23" s="141" t="s">
        <v>84</v>
      </c>
      <c r="AC23" s="141" t="s">
        <v>259</v>
      </c>
      <c r="AD23" s="196">
        <f>IFERROR(IF(AND(W22="Probabilidad",W23="Probabilidad"),(AF22-(+AF22*Z23)),IF(W23="Probabilidad",(O22-(+O22*Z23)),IF(W23="Impacto",AF22,""))),"")</f>
        <v>0.29399999999999998</v>
      </c>
      <c r="AE23" s="143" t="str">
        <f t="shared" ref="AE23:AE27" si="22">IFERROR(IF(AD23="","",IF(AD23&lt;=0.2,"Muy Baja",IF(AD23&lt;=0.4,"Baja",IF(AD23&lt;=0.6,"Media",IF(AD23&lt;=0.8,"Alta","Muy Alta"))))),"")</f>
        <v>Baja</v>
      </c>
      <c r="AF23" s="142">
        <f t="shared" ref="AF23:AF27" si="23">+AD23</f>
        <v>0.29399999999999998</v>
      </c>
      <c r="AG23" s="143" t="str">
        <f t="shared" ref="AG23:AG27" si="24">IFERROR(IF(AH23="","",IF(AH23&lt;=0.2,"Leve",IF(AH23&lt;=0.4,"Menor",IF(AH23&lt;=0.6,"Moderado",IF(AH23&lt;=0.8,"Mayor","Catastrófico"))))),"")</f>
        <v>Moderado</v>
      </c>
      <c r="AH23" s="142">
        <f t="shared" ref="AH23" si="25">IFERROR(IF(AND(W22="Impacto",W23="Impacto"),(AH22-(+AH22*Z23)),IF(W23="Impacto",($R$13-(+$R$13*Z23)),IF(W23="Probabilidad",AH22,""))),"")</f>
        <v>0.6</v>
      </c>
      <c r="AI23" s="144" t="str">
        <f t="shared" ref="AI23:AI24" si="26">IFERROR(IF(OR(AND(AE23="Muy Baja",AG23="Leve"),AND(AE23="Muy Baja",AG23="Menor"),AND(AE23="Baja",AG23="Leve")),"Bajo",IF(OR(AND(AE23="Muy baja",AG23="Moderado"),AND(AE23="Baja",AG23="Menor"),AND(AE23="Baja",AG23="Moderado"),AND(AE23="Media",AG23="Leve"),AND(AE23="Media",AG23="Menor"),AND(AE23="Media",AG23="Moderado"),AND(AE23="Alta",AG23="Leve"),AND(AE23="Alta",AG23="Menor")),"Moderado",IF(OR(AND(AE23="Muy Baja",AG23="Mayor"),AND(AE23="Baja",AG23="Mayor"),AND(AE23="Media",AG23="Mayor"),AND(AE23="Alta",AG23="Moderado"),AND(AE23="Alta",AG23="Mayor"),AND(AE23="Muy Alta",AG23="Leve"),AND(AE23="Muy Alta",AG23="Menor"),AND(AE23="Muy Alta",AG23="Moderado"),AND(AE23="Muy Alta",AG23="Mayor")),"Alto",IF(OR(AND(AE23="Muy Baja",AG23="Catastrófico"),AND(AE23="Baja",AG23="Catastrófico"),AND(AE23="Media",AG23="Catastrófico"),AND(AE23="Alta",AG23="Catastrófico"),AND(AE23="Muy Alta",AG23="Catastrófico")),"Extremo","")))),"")</f>
        <v>Moderado</v>
      </c>
      <c r="AJ23" s="145" t="s">
        <v>82</v>
      </c>
      <c r="AK23" s="186" t="s">
        <v>274</v>
      </c>
      <c r="AL23" s="186" t="s">
        <v>262</v>
      </c>
      <c r="AM23" s="186" t="s">
        <v>275</v>
      </c>
      <c r="AN23" s="243" t="s">
        <v>276</v>
      </c>
      <c r="AO23" s="384"/>
      <c r="AP23" s="384"/>
      <c r="AQ23" s="384"/>
    </row>
    <row r="24" spans="1:43" s="156" customFormat="1" ht="8.25" customHeight="1" x14ac:dyDescent="0.25">
      <c r="A24" s="397"/>
      <c r="B24" s="395"/>
      <c r="C24" s="384"/>
      <c r="D24" s="384"/>
      <c r="E24" s="384"/>
      <c r="F24" s="429"/>
      <c r="G24" s="384"/>
      <c r="H24" s="384"/>
      <c r="I24" s="384"/>
      <c r="J24" s="384"/>
      <c r="K24" s="384"/>
      <c r="L24" s="384"/>
      <c r="M24" s="387"/>
      <c r="N24" s="390"/>
      <c r="O24" s="372"/>
      <c r="P24" s="376"/>
      <c r="Q24" s="372">
        <f t="shared" ca="1" si="20"/>
        <v>0</v>
      </c>
      <c r="R24" s="390"/>
      <c r="S24" s="372"/>
      <c r="T24" s="369"/>
      <c r="U24" s="139">
        <v>3</v>
      </c>
      <c r="V24" s="168"/>
      <c r="W24" s="140" t="str">
        <f>IF(OR(X24="Preventivo",X24="Detectivo"),"Probabilidad",IF(X24="Correctivo","Impacto",""))</f>
        <v/>
      </c>
      <c r="X24" s="141"/>
      <c r="Y24" s="141"/>
      <c r="Z24" s="142" t="str">
        <f t="shared" si="21"/>
        <v/>
      </c>
      <c r="AA24" s="141"/>
      <c r="AB24" s="141"/>
      <c r="AC24" s="141"/>
      <c r="AD24" s="196" t="str">
        <f>IFERROR(IF(AND(W23="Probabilidad",W24="Probabilidad"),(AF23-(+AF23*Z24)),IF(AND(W23="Impacto",W24="Probabilidad"),(AF22-(+AF22*Z24)),IF(W24="Impacto",AF23,""))),"")</f>
        <v/>
      </c>
      <c r="AE24" s="143" t="str">
        <f t="shared" si="22"/>
        <v/>
      </c>
      <c r="AF24" s="142" t="str">
        <f t="shared" si="23"/>
        <v/>
      </c>
      <c r="AG24" s="143" t="str">
        <f t="shared" si="24"/>
        <v/>
      </c>
      <c r="AH24" s="142" t="str">
        <f t="shared" ref="AH24:AH27" si="27">IFERROR(IF(AND(W23="Impacto",W24="Impacto"),(AH23-(+AH23*Z24)),IF(AND(W23="Probabilidad",W24="Impacto"),(AH22-(+AH22*Z24)),IF(W24="Probabilidad",AH23,""))),"")</f>
        <v/>
      </c>
      <c r="AI24" s="144" t="str">
        <f t="shared" si="26"/>
        <v/>
      </c>
      <c r="AJ24" s="145"/>
      <c r="AK24" s="239"/>
      <c r="AL24" s="240"/>
      <c r="AM24" s="240"/>
      <c r="AN24" s="146"/>
      <c r="AO24" s="384"/>
      <c r="AP24" s="384"/>
      <c r="AQ24" s="384"/>
    </row>
    <row r="25" spans="1:43" s="156" customFormat="1" ht="8.25" customHeight="1" x14ac:dyDescent="0.25">
      <c r="A25" s="397"/>
      <c r="B25" s="395"/>
      <c r="C25" s="384"/>
      <c r="D25" s="384"/>
      <c r="E25" s="384"/>
      <c r="F25" s="429"/>
      <c r="G25" s="384"/>
      <c r="H25" s="384"/>
      <c r="I25" s="384"/>
      <c r="J25" s="384"/>
      <c r="K25" s="384"/>
      <c r="L25" s="384"/>
      <c r="M25" s="387"/>
      <c r="N25" s="390"/>
      <c r="O25" s="372"/>
      <c r="P25" s="376"/>
      <c r="Q25" s="372">
        <f t="shared" ca="1" si="20"/>
        <v>0</v>
      </c>
      <c r="R25" s="390"/>
      <c r="S25" s="372"/>
      <c r="T25" s="369"/>
      <c r="U25" s="139">
        <v>4</v>
      </c>
      <c r="V25" s="168"/>
      <c r="W25" s="140" t="str">
        <f t="shared" ref="W25:W27" si="28">IF(OR(X25="Preventivo",X25="Detectivo"),"Probabilidad",IF(X25="Correctivo","Impacto",""))</f>
        <v/>
      </c>
      <c r="X25" s="141"/>
      <c r="Y25" s="141"/>
      <c r="Z25" s="142" t="str">
        <f t="shared" si="21"/>
        <v/>
      </c>
      <c r="AA25" s="141"/>
      <c r="AB25" s="141"/>
      <c r="AC25" s="141"/>
      <c r="AD25" s="196" t="str">
        <f t="shared" ref="AD25:AD27" si="29">IFERROR(IF(AND(W24="Probabilidad",W25="Probabilidad"),(AF24-(+AF24*Z25)),IF(AND(W24="Impacto",W25="Probabilidad"),(AF23-(+AF23*Z25)),IF(W25="Impacto",AF24,""))),"")</f>
        <v/>
      </c>
      <c r="AE25" s="143" t="str">
        <f t="shared" si="22"/>
        <v/>
      </c>
      <c r="AF25" s="142" t="str">
        <f t="shared" si="23"/>
        <v/>
      </c>
      <c r="AG25" s="143" t="str">
        <f t="shared" si="24"/>
        <v/>
      </c>
      <c r="AH25" s="142" t="str">
        <f t="shared" si="27"/>
        <v/>
      </c>
      <c r="AI25" s="144" t="str">
        <f>IFERROR(IF(OR(AND(AE25="Muy Baja",AG25="Leve"),AND(AE25="Muy Baja",AG25="Menor"),AND(AE25="Baja",AG25="Leve")),"Bajo",IF(OR(AND(AE25="Muy baja",AG25="Moderado"),AND(AE25="Baja",AG25="Menor"),AND(AE25="Baja",AG25="Moderado"),AND(AE25="Media",AG25="Leve"),AND(AE25="Media",AG25="Menor"),AND(AE25="Media",AG25="Moderado"),AND(AE25="Alta",AG25="Leve"),AND(AE25="Alta",AG25="Menor")),"Moderado",IF(OR(AND(AE25="Muy Baja",AG25="Mayor"),AND(AE25="Baja",AG25="Mayor"),AND(AE25="Media",AG25="Mayor"),AND(AE25="Alta",AG25="Moderado"),AND(AE25="Alta",AG25="Mayor"),AND(AE25="Muy Alta",AG25="Leve"),AND(AE25="Muy Alta",AG25="Menor"),AND(AE25="Muy Alta",AG25="Moderado"),AND(AE25="Muy Alta",AG25="Mayor")),"Alto",IF(OR(AND(AE25="Muy Baja",AG25="Catastrófico"),AND(AE25="Baja",AG25="Catastrófico"),AND(AE25="Media",AG25="Catastrófico"),AND(AE25="Alta",AG25="Catastrófico"),AND(AE25="Muy Alta",AG25="Catastrófico")),"Extremo","")))),"")</f>
        <v/>
      </c>
      <c r="AJ25" s="145"/>
      <c r="AK25" s="239"/>
      <c r="AL25" s="240"/>
      <c r="AM25" s="240"/>
      <c r="AN25" s="146"/>
      <c r="AO25" s="384"/>
      <c r="AP25" s="384"/>
      <c r="AQ25" s="384"/>
    </row>
    <row r="26" spans="1:43" s="156" customFormat="1" ht="8.25" customHeight="1" x14ac:dyDescent="0.25">
      <c r="A26" s="397"/>
      <c r="B26" s="395"/>
      <c r="C26" s="384"/>
      <c r="D26" s="384"/>
      <c r="E26" s="384"/>
      <c r="F26" s="429"/>
      <c r="G26" s="384"/>
      <c r="H26" s="384"/>
      <c r="I26" s="384"/>
      <c r="J26" s="384"/>
      <c r="K26" s="384"/>
      <c r="L26" s="384"/>
      <c r="M26" s="387"/>
      <c r="N26" s="390"/>
      <c r="O26" s="372"/>
      <c r="P26" s="376"/>
      <c r="Q26" s="372">
        <f t="shared" ca="1" si="20"/>
        <v>0</v>
      </c>
      <c r="R26" s="390"/>
      <c r="S26" s="372"/>
      <c r="T26" s="369"/>
      <c r="U26" s="139">
        <v>5</v>
      </c>
      <c r="V26" s="168"/>
      <c r="W26" s="140" t="str">
        <f t="shared" si="28"/>
        <v/>
      </c>
      <c r="X26" s="141"/>
      <c r="Y26" s="141"/>
      <c r="Z26" s="142" t="str">
        <f t="shared" si="21"/>
        <v/>
      </c>
      <c r="AA26" s="141"/>
      <c r="AB26" s="141"/>
      <c r="AC26" s="141"/>
      <c r="AD26" s="196" t="str">
        <f t="shared" si="29"/>
        <v/>
      </c>
      <c r="AE26" s="143" t="str">
        <f t="shared" si="22"/>
        <v/>
      </c>
      <c r="AF26" s="142" t="str">
        <f t="shared" si="23"/>
        <v/>
      </c>
      <c r="AG26" s="143" t="str">
        <f t="shared" si="24"/>
        <v/>
      </c>
      <c r="AH26" s="142" t="str">
        <f t="shared" si="27"/>
        <v/>
      </c>
      <c r="AI26" s="144" t="str">
        <f t="shared" ref="AI26:AI27" si="30">IFERROR(IF(OR(AND(AE26="Muy Baja",AG26="Leve"),AND(AE26="Muy Baja",AG26="Menor"),AND(AE26="Baja",AG26="Leve")),"Bajo",IF(OR(AND(AE26="Muy baja",AG26="Moderado"),AND(AE26="Baja",AG26="Menor"),AND(AE26="Baja",AG26="Moderado"),AND(AE26="Media",AG26="Leve"),AND(AE26="Media",AG26="Menor"),AND(AE26="Media",AG26="Moderado"),AND(AE26="Alta",AG26="Leve"),AND(AE26="Alta",AG26="Menor")),"Moderado",IF(OR(AND(AE26="Muy Baja",AG26="Mayor"),AND(AE26="Baja",AG26="Mayor"),AND(AE26="Media",AG26="Mayor"),AND(AE26="Alta",AG26="Moderado"),AND(AE26="Alta",AG26="Mayor"),AND(AE26="Muy Alta",AG26="Leve"),AND(AE26="Muy Alta",AG26="Menor"),AND(AE26="Muy Alta",AG26="Moderado"),AND(AE26="Muy Alta",AG26="Mayor")),"Alto",IF(OR(AND(AE26="Muy Baja",AG26="Catastrófico"),AND(AE26="Baja",AG26="Catastrófico"),AND(AE26="Media",AG26="Catastrófico"),AND(AE26="Alta",AG26="Catastrófico"),AND(AE26="Muy Alta",AG26="Catastrófico")),"Extremo","")))),"")</f>
        <v/>
      </c>
      <c r="AJ26" s="145"/>
      <c r="AK26" s="239"/>
      <c r="AL26" s="240"/>
      <c r="AM26" s="240"/>
      <c r="AN26" s="146"/>
      <c r="AO26" s="384"/>
      <c r="AP26" s="384"/>
      <c r="AQ26" s="384"/>
    </row>
    <row r="27" spans="1:43" s="156" customFormat="1" ht="8.25" customHeight="1" x14ac:dyDescent="0.25">
      <c r="A27" s="397"/>
      <c r="B27" s="396"/>
      <c r="C27" s="384"/>
      <c r="D27" s="384"/>
      <c r="E27" s="384"/>
      <c r="F27" s="429"/>
      <c r="G27" s="384"/>
      <c r="H27" s="384"/>
      <c r="I27" s="384"/>
      <c r="J27" s="384"/>
      <c r="K27" s="384"/>
      <c r="L27" s="384"/>
      <c r="M27" s="387"/>
      <c r="N27" s="390"/>
      <c r="O27" s="372"/>
      <c r="P27" s="376"/>
      <c r="Q27" s="372">
        <f t="shared" ca="1" si="20"/>
        <v>0</v>
      </c>
      <c r="R27" s="390"/>
      <c r="S27" s="372"/>
      <c r="T27" s="369"/>
      <c r="U27" s="139">
        <v>6</v>
      </c>
      <c r="V27" s="168"/>
      <c r="W27" s="140" t="str">
        <f t="shared" si="28"/>
        <v/>
      </c>
      <c r="X27" s="141"/>
      <c r="Y27" s="141"/>
      <c r="Z27" s="142" t="str">
        <f t="shared" si="21"/>
        <v/>
      </c>
      <c r="AA27" s="141"/>
      <c r="AB27" s="141"/>
      <c r="AC27" s="141"/>
      <c r="AD27" s="196" t="str">
        <f t="shared" si="29"/>
        <v/>
      </c>
      <c r="AE27" s="143" t="str">
        <f t="shared" si="22"/>
        <v/>
      </c>
      <c r="AF27" s="142" t="str">
        <f t="shared" si="23"/>
        <v/>
      </c>
      <c r="AG27" s="143" t="str">
        <f t="shared" si="24"/>
        <v/>
      </c>
      <c r="AH27" s="142" t="str">
        <f t="shared" si="27"/>
        <v/>
      </c>
      <c r="AI27" s="144" t="str">
        <f t="shared" si="30"/>
        <v/>
      </c>
      <c r="AJ27" s="145"/>
      <c r="AK27" s="239"/>
      <c r="AL27" s="240"/>
      <c r="AM27" s="240"/>
      <c r="AN27" s="146"/>
      <c r="AO27" s="384"/>
      <c r="AP27" s="384"/>
      <c r="AQ27" s="384"/>
    </row>
    <row r="28" spans="1:43" s="156" customFormat="1" ht="99.75" customHeight="1" x14ac:dyDescent="0.25">
      <c r="A28" s="397">
        <v>4</v>
      </c>
      <c r="B28" s="394" t="s">
        <v>232</v>
      </c>
      <c r="C28" s="363" t="s">
        <v>76</v>
      </c>
      <c r="D28" s="363" t="s">
        <v>278</v>
      </c>
      <c r="E28" s="403" t="s">
        <v>289</v>
      </c>
      <c r="F28" s="406" t="s">
        <v>540</v>
      </c>
      <c r="G28" s="363" t="s">
        <v>248</v>
      </c>
      <c r="H28" s="363" t="s">
        <v>77</v>
      </c>
      <c r="I28" s="363"/>
      <c r="J28" s="363"/>
      <c r="K28" s="363"/>
      <c r="L28" s="363"/>
      <c r="M28" s="422">
        <v>800</v>
      </c>
      <c r="N28" s="428" t="str">
        <f>IF(M28&lt;=0,"",IF(M28&lt;=2,"Muy Baja",IF(M28&lt;=24,"Baja",IF(M28&lt;=500,"Media",IF(M28&lt;=5000,"Alta","Muy Alta")))))</f>
        <v>Alta</v>
      </c>
      <c r="O28" s="445">
        <f>IF(N28="","",IF(N28="Muy Baja",0.2,IF(N28="Baja",0.4,IF(N28="Media",0.6,IF(N28="Alta",0.8,IF(N28="Muy Alta",1,))))))</f>
        <v>0.8</v>
      </c>
      <c r="P28" s="446" t="s">
        <v>78</v>
      </c>
      <c r="Q28" s="445" t="str">
        <f>IF(NOT(ISERROR(MATCH(P28,'[3]Tabla Impacto'!$B$222:$B$224,0))),'[3]Tabla Impacto'!$F$224&amp;"Por favor no seleccionar los criterios de impacto(Afectación Económica o presupuestal y Pérdida Reputacional)",P28)</f>
        <v xml:space="preserve">     El riesgo afecta la imagen de la entidad con algunos usuarios de relevancia frente al logro de los objetivos</v>
      </c>
      <c r="R28" s="428" t="str">
        <f>IF(OR(Q28='[3]Tabla Impacto'!$C$12,Q28='[3]Tabla Impacto'!$D$12),"Leve",IF(OR(Q28='[3]Tabla Impacto'!$C$13,Q28='[3]Tabla Impacto'!$D$13),"Menor",IF(OR(Q28='[3]Tabla Impacto'!$C$14,Q28='[3]Tabla Impacto'!$D$14),"Moderado",IF(OR(Q28='[3]Tabla Impacto'!$C$15,Q28='[3]Tabla Impacto'!$D$15),"Mayor",IF(OR(Q28='[3]Tabla Impacto'!$C$16,Q28='[3]Tabla Impacto'!$D$16),"Catastrófico","")))))</f>
        <v>Moderado</v>
      </c>
      <c r="S28" s="445">
        <f>IF(R28="","",IF(R28="Leve",0.2,IF(R28="Menor",0.4,IF(R28="Moderado",0.6,IF(R28="Mayor",0.8,IF(R28="Catastrófico",1,))))))</f>
        <v>0.6</v>
      </c>
      <c r="T28" s="447" t="str">
        <f>IF(OR(AND(N28="Muy Baja",R28="Leve"),AND(N28="Muy Baja",R28="Menor"),AND(N28="Baja",R28="Leve")),"Bajo",IF(OR(AND(N28="Muy baja",R28="Moderado"),AND(N28="Baja",R28="Menor"),AND(N28="Baja",R28="Moderado"),AND(N28="Media",R28="Leve"),AND(N28="Media",R28="Menor"),AND(N28="Media",R28="Moderado"),AND(N28="Alta",R28="Leve"),AND(N28="Alta",R28="Menor")),"Moderado",IF(OR(AND(N28="Muy Baja",R28="Mayor"),AND(N28="Baja",R28="Mayor"),AND(N28="Media",R28="Mayor"),AND(N28="Alta",R28="Moderado"),AND(N28="Alta",R28="Mayor"),AND(N28="Muy Alta",R28="Leve"),AND(N28="Muy Alta",R28="Menor"),AND(N28="Muy Alta",R28="Moderado"),AND(N28="Muy Alta",R28="Mayor")),"Alto",IF(OR(AND(N28="Muy Baja",R28="Catastrófico"),AND(N28="Baja",R28="Catastrófico"),AND(N28="Media",R28="Catastrófico"),AND(N28="Alta",R28="Catastrófico"),AND(N28="Muy Alta",R28="Catastrófico")),"Extremo",""))))</f>
        <v>Alto</v>
      </c>
      <c r="U28" s="158">
        <v>1</v>
      </c>
      <c r="V28" s="223" t="s">
        <v>566</v>
      </c>
      <c r="W28" s="147" t="str">
        <f t="shared" ref="W28:W33" si="31">IF(OR(X28="Preventivo",X28="Detectivo"),"Probabilidad",IF(X28="Correctivo","Impacto",""))</f>
        <v>Probabilidad</v>
      </c>
      <c r="X28" s="173" t="s">
        <v>79</v>
      </c>
      <c r="Y28" s="173" t="s">
        <v>80</v>
      </c>
      <c r="Z28" s="163" t="str">
        <f>IF(AND(X28="Preventivo",Y28="Automático"),"50%",IF(AND(X28="Preventivo",Y28="Manual"),"40%",IF(AND(X28="Detectivo",Y28="Automático"),"40%",IF(AND(X28="Detectivo",Y28="Manual"),"30%",IF(AND(X28="Correctivo",Y28="Automático"),"35%",IF(AND(X28="Correctivo",Y28="Manual"),"25%",""))))))</f>
        <v>40%</v>
      </c>
      <c r="AA28" s="173" t="s">
        <v>203</v>
      </c>
      <c r="AB28" s="173" t="s">
        <v>84</v>
      </c>
      <c r="AC28" s="173" t="s">
        <v>279</v>
      </c>
      <c r="AD28" s="148">
        <f>IFERROR(IF(W28="Probabilidad",(O28-(+O28*Z28)),IF(W28="Impacto",O28,"")),"")</f>
        <v>0.48</v>
      </c>
      <c r="AE28" s="159" t="str">
        <f>IFERROR(IF(AD28="","",IF(AD28&lt;=0.2,"Muy Baja",IF(AD28&lt;=0.4,"Baja",IF(AD28&lt;=0.6,"Media",IF(AD28&lt;=0.8,"Alta","Muy Alta"))))),"")</f>
        <v>Media</v>
      </c>
      <c r="AF28" s="163">
        <f>+AD28</f>
        <v>0.48</v>
      </c>
      <c r="AG28" s="159" t="str">
        <f>IFERROR(IF(AH28="","",IF(AH28&lt;=0.2,"Leve",IF(AH28&lt;=0.4,"Menor",IF(AH28&lt;=0.6,"Moderado",IF(AH28&lt;=0.8,"Mayor","Catastrófico"))))),"")</f>
        <v>Moderado</v>
      </c>
      <c r="AH28" s="163">
        <f>IFERROR(IF(W28="Impacto",(S28-(+S28*Z28)),IF(W28="Probabilidad",S28,"")),"")</f>
        <v>0.6</v>
      </c>
      <c r="AI28" s="164" t="str">
        <f>IFERROR(IF(OR(AND(AE28="Muy Baja",AG28="Leve"),AND(AE28="Muy Baja",AG28="Menor"),AND(AE28="Baja",AG28="Leve")),"Bajo",IF(OR(AND(AE28="Muy baja",AG28="Moderado"),AND(AE28="Baja",AG28="Menor"),AND(AE28="Baja",AG28="Moderado"),AND(AE28="Media",AG28="Leve"),AND(AE28="Media",AG28="Menor"),AND(AE28="Media",AG28="Moderado"),AND(AE28="Alta",AG28="Leve"),AND(AE28="Alta",AG28="Menor")),"Moderado",IF(OR(AND(AE28="Muy Baja",AG28="Mayor"),AND(AE28="Baja",AG28="Mayor"),AND(AE28="Media",AG28="Mayor"),AND(AE28="Alta",AG28="Moderado"),AND(AE28="Alta",AG28="Mayor"),AND(AE28="Muy Alta",AG28="Leve"),AND(AE28="Muy Alta",AG28="Menor"),AND(AE28="Muy Alta",AG28="Moderado"),AND(AE28="Muy Alta",AG28="Mayor")),"Alto",IF(OR(AND(AE28="Muy Baja",AG28="Catastrófico"),AND(AE28="Baja",AG28="Catastrófico"),AND(AE28="Media",AG28="Catastrófico"),AND(AE28="Alta",AG28="Catastrófico"),AND(AE28="Muy Alta",AG28="Catastrófico")),"Extremo","")))),"")</f>
        <v>Moderado</v>
      </c>
      <c r="AJ28" s="165" t="s">
        <v>82</v>
      </c>
      <c r="AK28" s="172" t="s">
        <v>280</v>
      </c>
      <c r="AL28" s="176" t="s">
        <v>281</v>
      </c>
      <c r="AM28" s="176" t="s">
        <v>282</v>
      </c>
      <c r="AN28" s="224" t="s">
        <v>276</v>
      </c>
      <c r="AO28" s="363" t="s">
        <v>283</v>
      </c>
      <c r="AP28" s="405" t="s">
        <v>284</v>
      </c>
      <c r="AQ28" s="405" t="s">
        <v>285</v>
      </c>
    </row>
    <row r="29" spans="1:43" s="156" customFormat="1" ht="99.75" customHeight="1" x14ac:dyDescent="0.25">
      <c r="A29" s="397"/>
      <c r="B29" s="395"/>
      <c r="C29" s="363"/>
      <c r="D29" s="363"/>
      <c r="E29" s="421"/>
      <c r="F29" s="406"/>
      <c r="G29" s="363"/>
      <c r="H29" s="363"/>
      <c r="I29" s="363"/>
      <c r="J29" s="363"/>
      <c r="K29" s="363"/>
      <c r="L29" s="363"/>
      <c r="M29" s="422"/>
      <c r="N29" s="428"/>
      <c r="O29" s="445"/>
      <c r="P29" s="446"/>
      <c r="Q29" s="445">
        <f ca="1">IF(NOT(ISERROR(MATCH(P29,_xlfn.ANCHORARRAY(F40),0))),O42&amp;"Por favor no seleccionar los criterios de impacto",P29)</f>
        <v>0</v>
      </c>
      <c r="R29" s="428"/>
      <c r="S29" s="445"/>
      <c r="T29" s="447"/>
      <c r="U29" s="418">
        <v>2</v>
      </c>
      <c r="V29" s="223" t="s">
        <v>533</v>
      </c>
      <c r="W29" s="147" t="str">
        <f t="shared" si="31"/>
        <v>Probabilidad</v>
      </c>
      <c r="X29" s="352" t="s">
        <v>81</v>
      </c>
      <c r="Y29" s="379" t="s">
        <v>80</v>
      </c>
      <c r="Z29" s="163" t="str">
        <f t="shared" ref="Z29:Z33" si="32">IF(AND(X29="Preventivo",Y29="Automático"),"50%",IF(AND(X29="Preventivo",Y29="Manual"),"40%",IF(AND(X29="Detectivo",Y29="Automático"),"40%",IF(AND(X29="Detectivo",Y29="Manual"),"30%",IF(AND(X29="Correctivo",Y29="Automático"),"35%",IF(AND(X29="Correctivo",Y29="Manual"),"25%",""))))))</f>
        <v>30%</v>
      </c>
      <c r="AA29" s="352" t="s">
        <v>203</v>
      </c>
      <c r="AB29" s="352" t="s">
        <v>84</v>
      </c>
      <c r="AC29" s="352" t="s">
        <v>279</v>
      </c>
      <c r="AD29" s="148">
        <f>IFERROR(IF(AND(W28="Probabilidad",W29="Probabilidad"),(AF28-(+AF28*Z29)),IF(W29="Probabilidad",(O28-(+O28*Z29)),IF(W29="Impacto",AF28,""))),"")</f>
        <v>0.33599999999999997</v>
      </c>
      <c r="AE29" s="353" t="str">
        <f t="shared" ref="AE29" si="33">IFERROR(IF(AD29="","",IF(AD29&lt;=0.2,"Muy Baja",IF(AD29&lt;=0.4,"Baja",IF(AD29&lt;=0.6,"Media",IF(AD29&lt;=0.8,"Alta","Muy Alta"))))),"")</f>
        <v>Baja</v>
      </c>
      <c r="AF29" s="360">
        <f t="shared" ref="AF29" si="34">+AD29</f>
        <v>0.33599999999999997</v>
      </c>
      <c r="AG29" s="353" t="str">
        <f t="shared" ref="AG29" si="35">IFERROR(IF(AH29="","",IF(AH29&lt;=0.2,"Leve",IF(AH29&lt;=0.4,"Menor",IF(AH29&lt;=0.6,"Moderado",IF(AH29&lt;=0.8,"Mayor","Catastrófico"))))),"")</f>
        <v>Moderado</v>
      </c>
      <c r="AH29" s="360">
        <f>IFERROR(IF(AND(W28="Impacto",W29="Impacto"),(AH28-(+AH28*Z29)),IF(W29="Impacto",($R$13-(+$R$13*Z29)),IF(W29="Probabilidad",AH28,""))),"")</f>
        <v>0.6</v>
      </c>
      <c r="AI29" s="361" t="str">
        <f t="shared" ref="AI29" si="36">IFERROR(IF(OR(AND(AE29="Muy Baja",AG29="Leve"),AND(AE29="Muy Baja",AG29="Menor"),AND(AE29="Baja",AG29="Leve")),"Bajo",IF(OR(AND(AE29="Muy baja",AG29="Moderado"),AND(AE29="Baja",AG29="Menor"),AND(AE29="Baja",AG29="Moderado"),AND(AE29="Media",AG29="Leve"),AND(AE29="Media",AG29="Menor"),AND(AE29="Media",AG29="Moderado"),AND(AE29="Alta",AG29="Leve"),AND(AE29="Alta",AG29="Menor")),"Moderado",IF(OR(AND(AE29="Muy Baja",AG29="Mayor"),AND(AE29="Baja",AG29="Mayor"),AND(AE29="Media",AG29="Mayor"),AND(AE29="Alta",AG29="Moderado"),AND(AE29="Alta",AG29="Mayor"),AND(AE29="Muy Alta",AG29="Leve"),AND(AE29="Muy Alta",AG29="Menor"),AND(AE29="Muy Alta",AG29="Moderado"),AND(AE29="Muy Alta",AG29="Mayor")),"Alto",IF(OR(AND(AE29="Muy Baja",AG29="Catastrófico"),AND(AE29="Baja",AG29="Catastrófico"),AND(AE29="Media",AG29="Catastrófico"),AND(AE29="Alta",AG29="Catastrófico"),AND(AE29="Muy Alta",AG29="Catastrófico")),"Extremo","")))),"")</f>
        <v>Moderado</v>
      </c>
      <c r="AJ29" s="362" t="s">
        <v>82</v>
      </c>
      <c r="AK29" s="363" t="s">
        <v>286</v>
      </c>
      <c r="AL29" s="363" t="s">
        <v>281</v>
      </c>
      <c r="AM29" s="363" t="s">
        <v>287</v>
      </c>
      <c r="AN29" s="364" t="s">
        <v>288</v>
      </c>
      <c r="AO29" s="363"/>
      <c r="AP29" s="405"/>
      <c r="AQ29" s="405"/>
    </row>
    <row r="30" spans="1:43" s="156" customFormat="1" ht="15.75" x14ac:dyDescent="0.25">
      <c r="A30" s="397"/>
      <c r="B30" s="395"/>
      <c r="C30" s="363"/>
      <c r="D30" s="363"/>
      <c r="E30" s="421"/>
      <c r="F30" s="406"/>
      <c r="G30" s="363"/>
      <c r="H30" s="363"/>
      <c r="I30" s="363"/>
      <c r="J30" s="363"/>
      <c r="K30" s="363"/>
      <c r="L30" s="363"/>
      <c r="M30" s="422"/>
      <c r="N30" s="428"/>
      <c r="O30" s="445"/>
      <c r="P30" s="446"/>
      <c r="Q30" s="445">
        <f ca="1">IF(NOT(ISERROR(MATCH(P30,_xlfn.ANCHORARRAY(F41),0))),O43&amp;"Por favor no seleccionar los criterios de impacto",P30)</f>
        <v>0</v>
      </c>
      <c r="R30" s="428"/>
      <c r="S30" s="445"/>
      <c r="T30" s="447"/>
      <c r="U30" s="418"/>
      <c r="V30" s="242"/>
      <c r="W30" s="147" t="str">
        <f t="shared" si="31"/>
        <v/>
      </c>
      <c r="X30" s="352"/>
      <c r="Y30" s="380"/>
      <c r="Z30" s="163" t="str">
        <f t="shared" si="32"/>
        <v/>
      </c>
      <c r="AA30" s="352"/>
      <c r="AB30" s="352"/>
      <c r="AC30" s="352"/>
      <c r="AD30" s="148" t="str">
        <f>IFERROR(IF(AND(W29="Probabilidad",W30="Probabilidad"),(AF29-(+AF29*Z30)),IF(AND(W29="Impacto",W30="Probabilidad"),(AF28-(+AF28*Z30)),IF(W30="Impacto",AF29,""))),"")</f>
        <v/>
      </c>
      <c r="AE30" s="353"/>
      <c r="AF30" s="360"/>
      <c r="AG30" s="353"/>
      <c r="AH30" s="360"/>
      <c r="AI30" s="361"/>
      <c r="AJ30" s="362"/>
      <c r="AK30" s="363"/>
      <c r="AL30" s="363"/>
      <c r="AM30" s="363"/>
      <c r="AN30" s="364"/>
      <c r="AO30" s="363"/>
      <c r="AP30" s="405"/>
      <c r="AQ30" s="405"/>
    </row>
    <row r="31" spans="1:43" s="156" customFormat="1" ht="15.75" x14ac:dyDescent="0.25">
      <c r="A31" s="397"/>
      <c r="B31" s="395"/>
      <c r="C31" s="363"/>
      <c r="D31" s="363"/>
      <c r="E31" s="421"/>
      <c r="F31" s="406"/>
      <c r="G31" s="363"/>
      <c r="H31" s="363"/>
      <c r="I31" s="363"/>
      <c r="J31" s="363"/>
      <c r="K31" s="363"/>
      <c r="L31" s="363"/>
      <c r="M31" s="422"/>
      <c r="N31" s="428"/>
      <c r="O31" s="445"/>
      <c r="P31" s="446"/>
      <c r="Q31" s="445">
        <f ca="1">IF(NOT(ISERROR(MATCH(P31,_xlfn.ANCHORARRAY(F42),0))),O44&amp;"Por favor no seleccionar los criterios de impacto",P31)</f>
        <v>0</v>
      </c>
      <c r="R31" s="428"/>
      <c r="S31" s="445"/>
      <c r="T31" s="447"/>
      <c r="U31" s="418"/>
      <c r="V31" s="242"/>
      <c r="W31" s="147" t="str">
        <f t="shared" si="31"/>
        <v/>
      </c>
      <c r="X31" s="352"/>
      <c r="Y31" s="380"/>
      <c r="Z31" s="163" t="str">
        <f t="shared" si="32"/>
        <v/>
      </c>
      <c r="AA31" s="352"/>
      <c r="AB31" s="352"/>
      <c r="AC31" s="352"/>
      <c r="AD31" s="148" t="str">
        <f t="shared" ref="AD31:AD33" si="37">IFERROR(IF(AND(W30="Probabilidad",W31="Probabilidad"),(AF30-(+AF30*Z31)),IF(AND(W30="Impacto",W31="Probabilidad"),(AF29-(+AF29*Z31)),IF(W31="Impacto",AF30,""))),"")</f>
        <v/>
      </c>
      <c r="AE31" s="353"/>
      <c r="AF31" s="360"/>
      <c r="AG31" s="353"/>
      <c r="AH31" s="360"/>
      <c r="AI31" s="361"/>
      <c r="AJ31" s="362"/>
      <c r="AK31" s="363"/>
      <c r="AL31" s="363"/>
      <c r="AM31" s="363"/>
      <c r="AN31" s="364"/>
      <c r="AO31" s="363"/>
      <c r="AP31" s="405"/>
      <c r="AQ31" s="405"/>
    </row>
    <row r="32" spans="1:43" s="156" customFormat="1" ht="15.75" x14ac:dyDescent="0.25">
      <c r="A32" s="397"/>
      <c r="B32" s="395"/>
      <c r="C32" s="363"/>
      <c r="D32" s="363"/>
      <c r="E32" s="421"/>
      <c r="F32" s="406"/>
      <c r="G32" s="363"/>
      <c r="H32" s="363"/>
      <c r="I32" s="363"/>
      <c r="J32" s="363"/>
      <c r="K32" s="363"/>
      <c r="L32" s="363"/>
      <c r="M32" s="422"/>
      <c r="N32" s="428"/>
      <c r="O32" s="445"/>
      <c r="P32" s="446"/>
      <c r="Q32" s="445">
        <f ca="1">IF(NOT(ISERROR(MATCH(P32,_xlfn.ANCHORARRAY(F43),0))),O45&amp;"Por favor no seleccionar los criterios de impacto",P32)</f>
        <v>0</v>
      </c>
      <c r="R32" s="428"/>
      <c r="S32" s="445"/>
      <c r="T32" s="447"/>
      <c r="U32" s="418"/>
      <c r="V32" s="242"/>
      <c r="W32" s="147" t="str">
        <f t="shared" si="31"/>
        <v/>
      </c>
      <c r="X32" s="352"/>
      <c r="Y32" s="380"/>
      <c r="Z32" s="163" t="str">
        <f t="shared" si="32"/>
        <v/>
      </c>
      <c r="AA32" s="352"/>
      <c r="AB32" s="352"/>
      <c r="AC32" s="352"/>
      <c r="AD32" s="148" t="str">
        <f t="shared" si="37"/>
        <v/>
      </c>
      <c r="AE32" s="353"/>
      <c r="AF32" s="360"/>
      <c r="AG32" s="353"/>
      <c r="AH32" s="360"/>
      <c r="AI32" s="361"/>
      <c r="AJ32" s="362"/>
      <c r="AK32" s="363"/>
      <c r="AL32" s="363"/>
      <c r="AM32" s="363"/>
      <c r="AN32" s="364"/>
      <c r="AO32" s="363"/>
      <c r="AP32" s="405"/>
      <c r="AQ32" s="405"/>
    </row>
    <row r="33" spans="1:43" s="156" customFormat="1" ht="15.75" x14ac:dyDescent="0.25">
      <c r="A33" s="397"/>
      <c r="B33" s="396"/>
      <c r="C33" s="363"/>
      <c r="D33" s="363"/>
      <c r="E33" s="404"/>
      <c r="F33" s="406"/>
      <c r="G33" s="363"/>
      <c r="H33" s="363"/>
      <c r="I33" s="363"/>
      <c r="J33" s="363"/>
      <c r="K33" s="363"/>
      <c r="L33" s="363"/>
      <c r="M33" s="422"/>
      <c r="N33" s="428"/>
      <c r="O33" s="445"/>
      <c r="P33" s="446"/>
      <c r="Q33" s="445">
        <f ca="1">IF(NOT(ISERROR(MATCH(P33,_xlfn.ANCHORARRAY(F44),0))),O46&amp;"Por favor no seleccionar los criterios de impacto",P33)</f>
        <v>0</v>
      </c>
      <c r="R33" s="428"/>
      <c r="S33" s="445"/>
      <c r="T33" s="447"/>
      <c r="U33" s="418"/>
      <c r="V33" s="242"/>
      <c r="W33" s="147" t="str">
        <f t="shared" si="31"/>
        <v/>
      </c>
      <c r="X33" s="352"/>
      <c r="Y33" s="381"/>
      <c r="Z33" s="163" t="str">
        <f t="shared" si="32"/>
        <v/>
      </c>
      <c r="AA33" s="352"/>
      <c r="AB33" s="352"/>
      <c r="AC33" s="352"/>
      <c r="AD33" s="148" t="str">
        <f t="shared" si="37"/>
        <v/>
      </c>
      <c r="AE33" s="353"/>
      <c r="AF33" s="360"/>
      <c r="AG33" s="353"/>
      <c r="AH33" s="360"/>
      <c r="AI33" s="361"/>
      <c r="AJ33" s="362"/>
      <c r="AK33" s="363"/>
      <c r="AL33" s="363"/>
      <c r="AM33" s="363"/>
      <c r="AN33" s="364"/>
      <c r="AO33" s="363"/>
      <c r="AP33" s="405"/>
      <c r="AQ33" s="405"/>
    </row>
    <row r="34" spans="1:43" s="156" customFormat="1" ht="99.75" customHeight="1" x14ac:dyDescent="0.25">
      <c r="A34" s="397">
        <v>5</v>
      </c>
      <c r="B34" s="394" t="s">
        <v>232</v>
      </c>
      <c r="C34" s="363" t="s">
        <v>76</v>
      </c>
      <c r="D34" s="363" t="s">
        <v>290</v>
      </c>
      <c r="E34" s="403" t="s">
        <v>291</v>
      </c>
      <c r="F34" s="406" t="s">
        <v>541</v>
      </c>
      <c r="G34" s="363" t="s">
        <v>248</v>
      </c>
      <c r="H34" s="363" t="s">
        <v>77</v>
      </c>
      <c r="I34" s="363"/>
      <c r="J34" s="363"/>
      <c r="K34" s="363"/>
      <c r="L34" s="363"/>
      <c r="M34" s="422">
        <v>800</v>
      </c>
      <c r="N34" s="423" t="str">
        <f>IF(M34&lt;=0,"",IF(M34&lt;=2,"Muy Baja",IF(M34&lt;=24,"Baja",IF(M34&lt;=500,"Media",IF(M34&lt;=5000,"Alta","Muy Alta")))))</f>
        <v>Alta</v>
      </c>
      <c r="O34" s="425">
        <f>IF(N34="","",IF(N34="Muy Baja",0.2,IF(N34="Baja",0.4,IF(N34="Media",0.6,IF(N34="Alta",0.8,IF(N34="Muy Alta",1,))))))</f>
        <v>0.8</v>
      </c>
      <c r="P34" s="426" t="s">
        <v>78</v>
      </c>
      <c r="Q34" s="425" t="str">
        <f>IF(NOT(ISERROR(MATCH(P34,'[3]Tabla Impacto'!$B$222:$B$224,0))),'[3]Tabla Impacto'!$F$224&amp;"Por favor no seleccionar los criterios de impacto(Afectación Económica o presupuestal y Pérdida Reputacional)",P34)</f>
        <v xml:space="preserve">     El riesgo afecta la imagen de la entidad con algunos usuarios de relevancia frente al logro de los objetivos</v>
      </c>
      <c r="R34" s="427" t="str">
        <f>IF(OR(Q34='[3]Tabla Impacto'!$C$12,Q34='[3]Tabla Impacto'!$D$12),"Leve",IF(OR(Q34='[3]Tabla Impacto'!$C$13,Q34='[3]Tabla Impacto'!$D$13),"Menor",IF(OR(Q34='[3]Tabla Impacto'!$C$14,Q34='[3]Tabla Impacto'!$D$14),"Moderado",IF(OR(Q34='[3]Tabla Impacto'!$C$15,Q34='[3]Tabla Impacto'!$D$15),"Mayor",IF(OR(Q34='[3]Tabla Impacto'!$C$16,Q34='[3]Tabla Impacto'!$D$16),"Catastrófico","")))))</f>
        <v>Moderado</v>
      </c>
      <c r="S34" s="425">
        <f>IF(R34="","",IF(R34="Leve",0.2,IF(R34="Menor",0.4,IF(R34="Moderado",0.6,IF(R34="Mayor",0.8,IF(R34="Catastrófico",1,))))))</f>
        <v>0.6</v>
      </c>
      <c r="T34" s="419" t="str">
        <f>IF(OR(AND(N34="Muy Baja",R34="Leve"),AND(N34="Muy Baja",R34="Menor"),AND(N34="Baja",R34="Leve")),"Bajo",IF(OR(AND(N34="Muy baja",R34="Moderado"),AND(N34="Baja",R34="Menor"),AND(N34="Baja",R34="Moderado"),AND(N34="Media",R34="Leve"),AND(N34="Media",R34="Menor"),AND(N34="Media",R34="Moderado"),AND(N34="Alta",R34="Leve"),AND(N34="Alta",R34="Menor")),"Moderado",IF(OR(AND(N34="Muy Baja",R34="Mayor"),AND(N34="Baja",R34="Mayor"),AND(N34="Media",R34="Mayor"),AND(N34="Alta",R34="Moderado"),AND(N34="Alta",R34="Mayor"),AND(N34="Muy Alta",R34="Leve"),AND(N34="Muy Alta",R34="Menor"),AND(N34="Muy Alta",R34="Moderado"),AND(N34="Muy Alta",R34="Mayor")),"Alto",IF(OR(AND(N34="Muy Baja",R34="Catastrófico"),AND(N34="Baja",R34="Catastrófico"),AND(N34="Media",R34="Catastrófico"),AND(N34="Alta",R34="Catastrófico"),AND(N34="Muy Alta",R34="Catastrófico")),"Extremo",""))))</f>
        <v>Alto</v>
      </c>
      <c r="U34" s="160">
        <v>1</v>
      </c>
      <c r="V34" s="171" t="s">
        <v>567</v>
      </c>
      <c r="W34" s="149" t="str">
        <f>IF(OR(X34="Preventivo",X34="Detectivo"),"Probabilidad",IF(X34="Correctivo","Impacto",""))</f>
        <v>Probabilidad</v>
      </c>
      <c r="X34" s="161" t="s">
        <v>79</v>
      </c>
      <c r="Y34" s="161" t="s">
        <v>80</v>
      </c>
      <c r="Z34" s="166" t="str">
        <f>IF(AND(X34="Preventivo",Y34="Automático"),"50%",IF(AND(X34="Preventivo",Y34="Manual"),"40%",IF(AND(X34="Detectivo",Y34="Automático"),"40%",IF(AND(X34="Detectivo",Y34="Manual"),"30%",IF(AND(X34="Correctivo",Y34="Automático"),"35%",IF(AND(X34="Correctivo",Y34="Manual"),"25%",""))))))</f>
        <v>40%</v>
      </c>
      <c r="AA34" s="161" t="s">
        <v>83</v>
      </c>
      <c r="AB34" s="161" t="s">
        <v>84</v>
      </c>
      <c r="AC34" s="161" t="s">
        <v>259</v>
      </c>
      <c r="AD34" s="150">
        <f>IFERROR(IF(W34="Probabilidad",(O34-(+O34*Z34)),IF(W34="Impacto",O34,"")),"")</f>
        <v>0.48</v>
      </c>
      <c r="AE34" s="162" t="str">
        <f>IFERROR(IF(AD34="","",IF(AD34&lt;=0.2,"Muy Baja",IF(AD34&lt;=0.4,"Baja",IF(AD34&lt;=0.6,"Media",IF(AD34&lt;=0.8,"Alta","Muy Alta"))))),"")</f>
        <v>Media</v>
      </c>
      <c r="AF34" s="166">
        <f>+AD34</f>
        <v>0.48</v>
      </c>
      <c r="AG34" s="162" t="str">
        <f>IFERROR(IF(AH34="","",IF(AH34&lt;=0.2,"Leve",IF(AH34&lt;=0.4,"Menor",IF(AH34&lt;=0.6,"Moderado",IF(AH34&lt;=0.8,"Mayor","Catastrófico"))))),"")</f>
        <v>Moderado</v>
      </c>
      <c r="AH34" s="166">
        <f>IFERROR(IF(W34="Impacto",(S34-(+S34*Z34)),IF(W34="Probabilidad",S34,"")),"")</f>
        <v>0.6</v>
      </c>
      <c r="AI34" s="157" t="str">
        <f>IFERROR(IF(OR(AND(AE34="Muy Baja",AG34="Leve"),AND(AE34="Muy Baja",AG34="Menor"),AND(AE34="Baja",AG34="Leve")),"Bajo",IF(OR(AND(AE34="Muy baja",AG34="Moderado"),AND(AE34="Baja",AG34="Menor"),AND(AE34="Baja",AG34="Moderado"),AND(AE34="Media",AG34="Leve"),AND(AE34="Media",AG34="Menor"),AND(AE34="Media",AG34="Moderado"),AND(AE34="Alta",AG34="Leve"),AND(AE34="Alta",AG34="Menor")),"Moderado",IF(OR(AND(AE34="Muy Baja",AG34="Mayor"),AND(AE34="Baja",AG34="Mayor"),AND(AE34="Media",AG34="Mayor"),AND(AE34="Alta",AG34="Moderado"),AND(AE34="Alta",AG34="Mayor"),AND(AE34="Muy Alta",AG34="Leve"),AND(AE34="Muy Alta",AG34="Menor"),AND(AE34="Muy Alta",AG34="Moderado"),AND(AE34="Muy Alta",AG34="Mayor")),"Alto",IF(OR(AND(AE34="Muy Baja",AG34="Catastrófico"),AND(AE34="Baja",AG34="Catastrófico"),AND(AE34="Media",AG34="Catastrófico"),AND(AE34="Alta",AG34="Catastrófico"),AND(AE34="Muy Alta",AG34="Catastrófico")),"Extremo","")))),"")</f>
        <v>Moderado</v>
      </c>
      <c r="AJ34" s="151" t="s">
        <v>82</v>
      </c>
      <c r="AK34" s="226" t="s">
        <v>292</v>
      </c>
      <c r="AL34" s="177" t="s">
        <v>281</v>
      </c>
      <c r="AM34" s="177" t="s">
        <v>293</v>
      </c>
      <c r="AN34" s="246" t="s">
        <v>294</v>
      </c>
      <c r="AO34" s="405" t="s">
        <v>295</v>
      </c>
      <c r="AP34" s="405" t="s">
        <v>284</v>
      </c>
      <c r="AQ34" s="405" t="s">
        <v>285</v>
      </c>
    </row>
    <row r="35" spans="1:43" s="156" customFormat="1" ht="99.75" customHeight="1" x14ac:dyDescent="0.25">
      <c r="A35" s="397"/>
      <c r="B35" s="395"/>
      <c r="C35" s="363"/>
      <c r="D35" s="363"/>
      <c r="E35" s="421"/>
      <c r="F35" s="406"/>
      <c r="G35" s="363"/>
      <c r="H35" s="363"/>
      <c r="I35" s="363"/>
      <c r="J35" s="363"/>
      <c r="K35" s="363"/>
      <c r="L35" s="363"/>
      <c r="M35" s="422"/>
      <c r="N35" s="424"/>
      <c r="O35" s="366"/>
      <c r="P35" s="367"/>
      <c r="Q35" s="366">
        <f ca="1">IF(NOT(ISERROR(MATCH(P35,_xlfn.ANCHORARRAY(F46),0))),O48&amp;"Por favor no seleccionar los criterios de impacto",P35)</f>
        <v>0</v>
      </c>
      <c r="R35" s="374"/>
      <c r="S35" s="366"/>
      <c r="T35" s="365"/>
      <c r="U35" s="407">
        <v>2</v>
      </c>
      <c r="V35" s="171" t="s">
        <v>534</v>
      </c>
      <c r="W35" s="193" t="str">
        <f>IF(OR(X35="Preventivo",X35="Detectivo"),"Probabilidad",IF(X35="Correctivo","Impacto",""))</f>
        <v>Probabilidad</v>
      </c>
      <c r="X35" s="354" t="s">
        <v>79</v>
      </c>
      <c r="Y35" s="354" t="s">
        <v>80</v>
      </c>
      <c r="Z35" s="195" t="str">
        <f t="shared" ref="Z35:Z39" si="38">IF(AND(X35="Preventivo",Y35="Automático"),"50%",IF(AND(X35="Preventivo",Y35="Manual"),"40%",IF(AND(X35="Detectivo",Y35="Automático"),"40%",IF(AND(X35="Detectivo",Y35="Manual"),"30%",IF(AND(X35="Correctivo",Y35="Automático"),"35%",IF(AND(X35="Correctivo",Y35="Manual"),"25%",""))))))</f>
        <v>40%</v>
      </c>
      <c r="AA35" s="354" t="s">
        <v>83</v>
      </c>
      <c r="AB35" s="354" t="s">
        <v>84</v>
      </c>
      <c r="AC35" s="354" t="s">
        <v>259</v>
      </c>
      <c r="AD35" s="196">
        <f>IFERROR(IF(AND(W34="Probabilidad",W35="Probabilidad"),(AF34-(+AF34*Z35)),IF(W35="Probabilidad",(O34-(+O34*Z35)),IF(W35="Impacto",AF34,""))),"")</f>
        <v>0.28799999999999998</v>
      </c>
      <c r="AE35" s="357" t="str">
        <f t="shared" ref="AE35" si="39">IFERROR(IF(AD35="","",IF(AD35&lt;=0.2,"Muy Baja",IF(AD35&lt;=0.4,"Baja",IF(AD35&lt;=0.6,"Media",IF(AD35&lt;=0.8,"Alta","Muy Alta"))))),"")</f>
        <v>Baja</v>
      </c>
      <c r="AF35" s="415">
        <f t="shared" ref="AF35" si="40">+AD35</f>
        <v>0.28799999999999998</v>
      </c>
      <c r="AG35" s="357" t="str">
        <f t="shared" ref="AG35" si="41">IFERROR(IF(AH35="","",IF(AH35&lt;=0.2,"Leve",IF(AH35&lt;=0.4,"Menor",IF(AH35&lt;=0.6,"Moderado",IF(AH35&lt;=0.8,"Mayor","Catastrófico"))))),"")</f>
        <v>Moderado</v>
      </c>
      <c r="AH35" s="415">
        <f>IFERROR(IF(AND(W34="Impacto",W35="Impacto"),(AH28-(+AH28*Z35)),IF(W35="Impacto",($R$19-(+$R$19*Z35)),IF(W35="Probabilidad",AH28,""))),"")</f>
        <v>0.6</v>
      </c>
      <c r="AI35" s="408" t="str">
        <f t="shared" ref="AI35" si="42">IFERROR(IF(OR(AND(AE35="Muy Baja",AG35="Leve"),AND(AE35="Muy Baja",AG35="Menor"),AND(AE35="Baja",AG35="Leve")),"Bajo",IF(OR(AND(AE35="Muy baja",AG35="Moderado"),AND(AE35="Baja",AG35="Menor"),AND(AE35="Baja",AG35="Moderado"),AND(AE35="Media",AG35="Leve"),AND(AE35="Media",AG35="Menor"),AND(AE35="Media",AG35="Moderado"),AND(AE35="Alta",AG35="Leve"),AND(AE35="Alta",AG35="Menor")),"Moderado",IF(OR(AND(AE35="Muy Baja",AG35="Mayor"),AND(AE35="Baja",AG35="Mayor"),AND(AE35="Media",AG35="Mayor"),AND(AE35="Alta",AG35="Moderado"),AND(AE35="Alta",AG35="Mayor"),AND(AE35="Muy Alta",AG35="Leve"),AND(AE35="Muy Alta",AG35="Menor"),AND(AE35="Muy Alta",AG35="Moderado"),AND(AE35="Muy Alta",AG35="Mayor")),"Alto",IF(OR(AND(AE35="Muy Baja",AG35="Catastrófico"),AND(AE35="Baja",AG35="Catastrófico"),AND(AE35="Media",AG35="Catastrófico"),AND(AE35="Alta",AG35="Catastrófico"),AND(AE35="Muy Alta",AG35="Catastrófico")),"Extremo","")))),"")</f>
        <v>Moderado</v>
      </c>
      <c r="AJ35" s="411" t="s">
        <v>82</v>
      </c>
      <c r="AK35" s="414" t="s">
        <v>296</v>
      </c>
      <c r="AL35" s="363" t="s">
        <v>281</v>
      </c>
      <c r="AM35" s="363" t="s">
        <v>297</v>
      </c>
      <c r="AN35" s="364" t="s">
        <v>298</v>
      </c>
      <c r="AO35" s="405"/>
      <c r="AP35" s="405"/>
      <c r="AQ35" s="405"/>
    </row>
    <row r="36" spans="1:43" s="156" customFormat="1" ht="5.25" customHeight="1" x14ac:dyDescent="0.25">
      <c r="A36" s="397"/>
      <c r="B36" s="395"/>
      <c r="C36" s="363"/>
      <c r="D36" s="363"/>
      <c r="E36" s="421"/>
      <c r="F36" s="406"/>
      <c r="G36" s="363"/>
      <c r="H36" s="363"/>
      <c r="I36" s="363"/>
      <c r="J36" s="363"/>
      <c r="K36" s="363"/>
      <c r="L36" s="363"/>
      <c r="M36" s="422"/>
      <c r="N36" s="424"/>
      <c r="O36" s="366"/>
      <c r="P36" s="367"/>
      <c r="Q36" s="366">
        <f ca="1">IF(NOT(ISERROR(MATCH(P36,_xlfn.ANCHORARRAY(F47),0))),O49&amp;"Por favor no seleccionar los criterios de impacto",P36)</f>
        <v>0</v>
      </c>
      <c r="R36" s="374"/>
      <c r="S36" s="366"/>
      <c r="T36" s="365"/>
      <c r="U36" s="331"/>
      <c r="V36" s="171"/>
      <c r="W36" s="193" t="str">
        <f>IF(OR(X36="Preventivo",X36="Detectivo"),"Probabilidad",IF(X36="Correctivo","Impacto",""))</f>
        <v/>
      </c>
      <c r="X36" s="355"/>
      <c r="Y36" s="355"/>
      <c r="Z36" s="195" t="str">
        <f t="shared" si="38"/>
        <v/>
      </c>
      <c r="AA36" s="355"/>
      <c r="AB36" s="355"/>
      <c r="AC36" s="355"/>
      <c r="AD36" s="196" t="str">
        <f>IFERROR(IF(AND(W35="Probabilidad",W36="Probabilidad"),(AF35-(+AF35*Z36)),IF(AND(W35="Impacto",W36="Probabilidad"),(AF34-(+AF34*Z36)),IF(W36="Impacto",AF35,""))),"")</f>
        <v/>
      </c>
      <c r="AE36" s="358"/>
      <c r="AF36" s="416"/>
      <c r="AG36" s="358"/>
      <c r="AH36" s="416"/>
      <c r="AI36" s="409"/>
      <c r="AJ36" s="412"/>
      <c r="AK36" s="414"/>
      <c r="AL36" s="363"/>
      <c r="AM36" s="363"/>
      <c r="AN36" s="364"/>
      <c r="AO36" s="405"/>
      <c r="AP36" s="405"/>
      <c r="AQ36" s="405"/>
    </row>
    <row r="37" spans="1:43" s="156" customFormat="1" ht="5.25" customHeight="1" x14ac:dyDescent="0.25">
      <c r="A37" s="397"/>
      <c r="B37" s="395"/>
      <c r="C37" s="363"/>
      <c r="D37" s="363"/>
      <c r="E37" s="421"/>
      <c r="F37" s="406"/>
      <c r="G37" s="363"/>
      <c r="H37" s="363"/>
      <c r="I37" s="363"/>
      <c r="J37" s="363"/>
      <c r="K37" s="363"/>
      <c r="L37" s="363"/>
      <c r="M37" s="422"/>
      <c r="N37" s="424"/>
      <c r="O37" s="366"/>
      <c r="P37" s="367"/>
      <c r="Q37" s="366">
        <f ca="1">IF(NOT(ISERROR(MATCH(P37,_xlfn.ANCHORARRAY(F48),0))),O50&amp;"Por favor no seleccionar los criterios de impacto",P37)</f>
        <v>0</v>
      </c>
      <c r="R37" s="374"/>
      <c r="S37" s="366"/>
      <c r="T37" s="365"/>
      <c r="U37" s="331"/>
      <c r="V37" s="171"/>
      <c r="W37" s="193" t="str">
        <f t="shared" ref="W37:W39" si="43">IF(OR(X37="Preventivo",X37="Detectivo"),"Probabilidad",IF(X37="Correctivo","Impacto",""))</f>
        <v/>
      </c>
      <c r="X37" s="355"/>
      <c r="Y37" s="355"/>
      <c r="Z37" s="195" t="str">
        <f t="shared" si="38"/>
        <v/>
      </c>
      <c r="AA37" s="355"/>
      <c r="AB37" s="355"/>
      <c r="AC37" s="355"/>
      <c r="AD37" s="196" t="str">
        <f t="shared" ref="AD37:AD39" si="44">IFERROR(IF(AND(W36="Probabilidad",W37="Probabilidad"),(AF36-(+AF36*Z37)),IF(AND(W36="Impacto",W37="Probabilidad"),(AF35-(+AF35*Z37)),IF(W37="Impacto",AF36,""))),"")</f>
        <v/>
      </c>
      <c r="AE37" s="358"/>
      <c r="AF37" s="416"/>
      <c r="AG37" s="358"/>
      <c r="AH37" s="416"/>
      <c r="AI37" s="409"/>
      <c r="AJ37" s="412"/>
      <c r="AK37" s="414"/>
      <c r="AL37" s="363"/>
      <c r="AM37" s="363"/>
      <c r="AN37" s="364"/>
      <c r="AO37" s="405"/>
      <c r="AP37" s="405"/>
      <c r="AQ37" s="405"/>
    </row>
    <row r="38" spans="1:43" s="156" customFormat="1" ht="5.25" customHeight="1" x14ac:dyDescent="0.25">
      <c r="A38" s="397"/>
      <c r="B38" s="395"/>
      <c r="C38" s="363"/>
      <c r="D38" s="363"/>
      <c r="E38" s="421"/>
      <c r="F38" s="406"/>
      <c r="G38" s="363"/>
      <c r="H38" s="363"/>
      <c r="I38" s="363"/>
      <c r="J38" s="363"/>
      <c r="K38" s="363"/>
      <c r="L38" s="363"/>
      <c r="M38" s="422"/>
      <c r="N38" s="424"/>
      <c r="O38" s="366"/>
      <c r="P38" s="367"/>
      <c r="Q38" s="366">
        <f ca="1">IF(NOT(ISERROR(MATCH(P38,_xlfn.ANCHORARRAY(F49),0))),O51&amp;"Por favor no seleccionar los criterios de impacto",P38)</f>
        <v>0</v>
      </c>
      <c r="R38" s="374"/>
      <c r="S38" s="366"/>
      <c r="T38" s="365"/>
      <c r="U38" s="331"/>
      <c r="V38" s="171"/>
      <c r="W38" s="193" t="str">
        <f t="shared" si="43"/>
        <v/>
      </c>
      <c r="X38" s="355"/>
      <c r="Y38" s="355"/>
      <c r="Z38" s="195" t="str">
        <f t="shared" si="38"/>
        <v/>
      </c>
      <c r="AA38" s="355"/>
      <c r="AB38" s="355"/>
      <c r="AC38" s="355"/>
      <c r="AD38" s="196" t="str">
        <f t="shared" si="44"/>
        <v/>
      </c>
      <c r="AE38" s="358"/>
      <c r="AF38" s="416"/>
      <c r="AG38" s="358"/>
      <c r="AH38" s="416"/>
      <c r="AI38" s="409"/>
      <c r="AJ38" s="412"/>
      <c r="AK38" s="414"/>
      <c r="AL38" s="363"/>
      <c r="AM38" s="363"/>
      <c r="AN38" s="364"/>
      <c r="AO38" s="405"/>
      <c r="AP38" s="405"/>
      <c r="AQ38" s="405"/>
    </row>
    <row r="39" spans="1:43" s="156" customFormat="1" ht="5.25" customHeight="1" x14ac:dyDescent="0.25">
      <c r="A39" s="397"/>
      <c r="B39" s="396"/>
      <c r="C39" s="363"/>
      <c r="D39" s="363"/>
      <c r="E39" s="404"/>
      <c r="F39" s="406"/>
      <c r="G39" s="363"/>
      <c r="H39" s="363"/>
      <c r="I39" s="363"/>
      <c r="J39" s="363"/>
      <c r="K39" s="363"/>
      <c r="L39" s="363"/>
      <c r="M39" s="422"/>
      <c r="N39" s="424"/>
      <c r="O39" s="366"/>
      <c r="P39" s="367"/>
      <c r="Q39" s="366">
        <f ca="1">IF(NOT(ISERROR(MATCH(P39,_xlfn.ANCHORARRAY(F50),0))),O58&amp;"Por favor no seleccionar los criterios de impacto",P39)</f>
        <v>0</v>
      </c>
      <c r="R39" s="374"/>
      <c r="S39" s="366"/>
      <c r="T39" s="365"/>
      <c r="U39" s="332"/>
      <c r="V39" s="171"/>
      <c r="W39" s="193" t="str">
        <f t="shared" si="43"/>
        <v/>
      </c>
      <c r="X39" s="356"/>
      <c r="Y39" s="356"/>
      <c r="Z39" s="195" t="str">
        <f t="shared" si="38"/>
        <v/>
      </c>
      <c r="AA39" s="356"/>
      <c r="AB39" s="356"/>
      <c r="AC39" s="356"/>
      <c r="AD39" s="196" t="str">
        <f t="shared" si="44"/>
        <v/>
      </c>
      <c r="AE39" s="359"/>
      <c r="AF39" s="417"/>
      <c r="AG39" s="359"/>
      <c r="AH39" s="417"/>
      <c r="AI39" s="410"/>
      <c r="AJ39" s="413"/>
      <c r="AK39" s="414"/>
      <c r="AL39" s="363"/>
      <c r="AM39" s="363"/>
      <c r="AN39" s="364"/>
      <c r="AO39" s="405"/>
      <c r="AP39" s="405"/>
      <c r="AQ39" s="405"/>
    </row>
    <row r="40" spans="1:43" s="156" customFormat="1" ht="99.75" customHeight="1" x14ac:dyDescent="0.25">
      <c r="A40" s="397">
        <v>6</v>
      </c>
      <c r="B40" s="394" t="s">
        <v>232</v>
      </c>
      <c r="C40" s="329" t="s">
        <v>85</v>
      </c>
      <c r="D40" s="329" t="s">
        <v>542</v>
      </c>
      <c r="E40" s="329" t="s">
        <v>543</v>
      </c>
      <c r="F40" s="406" t="s">
        <v>544</v>
      </c>
      <c r="G40" s="329" t="s">
        <v>248</v>
      </c>
      <c r="H40" s="329" t="s">
        <v>77</v>
      </c>
      <c r="I40" s="329"/>
      <c r="J40" s="329"/>
      <c r="K40" s="329"/>
      <c r="L40" s="329"/>
      <c r="M40" s="420">
        <v>40</v>
      </c>
      <c r="N40" s="374" t="str">
        <f>IF(M40&lt;=0,"",IF(M40&lt;=2,"Muy Baja",IF(M40&lt;=24,"Baja",IF(M40&lt;=500,"Media",IF(M40&lt;=5000,"Alta","Muy Alta")))))</f>
        <v>Media</v>
      </c>
      <c r="O40" s="366">
        <f>IF(N40="","",IF(N40="Muy Baja",0.2,IF(N40="Baja",0.4,IF(N40="Media",0.6,IF(N40="Alta",0.8,IF(N40="Muy Alta",1,))))))</f>
        <v>0.6</v>
      </c>
      <c r="P40" s="367" t="s">
        <v>135</v>
      </c>
      <c r="Q40" s="366" t="str">
        <f>IF(NOT(ISERROR(MATCH(P40,'[3]Tabla Impacto'!$B$222:$B$224,0))),'[3]Tabla Impacto'!$F$224&amp;"Por favor no seleccionar los criterios de impacto(Afectación Económica o presupuestal y Pérdida Reputacional)",P40)</f>
        <v xml:space="preserve">     El riesgo afecta la imagen de la entidad internamente, de conocimiento general, nivel interno, de junta dircetiva y accionistas y/o de provedores</v>
      </c>
      <c r="R40" s="374" t="str">
        <f>IF(OR(Q40='[3]Tabla Impacto'!$C$12,Q40='[3]Tabla Impacto'!$D$12),"Leve",IF(OR(Q40='[3]Tabla Impacto'!$C$13,Q40='[3]Tabla Impacto'!$D$13),"Menor",IF(OR(Q40='[3]Tabla Impacto'!$C$14,Q40='[3]Tabla Impacto'!$D$14),"Moderado",IF(OR(Q40='[3]Tabla Impacto'!$C$15,Q40='[3]Tabla Impacto'!$D$15),"Mayor",IF(OR(Q40='[3]Tabla Impacto'!$C$16,Q40='[3]Tabla Impacto'!$D$16),"Catastrófico","")))))</f>
        <v>Menor</v>
      </c>
      <c r="S40" s="366">
        <f>IF(R40="","",IF(R40="Leve",0.2,IF(R40="Menor",0.4,IF(R40="Moderado",0.6,IF(R40="Mayor",0.8,IF(R40="Catastrófico",1,))))))</f>
        <v>0.4</v>
      </c>
      <c r="T40" s="365" t="str">
        <f>IF(OR(AND(N40="Muy Baja",R40="Leve"),AND(N40="Muy Baja",R40="Menor"),AND(N40="Baja",R40="Leve")),"Bajo",IF(OR(AND(N40="Muy baja",R40="Moderado"),AND(N40="Baja",R40="Menor"),AND(N40="Baja",R40="Moderado"),AND(N40="Media",R40="Leve"),AND(N40="Media",R40="Menor"),AND(N40="Media",R40="Moderado"),AND(N40="Alta",R40="Leve"),AND(N40="Alta",R40="Menor")),"Moderado",IF(OR(AND(N40="Muy Baja",R40="Mayor"),AND(N40="Baja",R40="Mayor"),AND(N40="Media",R40="Mayor"),AND(N40="Alta",R40="Moderado"),AND(N40="Alta",R40="Mayor"),AND(N40="Muy Alta",R40="Leve"),AND(N40="Muy Alta",R40="Menor"),AND(N40="Muy Alta",R40="Moderado"),AND(N40="Muy Alta",R40="Mayor")),"Alto",IF(OR(AND(N40="Muy Baja",R40="Catastrófico"),AND(N40="Baja",R40="Catastrófico"),AND(N40="Media",R40="Catastrófico"),AND(N40="Alta",R40="Catastrófico"),AND(N40="Muy Alta",R40="Catastrófico")),"Extremo",""))))</f>
        <v>Moderado</v>
      </c>
      <c r="U40" s="208">
        <v>1</v>
      </c>
      <c r="V40" s="191" t="s">
        <v>299</v>
      </c>
      <c r="W40" s="193" t="str">
        <f>IF(OR(X40="Preventivo",X40="Detectivo"),"Probabilidad",IF(X40="Correctivo","Impacto",""))</f>
        <v>Probabilidad</v>
      </c>
      <c r="X40" s="194" t="s">
        <v>79</v>
      </c>
      <c r="Y40" s="194" t="s">
        <v>202</v>
      </c>
      <c r="Z40" s="195" t="str">
        <f>IF(AND(X40="Preventivo",Y40="Automático"),"50%",IF(AND(X40="Preventivo",Y40="Manual"),"40%",IF(AND(X40="Detectivo",Y40="Automático"),"40%",IF(AND(X40="Detectivo",Y40="Manual"),"30%",IF(AND(X40="Correctivo",Y40="Automático"),"35%",IF(AND(X40="Correctivo",Y40="Manual"),"25%",""))))))</f>
        <v>50%</v>
      </c>
      <c r="AA40" s="194" t="s">
        <v>83</v>
      </c>
      <c r="AB40" s="194" t="s">
        <v>84</v>
      </c>
      <c r="AC40" s="194" t="s">
        <v>259</v>
      </c>
      <c r="AD40" s="196">
        <f>IFERROR(IF(W40="Probabilidad",(O40-(+O40*Z40)),IF(W40="Impacto",O40,"")),"")</f>
        <v>0.3</v>
      </c>
      <c r="AE40" s="197" t="str">
        <f>IFERROR(IF(AD40="","",IF(AD40&lt;=0.2,"Muy Baja",IF(AD40&lt;=0.4,"Baja",IF(AD40&lt;=0.6,"Media",IF(AD40&lt;=0.8,"Alta","Muy Alta"))))),"")</f>
        <v>Baja</v>
      </c>
      <c r="AF40" s="195">
        <f>+AD40</f>
        <v>0.3</v>
      </c>
      <c r="AG40" s="197" t="str">
        <f>IFERROR(IF(AH40="","",IF(AH40&lt;=0.2,"Leve",IF(AH40&lt;=0.4,"Menor",IF(AH40&lt;=0.6,"Moderado",IF(AH40&lt;=0.8,"Mayor","Catastrófico"))))),"")</f>
        <v>Menor</v>
      </c>
      <c r="AH40" s="195">
        <f>IFERROR(IF(W40="Impacto",(S40-(+S40*Z40)),IF(W40="Probabilidad",S40,"")),"")</f>
        <v>0.4</v>
      </c>
      <c r="AI40" s="198" t="str">
        <f>IFERROR(IF(OR(AND(AE40="Muy Baja",AG40="Leve"),AND(AE40="Muy Baja",AG40="Menor"),AND(AE40="Baja",AG40="Leve")),"Bajo",IF(OR(AND(AE40="Muy baja",AG40="Moderado"),AND(AE40="Baja",AG40="Menor"),AND(AE40="Baja",AG40="Moderado"),AND(AE40="Media",AG40="Leve"),AND(AE40="Media",AG40="Menor"),AND(AE40="Media",AG40="Moderado"),AND(AE40="Alta",AG40="Leve"),AND(AE40="Alta",AG40="Menor")),"Moderado",IF(OR(AND(AE40="Muy Baja",AG40="Mayor"),AND(AE40="Baja",AG40="Mayor"),AND(AE40="Media",AG40="Mayor"),AND(AE40="Alta",AG40="Moderado"),AND(AE40="Alta",AG40="Mayor"),AND(AE40="Muy Alta",AG40="Leve"),AND(AE40="Muy Alta",AG40="Menor"),AND(AE40="Muy Alta",AG40="Moderado"),AND(AE40="Muy Alta",AG40="Mayor")),"Alto",IF(OR(AND(AE40="Muy Baja",AG40="Catastrófico"),AND(AE40="Baja",AG40="Catastrófico"),AND(AE40="Media",AG40="Catastrófico"),AND(AE40="Alta",AG40="Catastrófico"),AND(AE40="Muy Alta",AG40="Catastrófico")),"Extremo","")))),"")</f>
        <v>Moderado</v>
      </c>
      <c r="AJ40" s="152" t="s">
        <v>82</v>
      </c>
      <c r="AK40" s="167" t="s">
        <v>300</v>
      </c>
      <c r="AL40" s="175" t="s">
        <v>301</v>
      </c>
      <c r="AM40" s="175" t="s">
        <v>302</v>
      </c>
      <c r="AN40" s="153">
        <v>44650</v>
      </c>
      <c r="AO40" s="363" t="s">
        <v>303</v>
      </c>
      <c r="AP40" s="405" t="s">
        <v>304</v>
      </c>
      <c r="AQ40" s="405" t="s">
        <v>305</v>
      </c>
    </row>
    <row r="41" spans="1:43" s="156" customFormat="1" ht="99.75" customHeight="1" x14ac:dyDescent="0.25">
      <c r="A41" s="397"/>
      <c r="B41" s="395"/>
      <c r="C41" s="339"/>
      <c r="D41" s="339"/>
      <c r="E41" s="339"/>
      <c r="F41" s="406"/>
      <c r="G41" s="339"/>
      <c r="H41" s="339"/>
      <c r="I41" s="339"/>
      <c r="J41" s="339"/>
      <c r="K41" s="339"/>
      <c r="L41" s="339"/>
      <c r="M41" s="382"/>
      <c r="N41" s="374"/>
      <c r="O41" s="366"/>
      <c r="P41" s="367"/>
      <c r="Q41" s="366">
        <f ca="1">IF(NOT(ISERROR(MATCH(P41,_xlfn.ANCHORARRAY(F58),0))),O60&amp;"Por favor no seleccionar los criterios de impacto",P41)</f>
        <v>0</v>
      </c>
      <c r="R41" s="374"/>
      <c r="S41" s="366"/>
      <c r="T41" s="365"/>
      <c r="U41" s="208">
        <v>2</v>
      </c>
      <c r="V41" s="191" t="s">
        <v>306</v>
      </c>
      <c r="W41" s="193" t="str">
        <f>IF(OR(X41="Preventivo",X41="Detectivo"),"Probabilidad",IF(X41="Correctivo","Impacto",""))</f>
        <v>Probabilidad</v>
      </c>
      <c r="X41" s="194" t="s">
        <v>79</v>
      </c>
      <c r="Y41" s="194" t="s">
        <v>202</v>
      </c>
      <c r="Z41" s="195" t="str">
        <f t="shared" ref="Z41:Z45" si="45">IF(AND(X41="Preventivo",Y41="Automático"),"50%",IF(AND(X41="Preventivo",Y41="Manual"),"40%",IF(AND(X41="Detectivo",Y41="Automático"),"40%",IF(AND(X41="Detectivo",Y41="Manual"),"30%",IF(AND(X41="Correctivo",Y41="Automático"),"35%",IF(AND(X41="Correctivo",Y41="Manual"),"25%",""))))))</f>
        <v>50%</v>
      </c>
      <c r="AA41" s="194" t="s">
        <v>203</v>
      </c>
      <c r="AB41" s="194" t="s">
        <v>84</v>
      </c>
      <c r="AC41" s="194" t="s">
        <v>259</v>
      </c>
      <c r="AD41" s="196">
        <f>IFERROR(IF(AND(W40="Probabilidad",W41="Probabilidad"),(AF40-(+AF40*Z41)),IF(W41="Probabilidad",(O40-(+O40*Z41)),IF(W41="Impacto",AF40,""))),"")</f>
        <v>0.15</v>
      </c>
      <c r="AE41" s="197" t="str">
        <f t="shared" ref="AE41:AE45" si="46">IFERROR(IF(AD41="","",IF(AD41&lt;=0.2,"Muy Baja",IF(AD41&lt;=0.4,"Baja",IF(AD41&lt;=0.6,"Media",IF(AD41&lt;=0.8,"Alta","Muy Alta"))))),"")</f>
        <v>Muy Baja</v>
      </c>
      <c r="AF41" s="195">
        <f t="shared" ref="AF41:AF45" si="47">+AD41</f>
        <v>0.15</v>
      </c>
      <c r="AG41" s="197" t="str">
        <f t="shared" ref="AG41:AG45" si="48">IFERROR(IF(AH41="","",IF(AH41&lt;=0.2,"Leve",IF(AH41&lt;=0.4,"Menor",IF(AH41&lt;=0.6,"Moderado",IF(AH41&lt;=0.8,"Mayor","Catastrófico"))))),"")</f>
        <v>Moderado</v>
      </c>
      <c r="AH41" s="195">
        <f>IFERROR(IF(AND(W40="Impacto",W41="Impacto"),(AH34-(+AH34*Z41)),IF(W41="Impacto",($R$25-(+$R$25*Z41)),IF(W41="Probabilidad",AH34,""))),"")</f>
        <v>0.6</v>
      </c>
      <c r="AI41" s="198" t="str">
        <f t="shared" ref="AI41:AI42" si="49">IFERROR(IF(OR(AND(AE41="Muy Baja",AG41="Leve"),AND(AE41="Muy Baja",AG41="Menor"),AND(AE41="Baja",AG41="Leve")),"Bajo",IF(OR(AND(AE41="Muy baja",AG41="Moderado"),AND(AE41="Baja",AG41="Menor"),AND(AE41="Baja",AG41="Moderado"),AND(AE41="Media",AG41="Leve"),AND(AE41="Media",AG41="Menor"),AND(AE41="Media",AG41="Moderado"),AND(AE41="Alta",AG41="Leve"),AND(AE41="Alta",AG41="Menor")),"Moderado",IF(OR(AND(AE41="Muy Baja",AG41="Mayor"),AND(AE41="Baja",AG41="Mayor"),AND(AE41="Media",AG41="Mayor"),AND(AE41="Alta",AG41="Moderado"),AND(AE41="Alta",AG41="Mayor"),AND(AE41="Muy Alta",AG41="Leve"),AND(AE41="Muy Alta",AG41="Menor"),AND(AE41="Muy Alta",AG41="Moderado"),AND(AE41="Muy Alta",AG41="Mayor")),"Alto",IF(OR(AND(AE41="Muy Baja",AG41="Catastrófico"),AND(AE41="Baja",AG41="Catastrófico"),AND(AE41="Media",AG41="Catastrófico"),AND(AE41="Alta",AG41="Catastrófico"),AND(AE41="Muy Alta",AG41="Catastrófico")),"Extremo","")))),"")</f>
        <v>Moderado</v>
      </c>
      <c r="AJ41" s="152" t="s">
        <v>82</v>
      </c>
      <c r="AK41" s="167" t="s">
        <v>307</v>
      </c>
      <c r="AL41" s="175" t="s">
        <v>301</v>
      </c>
      <c r="AM41" s="175" t="s">
        <v>302</v>
      </c>
      <c r="AN41" s="153" t="s">
        <v>308</v>
      </c>
      <c r="AO41" s="363"/>
      <c r="AP41" s="405"/>
      <c r="AQ41" s="405"/>
    </row>
    <row r="42" spans="1:43" s="156" customFormat="1" ht="9.75" customHeight="1" x14ac:dyDescent="0.25">
      <c r="A42" s="397"/>
      <c r="B42" s="395"/>
      <c r="C42" s="339"/>
      <c r="D42" s="339"/>
      <c r="E42" s="339"/>
      <c r="F42" s="406"/>
      <c r="G42" s="339"/>
      <c r="H42" s="339"/>
      <c r="I42" s="339"/>
      <c r="J42" s="339"/>
      <c r="K42" s="339"/>
      <c r="L42" s="339"/>
      <c r="M42" s="382"/>
      <c r="N42" s="374"/>
      <c r="O42" s="366"/>
      <c r="P42" s="367"/>
      <c r="Q42" s="366">
        <f ca="1">IF(NOT(ISERROR(MATCH(P42,_xlfn.ANCHORARRAY(F59),0))),O61&amp;"Por favor no seleccionar los criterios de impacto",P42)</f>
        <v>0</v>
      </c>
      <c r="R42" s="374"/>
      <c r="S42" s="366"/>
      <c r="T42" s="365"/>
      <c r="U42" s="208">
        <v>3</v>
      </c>
      <c r="V42" s="192"/>
      <c r="W42" s="193" t="str">
        <f>IF(OR(X42="Preventivo",X42="Detectivo"),"Probabilidad",IF(X42="Correctivo","Impacto",""))</f>
        <v/>
      </c>
      <c r="X42" s="194"/>
      <c r="Y42" s="194"/>
      <c r="Z42" s="195" t="str">
        <f t="shared" si="45"/>
        <v/>
      </c>
      <c r="AA42" s="194"/>
      <c r="AB42" s="194"/>
      <c r="AC42" s="194"/>
      <c r="AD42" s="196" t="str">
        <f>IFERROR(IF(AND(W41="Probabilidad",W42="Probabilidad"),(AF41-(+AF41*Z42)),IF(AND(W41="Impacto",W42="Probabilidad"),(AF40-(+AF40*Z42)),IF(W42="Impacto",AF41,""))),"")</f>
        <v/>
      </c>
      <c r="AE42" s="197" t="str">
        <f t="shared" si="46"/>
        <v/>
      </c>
      <c r="AF42" s="195" t="str">
        <f t="shared" si="47"/>
        <v/>
      </c>
      <c r="AG42" s="197" t="str">
        <f t="shared" si="48"/>
        <v/>
      </c>
      <c r="AH42" s="195" t="str">
        <f>IFERROR(IF(AND(W41="Impacto",W42="Impacto"),(AH41-(+AH41*Z42)),IF(AND(W41="Probabilidad",W42="Impacto"),(AH40-(+AH40*Z42)),IF(W42="Probabilidad",AH41,""))),"")</f>
        <v/>
      </c>
      <c r="AI42" s="198" t="str">
        <f t="shared" si="49"/>
        <v/>
      </c>
      <c r="AJ42" s="199"/>
      <c r="AK42" s="217"/>
      <c r="AL42" s="178"/>
      <c r="AM42" s="178"/>
      <c r="AN42" s="154"/>
      <c r="AO42" s="363"/>
      <c r="AP42" s="405"/>
      <c r="AQ42" s="405"/>
    </row>
    <row r="43" spans="1:43" s="156" customFormat="1" ht="9.75" customHeight="1" x14ac:dyDescent="0.25">
      <c r="A43" s="397"/>
      <c r="B43" s="395"/>
      <c r="C43" s="339"/>
      <c r="D43" s="339"/>
      <c r="E43" s="339"/>
      <c r="F43" s="406"/>
      <c r="G43" s="339"/>
      <c r="H43" s="339"/>
      <c r="I43" s="339"/>
      <c r="J43" s="339"/>
      <c r="K43" s="339"/>
      <c r="L43" s="339"/>
      <c r="M43" s="382"/>
      <c r="N43" s="374"/>
      <c r="O43" s="366"/>
      <c r="P43" s="367"/>
      <c r="Q43" s="366">
        <f ca="1">IF(NOT(ISERROR(MATCH(P43,_xlfn.ANCHORARRAY(F60),0))),O62&amp;"Por favor no seleccionar los criterios de impacto",P43)</f>
        <v>0</v>
      </c>
      <c r="R43" s="374"/>
      <c r="S43" s="366"/>
      <c r="T43" s="365"/>
      <c r="U43" s="208">
        <v>4</v>
      </c>
      <c r="V43" s="192"/>
      <c r="W43" s="193" t="str">
        <f t="shared" ref="W43:W45" si="50">IF(OR(X43="Preventivo",X43="Detectivo"),"Probabilidad",IF(X43="Correctivo","Impacto",""))</f>
        <v/>
      </c>
      <c r="X43" s="194"/>
      <c r="Y43" s="194"/>
      <c r="Z43" s="195" t="str">
        <f t="shared" si="45"/>
        <v/>
      </c>
      <c r="AA43" s="194"/>
      <c r="AB43" s="194"/>
      <c r="AC43" s="194"/>
      <c r="AD43" s="196" t="str">
        <f t="shared" ref="AD43:AD45" si="51">IFERROR(IF(AND(W42="Probabilidad",W43="Probabilidad"),(AF42-(+AF42*Z43)),IF(AND(W42="Impacto",W43="Probabilidad"),(AF41-(+AF41*Z43)),IF(W43="Impacto",AF42,""))),"")</f>
        <v/>
      </c>
      <c r="AE43" s="197" t="str">
        <f t="shared" si="46"/>
        <v/>
      </c>
      <c r="AF43" s="195" t="str">
        <f t="shared" si="47"/>
        <v/>
      </c>
      <c r="AG43" s="197" t="str">
        <f t="shared" si="48"/>
        <v/>
      </c>
      <c r="AH43" s="195" t="str">
        <f t="shared" ref="AH43:AH45" si="52">IFERROR(IF(AND(W42="Impacto",W43="Impacto"),(AH42-(+AH42*Z43)),IF(AND(W42="Probabilidad",W43="Impacto"),(AH41-(+AH41*Z43)),IF(W43="Probabilidad",AH42,""))),"")</f>
        <v/>
      </c>
      <c r="AI43" s="198" t="str">
        <f>IFERROR(IF(OR(AND(AE43="Muy Baja",AG43="Leve"),AND(AE43="Muy Baja",AG43="Menor"),AND(AE43="Baja",AG43="Leve")),"Bajo",IF(OR(AND(AE43="Muy baja",AG43="Moderado"),AND(AE43="Baja",AG43="Menor"),AND(AE43="Baja",AG43="Moderado"),AND(AE43="Media",AG43="Leve"),AND(AE43="Media",AG43="Menor"),AND(AE43="Media",AG43="Moderado"),AND(AE43="Alta",AG43="Leve"),AND(AE43="Alta",AG43="Menor")),"Moderado",IF(OR(AND(AE43="Muy Baja",AG43="Mayor"),AND(AE43="Baja",AG43="Mayor"),AND(AE43="Media",AG43="Mayor"),AND(AE43="Alta",AG43="Moderado"),AND(AE43="Alta",AG43="Mayor"),AND(AE43="Muy Alta",AG43="Leve"),AND(AE43="Muy Alta",AG43="Menor"),AND(AE43="Muy Alta",AG43="Moderado"),AND(AE43="Muy Alta",AG43="Mayor")),"Alto",IF(OR(AND(AE43="Muy Baja",AG43="Catastrófico"),AND(AE43="Baja",AG43="Catastrófico"),AND(AE43="Media",AG43="Catastrófico"),AND(AE43="Alta",AG43="Catastrófico"),AND(AE43="Muy Alta",AG43="Catastrófico")),"Extremo","")))),"")</f>
        <v/>
      </c>
      <c r="AJ43" s="199"/>
      <c r="AK43" s="190"/>
      <c r="AL43" s="200"/>
      <c r="AM43" s="200"/>
      <c r="AN43" s="201"/>
      <c r="AO43" s="363"/>
      <c r="AP43" s="405"/>
      <c r="AQ43" s="405"/>
    </row>
    <row r="44" spans="1:43" s="156" customFormat="1" ht="9.75" customHeight="1" x14ac:dyDescent="0.25">
      <c r="A44" s="397"/>
      <c r="B44" s="395"/>
      <c r="C44" s="339"/>
      <c r="D44" s="339"/>
      <c r="E44" s="339"/>
      <c r="F44" s="406"/>
      <c r="G44" s="339"/>
      <c r="H44" s="339"/>
      <c r="I44" s="339"/>
      <c r="J44" s="339"/>
      <c r="K44" s="339"/>
      <c r="L44" s="339"/>
      <c r="M44" s="382"/>
      <c r="N44" s="374"/>
      <c r="O44" s="366"/>
      <c r="P44" s="367"/>
      <c r="Q44" s="366">
        <f ca="1">IF(NOT(ISERROR(MATCH(P44,_xlfn.ANCHORARRAY(F61),0))),O63&amp;"Por favor no seleccionar los criterios de impacto",P44)</f>
        <v>0</v>
      </c>
      <c r="R44" s="374"/>
      <c r="S44" s="366"/>
      <c r="T44" s="365"/>
      <c r="U44" s="208">
        <v>5</v>
      </c>
      <c r="V44" s="192"/>
      <c r="W44" s="193" t="str">
        <f t="shared" si="50"/>
        <v/>
      </c>
      <c r="X44" s="194"/>
      <c r="Y44" s="194"/>
      <c r="Z44" s="195" t="str">
        <f t="shared" si="45"/>
        <v/>
      </c>
      <c r="AA44" s="194"/>
      <c r="AB44" s="194"/>
      <c r="AC44" s="194"/>
      <c r="AD44" s="196" t="str">
        <f t="shared" si="51"/>
        <v/>
      </c>
      <c r="AE44" s="197" t="str">
        <f t="shared" si="46"/>
        <v/>
      </c>
      <c r="AF44" s="195" t="str">
        <f t="shared" si="47"/>
        <v/>
      </c>
      <c r="AG44" s="197" t="str">
        <f t="shared" si="48"/>
        <v/>
      </c>
      <c r="AH44" s="195" t="str">
        <f t="shared" si="52"/>
        <v/>
      </c>
      <c r="AI44" s="198" t="str">
        <f t="shared" ref="AI44:AI45" si="53">IFERROR(IF(OR(AND(AE44="Muy Baja",AG44="Leve"),AND(AE44="Muy Baja",AG44="Menor"),AND(AE44="Baja",AG44="Leve")),"Bajo",IF(OR(AND(AE44="Muy baja",AG44="Moderado"),AND(AE44="Baja",AG44="Menor"),AND(AE44="Baja",AG44="Moderado"),AND(AE44="Media",AG44="Leve"),AND(AE44="Media",AG44="Menor"),AND(AE44="Media",AG44="Moderado"),AND(AE44="Alta",AG44="Leve"),AND(AE44="Alta",AG44="Menor")),"Moderado",IF(OR(AND(AE44="Muy Baja",AG44="Mayor"),AND(AE44="Baja",AG44="Mayor"),AND(AE44="Media",AG44="Mayor"),AND(AE44="Alta",AG44="Moderado"),AND(AE44="Alta",AG44="Mayor"),AND(AE44="Muy Alta",AG44="Leve"),AND(AE44="Muy Alta",AG44="Menor"),AND(AE44="Muy Alta",AG44="Moderado"),AND(AE44="Muy Alta",AG44="Mayor")),"Alto",IF(OR(AND(AE44="Muy Baja",AG44="Catastrófico"),AND(AE44="Baja",AG44="Catastrófico"),AND(AE44="Media",AG44="Catastrófico"),AND(AE44="Alta",AG44="Catastrófico"),AND(AE44="Muy Alta",AG44="Catastrófico")),"Extremo","")))),"")</f>
        <v/>
      </c>
      <c r="AJ44" s="199"/>
      <c r="AK44" s="190"/>
      <c r="AL44" s="200"/>
      <c r="AM44" s="200"/>
      <c r="AN44" s="201"/>
      <c r="AO44" s="363"/>
      <c r="AP44" s="405"/>
      <c r="AQ44" s="405"/>
    </row>
    <row r="45" spans="1:43" s="156" customFormat="1" ht="9.75" customHeight="1" x14ac:dyDescent="0.25">
      <c r="A45" s="397"/>
      <c r="B45" s="396"/>
      <c r="C45" s="339"/>
      <c r="D45" s="339"/>
      <c r="E45" s="339"/>
      <c r="F45" s="406"/>
      <c r="G45" s="339"/>
      <c r="H45" s="339"/>
      <c r="I45" s="339"/>
      <c r="J45" s="339"/>
      <c r="K45" s="339"/>
      <c r="L45" s="339"/>
      <c r="M45" s="382"/>
      <c r="N45" s="374"/>
      <c r="O45" s="366"/>
      <c r="P45" s="367"/>
      <c r="Q45" s="366">
        <f ca="1">IF(NOT(ISERROR(MATCH(P45,_xlfn.ANCHORARRAY(F62),0))),O64&amp;"Por favor no seleccionar los criterios de impacto",P45)</f>
        <v>0</v>
      </c>
      <c r="R45" s="374"/>
      <c r="S45" s="366"/>
      <c r="T45" s="365"/>
      <c r="U45" s="208">
        <v>6</v>
      </c>
      <c r="V45" s="192"/>
      <c r="W45" s="193" t="str">
        <f t="shared" si="50"/>
        <v/>
      </c>
      <c r="X45" s="194"/>
      <c r="Y45" s="194"/>
      <c r="Z45" s="195" t="str">
        <f t="shared" si="45"/>
        <v/>
      </c>
      <c r="AA45" s="194"/>
      <c r="AB45" s="194"/>
      <c r="AC45" s="194"/>
      <c r="AD45" s="196" t="str">
        <f t="shared" si="51"/>
        <v/>
      </c>
      <c r="AE45" s="197" t="str">
        <f t="shared" si="46"/>
        <v/>
      </c>
      <c r="AF45" s="195" t="str">
        <f t="shared" si="47"/>
        <v/>
      </c>
      <c r="AG45" s="197" t="str">
        <f t="shared" si="48"/>
        <v/>
      </c>
      <c r="AH45" s="195" t="str">
        <f t="shared" si="52"/>
        <v/>
      </c>
      <c r="AI45" s="198" t="str">
        <f t="shared" si="53"/>
        <v/>
      </c>
      <c r="AJ45" s="199"/>
      <c r="AK45" s="216"/>
      <c r="AL45" s="180"/>
      <c r="AM45" s="180"/>
      <c r="AN45" s="155"/>
      <c r="AO45" s="363"/>
      <c r="AP45" s="405"/>
      <c r="AQ45" s="405"/>
    </row>
    <row r="46" spans="1:43" s="156" customFormat="1" ht="99.75" customHeight="1" x14ac:dyDescent="0.25">
      <c r="A46" s="397">
        <v>7</v>
      </c>
      <c r="B46" s="394" t="s">
        <v>232</v>
      </c>
      <c r="C46" s="339" t="s">
        <v>85</v>
      </c>
      <c r="D46" s="339" t="s">
        <v>309</v>
      </c>
      <c r="E46" s="339" t="s">
        <v>545</v>
      </c>
      <c r="F46" s="406" t="s">
        <v>546</v>
      </c>
      <c r="G46" s="339" t="s">
        <v>248</v>
      </c>
      <c r="H46" s="339" t="s">
        <v>77</v>
      </c>
      <c r="I46" s="339"/>
      <c r="J46" s="339"/>
      <c r="K46" s="339"/>
      <c r="L46" s="339"/>
      <c r="M46" s="382">
        <v>20</v>
      </c>
      <c r="N46" s="374" t="str">
        <f>IF(M46&lt;=0,"",IF(M46&lt;=2,"Muy Baja",IF(M46&lt;=24,"Baja",IF(M46&lt;=500,"Media",IF(M46&lt;=5000,"Alta","Muy Alta")))))</f>
        <v>Baja</v>
      </c>
      <c r="O46" s="366">
        <f>IF(N46="","",IF(N46="Muy Baja",0.2,IF(N46="Baja",0.4,IF(N46="Media",0.6,IF(N46="Alta",0.8,IF(N46="Muy Alta",1,))))))</f>
        <v>0.4</v>
      </c>
      <c r="P46" s="367" t="s">
        <v>135</v>
      </c>
      <c r="Q46" s="366" t="str">
        <f>IF(NOT(ISERROR(MATCH(P46,'[3]Tabla Impacto'!$B$222:$B$224,0))),'[3]Tabla Impacto'!$F$224&amp;"Por favor no seleccionar los criterios de impacto(Afectación Económica o presupuestal y Pérdida Reputacional)",P46)</f>
        <v xml:space="preserve">     El riesgo afecta la imagen de la entidad internamente, de conocimiento general, nivel interno, de junta dircetiva y accionistas y/o de provedores</v>
      </c>
      <c r="R46" s="374" t="str">
        <f>IF(OR(Q46='[3]Tabla Impacto'!$C$12,Q46='[3]Tabla Impacto'!$D$12),"Leve",IF(OR(Q46='[3]Tabla Impacto'!$C$13,Q46='[3]Tabla Impacto'!$D$13),"Menor",IF(OR(Q46='[3]Tabla Impacto'!$C$14,Q46='[3]Tabla Impacto'!$D$14),"Moderado",IF(OR(Q46='[3]Tabla Impacto'!$C$15,Q46='[3]Tabla Impacto'!$D$15),"Mayor",IF(OR(Q46='[3]Tabla Impacto'!$C$16,Q46='[3]Tabla Impacto'!$D$16),"Catastrófico","")))))</f>
        <v>Menor</v>
      </c>
      <c r="S46" s="366">
        <f>IF(R46="","",IF(R46="Leve",0.2,IF(R46="Menor",0.4,IF(R46="Moderado",0.6,IF(R46="Mayor",0.8,IF(R46="Catastrófico",1,))))))</f>
        <v>0.4</v>
      </c>
      <c r="T46" s="365" t="str">
        <f>IF(OR(AND(N46="Muy Baja",R46="Leve"),AND(N46="Muy Baja",R46="Menor"),AND(N46="Baja",R46="Leve")),"Bajo",IF(OR(AND(N46="Muy baja",R46="Moderado"),AND(N46="Baja",R46="Menor"),AND(N46="Baja",R46="Moderado"),AND(N46="Media",R46="Leve"),AND(N46="Media",R46="Menor"),AND(N46="Media",R46="Moderado"),AND(N46="Alta",R46="Leve"),AND(N46="Alta",R46="Menor")),"Moderado",IF(OR(AND(N46="Muy Baja",R46="Mayor"),AND(N46="Baja",R46="Mayor"),AND(N46="Media",R46="Mayor"),AND(N46="Alta",R46="Moderado"),AND(N46="Alta",R46="Mayor"),AND(N46="Muy Alta",R46="Leve"),AND(N46="Muy Alta",R46="Menor"),AND(N46="Muy Alta",R46="Moderado"),AND(N46="Muy Alta",R46="Mayor")),"Alto",IF(OR(AND(N46="Muy Baja",R46="Catastrófico"),AND(N46="Baja",R46="Catastrófico"),AND(N46="Media",R46="Catastrófico"),AND(N46="Alta",R46="Catastrófico"),AND(N46="Muy Alta",R46="Catastrófico")),"Extremo",""))))</f>
        <v>Moderado</v>
      </c>
      <c r="U46" s="208">
        <v>1</v>
      </c>
      <c r="V46" s="191" t="s">
        <v>310</v>
      </c>
      <c r="W46" s="193" t="str">
        <f>IF(OR(X46="Preventivo",X46="Detectivo"),"Probabilidad",IF(X46="Correctivo","Impacto",""))</f>
        <v>Probabilidad</v>
      </c>
      <c r="X46" s="194" t="s">
        <v>79</v>
      </c>
      <c r="Y46" s="194" t="s">
        <v>202</v>
      </c>
      <c r="Z46" s="195" t="str">
        <f>IF(AND(X46="Preventivo",Y46="Automático"),"50%",IF(AND(X46="Preventivo",Y46="Manual"),"40%",IF(AND(X46="Detectivo",Y46="Automático"),"40%",IF(AND(X46="Detectivo",Y46="Manual"),"30%",IF(AND(X46="Correctivo",Y46="Automático"),"35%",IF(AND(X46="Correctivo",Y46="Manual"),"25%",""))))))</f>
        <v>50%</v>
      </c>
      <c r="AA46" s="194" t="s">
        <v>83</v>
      </c>
      <c r="AB46" s="194" t="s">
        <v>84</v>
      </c>
      <c r="AC46" s="194" t="s">
        <v>259</v>
      </c>
      <c r="AD46" s="196">
        <f>IFERROR(IF(W46="Probabilidad",(O46-(+O46*Z46)),IF(W46="Impacto",O46,"")),"")</f>
        <v>0.2</v>
      </c>
      <c r="AE46" s="197" t="str">
        <f>IFERROR(IF(AD46="","",IF(AD46&lt;=0.2,"Muy Baja",IF(AD46&lt;=0.4,"Baja",IF(AD46&lt;=0.6,"Media",IF(AD46&lt;=0.8,"Alta","Muy Alta"))))),"")</f>
        <v>Muy Baja</v>
      </c>
      <c r="AF46" s="195">
        <f>+AD46</f>
        <v>0.2</v>
      </c>
      <c r="AG46" s="197" t="str">
        <f>IFERROR(IF(AH46="","",IF(AH46&lt;=0.2,"Leve",IF(AH46&lt;=0.4,"Menor",IF(AH46&lt;=0.6,"Moderado",IF(AH46&lt;=0.8,"Mayor","Catastrófico"))))),"")</f>
        <v>Menor</v>
      </c>
      <c r="AH46" s="195">
        <f>IFERROR(IF(W46="Impacto",(S46-(+S46*Z46)),IF(W46="Probabilidad",S46,"")),"")</f>
        <v>0.4</v>
      </c>
      <c r="AI46" s="198" t="str">
        <f>IFERROR(IF(OR(AND(AE46="Muy Baja",AG46="Leve"),AND(AE46="Muy Baja",AG46="Menor"),AND(AE46="Baja",AG46="Leve")),"Bajo",IF(OR(AND(AE46="Muy baja",AG46="Moderado"),AND(AE46="Baja",AG46="Menor"),AND(AE46="Baja",AG46="Moderado"),AND(AE46="Media",AG46="Leve"),AND(AE46="Media",AG46="Menor"),AND(AE46="Media",AG46="Moderado"),AND(AE46="Alta",AG46="Leve"),AND(AE46="Alta",AG46="Menor")),"Moderado",IF(OR(AND(AE46="Muy Baja",AG46="Mayor"),AND(AE46="Baja",AG46="Mayor"),AND(AE46="Media",AG46="Mayor"),AND(AE46="Alta",AG46="Moderado"),AND(AE46="Alta",AG46="Mayor"),AND(AE46="Muy Alta",AG46="Leve"),AND(AE46="Muy Alta",AG46="Menor"),AND(AE46="Muy Alta",AG46="Moderado"),AND(AE46="Muy Alta",AG46="Mayor")),"Alto",IF(OR(AND(AE46="Muy Baja",AG46="Catastrófico"),AND(AE46="Baja",AG46="Catastrófico"),AND(AE46="Media",AG46="Catastrófico"),AND(AE46="Alta",AG46="Catastrófico"),AND(AE46="Muy Alta",AG46="Catastrófico")),"Extremo","")))),"")</f>
        <v>Bajo</v>
      </c>
      <c r="AJ46" s="199" t="s">
        <v>205</v>
      </c>
      <c r="AK46" s="227"/>
      <c r="AL46" s="175"/>
      <c r="AM46" s="175"/>
      <c r="AN46" s="225"/>
      <c r="AO46" s="403" t="s">
        <v>311</v>
      </c>
      <c r="AP46" s="403" t="s">
        <v>312</v>
      </c>
      <c r="AQ46" s="403" t="s">
        <v>313</v>
      </c>
    </row>
    <row r="47" spans="1:43" s="156" customFormat="1" ht="99.75" customHeight="1" x14ac:dyDescent="0.25">
      <c r="A47" s="397"/>
      <c r="B47" s="395"/>
      <c r="C47" s="339"/>
      <c r="D47" s="339"/>
      <c r="E47" s="339"/>
      <c r="F47" s="406"/>
      <c r="G47" s="339"/>
      <c r="H47" s="339"/>
      <c r="I47" s="339"/>
      <c r="J47" s="339"/>
      <c r="K47" s="339"/>
      <c r="L47" s="339"/>
      <c r="M47" s="382"/>
      <c r="N47" s="374"/>
      <c r="O47" s="366"/>
      <c r="P47" s="367"/>
      <c r="Q47" s="366">
        <f ca="1">IF(NOT(ISERROR(MATCH(P47,_xlfn.ANCHORARRAY(F64),0))),O66&amp;"Por favor no seleccionar los criterios de impacto",P47)</f>
        <v>0</v>
      </c>
      <c r="R47" s="374"/>
      <c r="S47" s="366"/>
      <c r="T47" s="365"/>
      <c r="U47" s="208">
        <v>2</v>
      </c>
      <c r="V47" s="203" t="s">
        <v>314</v>
      </c>
      <c r="W47" s="193" t="str">
        <f>IF(OR(X47="Preventivo",X47="Detectivo"),"Probabilidad",IF(X47="Correctivo","Impacto",""))</f>
        <v>Probabilidad</v>
      </c>
      <c r="X47" s="194" t="s">
        <v>81</v>
      </c>
      <c r="Y47" s="194" t="s">
        <v>202</v>
      </c>
      <c r="Z47" s="195" t="str">
        <f t="shared" ref="Z47:Z51" si="54">IF(AND(X47="Preventivo",Y47="Automático"),"50%",IF(AND(X47="Preventivo",Y47="Manual"),"40%",IF(AND(X47="Detectivo",Y47="Automático"),"40%",IF(AND(X47="Detectivo",Y47="Manual"),"30%",IF(AND(X47="Correctivo",Y47="Automático"),"35%",IF(AND(X47="Correctivo",Y47="Manual"),"25%",""))))))</f>
        <v>40%</v>
      </c>
      <c r="AA47" s="194" t="s">
        <v>83</v>
      </c>
      <c r="AB47" s="194" t="s">
        <v>84</v>
      </c>
      <c r="AC47" s="194" t="s">
        <v>259</v>
      </c>
      <c r="AD47" s="196">
        <f>IFERROR(IF(AND(W46="Probabilidad",W47="Probabilidad"),(AF46-(+AF46*Z47)),IF(W47="Probabilidad",(O46-(+O46*Z47)),IF(W47="Impacto",AF46,""))),"")</f>
        <v>0.12</v>
      </c>
      <c r="AE47" s="197" t="str">
        <f t="shared" ref="AE47:AE51" si="55">IFERROR(IF(AD47="","",IF(AD47&lt;=0.2,"Muy Baja",IF(AD47&lt;=0.4,"Baja",IF(AD47&lt;=0.6,"Media",IF(AD47&lt;=0.8,"Alta","Muy Alta"))))),"")</f>
        <v>Muy Baja</v>
      </c>
      <c r="AF47" s="195">
        <f t="shared" ref="AF47:AF51" si="56">+AD47</f>
        <v>0.12</v>
      </c>
      <c r="AG47" s="197" t="str">
        <f t="shared" ref="AG47:AG51" si="57">IFERROR(IF(AH47="","",IF(AH47&lt;=0.2,"Leve",IF(AH47&lt;=0.4,"Menor",IF(AH47&lt;=0.6,"Moderado",IF(AH47&lt;=0.8,"Mayor","Catastrófico"))))),"")</f>
        <v>Menor</v>
      </c>
      <c r="AH47" s="195">
        <f>IFERROR(IF(AND(W46="Impacto",W47="Impacto"),(AH40-(+AH40*Z47)),IF(W47="Impacto",($R$31-(+$R$31*Z47)),IF(W47="Probabilidad",AH40,""))),"")</f>
        <v>0.4</v>
      </c>
      <c r="AI47" s="198" t="str">
        <f t="shared" ref="AI47:AI48" si="58">IFERROR(IF(OR(AND(AE47="Muy Baja",AG47="Leve"),AND(AE47="Muy Baja",AG47="Menor"),AND(AE47="Baja",AG47="Leve")),"Bajo",IF(OR(AND(AE47="Muy baja",AG47="Moderado"),AND(AE47="Baja",AG47="Menor"),AND(AE47="Baja",AG47="Moderado"),AND(AE47="Media",AG47="Leve"),AND(AE47="Media",AG47="Menor"),AND(AE47="Media",AG47="Moderado"),AND(AE47="Alta",AG47="Leve"),AND(AE47="Alta",AG47="Menor")),"Moderado",IF(OR(AND(AE47="Muy Baja",AG47="Mayor"),AND(AE47="Baja",AG47="Mayor"),AND(AE47="Media",AG47="Mayor"),AND(AE47="Alta",AG47="Moderado"),AND(AE47="Alta",AG47="Mayor"),AND(AE47="Muy Alta",AG47="Leve"),AND(AE47="Muy Alta",AG47="Menor"),AND(AE47="Muy Alta",AG47="Moderado"),AND(AE47="Muy Alta",AG47="Mayor")),"Alto",IF(OR(AND(AE47="Muy Baja",AG47="Catastrófico"),AND(AE47="Baja",AG47="Catastrófico"),AND(AE47="Media",AG47="Catastrófico"),AND(AE47="Alta",AG47="Catastrófico"),AND(AE47="Muy Alta",AG47="Catastrófico")),"Extremo","")))),"")</f>
        <v>Bajo</v>
      </c>
      <c r="AJ47" s="199" t="s">
        <v>205</v>
      </c>
      <c r="AK47" s="227"/>
      <c r="AL47" s="175"/>
      <c r="AM47" s="175"/>
      <c r="AN47" s="225"/>
      <c r="AO47" s="404"/>
      <c r="AP47" s="404"/>
      <c r="AQ47" s="404"/>
    </row>
    <row r="48" spans="1:43" s="156" customFormat="1" ht="3.75" customHeight="1" x14ac:dyDescent="0.25">
      <c r="A48" s="397"/>
      <c r="B48" s="395"/>
      <c r="C48" s="339"/>
      <c r="D48" s="339"/>
      <c r="E48" s="339"/>
      <c r="F48" s="406"/>
      <c r="G48" s="339"/>
      <c r="H48" s="339"/>
      <c r="I48" s="339"/>
      <c r="J48" s="339"/>
      <c r="K48" s="339"/>
      <c r="L48" s="339"/>
      <c r="M48" s="382"/>
      <c r="N48" s="374"/>
      <c r="O48" s="366"/>
      <c r="P48" s="367"/>
      <c r="Q48" s="366">
        <f ca="1">IF(NOT(ISERROR(MATCH(P48,_xlfn.ANCHORARRAY(F65),0))),O67&amp;"Por favor no seleccionar los criterios de impacto",P48)</f>
        <v>0</v>
      </c>
      <c r="R48" s="374"/>
      <c r="S48" s="366"/>
      <c r="T48" s="365"/>
      <c r="U48" s="208">
        <v>3</v>
      </c>
      <c r="V48" s="192"/>
      <c r="W48" s="193" t="str">
        <f>IF(OR(X48="Preventivo",X48="Detectivo"),"Probabilidad",IF(X48="Correctivo","Impacto",""))</f>
        <v/>
      </c>
      <c r="X48" s="194"/>
      <c r="Y48" s="194"/>
      <c r="Z48" s="195" t="str">
        <f t="shared" si="54"/>
        <v/>
      </c>
      <c r="AA48" s="194"/>
      <c r="AB48" s="194"/>
      <c r="AC48" s="194"/>
      <c r="AD48" s="196" t="str">
        <f>IFERROR(IF(AND(W47="Probabilidad",W48="Probabilidad"),(AF47-(+AF47*Z48)),IF(AND(W47="Impacto",W48="Probabilidad"),(AF46-(+AF46*Z48)),IF(W48="Impacto",AF47,""))),"")</f>
        <v/>
      </c>
      <c r="AE48" s="197" t="str">
        <f t="shared" si="55"/>
        <v/>
      </c>
      <c r="AF48" s="195" t="str">
        <f t="shared" si="56"/>
        <v/>
      </c>
      <c r="AG48" s="197" t="str">
        <f t="shared" si="57"/>
        <v/>
      </c>
      <c r="AH48" s="195" t="str">
        <f>IFERROR(IF(AND(W47="Impacto",W48="Impacto"),(AH47-(+AH47*Z48)),IF(AND(W47="Probabilidad",W48="Impacto"),(AH46-(+AH46*Z48)),IF(W48="Probabilidad",AH47,""))),"")</f>
        <v/>
      </c>
      <c r="AI48" s="198" t="str">
        <f t="shared" si="58"/>
        <v/>
      </c>
      <c r="AJ48" s="199"/>
      <c r="AK48" s="217"/>
      <c r="AL48" s="178"/>
      <c r="AM48" s="178"/>
      <c r="AN48" s="154"/>
      <c r="AO48" s="403"/>
      <c r="AP48" s="403"/>
      <c r="AQ48" s="403"/>
    </row>
    <row r="49" spans="1:43" s="156" customFormat="1" ht="3.75" customHeight="1" x14ac:dyDescent="0.25">
      <c r="A49" s="397"/>
      <c r="B49" s="395"/>
      <c r="C49" s="339"/>
      <c r="D49" s="339"/>
      <c r="E49" s="339"/>
      <c r="F49" s="406"/>
      <c r="G49" s="339"/>
      <c r="H49" s="339"/>
      <c r="I49" s="339"/>
      <c r="J49" s="339"/>
      <c r="K49" s="339"/>
      <c r="L49" s="339"/>
      <c r="M49" s="382"/>
      <c r="N49" s="374"/>
      <c r="O49" s="366"/>
      <c r="P49" s="367"/>
      <c r="Q49" s="366">
        <f ca="1">IF(NOT(ISERROR(MATCH(P49,_xlfn.ANCHORARRAY(F66),0))),O68&amp;"Por favor no seleccionar los criterios de impacto",P49)</f>
        <v>0</v>
      </c>
      <c r="R49" s="374"/>
      <c r="S49" s="366"/>
      <c r="T49" s="365"/>
      <c r="U49" s="208">
        <v>4</v>
      </c>
      <c r="V49" s="191"/>
      <c r="W49" s="193" t="str">
        <f t="shared" ref="W49:W51" si="59">IF(OR(X49="Preventivo",X49="Detectivo"),"Probabilidad",IF(X49="Correctivo","Impacto",""))</f>
        <v/>
      </c>
      <c r="X49" s="194"/>
      <c r="Y49" s="194"/>
      <c r="Z49" s="195" t="str">
        <f t="shared" si="54"/>
        <v/>
      </c>
      <c r="AA49" s="194"/>
      <c r="AB49" s="194"/>
      <c r="AC49" s="194"/>
      <c r="AD49" s="196" t="str">
        <f t="shared" ref="AD49:AD51" si="60">IFERROR(IF(AND(W48="Probabilidad",W49="Probabilidad"),(AF48-(+AF48*Z49)),IF(AND(W48="Impacto",W49="Probabilidad"),(AF47-(+AF47*Z49)),IF(W49="Impacto",AF48,""))),"")</f>
        <v/>
      </c>
      <c r="AE49" s="197" t="str">
        <f t="shared" si="55"/>
        <v/>
      </c>
      <c r="AF49" s="195" t="str">
        <f t="shared" si="56"/>
        <v/>
      </c>
      <c r="AG49" s="197" t="str">
        <f t="shared" si="57"/>
        <v/>
      </c>
      <c r="AH49" s="195" t="str">
        <f t="shared" ref="AH49:AH51" si="61">IFERROR(IF(AND(W48="Impacto",W49="Impacto"),(AH48-(+AH48*Z49)),IF(AND(W48="Probabilidad",W49="Impacto"),(AH47-(+AH47*Z49)),IF(W49="Probabilidad",AH48,""))),"")</f>
        <v/>
      </c>
      <c r="AI49" s="198" t="str">
        <f>IFERROR(IF(OR(AND(AE49="Muy Baja",AG49="Leve"),AND(AE49="Muy Baja",AG49="Menor"),AND(AE49="Baja",AG49="Leve")),"Bajo",IF(OR(AND(AE49="Muy baja",AG49="Moderado"),AND(AE49="Baja",AG49="Menor"),AND(AE49="Baja",AG49="Moderado"),AND(AE49="Media",AG49="Leve"),AND(AE49="Media",AG49="Menor"),AND(AE49="Media",AG49="Moderado"),AND(AE49="Alta",AG49="Leve"),AND(AE49="Alta",AG49="Menor")),"Moderado",IF(OR(AND(AE49="Muy Baja",AG49="Mayor"),AND(AE49="Baja",AG49="Mayor"),AND(AE49="Media",AG49="Mayor"),AND(AE49="Alta",AG49="Moderado"),AND(AE49="Alta",AG49="Mayor"),AND(AE49="Muy Alta",AG49="Leve"),AND(AE49="Muy Alta",AG49="Menor"),AND(AE49="Muy Alta",AG49="Moderado"),AND(AE49="Muy Alta",AG49="Mayor")),"Alto",IF(OR(AND(AE49="Muy Baja",AG49="Catastrófico"),AND(AE49="Baja",AG49="Catastrófico"),AND(AE49="Media",AG49="Catastrófico"),AND(AE49="Alta",AG49="Catastrófico"),AND(AE49="Muy Alta",AG49="Catastrófico")),"Extremo","")))),"")</f>
        <v/>
      </c>
      <c r="AJ49" s="199"/>
      <c r="AK49" s="190"/>
      <c r="AL49" s="200"/>
      <c r="AM49" s="200"/>
      <c r="AN49" s="201"/>
      <c r="AO49" s="404"/>
      <c r="AP49" s="404"/>
      <c r="AQ49" s="404"/>
    </row>
    <row r="50" spans="1:43" s="156" customFormat="1" ht="3.75" customHeight="1" x14ac:dyDescent="0.25">
      <c r="A50" s="397"/>
      <c r="B50" s="395"/>
      <c r="C50" s="339"/>
      <c r="D50" s="339"/>
      <c r="E50" s="339"/>
      <c r="F50" s="406"/>
      <c r="G50" s="339"/>
      <c r="H50" s="339"/>
      <c r="I50" s="339"/>
      <c r="J50" s="339"/>
      <c r="K50" s="339"/>
      <c r="L50" s="339"/>
      <c r="M50" s="382"/>
      <c r="N50" s="374"/>
      <c r="O50" s="366"/>
      <c r="P50" s="367"/>
      <c r="Q50" s="366">
        <f ca="1">IF(NOT(ISERROR(MATCH(P50,_xlfn.ANCHORARRAY(F67),0))),O69&amp;"Por favor no seleccionar los criterios de impacto",P50)</f>
        <v>0</v>
      </c>
      <c r="R50" s="374"/>
      <c r="S50" s="366"/>
      <c r="T50" s="365"/>
      <c r="U50" s="208">
        <v>5</v>
      </c>
      <c r="V50" s="191"/>
      <c r="W50" s="193" t="str">
        <f t="shared" si="59"/>
        <v/>
      </c>
      <c r="X50" s="194"/>
      <c r="Y50" s="194"/>
      <c r="Z50" s="195" t="str">
        <f t="shared" si="54"/>
        <v/>
      </c>
      <c r="AA50" s="194"/>
      <c r="AB50" s="194"/>
      <c r="AC50" s="194"/>
      <c r="AD50" s="196" t="str">
        <f t="shared" si="60"/>
        <v/>
      </c>
      <c r="AE50" s="197" t="str">
        <f>IFERROR(IF(AD50="","",IF(AD50&lt;=0.2,"Muy Baja",IF(AD50&lt;=0.4,"Baja",IF(AD50&lt;=0.6,"Media",IF(AD50&lt;=0.8,"Alta","Muy Alta"))))),"")</f>
        <v/>
      </c>
      <c r="AF50" s="195" t="str">
        <f t="shared" si="56"/>
        <v/>
      </c>
      <c r="AG50" s="197" t="str">
        <f t="shared" si="57"/>
        <v/>
      </c>
      <c r="AH50" s="195" t="str">
        <f t="shared" si="61"/>
        <v/>
      </c>
      <c r="AI50" s="198" t="str">
        <f t="shared" ref="AI50:AI51" si="62">IFERROR(IF(OR(AND(AE50="Muy Baja",AG50="Leve"),AND(AE50="Muy Baja",AG50="Menor"),AND(AE50="Baja",AG50="Leve")),"Bajo",IF(OR(AND(AE50="Muy baja",AG50="Moderado"),AND(AE50="Baja",AG50="Menor"),AND(AE50="Baja",AG50="Moderado"),AND(AE50="Media",AG50="Leve"),AND(AE50="Media",AG50="Menor"),AND(AE50="Media",AG50="Moderado"),AND(AE50="Alta",AG50="Leve"),AND(AE50="Alta",AG50="Menor")),"Moderado",IF(OR(AND(AE50="Muy Baja",AG50="Mayor"),AND(AE50="Baja",AG50="Mayor"),AND(AE50="Media",AG50="Mayor"),AND(AE50="Alta",AG50="Moderado"),AND(AE50="Alta",AG50="Mayor"),AND(AE50="Muy Alta",AG50="Leve"),AND(AE50="Muy Alta",AG50="Menor"),AND(AE50="Muy Alta",AG50="Moderado"),AND(AE50="Muy Alta",AG50="Mayor")),"Alto",IF(OR(AND(AE50="Muy Baja",AG50="Catastrófico"),AND(AE50="Baja",AG50="Catastrófico"),AND(AE50="Media",AG50="Catastrófico"),AND(AE50="Alta",AG50="Catastrófico"),AND(AE50="Muy Alta",AG50="Catastrófico")),"Extremo","")))),"")</f>
        <v/>
      </c>
      <c r="AJ50" s="199"/>
      <c r="AK50" s="190"/>
      <c r="AL50" s="200"/>
      <c r="AM50" s="200"/>
      <c r="AN50" s="201"/>
      <c r="AO50" s="403"/>
      <c r="AP50" s="403"/>
      <c r="AQ50" s="403"/>
    </row>
    <row r="51" spans="1:43" s="156" customFormat="1" ht="3.75" customHeight="1" x14ac:dyDescent="0.25">
      <c r="A51" s="397"/>
      <c r="B51" s="396"/>
      <c r="C51" s="339"/>
      <c r="D51" s="339"/>
      <c r="E51" s="339"/>
      <c r="F51" s="406"/>
      <c r="G51" s="339"/>
      <c r="H51" s="339"/>
      <c r="I51" s="339"/>
      <c r="J51" s="339"/>
      <c r="K51" s="339"/>
      <c r="L51" s="339"/>
      <c r="M51" s="382"/>
      <c r="N51" s="374"/>
      <c r="O51" s="366"/>
      <c r="P51" s="367"/>
      <c r="Q51" s="366">
        <f ca="1">IF(NOT(ISERROR(MATCH(P51,_xlfn.ANCHORARRAY(F68),0))),O70&amp;"Por favor no seleccionar los criterios de impacto",P51)</f>
        <v>0</v>
      </c>
      <c r="R51" s="374"/>
      <c r="S51" s="366"/>
      <c r="T51" s="365"/>
      <c r="U51" s="208">
        <v>6</v>
      </c>
      <c r="V51" s="191"/>
      <c r="W51" s="193" t="str">
        <f t="shared" si="59"/>
        <v/>
      </c>
      <c r="X51" s="194"/>
      <c r="Y51" s="194"/>
      <c r="Z51" s="195" t="str">
        <f t="shared" si="54"/>
        <v/>
      </c>
      <c r="AA51" s="194"/>
      <c r="AB51" s="194"/>
      <c r="AC51" s="194"/>
      <c r="AD51" s="196" t="str">
        <f t="shared" si="60"/>
        <v/>
      </c>
      <c r="AE51" s="197" t="str">
        <f t="shared" si="55"/>
        <v/>
      </c>
      <c r="AF51" s="195" t="str">
        <f t="shared" si="56"/>
        <v/>
      </c>
      <c r="AG51" s="197" t="str">
        <f t="shared" si="57"/>
        <v/>
      </c>
      <c r="AH51" s="195" t="str">
        <f t="shared" si="61"/>
        <v/>
      </c>
      <c r="AI51" s="198" t="str">
        <f t="shared" si="62"/>
        <v/>
      </c>
      <c r="AJ51" s="199"/>
      <c r="AK51" s="190"/>
      <c r="AL51" s="200"/>
      <c r="AM51" s="200"/>
      <c r="AN51" s="201"/>
      <c r="AO51" s="404"/>
      <c r="AP51" s="404"/>
      <c r="AQ51" s="404"/>
    </row>
    <row r="52" spans="1:43" s="156" customFormat="1" ht="82.5" customHeight="1" x14ac:dyDescent="0.25">
      <c r="A52" s="493">
        <v>8</v>
      </c>
      <c r="B52" s="394" t="s">
        <v>233</v>
      </c>
      <c r="C52" s="339" t="s">
        <v>76</v>
      </c>
      <c r="D52" s="339" t="s">
        <v>521</v>
      </c>
      <c r="E52" s="339" t="s">
        <v>522</v>
      </c>
      <c r="F52" s="339" t="s">
        <v>599</v>
      </c>
      <c r="G52" s="339" t="s">
        <v>248</v>
      </c>
      <c r="H52" s="339" t="s">
        <v>77</v>
      </c>
      <c r="I52" s="339"/>
      <c r="J52" s="339"/>
      <c r="K52" s="339"/>
      <c r="L52" s="339"/>
      <c r="M52" s="382">
        <v>24</v>
      </c>
      <c r="N52" s="374" t="str">
        <f>IF(M52&lt;=0,"",IF(M52&lt;=2,"Muy Baja",IF(M52&lt;=24,"Baja",IF(M52&lt;=500,"Media",IF(M52&lt;=5000,"Alta","Muy Alta")))))</f>
        <v>Baja</v>
      </c>
      <c r="O52" s="366">
        <f>IF(N52="","",IF(N52="Muy Baja",0.2,IF(N52="Baja",0.4,IF(N52="Media",0.6,IF(N52="Alta",0.8,IF(N52="Muy Alta",1,))))))</f>
        <v>0.4</v>
      </c>
      <c r="P52" s="367" t="s">
        <v>135</v>
      </c>
      <c r="Q52" s="366" t="str">
        <f>IF(NOT(ISERROR(MATCH(P52,'[4]Tabla Impacto'!$B$222:$B$224,0))),'[4]Tabla Impacto'!$F$224&amp;"Por favor no seleccionar los criterios de impacto(Afectación Económica o presupuestal y Pérdida Reputacional)",P52)</f>
        <v xml:space="preserve">     El riesgo afecta la imagen de la entidad internamente, de conocimiento general, nivel interno, de junta dircetiva y accionistas y/o de provedores</v>
      </c>
      <c r="R52" s="374" t="str">
        <f>IF(OR(Q52='[4]Tabla Impacto'!$C$12,Q52='[4]Tabla Impacto'!$D$12),"Leve",IF(OR(Q52='[4]Tabla Impacto'!$C$13,Q52='[4]Tabla Impacto'!$D$13),"Menor",IF(OR(Q52='[4]Tabla Impacto'!$C$14,Q52='[4]Tabla Impacto'!$D$14),"Moderado",IF(OR(Q52='[4]Tabla Impacto'!$C$15,Q52='[4]Tabla Impacto'!$D$15),"Mayor",IF(OR(Q52='[4]Tabla Impacto'!$C$16,Q52='[4]Tabla Impacto'!$D$16),"Catastrófico","")))))</f>
        <v>Menor</v>
      </c>
      <c r="S52" s="366">
        <f>IF(R52="","",IF(R52="Leve",0.2,IF(R52="Menor",0.4,IF(R52="Moderado",0.6,IF(R52="Mayor",0.8,IF(R52="Catastrófico",1,))))))</f>
        <v>0.4</v>
      </c>
      <c r="T52" s="365" t="str">
        <f>IF(OR(AND(N52="Muy Baja",R52="Leve"),AND(N52="Muy Baja",R52="Menor"),AND(N52="Baja",R52="Leve")),"Bajo",IF(OR(AND(N52="Muy baja",R52="Moderado"),AND(N52="Baja",R52="Menor"),AND(N52="Baja",R52="Moderado"),AND(N52="Media",R52="Leve"),AND(N52="Media",R52="Menor"),AND(N52="Media",R52="Moderado"),AND(N52="Alta",R52="Leve"),AND(N52="Alta",R52="Menor")),"Moderado",IF(OR(AND(N52="Muy Baja",R52="Mayor"),AND(N52="Baja",R52="Mayor"),AND(N52="Media",R52="Mayor"),AND(N52="Alta",R52="Moderado"),AND(N52="Alta",R52="Mayor"),AND(N52="Muy Alta",R52="Leve"),AND(N52="Muy Alta",R52="Menor"),AND(N52="Muy Alta",R52="Moderado"),AND(N52="Muy Alta",R52="Mayor")),"Alto",IF(OR(AND(N52="Muy Baja",R52="Catastrófico"),AND(N52="Baja",R52="Catastrófico"),AND(N52="Media",R52="Catastrófico"),AND(N52="Alta",R52="Catastrófico"),AND(N52="Muy Alta",R52="Catastrófico")),"Extremo",""))))</f>
        <v>Moderado</v>
      </c>
      <c r="U52" s="208">
        <v>1</v>
      </c>
      <c r="V52" s="241" t="s">
        <v>600</v>
      </c>
      <c r="W52" s="193" t="str">
        <f>IF(OR(X52="Preventivo",X52="Detectivo"),"Probabilidad",IF(X52="Correctivo","Impacto",""))</f>
        <v>Probabilidad</v>
      </c>
      <c r="X52" s="194" t="s">
        <v>81</v>
      </c>
      <c r="Y52" s="194" t="s">
        <v>80</v>
      </c>
      <c r="Z52" s="195" t="str">
        <f>IF(AND(X52="Preventivo",Y52="Automático"),"50%",IF(AND(X52="Preventivo",Y52="Manual"),"40%",IF(AND(X52="Detectivo",Y52="Automático"),"40%",IF(AND(X52="Detectivo",Y52="Manual"),"30%",IF(AND(X52="Correctivo",Y52="Automático"),"35%",IF(AND(X52="Correctivo",Y52="Manual"),"25%",""))))))</f>
        <v>30%</v>
      </c>
      <c r="AA52" s="194" t="s">
        <v>83</v>
      </c>
      <c r="AB52" s="194" t="s">
        <v>84</v>
      </c>
      <c r="AC52" s="194" t="s">
        <v>259</v>
      </c>
      <c r="AD52" s="196">
        <f>IFERROR(IF(W52="Probabilidad",(O52-(+O52*Z52)),IF(W52="Impacto",O52,"")),"")</f>
        <v>0.28000000000000003</v>
      </c>
      <c r="AE52" s="197" t="str">
        <f>IFERROR(IF(AD52="","",IF(AD52&lt;=0.2,"Muy Baja",IF(AD52&lt;=0.4,"Baja",IF(AD52&lt;=0.6,"Media",IF(AD52&lt;=0.8,"Alta","Muy Alta"))))),"")</f>
        <v>Baja</v>
      </c>
      <c r="AF52" s="195">
        <f>+AD52</f>
        <v>0.28000000000000003</v>
      </c>
      <c r="AG52" s="197" t="str">
        <f>IFERROR(IF(AH52="","",IF(AH52&lt;=0.2,"Leve",IF(AH52&lt;=0.4,"Menor",IF(AH52&lt;=0.6,"Moderado",IF(AH52&lt;=0.8,"Mayor","Catastrófico"))))),"")</f>
        <v>Menor</v>
      </c>
      <c r="AH52" s="195">
        <f t="shared" ref="AH52" si="63">IFERROR(IF(W52="Impacto",(S52-(+S52*Z52)),IF(W52="Probabilidad",S52,"")),"")</f>
        <v>0.4</v>
      </c>
      <c r="AI52" s="198" t="str">
        <f>IFERROR(IF(OR(AND(AE52="Muy Baja",AG52="Leve"),AND(AE52="Muy Baja",AG52="Menor"),AND(AE52="Baja",AG52="Leve")),"Bajo",IF(OR(AND(AE52="Muy baja",AG52="Moderado"),AND(AE52="Baja",AG52="Menor"),AND(AE52="Baja",AG52="Moderado"),AND(AE52="Media",AG52="Leve"),AND(AE52="Media",AG52="Menor"),AND(AE52="Media",AG52="Moderado"),AND(AE52="Alta",AG52="Leve"),AND(AE52="Alta",AG52="Menor")),"Moderado",IF(OR(AND(AE52="Muy Baja",AG52="Mayor"),AND(AE52="Baja",AG52="Mayor"),AND(AE52="Media",AG52="Mayor"),AND(AE52="Alta",AG52="Moderado"),AND(AE52="Alta",AG52="Mayor"),AND(AE52="Muy Alta",AG52="Leve"),AND(AE52="Muy Alta",AG52="Menor"),AND(AE52="Muy Alta",AG52="Moderado"),AND(AE52="Muy Alta",AG52="Mayor")),"Alto",IF(OR(AND(AE52="Muy Baja",AG52="Catastrófico"),AND(AE52="Baja",AG52="Catastrófico"),AND(AE52="Media",AG52="Catastrófico"),AND(AE52="Alta",AG52="Catastrófico"),AND(AE52="Muy Alta",AG52="Catastrófico")),"Extremo","")))),"")</f>
        <v>Moderado</v>
      </c>
      <c r="AJ52" s="199" t="s">
        <v>82</v>
      </c>
      <c r="AK52" s="229" t="s">
        <v>523</v>
      </c>
      <c r="AL52" s="229" t="s">
        <v>524</v>
      </c>
      <c r="AM52" s="229" t="s">
        <v>525</v>
      </c>
      <c r="AN52" s="201" t="s">
        <v>526</v>
      </c>
      <c r="AO52" s="260" t="s">
        <v>527</v>
      </c>
      <c r="AP52" s="260" t="s">
        <v>528</v>
      </c>
      <c r="AQ52" s="261" t="s">
        <v>529</v>
      </c>
    </row>
    <row r="53" spans="1:43" s="156" customFormat="1" ht="82.5" customHeight="1" x14ac:dyDescent="0.25">
      <c r="A53" s="494"/>
      <c r="B53" s="395"/>
      <c r="C53" s="339"/>
      <c r="D53" s="339"/>
      <c r="E53" s="339"/>
      <c r="F53" s="339"/>
      <c r="G53" s="339"/>
      <c r="H53" s="339"/>
      <c r="I53" s="339"/>
      <c r="J53" s="339"/>
      <c r="K53" s="339"/>
      <c r="L53" s="339"/>
      <c r="M53" s="382"/>
      <c r="N53" s="374"/>
      <c r="O53" s="366"/>
      <c r="P53" s="367"/>
      <c r="Q53" s="366">
        <f ca="1">IF(NOT(ISERROR(MATCH(P53,_xlfn.ANCHORARRAY(F64),0))),O66&amp;"Por favor no seleccionar los criterios de impacto",P53)</f>
        <v>0</v>
      </c>
      <c r="R53" s="374"/>
      <c r="S53" s="366"/>
      <c r="T53" s="365"/>
      <c r="U53" s="208">
        <v>2</v>
      </c>
      <c r="V53" s="228" t="s">
        <v>530</v>
      </c>
      <c r="W53" s="193" t="str">
        <f>IF(OR(X53="Preventivo",X53="Detectivo"),"Probabilidad",IF(X53="Correctivo","Impacto",""))</f>
        <v>Impacto</v>
      </c>
      <c r="X53" s="194" t="s">
        <v>201</v>
      </c>
      <c r="Y53" s="194" t="s">
        <v>80</v>
      </c>
      <c r="Z53" s="195" t="str">
        <f t="shared" ref="Z53:Z57" si="64">IF(AND(X53="Preventivo",Y53="Automático"),"50%",IF(AND(X53="Preventivo",Y53="Manual"),"40%",IF(AND(X53="Detectivo",Y53="Automático"),"40%",IF(AND(X53="Detectivo",Y53="Manual"),"30%",IF(AND(X53="Correctivo",Y53="Automático"),"35%",IF(AND(X53="Correctivo",Y53="Manual"),"25%",""))))))</f>
        <v>25%</v>
      </c>
      <c r="AA53" s="194" t="s">
        <v>83</v>
      </c>
      <c r="AB53" s="194" t="s">
        <v>84</v>
      </c>
      <c r="AC53" s="194" t="s">
        <v>259</v>
      </c>
      <c r="AD53" s="196">
        <f>IFERROR(IF(AND(W52="Probabilidad",W53="Probabilidad"),(AF52-(+AF52*Z53)),IF(W53="Probabilidad",(O52-(+O52*Z53)),IF(W53="Impacto",AF52,""))),"")</f>
        <v>0.28000000000000003</v>
      </c>
      <c r="AE53" s="197" t="str">
        <f t="shared" ref="AE53:AE57" si="65">IFERROR(IF(AD53="","",IF(AD53&lt;=0.2,"Muy Baja",IF(AD53&lt;=0.4,"Baja",IF(AD53&lt;=0.6,"Media",IF(AD53&lt;=0.8,"Alta","Muy Alta"))))),"")</f>
        <v>Baja</v>
      </c>
      <c r="AF53" s="195">
        <f t="shared" ref="AF53:AF57" si="66">+AD53</f>
        <v>0.28000000000000003</v>
      </c>
      <c r="AG53" s="197" t="str">
        <f t="shared" ref="AG53:AG57" si="67">IFERROR(IF(AH53="","",IF(AH53&lt;=0.2,"Leve",IF(AH53&lt;=0.4,"Menor",IF(AH53&lt;=0.6,"Moderado",IF(AH53&lt;=0.8,"Mayor","Catastrófico"))))),"")</f>
        <v>Menor</v>
      </c>
      <c r="AH53" s="195">
        <v>0.3</v>
      </c>
      <c r="AI53" s="198" t="str">
        <f t="shared" ref="AI53:AI54" si="68">IFERROR(IF(OR(AND(AE53="Muy Baja",AG53="Leve"),AND(AE53="Muy Baja",AG53="Menor"),AND(AE53="Baja",AG53="Leve")),"Bajo",IF(OR(AND(AE53="Muy baja",AG53="Moderado"),AND(AE53="Baja",AG53="Menor"),AND(AE53="Baja",AG53="Moderado"),AND(AE53="Media",AG53="Leve"),AND(AE53="Media",AG53="Menor"),AND(AE53="Media",AG53="Moderado"),AND(AE53="Alta",AG53="Leve"),AND(AE53="Alta",AG53="Menor")),"Moderado",IF(OR(AND(AE53="Muy Baja",AG53="Mayor"),AND(AE53="Baja",AG53="Mayor"),AND(AE53="Media",AG53="Mayor"),AND(AE53="Alta",AG53="Moderado"),AND(AE53="Alta",AG53="Mayor"),AND(AE53="Muy Alta",AG53="Leve"),AND(AE53="Muy Alta",AG53="Menor"),AND(AE53="Muy Alta",AG53="Moderado"),AND(AE53="Muy Alta",AG53="Mayor")),"Alto",IF(OR(AND(AE53="Muy Baja",AG53="Catastrófico"),AND(AE53="Baja",AG53="Catastrófico"),AND(AE53="Media",AG53="Catastrófico"),AND(AE53="Alta",AG53="Catastrófico"),AND(AE53="Muy Alta",AG53="Catastrófico")),"Extremo","")))),"")</f>
        <v>Moderado</v>
      </c>
      <c r="AJ53" s="199" t="s">
        <v>82</v>
      </c>
      <c r="AK53" s="229" t="s">
        <v>523</v>
      </c>
      <c r="AL53" s="229" t="s">
        <v>524</v>
      </c>
      <c r="AM53" s="229" t="s">
        <v>525</v>
      </c>
      <c r="AN53" s="201" t="s">
        <v>526</v>
      </c>
      <c r="AO53" s="260" t="s">
        <v>531</v>
      </c>
      <c r="AP53" s="260" t="s">
        <v>532</v>
      </c>
      <c r="AQ53" s="261" t="s">
        <v>524</v>
      </c>
    </row>
    <row r="54" spans="1:43" s="156" customFormat="1" ht="6.75" customHeight="1" x14ac:dyDescent="0.25">
      <c r="A54" s="494"/>
      <c r="B54" s="395"/>
      <c r="C54" s="339"/>
      <c r="D54" s="339"/>
      <c r="E54" s="339"/>
      <c r="F54" s="339"/>
      <c r="G54" s="339"/>
      <c r="H54" s="339"/>
      <c r="I54" s="339"/>
      <c r="J54" s="339"/>
      <c r="K54" s="339"/>
      <c r="L54" s="339"/>
      <c r="M54" s="382"/>
      <c r="N54" s="374"/>
      <c r="O54" s="366"/>
      <c r="P54" s="367"/>
      <c r="Q54" s="366">
        <f ca="1">IF(NOT(ISERROR(MATCH(P54,_xlfn.ANCHORARRAY(F65),0))),O67&amp;"Por favor no seleccionar los criterios de impacto",P54)</f>
        <v>0</v>
      </c>
      <c r="R54" s="374"/>
      <c r="S54" s="366"/>
      <c r="T54" s="365"/>
      <c r="U54" s="208">
        <v>3</v>
      </c>
      <c r="V54" s="192"/>
      <c r="W54" s="193" t="str">
        <f>IF(OR(X54="Preventivo",X54="Detectivo"),"Probabilidad",IF(X54="Correctivo","Impacto",""))</f>
        <v/>
      </c>
      <c r="X54" s="194"/>
      <c r="Y54" s="194"/>
      <c r="Z54" s="195" t="str">
        <f t="shared" si="64"/>
        <v/>
      </c>
      <c r="AA54" s="194"/>
      <c r="AB54" s="194"/>
      <c r="AC54" s="194"/>
      <c r="AD54" s="196" t="str">
        <f>IFERROR(IF(AND(W53="Probabilidad",W54="Probabilidad"),(AF53-(+AF53*Z54)),IF(AND(W53="Impacto",W54="Probabilidad"),(AF52-(+AF52*Z54)),IF(W54="Impacto",AF53,""))),"")</f>
        <v/>
      </c>
      <c r="AE54" s="197" t="str">
        <f t="shared" si="65"/>
        <v/>
      </c>
      <c r="AF54" s="195" t="str">
        <f t="shared" si="66"/>
        <v/>
      </c>
      <c r="AG54" s="197" t="str">
        <f t="shared" si="67"/>
        <v/>
      </c>
      <c r="AH54" s="195" t="str">
        <f t="shared" ref="AH54:AH57" si="69">IFERROR(IF(AND(W53="Impacto",W54="Impacto"),(AH53-(+AH53*Z54)),IF(AND(W53="Probabilidad",W54="Impacto"),(AH52-(+AH52*Z54)),IF(W54="Probabilidad",AH53,""))),"")</f>
        <v/>
      </c>
      <c r="AI54" s="198" t="str">
        <f t="shared" si="68"/>
        <v/>
      </c>
      <c r="AJ54" s="199"/>
      <c r="AK54" s="229"/>
      <c r="AL54" s="230"/>
      <c r="AM54" s="230"/>
      <c r="AN54" s="201"/>
      <c r="AO54" s="230"/>
      <c r="AP54" s="230"/>
      <c r="AQ54" s="230"/>
    </row>
    <row r="55" spans="1:43" s="156" customFormat="1" ht="6.75" customHeight="1" x14ac:dyDescent="0.25">
      <c r="A55" s="494"/>
      <c r="B55" s="395"/>
      <c r="C55" s="339"/>
      <c r="D55" s="339"/>
      <c r="E55" s="339"/>
      <c r="F55" s="339"/>
      <c r="G55" s="339"/>
      <c r="H55" s="339"/>
      <c r="I55" s="339"/>
      <c r="J55" s="339"/>
      <c r="K55" s="339"/>
      <c r="L55" s="339"/>
      <c r="M55" s="382"/>
      <c r="N55" s="374"/>
      <c r="O55" s="366"/>
      <c r="P55" s="367"/>
      <c r="Q55" s="366">
        <f ca="1">IF(NOT(ISERROR(MATCH(P55,_xlfn.ANCHORARRAY(F66),0))),O68&amp;"Por favor no seleccionar los criterios de impacto",P55)</f>
        <v>0</v>
      </c>
      <c r="R55" s="374"/>
      <c r="S55" s="366"/>
      <c r="T55" s="365"/>
      <c r="U55" s="208">
        <v>4</v>
      </c>
      <c r="V55" s="228"/>
      <c r="W55" s="193" t="str">
        <f t="shared" ref="W55:W63" si="70">IF(OR(X55="Preventivo",X55="Detectivo"),"Probabilidad",IF(X55="Correctivo","Impacto",""))</f>
        <v/>
      </c>
      <c r="X55" s="194"/>
      <c r="Y55" s="194"/>
      <c r="Z55" s="195" t="str">
        <f t="shared" si="64"/>
        <v/>
      </c>
      <c r="AA55" s="194"/>
      <c r="AB55" s="194"/>
      <c r="AC55" s="194"/>
      <c r="AD55" s="196" t="str">
        <f t="shared" ref="AD55:AD57" si="71">IFERROR(IF(AND(W54="Probabilidad",W55="Probabilidad"),(AF54-(+AF54*Z55)),IF(AND(W54="Impacto",W55="Probabilidad"),(AF53-(+AF53*Z55)),IF(W55="Impacto",AF54,""))),"")</f>
        <v/>
      </c>
      <c r="AE55" s="197" t="str">
        <f t="shared" si="65"/>
        <v/>
      </c>
      <c r="AF55" s="195" t="str">
        <f t="shared" si="66"/>
        <v/>
      </c>
      <c r="AG55" s="197" t="str">
        <f t="shared" si="67"/>
        <v/>
      </c>
      <c r="AH55" s="195" t="str">
        <f t="shared" si="69"/>
        <v/>
      </c>
      <c r="AI55" s="198" t="str">
        <f>IFERROR(IF(OR(AND(AE55="Muy Baja",AG55="Leve"),AND(AE55="Muy Baja",AG55="Menor"),AND(AE55="Baja",AG55="Leve")),"Bajo",IF(OR(AND(AE55="Muy baja",AG55="Moderado"),AND(AE55="Baja",AG55="Menor"),AND(AE55="Baja",AG55="Moderado"),AND(AE55="Media",AG55="Leve"),AND(AE55="Media",AG55="Menor"),AND(AE55="Media",AG55="Moderado"),AND(AE55="Alta",AG55="Leve"),AND(AE55="Alta",AG55="Menor")),"Moderado",IF(OR(AND(AE55="Muy Baja",AG55="Mayor"),AND(AE55="Baja",AG55="Mayor"),AND(AE55="Media",AG55="Mayor"),AND(AE55="Alta",AG55="Moderado"),AND(AE55="Alta",AG55="Mayor"),AND(AE55="Muy Alta",AG55="Leve"),AND(AE55="Muy Alta",AG55="Menor"),AND(AE55="Muy Alta",AG55="Moderado"),AND(AE55="Muy Alta",AG55="Mayor")),"Alto",IF(OR(AND(AE55="Muy Baja",AG55="Catastrófico"),AND(AE55="Baja",AG55="Catastrófico"),AND(AE55="Media",AG55="Catastrófico"),AND(AE55="Alta",AG55="Catastrófico"),AND(AE55="Muy Alta",AG55="Catastrófico")),"Extremo","")))),"")</f>
        <v/>
      </c>
      <c r="AJ55" s="199"/>
      <c r="AK55" s="229"/>
      <c r="AL55" s="230"/>
      <c r="AM55" s="230"/>
      <c r="AN55" s="201"/>
      <c r="AO55" s="230"/>
      <c r="AP55" s="230"/>
      <c r="AQ55" s="230"/>
    </row>
    <row r="56" spans="1:43" s="156" customFormat="1" ht="6.75" customHeight="1" x14ac:dyDescent="0.25">
      <c r="A56" s="494"/>
      <c r="B56" s="395"/>
      <c r="C56" s="339"/>
      <c r="D56" s="339"/>
      <c r="E56" s="339"/>
      <c r="F56" s="339"/>
      <c r="G56" s="339"/>
      <c r="H56" s="339"/>
      <c r="I56" s="339"/>
      <c r="J56" s="339"/>
      <c r="K56" s="339"/>
      <c r="L56" s="339"/>
      <c r="M56" s="382"/>
      <c r="N56" s="374"/>
      <c r="O56" s="366"/>
      <c r="P56" s="367"/>
      <c r="Q56" s="366">
        <f ca="1">IF(NOT(ISERROR(MATCH(P56,_xlfn.ANCHORARRAY(F67),0))),O69&amp;"Por favor no seleccionar los criterios de impacto",P56)</f>
        <v>0</v>
      </c>
      <c r="R56" s="374"/>
      <c r="S56" s="366"/>
      <c r="T56" s="365"/>
      <c r="U56" s="208">
        <v>5</v>
      </c>
      <c r="V56" s="228"/>
      <c r="W56" s="193" t="str">
        <f t="shared" si="70"/>
        <v/>
      </c>
      <c r="X56" s="194"/>
      <c r="Y56" s="194"/>
      <c r="Z56" s="195" t="str">
        <f t="shared" si="64"/>
        <v/>
      </c>
      <c r="AA56" s="194"/>
      <c r="AB56" s="194"/>
      <c r="AC56" s="194"/>
      <c r="AD56" s="196" t="str">
        <f t="shared" si="71"/>
        <v/>
      </c>
      <c r="AE56" s="197" t="str">
        <f t="shared" si="65"/>
        <v/>
      </c>
      <c r="AF56" s="195" t="str">
        <f t="shared" si="66"/>
        <v/>
      </c>
      <c r="AG56" s="197" t="str">
        <f t="shared" si="67"/>
        <v/>
      </c>
      <c r="AH56" s="195" t="str">
        <f t="shared" si="69"/>
        <v/>
      </c>
      <c r="AI56" s="198" t="str">
        <f t="shared" ref="AI56:AI57" si="72">IFERROR(IF(OR(AND(AE56="Muy Baja",AG56="Leve"),AND(AE56="Muy Baja",AG56="Menor"),AND(AE56="Baja",AG56="Leve")),"Bajo",IF(OR(AND(AE56="Muy baja",AG56="Moderado"),AND(AE56="Baja",AG56="Menor"),AND(AE56="Baja",AG56="Moderado"),AND(AE56="Media",AG56="Leve"),AND(AE56="Media",AG56="Menor"),AND(AE56="Media",AG56="Moderado"),AND(AE56="Alta",AG56="Leve"),AND(AE56="Alta",AG56="Menor")),"Moderado",IF(OR(AND(AE56="Muy Baja",AG56="Mayor"),AND(AE56="Baja",AG56="Mayor"),AND(AE56="Media",AG56="Mayor"),AND(AE56="Alta",AG56="Moderado"),AND(AE56="Alta",AG56="Mayor"),AND(AE56="Muy Alta",AG56="Leve"),AND(AE56="Muy Alta",AG56="Menor"),AND(AE56="Muy Alta",AG56="Moderado"),AND(AE56="Muy Alta",AG56="Mayor")),"Alto",IF(OR(AND(AE56="Muy Baja",AG56="Catastrófico"),AND(AE56="Baja",AG56="Catastrófico"),AND(AE56="Media",AG56="Catastrófico"),AND(AE56="Alta",AG56="Catastrófico"),AND(AE56="Muy Alta",AG56="Catastrófico")),"Extremo","")))),"")</f>
        <v/>
      </c>
      <c r="AJ56" s="199"/>
      <c r="AK56" s="229"/>
      <c r="AL56" s="230"/>
      <c r="AM56" s="230"/>
      <c r="AN56" s="201"/>
      <c r="AO56" s="230"/>
      <c r="AP56" s="230"/>
      <c r="AQ56" s="230"/>
    </row>
    <row r="57" spans="1:43" s="156" customFormat="1" ht="6.75" customHeight="1" x14ac:dyDescent="0.25">
      <c r="A57" s="495"/>
      <c r="B57" s="396"/>
      <c r="C57" s="339"/>
      <c r="D57" s="339"/>
      <c r="E57" s="339"/>
      <c r="F57" s="339"/>
      <c r="G57" s="339"/>
      <c r="H57" s="339"/>
      <c r="I57" s="339"/>
      <c r="J57" s="339"/>
      <c r="K57" s="339"/>
      <c r="L57" s="339"/>
      <c r="M57" s="382"/>
      <c r="N57" s="374"/>
      <c r="O57" s="366"/>
      <c r="P57" s="367"/>
      <c r="Q57" s="366">
        <f ca="1">IF(NOT(ISERROR(MATCH(P57,_xlfn.ANCHORARRAY(F68),0))),O70&amp;"Por favor no seleccionar los criterios de impacto",P57)</f>
        <v>0</v>
      </c>
      <c r="R57" s="374"/>
      <c r="S57" s="366"/>
      <c r="T57" s="365"/>
      <c r="U57" s="208">
        <v>6</v>
      </c>
      <c r="V57" s="228"/>
      <c r="W57" s="193" t="str">
        <f t="shared" si="70"/>
        <v/>
      </c>
      <c r="X57" s="194"/>
      <c r="Y57" s="194"/>
      <c r="Z57" s="195" t="str">
        <f t="shared" si="64"/>
        <v/>
      </c>
      <c r="AA57" s="194"/>
      <c r="AB57" s="194"/>
      <c r="AC57" s="194"/>
      <c r="AD57" s="196" t="str">
        <f t="shared" si="71"/>
        <v/>
      </c>
      <c r="AE57" s="197" t="str">
        <f t="shared" si="65"/>
        <v/>
      </c>
      <c r="AF57" s="195" t="str">
        <f t="shared" si="66"/>
        <v/>
      </c>
      <c r="AG57" s="197" t="str">
        <f t="shared" si="67"/>
        <v/>
      </c>
      <c r="AH57" s="195" t="str">
        <f t="shared" si="69"/>
        <v/>
      </c>
      <c r="AI57" s="198" t="str">
        <f t="shared" si="72"/>
        <v/>
      </c>
      <c r="AJ57" s="199"/>
      <c r="AK57" s="229"/>
      <c r="AL57" s="230"/>
      <c r="AM57" s="230"/>
      <c r="AN57" s="201"/>
      <c r="AO57" s="230"/>
      <c r="AP57" s="230"/>
      <c r="AQ57" s="230"/>
    </row>
    <row r="58" spans="1:43" s="156" customFormat="1" ht="99.75" customHeight="1" x14ac:dyDescent="0.25">
      <c r="A58" s="397">
        <v>9</v>
      </c>
      <c r="B58" s="394" t="s">
        <v>234</v>
      </c>
      <c r="C58" s="339" t="s">
        <v>76</v>
      </c>
      <c r="D58" s="339" t="s">
        <v>315</v>
      </c>
      <c r="E58" s="339" t="s">
        <v>316</v>
      </c>
      <c r="F58" s="401" t="s">
        <v>614</v>
      </c>
      <c r="G58" s="339" t="s">
        <v>248</v>
      </c>
      <c r="H58" s="339" t="s">
        <v>77</v>
      </c>
      <c r="I58" s="339"/>
      <c r="J58" s="339"/>
      <c r="K58" s="339"/>
      <c r="L58" s="339"/>
      <c r="M58" s="382">
        <v>365</v>
      </c>
      <c r="N58" s="374" t="str">
        <f>IF(M58&lt;=0,"",IF(M58&lt;=2,"Muy Baja",IF(M58&lt;=24,"Baja",IF(M58&lt;=500,"Media",IF(M58&lt;=5000,"Alta","Muy Alta")))))</f>
        <v>Media</v>
      </c>
      <c r="O58" s="366">
        <f>IF(N58="","",IF(N58="Muy Baja",0.2,IF(N58="Baja",0.4,IF(N58="Media",0.6,IF(N58="Alta",0.8,IF(N58="Muy Alta",1,))))))</f>
        <v>0.6</v>
      </c>
      <c r="P58" s="367" t="s">
        <v>78</v>
      </c>
      <c r="Q58" s="366" t="str">
        <f>IF(NOT(ISERROR(MATCH(P58,'[5]Tabla Impacto'!$B$222:$B$224,0))),'[5]Tabla Impacto'!$F$224&amp;"Por favor no seleccionar los criterios de impacto(Afectación Económica o presupuestal y Pérdida Reputacional)",P58)</f>
        <v xml:space="preserve">     El riesgo afecta la imagen de la entidad con algunos usuarios de relevancia frente al logro de los objetivos</v>
      </c>
      <c r="R58" s="374" t="str">
        <f>IF(OR(Q58='[5]Tabla Impacto'!$C$12,Q58='[5]Tabla Impacto'!$D$12),"Leve",IF(OR(Q58='[5]Tabla Impacto'!$C$13,Q58='[5]Tabla Impacto'!$D$13),"Menor",IF(OR(Q58='[5]Tabla Impacto'!$C$14,Q58='[5]Tabla Impacto'!$D$14),"Moderado",IF(OR(Q58='[5]Tabla Impacto'!$C$15,Q58='[5]Tabla Impacto'!$D$15),"Mayor",IF(OR(Q58='[5]Tabla Impacto'!$C$16,Q58='[5]Tabla Impacto'!$D$16),"Catastrófico","")))))</f>
        <v>Moderado</v>
      </c>
      <c r="S58" s="366">
        <f>IF(R58="","",IF(R58="Leve",0.2,IF(R58="Menor",0.4,IF(R58="Moderado",0.6,IF(R58="Mayor",0.8,IF(R58="Catastrófico",1,))))))</f>
        <v>0.6</v>
      </c>
      <c r="T58" s="365" t="str">
        <f>IF(OR(AND(N58="Muy Baja",R58="Leve"),AND(N58="Muy Baja",R58="Menor"),AND(N58="Baja",R58="Leve")),"Bajo",IF(OR(AND(N58="Muy baja",R58="Moderado"),AND(N58="Baja",R58="Menor"),AND(N58="Baja",R58="Moderado"),AND(N58="Media",R58="Leve"),AND(N58="Media",R58="Menor"),AND(N58="Media",R58="Moderado"),AND(N58="Alta",R58="Leve"),AND(N58="Alta",R58="Menor")),"Moderado",IF(OR(AND(N58="Muy Baja",R58="Mayor"),AND(N58="Baja",R58="Mayor"),AND(N58="Media",R58="Mayor"),AND(N58="Alta",R58="Moderado"),AND(N58="Alta",R58="Mayor"),AND(N58="Muy Alta",R58="Leve"),AND(N58="Muy Alta",R58="Menor"),AND(N58="Muy Alta",R58="Moderado"),AND(N58="Muy Alta",R58="Mayor")),"Alto",IF(OR(AND(N58="Muy Baja",R58="Catastrófico"),AND(N58="Baja",R58="Catastrófico"),AND(N58="Media",R58="Catastrófico"),AND(N58="Alta",R58="Catastrófico"),AND(N58="Muy Alta",R58="Catastrófico")),"Extremo",""))))</f>
        <v>Moderado</v>
      </c>
      <c r="U58" s="208">
        <v>1</v>
      </c>
      <c r="V58" s="241" t="s">
        <v>615</v>
      </c>
      <c r="W58" s="193" t="str">
        <f t="shared" si="70"/>
        <v>Probabilidad</v>
      </c>
      <c r="X58" s="194" t="s">
        <v>81</v>
      </c>
      <c r="Y58" s="194" t="s">
        <v>80</v>
      </c>
      <c r="Z58" s="195" t="str">
        <f>IF(AND(X58="Preventivo",Y58="Automático"),"50%",IF(AND(X58="Preventivo",Y58="Manual"),"40%",IF(AND(X58="Detectivo",Y58="Automático"),"40%",IF(AND(X58="Detectivo",Y58="Manual"),"30%",IF(AND(X58="Correctivo",Y58="Automático"),"35%",IF(AND(X58="Correctivo",Y58="Manual"),"25%",""))))))</f>
        <v>30%</v>
      </c>
      <c r="AA58" s="194" t="s">
        <v>203</v>
      </c>
      <c r="AB58" s="194" t="s">
        <v>84</v>
      </c>
      <c r="AC58" s="194" t="s">
        <v>259</v>
      </c>
      <c r="AD58" s="196">
        <f>IFERROR(IF(W58="Probabilidad",(O58-(+O58*Z58)),IF(W58="Impacto",O58,"")),"")</f>
        <v>0.42</v>
      </c>
      <c r="AE58" s="197" t="str">
        <f>IFERROR(IF(AD58="","",IF(AD58&lt;=0.2,"Muy Baja",IF(AD58&lt;=0.4,"Baja",IF(AD58&lt;=0.6,"Media",IF(AD58&lt;=0.8,"Alta","Muy Alta"))))),"")</f>
        <v>Media</v>
      </c>
      <c r="AF58" s="195">
        <f>+AD58</f>
        <v>0.42</v>
      </c>
      <c r="AG58" s="197" t="str">
        <f>IFERROR(IF(AH58="","",IF(AH58&lt;=0.2,"Leve",IF(AH58&lt;=0.4,"Menor",IF(AH58&lt;=0.6,"Moderado",IF(AH58&lt;=0.8,"Mayor","Catastrófico"))))),"")</f>
        <v>Moderado</v>
      </c>
      <c r="AH58" s="195">
        <f>IFERROR(IF(W58="Impacto",(S58-(+S58*Z58)),IF(W58="Probabilidad",S58,"")),"")</f>
        <v>0.6</v>
      </c>
      <c r="AI58" s="198" t="str">
        <f>IFERROR(IF(OR(AND(AE58="Muy Baja",AG58="Leve"),AND(AE58="Muy Baja",AG58="Menor"),AND(AE58="Baja",AG58="Leve")),"Bajo",IF(OR(AND(AE58="Muy baja",AG58="Moderado"),AND(AE58="Baja",AG58="Menor"),AND(AE58="Baja",AG58="Moderado"),AND(AE58="Media",AG58="Leve"),AND(AE58="Media",AG58="Menor"),AND(AE58="Media",AG58="Moderado"),AND(AE58="Alta",AG58="Leve"),AND(AE58="Alta",AG58="Menor")),"Moderado",IF(OR(AND(AE58="Muy Baja",AG58="Mayor"),AND(AE58="Baja",AG58="Mayor"),AND(AE58="Media",AG58="Mayor"),AND(AE58="Alta",AG58="Moderado"),AND(AE58="Alta",AG58="Mayor"),AND(AE58="Muy Alta",AG58="Leve"),AND(AE58="Muy Alta",AG58="Menor"),AND(AE58="Muy Alta",AG58="Moderado"),AND(AE58="Muy Alta",AG58="Mayor")),"Alto",IF(OR(AND(AE58="Muy Baja",AG58="Catastrófico"),AND(AE58="Baja",AG58="Catastrófico"),AND(AE58="Media",AG58="Catastrófico"),AND(AE58="Alta",AG58="Catastrófico"),AND(AE58="Muy Alta",AG58="Catastrófico")),"Extremo","")))),"")</f>
        <v>Moderado</v>
      </c>
      <c r="AJ58" s="199"/>
      <c r="AK58" s="229" t="s">
        <v>616</v>
      </c>
      <c r="AL58" s="229" t="s">
        <v>317</v>
      </c>
      <c r="AM58" s="229" t="s">
        <v>318</v>
      </c>
      <c r="AN58" s="229" t="s">
        <v>319</v>
      </c>
      <c r="AO58" s="339" t="s">
        <v>617</v>
      </c>
      <c r="AP58" s="339"/>
      <c r="AQ58" s="339"/>
    </row>
    <row r="59" spans="1:43" s="156" customFormat="1" ht="99.75" customHeight="1" x14ac:dyDescent="0.25">
      <c r="A59" s="397"/>
      <c r="B59" s="395"/>
      <c r="C59" s="339"/>
      <c r="D59" s="339"/>
      <c r="E59" s="339"/>
      <c r="F59" s="401"/>
      <c r="G59" s="339"/>
      <c r="H59" s="339"/>
      <c r="I59" s="339"/>
      <c r="J59" s="339"/>
      <c r="K59" s="339"/>
      <c r="L59" s="339"/>
      <c r="M59" s="382"/>
      <c r="N59" s="374"/>
      <c r="O59" s="366"/>
      <c r="P59" s="367"/>
      <c r="Q59" s="366">
        <f ca="1">IF(NOT(ISERROR(MATCH(P59,_xlfn.ANCHORARRAY(F70),0))),O72&amp;"Por favor no seleccionar los criterios de impacto",P59)</f>
        <v>0</v>
      </c>
      <c r="R59" s="374"/>
      <c r="S59" s="366"/>
      <c r="T59" s="365"/>
      <c r="U59" s="208">
        <v>2</v>
      </c>
      <c r="V59" s="241" t="s">
        <v>618</v>
      </c>
      <c r="W59" s="193" t="str">
        <f t="shared" si="70"/>
        <v>Probabilidad</v>
      </c>
      <c r="X59" s="194" t="s">
        <v>81</v>
      </c>
      <c r="Y59" s="194" t="s">
        <v>80</v>
      </c>
      <c r="Z59" s="195" t="str">
        <f t="shared" ref="Z59:Z63" si="73">IF(AND(X59="Preventivo",Y59="Automático"),"50%",IF(AND(X59="Preventivo",Y59="Manual"),"40%",IF(AND(X59="Detectivo",Y59="Automático"),"40%",IF(AND(X59="Detectivo",Y59="Manual"),"30%",IF(AND(X59="Correctivo",Y59="Automático"),"35%",IF(AND(X59="Correctivo",Y59="Manual"),"25%",""))))))</f>
        <v>30%</v>
      </c>
      <c r="AA59" s="194" t="s">
        <v>203</v>
      </c>
      <c r="AB59" s="194" t="s">
        <v>84</v>
      </c>
      <c r="AC59" s="194" t="s">
        <v>259</v>
      </c>
      <c r="AD59" s="196">
        <f>IFERROR(IF(AND(W58="Probabilidad",W59="Probabilidad"),(AF58-(+AF58*Z59)),IF(W59="Probabilidad",(O58-(+O58*Z59)),IF(W59="Impacto",AF58,""))),"")</f>
        <v>0.29399999999999998</v>
      </c>
      <c r="AE59" s="197" t="str">
        <f t="shared" ref="AE59:AE63" si="74">IFERROR(IF(AD59="","",IF(AD59&lt;=0.2,"Muy Baja",IF(AD59&lt;=0.4,"Baja",IF(AD59&lt;=0.6,"Media",IF(AD59&lt;=0.8,"Alta","Muy Alta"))))),"")</f>
        <v>Baja</v>
      </c>
      <c r="AF59" s="195">
        <f t="shared" ref="AF59:AF63" si="75">+AD59</f>
        <v>0.29399999999999998</v>
      </c>
      <c r="AG59" s="197" t="str">
        <f t="shared" ref="AG59:AG63" si="76">IFERROR(IF(AH59="","",IF(AH59&lt;=0.2,"Leve",IF(AH59&lt;=0.4,"Menor",IF(AH59&lt;=0.6,"Moderado",IF(AH59&lt;=0.8,"Mayor","Catastrófico"))))),"")</f>
        <v>Moderado</v>
      </c>
      <c r="AH59" s="195">
        <f>IFERROR(IF(AND(W58="Impacto",W59="Impacto"),(AH58-(+AH58*Z59)),IF(W59="Impacto",($R$13-(+$R$13*Z59)),IF(W59="Probabilidad",AH58,""))),"")</f>
        <v>0.6</v>
      </c>
      <c r="AI59" s="198" t="str">
        <f t="shared" ref="AI59:AI63" si="77">IFERROR(IF(OR(AND(AE59="Muy Baja",AG59="Leve"),AND(AE59="Muy Baja",AG59="Menor"),AND(AE59="Baja",AG59="Leve")),"Bajo",IF(OR(AND(AE59="Muy baja",AG59="Moderado"),AND(AE59="Baja",AG59="Menor"),AND(AE59="Baja",AG59="Moderado"),AND(AE59="Media",AG59="Leve"),AND(AE59="Media",AG59="Menor"),AND(AE59="Media",AG59="Moderado"),AND(AE59="Alta",AG59="Leve"),AND(AE59="Alta",AG59="Menor")),"Moderado",IF(OR(AND(AE59="Muy Baja",AG59="Mayor"),AND(AE59="Baja",AG59="Mayor"),AND(AE59="Media",AG59="Mayor"),AND(AE59="Alta",AG59="Moderado"),AND(AE59="Alta",AG59="Mayor"),AND(AE59="Muy Alta",AG59="Leve"),AND(AE59="Muy Alta",AG59="Menor"),AND(AE59="Muy Alta",AG59="Moderado"),AND(AE59="Muy Alta",AG59="Mayor")),"Alto",IF(OR(AND(AE59="Muy Baja",AG59="Catastrófico"),AND(AE59="Baja",AG59="Catastrófico"),AND(AE59="Media",AG59="Catastrófico"),AND(AE59="Alta",AG59="Catastrófico"),AND(AE59="Muy Alta",AG59="Catastrófico")),"Extremo","")))),"")</f>
        <v>Moderado</v>
      </c>
      <c r="AJ59" s="199"/>
      <c r="AK59" s="229" t="s">
        <v>619</v>
      </c>
      <c r="AL59" s="229" t="s">
        <v>317</v>
      </c>
      <c r="AM59" s="229" t="s">
        <v>318</v>
      </c>
      <c r="AN59" s="229" t="s">
        <v>276</v>
      </c>
      <c r="AO59" s="339"/>
      <c r="AP59" s="339"/>
      <c r="AQ59" s="339"/>
    </row>
    <row r="60" spans="1:43" s="156" customFormat="1" ht="99.75" customHeight="1" x14ac:dyDescent="0.25">
      <c r="A60" s="397"/>
      <c r="B60" s="395"/>
      <c r="C60" s="339"/>
      <c r="D60" s="339"/>
      <c r="E60" s="339"/>
      <c r="F60" s="401"/>
      <c r="G60" s="339"/>
      <c r="H60" s="339"/>
      <c r="I60" s="339"/>
      <c r="J60" s="339"/>
      <c r="K60" s="339"/>
      <c r="L60" s="339"/>
      <c r="M60" s="382"/>
      <c r="N60" s="374"/>
      <c r="O60" s="366"/>
      <c r="P60" s="367"/>
      <c r="Q60" s="366">
        <f ca="1">IF(NOT(ISERROR(MATCH(P60,_xlfn.ANCHORARRAY(F71),0))),O73&amp;"Por favor no seleccionar los criterios de impacto",P60)</f>
        <v>0</v>
      </c>
      <c r="R60" s="374"/>
      <c r="S60" s="366"/>
      <c r="T60" s="365"/>
      <c r="U60" s="208">
        <v>3</v>
      </c>
      <c r="V60" s="241" t="s">
        <v>620</v>
      </c>
      <c r="W60" s="193" t="str">
        <f t="shared" si="70"/>
        <v>Probabilidad</v>
      </c>
      <c r="X60" s="194" t="s">
        <v>81</v>
      </c>
      <c r="Y60" s="194" t="s">
        <v>80</v>
      </c>
      <c r="Z60" s="195" t="str">
        <f t="shared" si="73"/>
        <v>30%</v>
      </c>
      <c r="AA60" s="194" t="s">
        <v>203</v>
      </c>
      <c r="AB60" s="194" t="s">
        <v>84</v>
      </c>
      <c r="AC60" s="194" t="s">
        <v>259</v>
      </c>
      <c r="AD60" s="196">
        <f>IFERROR(IF(AND(W59="Probabilidad",W60="Probabilidad"),(AF59-(+AF59*Z60)),IF(AND(W59="Impacto",W60="Probabilidad"),(AF58-(+AF58*Z60)),IF(W60="Impacto",AF59,""))),"")</f>
        <v>0.20579999999999998</v>
      </c>
      <c r="AE60" s="197" t="str">
        <f t="shared" si="74"/>
        <v>Baja</v>
      </c>
      <c r="AF60" s="195">
        <f t="shared" si="75"/>
        <v>0.20579999999999998</v>
      </c>
      <c r="AG60" s="197" t="str">
        <f t="shared" si="76"/>
        <v>Moderado</v>
      </c>
      <c r="AH60" s="195">
        <f>IFERROR(IF(AND(W59="Impacto",W60="Impacto"),(AH59-(+AH59*Z60)),IF(AND(W59="Probabilidad",W60="Impacto"),(AH58-(+AH58*Z60)),IF(W60="Probabilidad",AH59,""))),"")</f>
        <v>0.6</v>
      </c>
      <c r="AI60" s="198" t="str">
        <f t="shared" si="77"/>
        <v>Moderado</v>
      </c>
      <c r="AJ60" s="199"/>
      <c r="AK60" s="229" t="s">
        <v>621</v>
      </c>
      <c r="AL60" s="229" t="s">
        <v>317</v>
      </c>
      <c r="AM60" s="229" t="s">
        <v>318</v>
      </c>
      <c r="AN60" s="229" t="s">
        <v>320</v>
      </c>
      <c r="AO60" s="339"/>
      <c r="AP60" s="339"/>
      <c r="AQ60" s="339"/>
    </row>
    <row r="61" spans="1:43" s="156" customFormat="1" ht="15.75" x14ac:dyDescent="0.25">
      <c r="A61" s="397"/>
      <c r="B61" s="395"/>
      <c r="C61" s="339"/>
      <c r="D61" s="339"/>
      <c r="E61" s="339"/>
      <c r="F61" s="401"/>
      <c r="G61" s="339"/>
      <c r="H61" s="339"/>
      <c r="I61" s="339"/>
      <c r="J61" s="339"/>
      <c r="K61" s="339"/>
      <c r="L61" s="339"/>
      <c r="M61" s="382"/>
      <c r="N61" s="374"/>
      <c r="O61" s="366"/>
      <c r="P61" s="367"/>
      <c r="Q61" s="366">
        <f ca="1">IF(NOT(ISERROR(MATCH(P61,_xlfn.ANCHORARRAY(F72),0))),O74&amp;"Por favor no seleccionar los criterios de impacto",P61)</f>
        <v>0</v>
      </c>
      <c r="R61" s="374"/>
      <c r="S61" s="366"/>
      <c r="T61" s="365"/>
      <c r="U61" s="208">
        <v>4</v>
      </c>
      <c r="V61" s="241"/>
      <c r="W61" s="193" t="str">
        <f t="shared" si="70"/>
        <v/>
      </c>
      <c r="X61" s="194"/>
      <c r="Y61" s="194"/>
      <c r="Z61" s="195" t="str">
        <f t="shared" si="73"/>
        <v/>
      </c>
      <c r="AA61" s="194"/>
      <c r="AB61" s="194"/>
      <c r="AC61" s="194"/>
      <c r="AD61" s="196" t="str">
        <f t="shared" ref="AD61:AD63" si="78">IFERROR(IF(AND(W60="Probabilidad",W61="Probabilidad"),(AF60-(+AF60*Z61)),IF(AND(W60="Impacto",W61="Probabilidad"),(AF59-(+AF59*Z61)),IF(W61="Impacto",AF60,""))),"")</f>
        <v/>
      </c>
      <c r="AE61" s="197" t="str">
        <f t="shared" si="74"/>
        <v/>
      </c>
      <c r="AF61" s="195" t="str">
        <f t="shared" si="75"/>
        <v/>
      </c>
      <c r="AG61" s="197" t="str">
        <f t="shared" si="76"/>
        <v/>
      </c>
      <c r="AH61" s="195" t="str">
        <f t="shared" ref="AH61:AH63" si="79">IFERROR(IF(AND(W60="Impacto",W61="Impacto"),(AH60-(+AH60*Z61)),IF(AND(W60="Probabilidad",W61="Impacto"),(AH59-(+AH59*Z61)),IF(W61="Probabilidad",AH60,""))),"")</f>
        <v/>
      </c>
      <c r="AI61" s="198" t="str">
        <f>IFERROR(IF(OR(AND(AE61="Muy Baja",AG61="Leve"),AND(AE61="Muy Baja",AG61="Menor"),AND(AE61="Baja",AG61="Leve")),"Bajo",IF(OR(AND(AE61="Muy baja",AG61="Moderado"),AND(AE61="Baja",AG61="Menor"),AND(AE61="Baja",AG61="Moderado"),AND(AE61="Media",AG61="Leve"),AND(AE61="Media",AG61="Menor"),AND(AE61="Media",AG61="Moderado"),AND(AE61="Alta",AG61="Leve"),AND(AE61="Alta",AG61="Menor")),"Moderado",IF(OR(AND(AE61="Muy Baja",AG61="Mayor"),AND(AE61="Baja",AG61="Mayor"),AND(AE61="Media",AG61="Mayor"),AND(AE61="Alta",AG61="Moderado"),AND(AE61="Alta",AG61="Mayor"),AND(AE61="Muy Alta",AG61="Leve"),AND(AE61="Muy Alta",AG61="Menor"),AND(AE61="Muy Alta",AG61="Moderado"),AND(AE61="Muy Alta",AG61="Mayor")),"Alto",IF(OR(AND(AE61="Muy Baja",AG61="Catastrófico"),AND(AE61="Baja",AG61="Catastrófico"),AND(AE61="Media",AG61="Catastrófico"),AND(AE61="Alta",AG61="Catastrófico"),AND(AE61="Muy Alta",AG61="Catastrófico")),"Extremo","")))),"")</f>
        <v/>
      </c>
      <c r="AJ61" s="199"/>
      <c r="AK61" s="229"/>
      <c r="AL61" s="230"/>
      <c r="AM61" s="230"/>
      <c r="AN61" s="201"/>
      <c r="AO61" s="339"/>
      <c r="AP61" s="339"/>
      <c r="AQ61" s="339"/>
    </row>
    <row r="62" spans="1:43" s="156" customFormat="1" ht="15.75" x14ac:dyDescent="0.25">
      <c r="A62" s="397"/>
      <c r="B62" s="395"/>
      <c r="C62" s="339"/>
      <c r="D62" s="339"/>
      <c r="E62" s="339"/>
      <c r="F62" s="401"/>
      <c r="G62" s="339"/>
      <c r="H62" s="339"/>
      <c r="I62" s="339"/>
      <c r="J62" s="339"/>
      <c r="K62" s="339"/>
      <c r="L62" s="339"/>
      <c r="M62" s="382"/>
      <c r="N62" s="374"/>
      <c r="O62" s="366"/>
      <c r="P62" s="367"/>
      <c r="Q62" s="366">
        <f ca="1">IF(NOT(ISERROR(MATCH(P62,_xlfn.ANCHORARRAY(F73),0))),O75&amp;"Por favor no seleccionar los criterios de impacto",P62)</f>
        <v>0</v>
      </c>
      <c r="R62" s="374"/>
      <c r="S62" s="366"/>
      <c r="T62" s="365"/>
      <c r="U62" s="208">
        <v>5</v>
      </c>
      <c r="V62" s="228"/>
      <c r="W62" s="193" t="str">
        <f t="shared" si="70"/>
        <v/>
      </c>
      <c r="X62" s="194"/>
      <c r="Y62" s="194"/>
      <c r="Z62" s="195" t="str">
        <f t="shared" si="73"/>
        <v/>
      </c>
      <c r="AA62" s="194"/>
      <c r="AB62" s="194"/>
      <c r="AC62" s="194"/>
      <c r="AD62" s="196" t="str">
        <f t="shared" si="78"/>
        <v/>
      </c>
      <c r="AE62" s="197" t="str">
        <f t="shared" si="74"/>
        <v/>
      </c>
      <c r="AF62" s="195" t="str">
        <f t="shared" si="75"/>
        <v/>
      </c>
      <c r="AG62" s="197" t="str">
        <f t="shared" si="76"/>
        <v/>
      </c>
      <c r="AH62" s="195" t="str">
        <f t="shared" si="79"/>
        <v/>
      </c>
      <c r="AI62" s="198" t="str">
        <f t="shared" si="77"/>
        <v/>
      </c>
      <c r="AJ62" s="199"/>
      <c r="AK62" s="229"/>
      <c r="AL62" s="230"/>
      <c r="AM62" s="230"/>
      <c r="AN62" s="201"/>
      <c r="AO62" s="339"/>
      <c r="AP62" s="339"/>
      <c r="AQ62" s="339"/>
    </row>
    <row r="63" spans="1:43" s="156" customFormat="1" ht="15.75" x14ac:dyDescent="0.25">
      <c r="A63" s="397"/>
      <c r="B63" s="396"/>
      <c r="C63" s="339"/>
      <c r="D63" s="339"/>
      <c r="E63" s="339"/>
      <c r="F63" s="401"/>
      <c r="G63" s="339"/>
      <c r="H63" s="339"/>
      <c r="I63" s="339"/>
      <c r="J63" s="339"/>
      <c r="K63" s="339"/>
      <c r="L63" s="339"/>
      <c r="M63" s="382"/>
      <c r="N63" s="374"/>
      <c r="O63" s="366"/>
      <c r="P63" s="367"/>
      <c r="Q63" s="366">
        <f ca="1">IF(NOT(ISERROR(MATCH(P63,_xlfn.ANCHORARRAY(F74),0))),O76&amp;"Por favor no seleccionar los criterios de impacto",P63)</f>
        <v>0</v>
      </c>
      <c r="R63" s="374"/>
      <c r="S63" s="366"/>
      <c r="T63" s="365"/>
      <c r="U63" s="208">
        <v>6</v>
      </c>
      <c r="V63" s="228"/>
      <c r="W63" s="193" t="str">
        <f t="shared" si="70"/>
        <v/>
      </c>
      <c r="X63" s="194"/>
      <c r="Y63" s="194"/>
      <c r="Z63" s="195" t="str">
        <f t="shared" si="73"/>
        <v/>
      </c>
      <c r="AA63" s="194"/>
      <c r="AB63" s="194"/>
      <c r="AC63" s="194"/>
      <c r="AD63" s="196" t="str">
        <f t="shared" si="78"/>
        <v/>
      </c>
      <c r="AE63" s="197" t="str">
        <f t="shared" si="74"/>
        <v/>
      </c>
      <c r="AF63" s="195" t="str">
        <f t="shared" si="75"/>
        <v/>
      </c>
      <c r="AG63" s="197" t="str">
        <f t="shared" si="76"/>
        <v/>
      </c>
      <c r="AH63" s="195" t="str">
        <f t="shared" si="79"/>
        <v/>
      </c>
      <c r="AI63" s="198" t="str">
        <f t="shared" si="77"/>
        <v/>
      </c>
      <c r="AJ63" s="199"/>
      <c r="AK63" s="229"/>
      <c r="AL63" s="230"/>
      <c r="AM63" s="230"/>
      <c r="AN63" s="201"/>
      <c r="AO63" s="339"/>
      <c r="AP63" s="339"/>
      <c r="AQ63" s="339"/>
    </row>
    <row r="64" spans="1:43" s="156" customFormat="1" ht="99.75" customHeight="1" x14ac:dyDescent="0.25">
      <c r="A64" s="397">
        <v>10</v>
      </c>
      <c r="B64" s="394" t="s">
        <v>234</v>
      </c>
      <c r="C64" s="339" t="s">
        <v>76</v>
      </c>
      <c r="D64" s="339" t="s">
        <v>315</v>
      </c>
      <c r="E64" s="339" t="s">
        <v>321</v>
      </c>
      <c r="F64" s="401" t="s">
        <v>622</v>
      </c>
      <c r="G64" s="339" t="s">
        <v>248</v>
      </c>
      <c r="H64" s="339" t="s">
        <v>77</v>
      </c>
      <c r="I64" s="339"/>
      <c r="J64" s="339"/>
      <c r="K64" s="339"/>
      <c r="L64" s="339"/>
      <c r="M64" s="382">
        <v>365</v>
      </c>
      <c r="N64" s="374" t="str">
        <f>IF(M64&lt;=0,"",IF(M64&lt;=2,"Muy Baja",IF(M64&lt;=24,"Baja",IF(M64&lt;=500,"Media",IF(M64&lt;=5000,"Alta","Muy Alta")))))</f>
        <v>Media</v>
      </c>
      <c r="O64" s="366">
        <f>IF(N64="","",IF(N64="Muy Baja",0.2,IF(N64="Baja",0.4,IF(N64="Media",0.6,IF(N64="Alta",0.8,IF(N64="Muy Alta",1,))))))</f>
        <v>0.6</v>
      </c>
      <c r="P64" s="367" t="s">
        <v>78</v>
      </c>
      <c r="Q64" s="366" t="str">
        <f>IF(NOT(ISERROR(MATCH(P64,'[5]Tabla Impacto'!$B$222:$B$224,0))),'[5]Tabla Impacto'!$F$224&amp;"Por favor no seleccionar los criterios de impacto(Afectación Económica o presupuestal y Pérdida Reputacional)",P64)</f>
        <v xml:space="preserve">     El riesgo afecta la imagen de la entidad con algunos usuarios de relevancia frente al logro de los objetivos</v>
      </c>
      <c r="R64" s="374" t="str">
        <f>IF(OR(Q64='[5]Tabla Impacto'!$C$12,Q64='[5]Tabla Impacto'!$D$12),"Leve",IF(OR(Q64='[5]Tabla Impacto'!$C$13,Q64='[5]Tabla Impacto'!$D$13),"Menor",IF(OR(Q64='[5]Tabla Impacto'!$C$14,Q64='[5]Tabla Impacto'!$D$14),"Moderado",IF(OR(Q64='[5]Tabla Impacto'!$C$15,Q64='[5]Tabla Impacto'!$D$15),"Mayor",IF(OR(Q64='[5]Tabla Impacto'!$C$16,Q64='[5]Tabla Impacto'!$D$16),"Catastrófico","")))))</f>
        <v>Moderado</v>
      </c>
      <c r="S64" s="366">
        <f>IF(R64="","",IF(R64="Leve",0.2,IF(R64="Menor",0.4,IF(R64="Moderado",0.6,IF(R64="Mayor",0.8,IF(R64="Catastrófico",1,))))))</f>
        <v>0.6</v>
      </c>
      <c r="T64" s="365" t="str">
        <f>IF(OR(AND(N64="Muy Baja",R64="Leve"),AND(N64="Muy Baja",R64="Menor"),AND(N64="Baja",R64="Leve")),"Bajo",IF(OR(AND(N64="Muy baja",R64="Moderado"),AND(N64="Baja",R64="Menor"),AND(N64="Baja",R64="Moderado"),AND(N64="Media",R64="Leve"),AND(N64="Media",R64="Menor"),AND(N64="Media",R64="Moderado"),AND(N64="Alta",R64="Leve"),AND(N64="Alta",R64="Menor")),"Moderado",IF(OR(AND(N64="Muy Baja",R64="Mayor"),AND(N64="Baja",R64="Mayor"),AND(N64="Media",R64="Mayor"),AND(N64="Alta",R64="Moderado"),AND(N64="Alta",R64="Mayor"),AND(N64="Muy Alta",R64="Leve"),AND(N64="Muy Alta",R64="Menor"),AND(N64="Muy Alta",R64="Moderado"),AND(N64="Muy Alta",R64="Mayor")),"Alto",IF(OR(AND(N64="Muy Baja",R64="Catastrófico"),AND(N64="Baja",R64="Catastrófico"),AND(N64="Media",R64="Catastrófico"),AND(N64="Alta",R64="Catastrófico"),AND(N64="Muy Alta",R64="Catastrófico")),"Extremo",""))))</f>
        <v>Moderado</v>
      </c>
      <c r="U64" s="208">
        <v>1</v>
      </c>
      <c r="V64" s="228" t="s">
        <v>623</v>
      </c>
      <c r="W64" s="193" t="str">
        <f>IF(OR(X64="Preventivo",X64="Detectivo"),"Probabilidad",IF(X64="Correctivo","Impacto",""))</f>
        <v>Probabilidad</v>
      </c>
      <c r="X64" s="194" t="s">
        <v>81</v>
      </c>
      <c r="Y64" s="194" t="s">
        <v>80</v>
      </c>
      <c r="Z64" s="195" t="str">
        <f>IF(AND(X64="Preventivo",Y64="Automático"),"50%",IF(AND(X64="Preventivo",Y64="Manual"),"40%",IF(AND(X64="Detectivo",Y64="Automático"),"40%",IF(AND(X64="Detectivo",Y64="Manual"),"30%",IF(AND(X64="Correctivo",Y64="Automático"),"35%",IF(AND(X64="Correctivo",Y64="Manual"),"25%",""))))))</f>
        <v>30%</v>
      </c>
      <c r="AA64" s="194" t="s">
        <v>203</v>
      </c>
      <c r="AB64" s="194" t="s">
        <v>84</v>
      </c>
      <c r="AC64" s="194" t="s">
        <v>259</v>
      </c>
      <c r="AD64" s="196">
        <f>IFERROR(IF(W64="Probabilidad",(O64-(+O64*Z64)),IF(W64="Impacto",O64,"")),"")</f>
        <v>0.42</v>
      </c>
      <c r="AE64" s="197" t="str">
        <f>IFERROR(IF(AD64="","",IF(AD64&lt;=0.2,"Muy Baja",IF(AD64&lt;=0.4,"Baja",IF(AD64&lt;=0.6,"Media",IF(AD64&lt;=0.8,"Alta","Muy Alta"))))),"")</f>
        <v>Media</v>
      </c>
      <c r="AF64" s="195">
        <f>+AD64</f>
        <v>0.42</v>
      </c>
      <c r="AG64" s="197" t="str">
        <f>IFERROR(IF(AH64="","",IF(AH64&lt;=0.2,"Leve",IF(AH64&lt;=0.4,"Menor",IF(AH64&lt;=0.6,"Moderado",IF(AH64&lt;=0.8,"Mayor","Catastrófico"))))),"")</f>
        <v>Moderado</v>
      </c>
      <c r="AH64" s="195">
        <f>IFERROR(IF(W64="Impacto",(S64-(+S64*Z64)),IF(W64="Probabilidad",S64,"")),"")</f>
        <v>0.6</v>
      </c>
      <c r="AI64" s="198" t="str">
        <f>IFERROR(IF(OR(AND(AE64="Muy Baja",AG64="Leve"),AND(AE64="Muy Baja",AG64="Menor"),AND(AE64="Baja",AG64="Leve")),"Bajo",IF(OR(AND(AE64="Muy baja",AG64="Moderado"),AND(AE64="Baja",AG64="Menor"),AND(AE64="Baja",AG64="Moderado"),AND(AE64="Media",AG64="Leve"),AND(AE64="Media",AG64="Menor"),AND(AE64="Media",AG64="Moderado"),AND(AE64="Alta",AG64="Leve"),AND(AE64="Alta",AG64="Menor")),"Moderado",IF(OR(AND(AE64="Muy Baja",AG64="Mayor"),AND(AE64="Baja",AG64="Mayor"),AND(AE64="Media",AG64="Mayor"),AND(AE64="Alta",AG64="Moderado"),AND(AE64="Alta",AG64="Mayor"),AND(AE64="Muy Alta",AG64="Leve"),AND(AE64="Muy Alta",AG64="Menor"),AND(AE64="Muy Alta",AG64="Moderado"),AND(AE64="Muy Alta",AG64="Mayor")),"Alto",IF(OR(AND(AE64="Muy Baja",AG64="Catastrófico"),AND(AE64="Baja",AG64="Catastrófico"),AND(AE64="Media",AG64="Catastrófico"),AND(AE64="Alta",AG64="Catastrófico"),AND(AE64="Muy Alta",AG64="Catastrófico")),"Extremo","")))),"")</f>
        <v>Moderado</v>
      </c>
      <c r="AJ64" s="199"/>
      <c r="AK64" s="229" t="s">
        <v>621</v>
      </c>
      <c r="AL64" s="229" t="s">
        <v>317</v>
      </c>
      <c r="AM64" s="229" t="s">
        <v>317</v>
      </c>
      <c r="AN64" s="201" t="s">
        <v>320</v>
      </c>
      <c r="AO64" s="339" t="s">
        <v>617</v>
      </c>
      <c r="AP64" s="339"/>
      <c r="AQ64" s="339"/>
    </row>
    <row r="65" spans="1:43" s="156" customFormat="1" ht="99.75" customHeight="1" x14ac:dyDescent="0.25">
      <c r="A65" s="397"/>
      <c r="B65" s="395"/>
      <c r="C65" s="339"/>
      <c r="D65" s="339"/>
      <c r="E65" s="339"/>
      <c r="F65" s="401"/>
      <c r="G65" s="339"/>
      <c r="H65" s="339"/>
      <c r="I65" s="339"/>
      <c r="J65" s="339"/>
      <c r="K65" s="339"/>
      <c r="L65" s="339"/>
      <c r="M65" s="382"/>
      <c r="N65" s="374"/>
      <c r="O65" s="366"/>
      <c r="P65" s="367"/>
      <c r="Q65" s="366">
        <f ca="1">IF(NOT(ISERROR(MATCH(P65,_xlfn.ANCHORARRAY(F76),0))),O78&amp;"Por favor no seleccionar los criterios de impacto",P65)</f>
        <v>0</v>
      </c>
      <c r="R65" s="374"/>
      <c r="S65" s="366"/>
      <c r="T65" s="365"/>
      <c r="U65" s="208">
        <v>2</v>
      </c>
      <c r="V65" s="241" t="s">
        <v>624</v>
      </c>
      <c r="W65" s="193" t="str">
        <f>IF(OR(X65="Preventivo",X65="Detectivo"),"Probabilidad",IF(X65="Correctivo","Impacto",""))</f>
        <v>Probabilidad</v>
      </c>
      <c r="X65" s="194" t="s">
        <v>81</v>
      </c>
      <c r="Y65" s="194" t="s">
        <v>80</v>
      </c>
      <c r="Z65" s="195" t="str">
        <f t="shared" ref="Z65:Z69" si="80">IF(AND(X65="Preventivo",Y65="Automático"),"50%",IF(AND(X65="Preventivo",Y65="Manual"),"40%",IF(AND(X65="Detectivo",Y65="Automático"),"40%",IF(AND(X65="Detectivo",Y65="Manual"),"30%",IF(AND(X65="Correctivo",Y65="Automático"),"35%",IF(AND(X65="Correctivo",Y65="Manual"),"25%",""))))))</f>
        <v>30%</v>
      </c>
      <c r="AA65" s="194" t="s">
        <v>203</v>
      </c>
      <c r="AB65" s="194" t="s">
        <v>84</v>
      </c>
      <c r="AC65" s="194" t="s">
        <v>259</v>
      </c>
      <c r="AD65" s="196">
        <f>IFERROR(IF(AND(W64="Probabilidad",W65="Probabilidad"),(AF64-(+AF64*Z65)),IF(W65="Probabilidad",(O64-(+O64*Z65)),IF(W65="Impacto",AF64,""))),"")</f>
        <v>0.29399999999999998</v>
      </c>
      <c r="AE65" s="197" t="str">
        <f t="shared" ref="AE65:AE69" si="81">IFERROR(IF(AD65="","",IF(AD65&lt;=0.2,"Muy Baja",IF(AD65&lt;=0.4,"Baja",IF(AD65&lt;=0.6,"Media",IF(AD65&lt;=0.8,"Alta","Muy Alta"))))),"")</f>
        <v>Baja</v>
      </c>
      <c r="AF65" s="195">
        <f t="shared" ref="AF65:AF69" si="82">+AD65</f>
        <v>0.29399999999999998</v>
      </c>
      <c r="AG65" s="197" t="str">
        <f t="shared" ref="AG65:AG69" si="83">IFERROR(IF(AH65="","",IF(AH65&lt;=0.2,"Leve",IF(AH65&lt;=0.4,"Menor",IF(AH65&lt;=0.6,"Moderado",IF(AH65&lt;=0.8,"Mayor","Catastrófico"))))),"")</f>
        <v>Moderado</v>
      </c>
      <c r="AH65" s="195">
        <f>IFERROR(IF(AND(W64="Impacto",W65="Impacto"),(AH58-(+AH58*Z65)),IF(W65="Impacto",($R$19-(+$R$19*Z65)),IF(W65="Probabilidad",AH58,""))),"")</f>
        <v>0.6</v>
      </c>
      <c r="AI65" s="198" t="str">
        <f t="shared" ref="AI65:AI66" si="84">IFERROR(IF(OR(AND(AE65="Muy Baja",AG65="Leve"),AND(AE65="Muy Baja",AG65="Menor"),AND(AE65="Baja",AG65="Leve")),"Bajo",IF(OR(AND(AE65="Muy baja",AG65="Moderado"),AND(AE65="Baja",AG65="Menor"),AND(AE65="Baja",AG65="Moderado"),AND(AE65="Media",AG65="Leve"),AND(AE65="Media",AG65="Menor"),AND(AE65="Media",AG65="Moderado"),AND(AE65="Alta",AG65="Leve"),AND(AE65="Alta",AG65="Menor")),"Moderado",IF(OR(AND(AE65="Muy Baja",AG65="Mayor"),AND(AE65="Baja",AG65="Mayor"),AND(AE65="Media",AG65="Mayor"),AND(AE65="Alta",AG65="Moderado"),AND(AE65="Alta",AG65="Mayor"),AND(AE65="Muy Alta",AG65="Leve"),AND(AE65="Muy Alta",AG65="Menor"),AND(AE65="Muy Alta",AG65="Moderado"),AND(AE65="Muy Alta",AG65="Mayor")),"Alto",IF(OR(AND(AE65="Muy Baja",AG65="Catastrófico"),AND(AE65="Baja",AG65="Catastrófico"),AND(AE65="Media",AG65="Catastrófico"),AND(AE65="Alta",AG65="Catastrófico"),AND(AE65="Muy Alta",AG65="Catastrófico")),"Extremo","")))),"")</f>
        <v>Moderado</v>
      </c>
      <c r="AJ65" s="199"/>
      <c r="AK65" s="229" t="s">
        <v>625</v>
      </c>
      <c r="AL65" s="229" t="s">
        <v>317</v>
      </c>
      <c r="AM65" s="229" t="s">
        <v>322</v>
      </c>
      <c r="AN65" s="201" t="s">
        <v>323</v>
      </c>
      <c r="AO65" s="339"/>
      <c r="AP65" s="339"/>
      <c r="AQ65" s="339"/>
    </row>
    <row r="66" spans="1:43" s="156" customFormat="1" ht="6.75" customHeight="1" x14ac:dyDescent="0.25">
      <c r="A66" s="397"/>
      <c r="B66" s="395"/>
      <c r="C66" s="339"/>
      <c r="D66" s="339"/>
      <c r="E66" s="339"/>
      <c r="F66" s="401"/>
      <c r="G66" s="339"/>
      <c r="H66" s="339"/>
      <c r="I66" s="339"/>
      <c r="J66" s="339"/>
      <c r="K66" s="339"/>
      <c r="L66" s="339"/>
      <c r="M66" s="382"/>
      <c r="N66" s="374"/>
      <c r="O66" s="366"/>
      <c r="P66" s="367"/>
      <c r="Q66" s="366">
        <f ca="1">IF(NOT(ISERROR(MATCH(P66,_xlfn.ANCHORARRAY(F77),0))),O79&amp;"Por favor no seleccionar los criterios de impacto",P66)</f>
        <v>0</v>
      </c>
      <c r="R66" s="374"/>
      <c r="S66" s="366"/>
      <c r="T66" s="365"/>
      <c r="U66" s="208">
        <v>3</v>
      </c>
      <c r="V66" s="192"/>
      <c r="W66" s="193" t="str">
        <f>IF(OR(X66="Preventivo",X66="Detectivo"),"Probabilidad",IF(X66="Correctivo","Impacto",""))</f>
        <v/>
      </c>
      <c r="X66" s="194"/>
      <c r="Y66" s="194"/>
      <c r="Z66" s="195" t="str">
        <f t="shared" si="80"/>
        <v/>
      </c>
      <c r="AA66" s="194"/>
      <c r="AB66" s="194"/>
      <c r="AC66" s="194"/>
      <c r="AD66" s="196" t="str">
        <f>IFERROR(IF(AND(W65="Probabilidad",W66="Probabilidad"),(AF65-(+AF65*Z66)),IF(AND(W65="Impacto",W66="Probabilidad"),(AF64-(+AF64*Z66)),IF(W66="Impacto",AF65,""))),"")</f>
        <v/>
      </c>
      <c r="AE66" s="197" t="str">
        <f t="shared" si="81"/>
        <v/>
      </c>
      <c r="AF66" s="195" t="str">
        <f t="shared" si="82"/>
        <v/>
      </c>
      <c r="AG66" s="197" t="str">
        <f t="shared" si="83"/>
        <v/>
      </c>
      <c r="AH66" s="195" t="str">
        <f>IFERROR(IF(AND(W65="Impacto",W66="Impacto"),(AH65-(+AH65*Z66)),IF(AND(W65="Probabilidad",W66="Impacto"),(AH64-(+AH64*Z66)),IF(W66="Probabilidad",AH65,""))),"")</f>
        <v/>
      </c>
      <c r="AI66" s="198" t="str">
        <f t="shared" si="84"/>
        <v/>
      </c>
      <c r="AJ66" s="199"/>
      <c r="AK66" s="229"/>
      <c r="AL66" s="230"/>
      <c r="AM66" s="230"/>
      <c r="AN66" s="201"/>
      <c r="AO66" s="339"/>
      <c r="AP66" s="339"/>
      <c r="AQ66" s="339"/>
    </row>
    <row r="67" spans="1:43" s="156" customFormat="1" ht="6.75" customHeight="1" x14ac:dyDescent="0.25">
      <c r="A67" s="397"/>
      <c r="B67" s="395"/>
      <c r="C67" s="339"/>
      <c r="D67" s="339"/>
      <c r="E67" s="339"/>
      <c r="F67" s="401"/>
      <c r="G67" s="339"/>
      <c r="H67" s="339"/>
      <c r="I67" s="339"/>
      <c r="J67" s="339"/>
      <c r="K67" s="339"/>
      <c r="L67" s="339"/>
      <c r="M67" s="382"/>
      <c r="N67" s="374"/>
      <c r="O67" s="366"/>
      <c r="P67" s="367"/>
      <c r="Q67" s="366">
        <f ca="1">IF(NOT(ISERROR(MATCH(P67,_xlfn.ANCHORARRAY(F78),0))),O80&amp;"Por favor no seleccionar los criterios de impacto",P67)</f>
        <v>0</v>
      </c>
      <c r="R67" s="374"/>
      <c r="S67" s="366"/>
      <c r="T67" s="365"/>
      <c r="U67" s="208">
        <v>4</v>
      </c>
      <c r="V67" s="228"/>
      <c r="W67" s="193" t="str">
        <f t="shared" ref="W67:W69" si="85">IF(OR(X67="Preventivo",X67="Detectivo"),"Probabilidad",IF(X67="Correctivo","Impacto",""))</f>
        <v/>
      </c>
      <c r="X67" s="194"/>
      <c r="Y67" s="194"/>
      <c r="Z67" s="195" t="str">
        <f t="shared" si="80"/>
        <v/>
      </c>
      <c r="AA67" s="194"/>
      <c r="AB67" s="194"/>
      <c r="AC67" s="194"/>
      <c r="AD67" s="196" t="str">
        <f t="shared" ref="AD67:AD69" si="86">IFERROR(IF(AND(W66="Probabilidad",W67="Probabilidad"),(AF66-(+AF66*Z67)),IF(AND(W66="Impacto",W67="Probabilidad"),(AF65-(+AF65*Z67)),IF(W67="Impacto",AF66,""))),"")</f>
        <v/>
      </c>
      <c r="AE67" s="197" t="str">
        <f t="shared" si="81"/>
        <v/>
      </c>
      <c r="AF67" s="195" t="str">
        <f t="shared" si="82"/>
        <v/>
      </c>
      <c r="AG67" s="197" t="str">
        <f t="shared" si="83"/>
        <v/>
      </c>
      <c r="AH67" s="195" t="str">
        <f t="shared" ref="AH67:AH69" si="87">IFERROR(IF(AND(W66="Impacto",W67="Impacto"),(AH66-(+AH66*Z67)),IF(AND(W66="Probabilidad",W67="Impacto"),(AH65-(+AH65*Z67)),IF(W67="Probabilidad",AH66,""))),"")</f>
        <v/>
      </c>
      <c r="AI67" s="198" t="str">
        <f>IFERROR(IF(OR(AND(AE67="Muy Baja",AG67="Leve"),AND(AE67="Muy Baja",AG67="Menor"),AND(AE67="Baja",AG67="Leve")),"Bajo",IF(OR(AND(AE67="Muy baja",AG67="Moderado"),AND(AE67="Baja",AG67="Menor"),AND(AE67="Baja",AG67="Moderado"),AND(AE67="Media",AG67="Leve"),AND(AE67="Media",AG67="Menor"),AND(AE67="Media",AG67="Moderado"),AND(AE67="Alta",AG67="Leve"),AND(AE67="Alta",AG67="Menor")),"Moderado",IF(OR(AND(AE67="Muy Baja",AG67="Mayor"),AND(AE67="Baja",AG67="Mayor"),AND(AE67="Media",AG67="Mayor"),AND(AE67="Alta",AG67="Moderado"),AND(AE67="Alta",AG67="Mayor"),AND(AE67="Muy Alta",AG67="Leve"),AND(AE67="Muy Alta",AG67="Menor"),AND(AE67="Muy Alta",AG67="Moderado"),AND(AE67="Muy Alta",AG67="Mayor")),"Alto",IF(OR(AND(AE67="Muy Baja",AG67="Catastrófico"),AND(AE67="Baja",AG67="Catastrófico"),AND(AE67="Media",AG67="Catastrófico"),AND(AE67="Alta",AG67="Catastrófico"),AND(AE67="Muy Alta",AG67="Catastrófico")),"Extremo","")))),"")</f>
        <v/>
      </c>
      <c r="AJ67" s="199"/>
      <c r="AK67" s="229"/>
      <c r="AL67" s="230"/>
      <c r="AM67" s="230"/>
      <c r="AN67" s="201"/>
      <c r="AO67" s="339"/>
      <c r="AP67" s="339"/>
      <c r="AQ67" s="339"/>
    </row>
    <row r="68" spans="1:43" s="156" customFormat="1" ht="6.75" customHeight="1" x14ac:dyDescent="0.25">
      <c r="A68" s="397"/>
      <c r="B68" s="395"/>
      <c r="C68" s="339"/>
      <c r="D68" s="339"/>
      <c r="E68" s="339"/>
      <c r="F68" s="401"/>
      <c r="G68" s="339"/>
      <c r="H68" s="339"/>
      <c r="I68" s="339"/>
      <c r="J68" s="339"/>
      <c r="K68" s="339"/>
      <c r="L68" s="339"/>
      <c r="M68" s="382"/>
      <c r="N68" s="374"/>
      <c r="O68" s="366"/>
      <c r="P68" s="367"/>
      <c r="Q68" s="366">
        <f ca="1">IF(NOT(ISERROR(MATCH(P68,_xlfn.ANCHORARRAY(F79),0))),O81&amp;"Por favor no seleccionar los criterios de impacto",P68)</f>
        <v>0</v>
      </c>
      <c r="R68" s="374"/>
      <c r="S68" s="366"/>
      <c r="T68" s="365"/>
      <c r="U68" s="208">
        <v>5</v>
      </c>
      <c r="V68" s="228"/>
      <c r="W68" s="193" t="str">
        <f t="shared" si="85"/>
        <v/>
      </c>
      <c r="X68" s="194"/>
      <c r="Y68" s="194"/>
      <c r="Z68" s="195" t="str">
        <f t="shared" si="80"/>
        <v/>
      </c>
      <c r="AA68" s="194"/>
      <c r="AB68" s="194"/>
      <c r="AC68" s="194"/>
      <c r="AD68" s="196" t="str">
        <f t="shared" si="86"/>
        <v/>
      </c>
      <c r="AE68" s="197" t="str">
        <f t="shared" si="81"/>
        <v/>
      </c>
      <c r="AF68" s="195" t="str">
        <f t="shared" si="82"/>
        <v/>
      </c>
      <c r="AG68" s="197" t="str">
        <f t="shared" si="83"/>
        <v/>
      </c>
      <c r="AH68" s="195" t="str">
        <f t="shared" si="87"/>
        <v/>
      </c>
      <c r="AI68" s="198" t="str">
        <f t="shared" ref="AI68:AI69" si="88">IFERROR(IF(OR(AND(AE68="Muy Baja",AG68="Leve"),AND(AE68="Muy Baja",AG68="Menor"),AND(AE68="Baja",AG68="Leve")),"Bajo",IF(OR(AND(AE68="Muy baja",AG68="Moderado"),AND(AE68="Baja",AG68="Menor"),AND(AE68="Baja",AG68="Moderado"),AND(AE68="Media",AG68="Leve"),AND(AE68="Media",AG68="Menor"),AND(AE68="Media",AG68="Moderado"),AND(AE68="Alta",AG68="Leve"),AND(AE68="Alta",AG68="Menor")),"Moderado",IF(OR(AND(AE68="Muy Baja",AG68="Mayor"),AND(AE68="Baja",AG68="Mayor"),AND(AE68="Media",AG68="Mayor"),AND(AE68="Alta",AG68="Moderado"),AND(AE68="Alta",AG68="Mayor"),AND(AE68="Muy Alta",AG68="Leve"),AND(AE68="Muy Alta",AG68="Menor"),AND(AE68="Muy Alta",AG68="Moderado"),AND(AE68="Muy Alta",AG68="Mayor")),"Alto",IF(OR(AND(AE68="Muy Baja",AG68="Catastrófico"),AND(AE68="Baja",AG68="Catastrófico"),AND(AE68="Media",AG68="Catastrófico"),AND(AE68="Alta",AG68="Catastrófico"),AND(AE68="Muy Alta",AG68="Catastrófico")),"Extremo","")))),"")</f>
        <v/>
      </c>
      <c r="AJ68" s="199"/>
      <c r="AK68" s="229"/>
      <c r="AL68" s="230"/>
      <c r="AM68" s="230"/>
      <c r="AN68" s="201"/>
      <c r="AO68" s="339"/>
      <c r="AP68" s="339"/>
      <c r="AQ68" s="339"/>
    </row>
    <row r="69" spans="1:43" s="156" customFormat="1" ht="6.75" customHeight="1" x14ac:dyDescent="0.25">
      <c r="A69" s="397"/>
      <c r="B69" s="396"/>
      <c r="C69" s="339"/>
      <c r="D69" s="339"/>
      <c r="E69" s="339"/>
      <c r="F69" s="401"/>
      <c r="G69" s="339"/>
      <c r="H69" s="339"/>
      <c r="I69" s="339"/>
      <c r="J69" s="339"/>
      <c r="K69" s="339"/>
      <c r="L69" s="339"/>
      <c r="M69" s="382"/>
      <c r="N69" s="374"/>
      <c r="O69" s="366"/>
      <c r="P69" s="367"/>
      <c r="Q69" s="366">
        <f ca="1">IF(NOT(ISERROR(MATCH(P69,_xlfn.ANCHORARRAY(F80),0))),O82&amp;"Por favor no seleccionar los criterios de impacto",P69)</f>
        <v>0</v>
      </c>
      <c r="R69" s="374"/>
      <c r="S69" s="366"/>
      <c r="T69" s="365"/>
      <c r="U69" s="208">
        <v>6</v>
      </c>
      <c r="V69" s="228"/>
      <c r="W69" s="193" t="str">
        <f t="shared" si="85"/>
        <v/>
      </c>
      <c r="X69" s="194"/>
      <c r="Y69" s="194"/>
      <c r="Z69" s="195" t="str">
        <f t="shared" si="80"/>
        <v/>
      </c>
      <c r="AA69" s="194"/>
      <c r="AB69" s="194"/>
      <c r="AC69" s="194"/>
      <c r="AD69" s="196" t="str">
        <f t="shared" si="86"/>
        <v/>
      </c>
      <c r="AE69" s="197" t="str">
        <f t="shared" si="81"/>
        <v/>
      </c>
      <c r="AF69" s="195" t="str">
        <f t="shared" si="82"/>
        <v/>
      </c>
      <c r="AG69" s="197" t="str">
        <f t="shared" si="83"/>
        <v/>
      </c>
      <c r="AH69" s="195" t="str">
        <f t="shared" si="87"/>
        <v/>
      </c>
      <c r="AI69" s="198" t="str">
        <f t="shared" si="88"/>
        <v/>
      </c>
      <c r="AJ69" s="199"/>
      <c r="AK69" s="229"/>
      <c r="AL69" s="230"/>
      <c r="AM69" s="230"/>
      <c r="AN69" s="201"/>
      <c r="AO69" s="339"/>
      <c r="AP69" s="339"/>
      <c r="AQ69" s="339"/>
    </row>
    <row r="70" spans="1:43" s="156" customFormat="1" ht="99.75" customHeight="1" x14ac:dyDescent="0.25">
      <c r="A70" s="397">
        <v>11</v>
      </c>
      <c r="B70" s="394" t="s">
        <v>235</v>
      </c>
      <c r="C70" s="339" t="s">
        <v>76</v>
      </c>
      <c r="D70" s="339" t="s">
        <v>324</v>
      </c>
      <c r="E70" s="339" t="s">
        <v>325</v>
      </c>
      <c r="F70" s="398" t="s">
        <v>547</v>
      </c>
      <c r="G70" s="339" t="s">
        <v>248</v>
      </c>
      <c r="H70" s="339" t="s">
        <v>77</v>
      </c>
      <c r="I70" s="339"/>
      <c r="J70" s="339"/>
      <c r="K70" s="339"/>
      <c r="L70" s="339"/>
      <c r="M70" s="382">
        <v>500</v>
      </c>
      <c r="N70" s="374" t="str">
        <f>IF(M70&lt;=0,"",IF(M70&lt;=2,"Muy Baja",IF(M70&lt;=24,"Baja",IF(M70&lt;=500,"Media",IF(M70&lt;=5000,"Alta","Muy Alta")))))</f>
        <v>Media</v>
      </c>
      <c r="O70" s="366">
        <f>IF(N70="","",IF(N70="Muy Baja",0.2,IF(N70="Baja",0.4,IF(N70="Media",0.6,IF(N70="Alta",0.8,IF(N70="Muy Alta",1,))))))</f>
        <v>0.6</v>
      </c>
      <c r="P70" s="367" t="s">
        <v>78</v>
      </c>
      <c r="Q70" s="366" t="str">
        <f>IF(NOT(ISERROR(MATCH(P70,'[6]Tabla Impacto'!$B$222:$B$224,0))),'[6]Tabla Impacto'!$F$224&amp;"Por favor no seleccionar los criterios de impacto(Afectación Económica o presupuestal y Pérdida Reputacional)",P70)</f>
        <v xml:space="preserve">     El riesgo afecta la imagen de la entidad con algunos usuarios de relevancia frente al logro de los objetivos</v>
      </c>
      <c r="R70" s="374" t="str">
        <f>IF(OR(Q70='[6]Tabla Impacto'!$C$12,Q70='[6]Tabla Impacto'!$D$12),"Leve",IF(OR(Q70='[6]Tabla Impacto'!$C$13,Q70='[6]Tabla Impacto'!$D$13),"Menor",IF(OR(Q70='[6]Tabla Impacto'!$C$14,Q70='[6]Tabla Impacto'!$D$14),"Moderado",IF(OR(Q70='[6]Tabla Impacto'!$C$15,Q70='[6]Tabla Impacto'!$D$15),"Mayor",IF(OR(Q70='[6]Tabla Impacto'!$C$16,Q70='[6]Tabla Impacto'!$D$16),"Catastrófico","")))))</f>
        <v>Moderado</v>
      </c>
      <c r="S70" s="366">
        <f>IF(R70="","",IF(R70="Leve",0.2,IF(R70="Menor",0.4,IF(R70="Moderado",0.6,IF(R70="Mayor",0.8,IF(R70="Catastrófico",1,))))))</f>
        <v>0.6</v>
      </c>
      <c r="T70" s="365" t="str">
        <f>IF(OR(AND(N70="Muy Baja",R70="Leve"),AND(N70="Muy Baja",R70="Menor"),AND(N70="Baja",R70="Leve")),"Bajo",IF(OR(AND(N70="Muy baja",R70="Moderado"),AND(N70="Baja",R70="Menor"),AND(N70="Baja",R70="Moderado"),AND(N70="Media",R70="Leve"),AND(N70="Media",R70="Menor"),AND(N70="Media",R70="Moderado"),AND(N70="Alta",R70="Leve"),AND(N70="Alta",R70="Menor")),"Moderado",IF(OR(AND(N70="Muy Baja",R70="Mayor"),AND(N70="Baja",R70="Mayor"),AND(N70="Media",R70="Mayor"),AND(N70="Alta",R70="Moderado"),AND(N70="Alta",R70="Mayor"),AND(N70="Muy Alta",R70="Leve"),AND(N70="Muy Alta",R70="Menor"),AND(N70="Muy Alta",R70="Moderado"),AND(N70="Muy Alta",R70="Mayor")),"Alto",IF(OR(AND(N70="Muy Baja",R70="Catastrófico"),AND(N70="Baja",R70="Catastrófico"),AND(N70="Media",R70="Catastrófico"),AND(N70="Alta",R70="Catastrófico"),AND(N70="Muy Alta",R70="Catastrófico")),"Extremo",""))))</f>
        <v>Moderado</v>
      </c>
      <c r="U70" s="208">
        <v>1</v>
      </c>
      <c r="V70" s="191" t="s">
        <v>568</v>
      </c>
      <c r="W70" s="193" t="str">
        <f t="shared" ref="W70:W75" si="89">IF(OR(X70="Preventivo",X70="Detectivo"),"Probabilidad",IF(X70="Correctivo","Impacto",""))</f>
        <v>Probabilidad</v>
      </c>
      <c r="X70" s="194" t="s">
        <v>81</v>
      </c>
      <c r="Y70" s="194" t="s">
        <v>80</v>
      </c>
      <c r="Z70" s="195" t="str">
        <f>IF(AND(X70="Preventivo",Y70="Automático"),"50%",IF(AND(X70="Preventivo",Y70="Manual"),"40%",IF(AND(X70="Detectivo",Y70="Automático"),"40%",IF(AND(X70="Detectivo",Y70="Manual"),"30%",IF(AND(X70="Correctivo",Y70="Automático"),"35%",IF(AND(X70="Correctivo",Y70="Manual"),"25%",""))))))</f>
        <v>30%</v>
      </c>
      <c r="AA70" s="194" t="s">
        <v>83</v>
      </c>
      <c r="AB70" s="194" t="s">
        <v>84</v>
      </c>
      <c r="AC70" s="194" t="s">
        <v>259</v>
      </c>
      <c r="AD70" s="196">
        <f>IFERROR(IF(W70="Probabilidad",(O70-(+O70*Z70)),IF(W70="Impacto",O70,"")),"")</f>
        <v>0.42</v>
      </c>
      <c r="AE70" s="197" t="str">
        <f>IFERROR(IF(AD70="","",IF(AD70&lt;=0.2,"Muy Baja",IF(AD70&lt;=0.4,"Baja",IF(AD70&lt;=0.6,"Media",IF(AD70&lt;=0.8,"Alta","Muy Alta"))))),"")</f>
        <v>Media</v>
      </c>
      <c r="AF70" s="195">
        <f>+AD70</f>
        <v>0.42</v>
      </c>
      <c r="AG70" s="197" t="str">
        <f>IFERROR(IF(AH70="","",IF(AH70&lt;=0.2,"Leve",IF(AH70&lt;=0.4,"Menor",IF(AH70&lt;=0.6,"Moderado",IF(AH70&lt;=0.8,"Mayor","Catastrófico"))))),"")</f>
        <v>Moderado</v>
      </c>
      <c r="AH70" s="195">
        <f>IFERROR(IF(W70="Impacto",(S70-(+S70*Z70)),IF(W70="Probabilidad",S70,"")),"")</f>
        <v>0.6</v>
      </c>
      <c r="AI70" s="198" t="str">
        <f>IFERROR(IF(OR(AND(AE70="Muy Baja",AG70="Leve"),AND(AE70="Muy Baja",AG70="Menor"),AND(AE70="Baja",AG70="Leve")),"Bajo",IF(OR(AND(AE70="Muy baja",AG70="Moderado"),AND(AE70="Baja",AG70="Menor"),AND(AE70="Baja",AG70="Moderado"),AND(AE70="Media",AG70="Leve"),AND(AE70="Media",AG70="Menor"),AND(AE70="Media",AG70="Moderado"),AND(AE70="Alta",AG70="Leve"),AND(AE70="Alta",AG70="Menor")),"Moderado",IF(OR(AND(AE70="Muy Baja",AG70="Mayor"),AND(AE70="Baja",AG70="Mayor"),AND(AE70="Media",AG70="Mayor"),AND(AE70="Alta",AG70="Moderado"),AND(AE70="Alta",AG70="Mayor"),AND(AE70="Muy Alta",AG70="Leve"),AND(AE70="Muy Alta",AG70="Menor"),AND(AE70="Muy Alta",AG70="Moderado"),AND(AE70="Muy Alta",AG70="Mayor")),"Alto",IF(OR(AND(AE70="Muy Baja",AG70="Catastrófico"),AND(AE70="Baja",AG70="Catastrófico"),AND(AE70="Media",AG70="Catastrófico"),AND(AE70="Alta",AG70="Catastrófico"),AND(AE70="Muy Alta",AG70="Catastrófico")),"Extremo","")))),"")</f>
        <v>Moderado</v>
      </c>
      <c r="AJ70" s="199" t="s">
        <v>205</v>
      </c>
      <c r="AK70" s="190" t="s">
        <v>326</v>
      </c>
      <c r="AL70" s="200" t="s">
        <v>327</v>
      </c>
      <c r="AM70" s="190" t="s">
        <v>328</v>
      </c>
      <c r="AN70" s="201">
        <v>44562</v>
      </c>
      <c r="AO70" s="339" t="s">
        <v>329</v>
      </c>
      <c r="AP70" s="339" t="s">
        <v>275</v>
      </c>
      <c r="AQ70" s="339" t="s">
        <v>330</v>
      </c>
    </row>
    <row r="71" spans="1:43" s="156" customFormat="1" ht="99.75" customHeight="1" x14ac:dyDescent="0.25">
      <c r="A71" s="397"/>
      <c r="B71" s="395"/>
      <c r="C71" s="339"/>
      <c r="D71" s="339"/>
      <c r="E71" s="339"/>
      <c r="F71" s="399"/>
      <c r="G71" s="339"/>
      <c r="H71" s="339"/>
      <c r="I71" s="339"/>
      <c r="J71" s="339"/>
      <c r="K71" s="339"/>
      <c r="L71" s="339"/>
      <c r="M71" s="382"/>
      <c r="N71" s="374"/>
      <c r="O71" s="366"/>
      <c r="P71" s="367"/>
      <c r="Q71" s="366">
        <f ca="1">IF(NOT(ISERROR(MATCH(P71,_xlfn.ANCHORARRAY(F82),0))),O84&amp;"Por favor no seleccionar los criterios de impacto",P71)</f>
        <v>0</v>
      </c>
      <c r="R71" s="374"/>
      <c r="S71" s="366"/>
      <c r="T71" s="365"/>
      <c r="U71" s="208">
        <v>2</v>
      </c>
      <c r="V71" s="191" t="s">
        <v>569</v>
      </c>
      <c r="W71" s="193" t="str">
        <f t="shared" si="89"/>
        <v>Probabilidad</v>
      </c>
      <c r="X71" s="194" t="s">
        <v>81</v>
      </c>
      <c r="Y71" s="194" t="s">
        <v>80</v>
      </c>
      <c r="Z71" s="195" t="str">
        <f t="shared" ref="Z71:Z75" si="90">IF(AND(X71="Preventivo",Y71="Automático"),"50%",IF(AND(X71="Preventivo",Y71="Manual"),"40%",IF(AND(X71="Detectivo",Y71="Automático"),"40%",IF(AND(X71="Detectivo",Y71="Manual"),"30%",IF(AND(X71="Correctivo",Y71="Automático"),"35%",IF(AND(X71="Correctivo",Y71="Manual"),"25%",""))))))</f>
        <v>30%</v>
      </c>
      <c r="AA71" s="194" t="s">
        <v>83</v>
      </c>
      <c r="AB71" s="194" t="s">
        <v>84</v>
      </c>
      <c r="AC71" s="194" t="s">
        <v>259</v>
      </c>
      <c r="AD71" s="196">
        <f>IFERROR(IF(AND(W70="Probabilidad",W71="Probabilidad"),(AF70-(+AF70*Z71)),IF(W71="Probabilidad",(O70-(+O70*Z71)),IF(W71="Impacto",AF70,""))),"")</f>
        <v>0.29399999999999998</v>
      </c>
      <c r="AE71" s="197" t="str">
        <f t="shared" ref="AE71:AE75" si="91">IFERROR(IF(AD71="","",IF(AD71&lt;=0.2,"Muy Baja",IF(AD71&lt;=0.4,"Baja",IF(AD71&lt;=0.6,"Media",IF(AD71&lt;=0.8,"Alta","Muy Alta"))))),"")</f>
        <v>Baja</v>
      </c>
      <c r="AF71" s="195">
        <f t="shared" ref="AF71:AF75" si="92">+AD71</f>
        <v>0.29399999999999998</v>
      </c>
      <c r="AG71" s="197" t="str">
        <f t="shared" ref="AG71:AG75" si="93">IFERROR(IF(AH71="","",IF(AH71&lt;=0.2,"Leve",IF(AH71&lt;=0.4,"Menor",IF(AH71&lt;=0.6,"Moderado",IF(AH71&lt;=0.8,"Mayor","Catastrófico"))))),"")</f>
        <v>Moderado</v>
      </c>
      <c r="AH71" s="195">
        <f>IFERROR(IF(AND(W70="Impacto",W71="Impacto"),(AH70-(+AH70*Z71)),IF(W71="Impacto",($R$13-(+$R$13*Z71)),IF(W71="Probabilidad",AH70,""))),"")</f>
        <v>0.6</v>
      </c>
      <c r="AI71" s="198" t="str">
        <f t="shared" ref="AI71:AI75" si="94">IFERROR(IF(OR(AND(AE71="Muy Baja",AG71="Leve"),AND(AE71="Muy Baja",AG71="Menor"),AND(AE71="Baja",AG71="Leve")),"Bajo",IF(OR(AND(AE71="Muy baja",AG71="Moderado"),AND(AE71="Baja",AG71="Menor"),AND(AE71="Baja",AG71="Moderado"),AND(AE71="Media",AG71="Leve"),AND(AE71="Media",AG71="Menor"),AND(AE71="Media",AG71="Moderado"),AND(AE71="Alta",AG71="Leve"),AND(AE71="Alta",AG71="Menor")),"Moderado",IF(OR(AND(AE71="Muy Baja",AG71="Mayor"),AND(AE71="Baja",AG71="Mayor"),AND(AE71="Media",AG71="Mayor"),AND(AE71="Alta",AG71="Moderado"),AND(AE71="Alta",AG71="Mayor"),AND(AE71="Muy Alta",AG71="Leve"),AND(AE71="Muy Alta",AG71="Menor"),AND(AE71="Muy Alta",AG71="Moderado"),AND(AE71="Muy Alta",AG71="Mayor")),"Alto",IF(OR(AND(AE71="Muy Baja",AG71="Catastrófico"),AND(AE71="Baja",AG71="Catastrófico"),AND(AE71="Media",AG71="Catastrófico"),AND(AE71="Alta",AG71="Catastrófico"),AND(AE71="Muy Alta",AG71="Catastrófico")),"Extremo","")))),"")</f>
        <v>Moderado</v>
      </c>
      <c r="AJ71" s="199" t="s">
        <v>205</v>
      </c>
      <c r="AK71" s="190" t="s">
        <v>331</v>
      </c>
      <c r="AL71" s="200" t="s">
        <v>332</v>
      </c>
      <c r="AM71" s="190" t="s">
        <v>333</v>
      </c>
      <c r="AN71" s="201">
        <v>44562</v>
      </c>
      <c r="AO71" s="339"/>
      <c r="AP71" s="339"/>
      <c r="AQ71" s="339"/>
    </row>
    <row r="72" spans="1:43" s="156" customFormat="1" ht="9.75" customHeight="1" x14ac:dyDescent="0.25">
      <c r="A72" s="397"/>
      <c r="B72" s="395"/>
      <c r="C72" s="339"/>
      <c r="D72" s="339"/>
      <c r="E72" s="339"/>
      <c r="F72" s="399"/>
      <c r="G72" s="339"/>
      <c r="H72" s="339"/>
      <c r="I72" s="339"/>
      <c r="J72" s="339"/>
      <c r="K72" s="339"/>
      <c r="L72" s="339"/>
      <c r="M72" s="382"/>
      <c r="N72" s="374"/>
      <c r="O72" s="366"/>
      <c r="P72" s="367"/>
      <c r="Q72" s="366">
        <f ca="1">IF(NOT(ISERROR(MATCH(P72,_xlfn.ANCHORARRAY(F83),0))),O85&amp;"Por favor no seleccionar los criterios de impacto",P72)</f>
        <v>0</v>
      </c>
      <c r="R72" s="374"/>
      <c r="S72" s="366"/>
      <c r="T72" s="365"/>
      <c r="U72" s="208">
        <v>3</v>
      </c>
      <c r="V72" s="192"/>
      <c r="W72" s="193" t="str">
        <f t="shared" si="89"/>
        <v/>
      </c>
      <c r="X72" s="194"/>
      <c r="Y72" s="194"/>
      <c r="Z72" s="195" t="str">
        <f t="shared" si="90"/>
        <v/>
      </c>
      <c r="AA72" s="194"/>
      <c r="AB72" s="194"/>
      <c r="AC72" s="194"/>
      <c r="AD72" s="196" t="str">
        <f>IFERROR(IF(AND(W71="Probabilidad",W72="Probabilidad"),(AF71-(+AF71*Z72)),IF(AND(W71="Impacto",W72="Probabilidad"),(AF70-(+AF70*Z72)),IF(W72="Impacto",AF71,""))),"")</f>
        <v/>
      </c>
      <c r="AE72" s="197" t="str">
        <f t="shared" si="91"/>
        <v/>
      </c>
      <c r="AF72" s="195" t="str">
        <f t="shared" si="92"/>
        <v/>
      </c>
      <c r="AG72" s="197" t="str">
        <f t="shared" si="93"/>
        <v/>
      </c>
      <c r="AH72" s="195" t="str">
        <f>IFERROR(IF(AND(W71="Impacto",W72="Impacto"),(AH71-(+AH71*Z72)),IF(AND(W71="Probabilidad",W72="Impacto"),(AH70-(+AH70*Z72)),IF(W72="Probabilidad",AH71,""))),"")</f>
        <v/>
      </c>
      <c r="AI72" s="198" t="str">
        <f t="shared" si="94"/>
        <v/>
      </c>
      <c r="AJ72" s="199"/>
      <c r="AK72" s="190"/>
      <c r="AL72" s="200"/>
      <c r="AM72" s="200"/>
      <c r="AN72" s="201"/>
      <c r="AO72" s="339"/>
      <c r="AP72" s="339"/>
      <c r="AQ72" s="339"/>
    </row>
    <row r="73" spans="1:43" s="156" customFormat="1" ht="9.75" customHeight="1" x14ac:dyDescent="0.25">
      <c r="A73" s="397"/>
      <c r="B73" s="395"/>
      <c r="C73" s="339"/>
      <c r="D73" s="339"/>
      <c r="E73" s="339"/>
      <c r="F73" s="399"/>
      <c r="G73" s="339"/>
      <c r="H73" s="339"/>
      <c r="I73" s="339"/>
      <c r="J73" s="339"/>
      <c r="K73" s="339"/>
      <c r="L73" s="339"/>
      <c r="M73" s="382"/>
      <c r="N73" s="374"/>
      <c r="O73" s="366"/>
      <c r="P73" s="367"/>
      <c r="Q73" s="366">
        <f ca="1">IF(NOT(ISERROR(MATCH(P73,_xlfn.ANCHORARRAY(F84),0))),O86&amp;"Por favor no seleccionar los criterios de impacto",P73)</f>
        <v>0</v>
      </c>
      <c r="R73" s="374"/>
      <c r="S73" s="366"/>
      <c r="T73" s="365"/>
      <c r="U73" s="208">
        <v>4</v>
      </c>
      <c r="V73" s="191"/>
      <c r="W73" s="193" t="str">
        <f t="shared" si="89"/>
        <v/>
      </c>
      <c r="X73" s="194"/>
      <c r="Y73" s="194"/>
      <c r="Z73" s="195" t="str">
        <f t="shared" si="90"/>
        <v/>
      </c>
      <c r="AA73" s="194"/>
      <c r="AB73" s="194"/>
      <c r="AC73" s="194"/>
      <c r="AD73" s="196" t="str">
        <f t="shared" ref="AD73:AD75" si="95">IFERROR(IF(AND(W72="Probabilidad",W73="Probabilidad"),(AF72-(+AF72*Z73)),IF(AND(W72="Impacto",W73="Probabilidad"),(AF71-(+AF71*Z73)),IF(W73="Impacto",AF72,""))),"")</f>
        <v/>
      </c>
      <c r="AE73" s="197" t="str">
        <f t="shared" si="91"/>
        <v/>
      </c>
      <c r="AF73" s="195" t="str">
        <f t="shared" si="92"/>
        <v/>
      </c>
      <c r="AG73" s="197" t="str">
        <f t="shared" si="93"/>
        <v/>
      </c>
      <c r="AH73" s="195" t="str">
        <f t="shared" ref="AH73:AH75" si="96">IFERROR(IF(AND(W72="Impacto",W73="Impacto"),(AH72-(+AH72*Z73)),IF(AND(W72="Probabilidad",W73="Impacto"),(AH71-(+AH71*Z73)),IF(W73="Probabilidad",AH72,""))),"")</f>
        <v/>
      </c>
      <c r="AI73" s="198" t="str">
        <f>IFERROR(IF(OR(AND(AE73="Muy Baja",AG73="Leve"),AND(AE73="Muy Baja",AG73="Menor"),AND(AE73="Baja",AG73="Leve")),"Bajo",IF(OR(AND(AE73="Muy baja",AG73="Moderado"),AND(AE73="Baja",AG73="Menor"),AND(AE73="Baja",AG73="Moderado"),AND(AE73="Media",AG73="Leve"),AND(AE73="Media",AG73="Menor"),AND(AE73="Media",AG73="Moderado"),AND(AE73="Alta",AG73="Leve"),AND(AE73="Alta",AG73="Menor")),"Moderado",IF(OR(AND(AE73="Muy Baja",AG73="Mayor"),AND(AE73="Baja",AG73="Mayor"),AND(AE73="Media",AG73="Mayor"),AND(AE73="Alta",AG73="Moderado"),AND(AE73="Alta",AG73="Mayor"),AND(AE73="Muy Alta",AG73="Leve"),AND(AE73="Muy Alta",AG73="Menor"),AND(AE73="Muy Alta",AG73="Moderado"),AND(AE73="Muy Alta",AG73="Mayor")),"Alto",IF(OR(AND(AE73="Muy Baja",AG73="Catastrófico"),AND(AE73="Baja",AG73="Catastrófico"),AND(AE73="Media",AG73="Catastrófico"),AND(AE73="Alta",AG73="Catastrófico"),AND(AE73="Muy Alta",AG73="Catastrófico")),"Extremo","")))),"")</f>
        <v/>
      </c>
      <c r="AJ73" s="199"/>
      <c r="AK73" s="190"/>
      <c r="AL73" s="200"/>
      <c r="AM73" s="200"/>
      <c r="AN73" s="201"/>
      <c r="AO73" s="339"/>
      <c r="AP73" s="339"/>
      <c r="AQ73" s="339"/>
    </row>
    <row r="74" spans="1:43" s="156" customFormat="1" ht="9.75" customHeight="1" x14ac:dyDescent="0.25">
      <c r="A74" s="397"/>
      <c r="B74" s="395"/>
      <c r="C74" s="339"/>
      <c r="D74" s="339"/>
      <c r="E74" s="339"/>
      <c r="F74" s="399"/>
      <c r="G74" s="339"/>
      <c r="H74" s="339"/>
      <c r="I74" s="339"/>
      <c r="J74" s="339"/>
      <c r="K74" s="339"/>
      <c r="L74" s="339"/>
      <c r="M74" s="382"/>
      <c r="N74" s="374"/>
      <c r="O74" s="366"/>
      <c r="P74" s="367"/>
      <c r="Q74" s="366">
        <f ca="1">IF(NOT(ISERROR(MATCH(P74,_xlfn.ANCHORARRAY(F85),0))),O87&amp;"Por favor no seleccionar los criterios de impacto",P74)</f>
        <v>0</v>
      </c>
      <c r="R74" s="374"/>
      <c r="S74" s="366"/>
      <c r="T74" s="365"/>
      <c r="U74" s="208">
        <v>5</v>
      </c>
      <c r="V74" s="191"/>
      <c r="W74" s="193" t="str">
        <f t="shared" si="89"/>
        <v/>
      </c>
      <c r="X74" s="194"/>
      <c r="Y74" s="194"/>
      <c r="Z74" s="195" t="str">
        <f t="shared" si="90"/>
        <v/>
      </c>
      <c r="AA74" s="194"/>
      <c r="AB74" s="194"/>
      <c r="AC74" s="194"/>
      <c r="AD74" s="196" t="str">
        <f t="shared" si="95"/>
        <v/>
      </c>
      <c r="AE74" s="197" t="str">
        <f t="shared" si="91"/>
        <v/>
      </c>
      <c r="AF74" s="195" t="str">
        <f t="shared" si="92"/>
        <v/>
      </c>
      <c r="AG74" s="197" t="str">
        <f t="shared" si="93"/>
        <v/>
      </c>
      <c r="AH74" s="195" t="str">
        <f t="shared" si="96"/>
        <v/>
      </c>
      <c r="AI74" s="198" t="str">
        <f t="shared" si="94"/>
        <v/>
      </c>
      <c r="AJ74" s="199"/>
      <c r="AK74" s="190"/>
      <c r="AL74" s="200"/>
      <c r="AM74" s="200"/>
      <c r="AN74" s="201"/>
      <c r="AO74" s="339"/>
      <c r="AP74" s="339"/>
      <c r="AQ74" s="339"/>
    </row>
    <row r="75" spans="1:43" s="156" customFormat="1" ht="9.75" customHeight="1" x14ac:dyDescent="0.25">
      <c r="A75" s="397"/>
      <c r="B75" s="396"/>
      <c r="C75" s="339"/>
      <c r="D75" s="339"/>
      <c r="E75" s="339"/>
      <c r="F75" s="400"/>
      <c r="G75" s="339"/>
      <c r="H75" s="339"/>
      <c r="I75" s="339"/>
      <c r="J75" s="339"/>
      <c r="K75" s="339"/>
      <c r="L75" s="339"/>
      <c r="M75" s="382"/>
      <c r="N75" s="374"/>
      <c r="O75" s="366"/>
      <c r="P75" s="367"/>
      <c r="Q75" s="366">
        <f ca="1">IF(NOT(ISERROR(MATCH(P75,_xlfn.ANCHORARRAY(F86),0))),O88&amp;"Por favor no seleccionar los criterios de impacto",P75)</f>
        <v>0</v>
      </c>
      <c r="R75" s="374"/>
      <c r="S75" s="366"/>
      <c r="T75" s="365"/>
      <c r="U75" s="208">
        <v>6</v>
      </c>
      <c r="V75" s="191"/>
      <c r="W75" s="193" t="str">
        <f t="shared" si="89"/>
        <v/>
      </c>
      <c r="X75" s="194"/>
      <c r="Y75" s="194"/>
      <c r="Z75" s="195" t="str">
        <f t="shared" si="90"/>
        <v/>
      </c>
      <c r="AA75" s="194"/>
      <c r="AB75" s="194"/>
      <c r="AC75" s="194"/>
      <c r="AD75" s="196" t="str">
        <f t="shared" si="95"/>
        <v/>
      </c>
      <c r="AE75" s="197" t="str">
        <f t="shared" si="91"/>
        <v/>
      </c>
      <c r="AF75" s="195" t="str">
        <f t="shared" si="92"/>
        <v/>
      </c>
      <c r="AG75" s="197" t="str">
        <f t="shared" si="93"/>
        <v/>
      </c>
      <c r="AH75" s="195" t="str">
        <f t="shared" si="96"/>
        <v/>
      </c>
      <c r="AI75" s="198" t="str">
        <f t="shared" si="94"/>
        <v/>
      </c>
      <c r="AJ75" s="199"/>
      <c r="AK75" s="190"/>
      <c r="AL75" s="200"/>
      <c r="AM75" s="200"/>
      <c r="AN75" s="201"/>
      <c r="AO75" s="339"/>
      <c r="AP75" s="339"/>
      <c r="AQ75" s="339"/>
    </row>
    <row r="76" spans="1:43" s="156" customFormat="1" ht="99.75" customHeight="1" x14ac:dyDescent="0.25">
      <c r="A76" s="397">
        <v>11</v>
      </c>
      <c r="B76" s="394" t="s">
        <v>235</v>
      </c>
      <c r="C76" s="339" t="s">
        <v>76</v>
      </c>
      <c r="D76" s="339" t="s">
        <v>548</v>
      </c>
      <c r="E76" s="339" t="s">
        <v>549</v>
      </c>
      <c r="F76" s="398" t="s">
        <v>550</v>
      </c>
      <c r="G76" s="339" t="s">
        <v>248</v>
      </c>
      <c r="H76" s="339" t="s">
        <v>77</v>
      </c>
      <c r="I76" s="339" t="s">
        <v>334</v>
      </c>
      <c r="J76" s="339"/>
      <c r="K76" s="339"/>
      <c r="L76" s="339"/>
      <c r="M76" s="382">
        <v>500</v>
      </c>
      <c r="N76" s="374" t="str">
        <f>IF(M76&lt;=0,"",IF(M76&lt;=2,"Muy Baja",IF(M76&lt;=24,"Baja",IF(M76&lt;=500,"Media",IF(M76&lt;=5000,"Alta","Muy Alta")))))</f>
        <v>Media</v>
      </c>
      <c r="O76" s="366">
        <f>IF(N76="","",IF(N76="Muy Baja",0.2,IF(N76="Baja",0.4,IF(N76="Media",0.6,IF(N76="Alta",0.8,IF(N76="Muy Alta",1,))))))</f>
        <v>0.6</v>
      </c>
      <c r="P76" s="367" t="s">
        <v>135</v>
      </c>
      <c r="Q76" s="366" t="str">
        <f>IF(NOT(ISERROR(MATCH(P76,'[6]Tabla Impacto'!$B$222:$B$224,0))),'[6]Tabla Impacto'!$F$224&amp;"Por favor no seleccionar los criterios de impacto(Afectación Económica o presupuestal y Pérdida Reputacional)",P76)</f>
        <v xml:space="preserve">     El riesgo afecta la imagen de la entidad internamente, de conocimiento general, nivel interno, de junta dircetiva y accionistas y/o de provedores</v>
      </c>
      <c r="R76" s="374" t="str">
        <f>IF(OR(Q76='[6]Tabla Impacto'!$C$12,Q76='[6]Tabla Impacto'!$D$12),"Leve",IF(OR(Q76='[6]Tabla Impacto'!$C$13,Q76='[6]Tabla Impacto'!$D$13),"Menor",IF(OR(Q76='[6]Tabla Impacto'!$C$14,Q76='[6]Tabla Impacto'!$D$14),"Moderado",IF(OR(Q76='[6]Tabla Impacto'!$C$15,Q76='[6]Tabla Impacto'!$D$15),"Mayor",IF(OR(Q76='[6]Tabla Impacto'!$C$16,Q76='[6]Tabla Impacto'!$D$16),"Catastrófico","")))))</f>
        <v>Menor</v>
      </c>
      <c r="S76" s="366">
        <f>IF(R76="","",IF(R76="Leve",0.2,IF(R76="Menor",0.4,IF(R76="Moderado",0.6,IF(R76="Mayor",0.8,IF(R76="Catastrófico",1,))))))</f>
        <v>0.4</v>
      </c>
      <c r="T76" s="365" t="str">
        <f>IF(OR(AND(N76="Muy Baja",R76="Leve"),AND(N76="Muy Baja",R76="Menor"),AND(N76="Baja",R76="Leve")),"Bajo",IF(OR(AND(N76="Muy baja",R76="Moderado"),AND(N76="Baja",R76="Menor"),AND(N76="Baja",R76="Moderado"),AND(N76="Media",R76="Leve"),AND(N76="Media",R76="Menor"),AND(N76="Media",R76="Moderado"),AND(N76="Alta",R76="Leve"),AND(N76="Alta",R76="Menor")),"Moderado",IF(OR(AND(N76="Muy Baja",R76="Mayor"),AND(N76="Baja",R76="Mayor"),AND(N76="Media",R76="Mayor"),AND(N76="Alta",R76="Moderado"),AND(N76="Alta",R76="Mayor"),AND(N76="Muy Alta",R76="Leve"),AND(N76="Muy Alta",R76="Menor"),AND(N76="Muy Alta",R76="Moderado"),AND(N76="Muy Alta",R76="Mayor")),"Alto",IF(OR(AND(N76="Muy Baja",R76="Catastrófico"),AND(N76="Baja",R76="Catastrófico"),AND(N76="Media",R76="Catastrófico"),AND(N76="Alta",R76="Catastrófico"),AND(N76="Muy Alta",R76="Catastrófico")),"Extremo",""))))</f>
        <v>Moderado</v>
      </c>
      <c r="U76" s="208">
        <v>1</v>
      </c>
      <c r="V76" s="191" t="s">
        <v>570</v>
      </c>
      <c r="W76" s="193" t="str">
        <f>IF(OR(X76="Preventivo",X76="Detectivo"),"Probabilidad",IF(X76="Correctivo","Impacto",""))</f>
        <v>Probabilidad</v>
      </c>
      <c r="X76" s="194" t="s">
        <v>81</v>
      </c>
      <c r="Y76" s="194" t="s">
        <v>80</v>
      </c>
      <c r="Z76" s="195" t="str">
        <f>IF(AND(X76="Preventivo",Y76="Automático"),"50%",IF(AND(X76="Preventivo",Y76="Manual"),"40%",IF(AND(X76="Detectivo",Y76="Automático"),"40%",IF(AND(X76="Detectivo",Y76="Manual"),"30%",IF(AND(X76="Correctivo",Y76="Automático"),"35%",IF(AND(X76="Correctivo",Y76="Manual"),"25%",""))))))</f>
        <v>30%</v>
      </c>
      <c r="AA76" s="194" t="s">
        <v>83</v>
      </c>
      <c r="AB76" s="194" t="s">
        <v>84</v>
      </c>
      <c r="AC76" s="194" t="s">
        <v>259</v>
      </c>
      <c r="AD76" s="196">
        <f>IFERROR(IF(W76="Probabilidad",(O76-(+O76*Z76)),IF(W76="Impacto",O76,"")),"")</f>
        <v>0.42</v>
      </c>
      <c r="AE76" s="197" t="str">
        <f>IFERROR(IF(AD76="","",IF(AD76&lt;=0.2,"Muy Baja",IF(AD76&lt;=0.4,"Baja",IF(AD76&lt;=0.6,"Media",IF(AD76&lt;=0.8,"Alta","Muy Alta"))))),"")</f>
        <v>Media</v>
      </c>
      <c r="AF76" s="195">
        <f>+AD76</f>
        <v>0.42</v>
      </c>
      <c r="AG76" s="197" t="str">
        <f>IFERROR(IF(AH76="","",IF(AH76&lt;=0.2,"Leve",IF(AH76&lt;=0.4,"Menor",IF(AH76&lt;=0.6,"Moderado",IF(AH76&lt;=0.8,"Mayor","Catastrófico"))))),"")</f>
        <v>Menor</v>
      </c>
      <c r="AH76" s="195">
        <f t="shared" ref="AH76" si="97">IFERROR(IF(W76="Impacto",(S76-(+S76*Z76)),IF(W76="Probabilidad",S76,"")),"")</f>
        <v>0.4</v>
      </c>
      <c r="AI76" s="198" t="str">
        <f>IFERROR(IF(OR(AND(AE76="Muy Baja",AG76="Leve"),AND(AE76="Muy Baja",AG76="Menor"),AND(AE76="Baja",AG76="Leve")),"Bajo",IF(OR(AND(AE76="Muy baja",AG76="Moderado"),AND(AE76="Baja",AG76="Menor"),AND(AE76="Baja",AG76="Moderado"),AND(AE76="Media",AG76="Leve"),AND(AE76="Media",AG76="Menor"),AND(AE76="Media",AG76="Moderado"),AND(AE76="Alta",AG76="Leve"),AND(AE76="Alta",AG76="Menor")),"Moderado",IF(OR(AND(AE76="Muy Baja",AG76="Mayor"),AND(AE76="Baja",AG76="Mayor"),AND(AE76="Media",AG76="Mayor"),AND(AE76="Alta",AG76="Moderado"),AND(AE76="Alta",AG76="Mayor"),AND(AE76="Muy Alta",AG76="Leve"),AND(AE76="Muy Alta",AG76="Menor"),AND(AE76="Muy Alta",AG76="Moderado"),AND(AE76="Muy Alta",AG76="Mayor")),"Alto",IF(OR(AND(AE76="Muy Baja",AG76="Catastrófico"),AND(AE76="Baja",AG76="Catastrófico"),AND(AE76="Media",AG76="Catastrófico"),AND(AE76="Alta",AG76="Catastrófico"),AND(AE76="Muy Alta",AG76="Catastrófico")),"Extremo","")))),"")</f>
        <v>Moderado</v>
      </c>
      <c r="AJ76" s="199" t="s">
        <v>205</v>
      </c>
      <c r="AK76" s="190" t="s">
        <v>331</v>
      </c>
      <c r="AL76" s="200" t="s">
        <v>332</v>
      </c>
      <c r="AM76" s="190" t="s">
        <v>333</v>
      </c>
      <c r="AN76" s="201">
        <v>44562</v>
      </c>
      <c r="AO76" s="339" t="s">
        <v>335</v>
      </c>
      <c r="AP76" s="339" t="s">
        <v>275</v>
      </c>
      <c r="AQ76" s="339" t="s">
        <v>336</v>
      </c>
    </row>
    <row r="77" spans="1:43" s="156" customFormat="1" ht="99.75" customHeight="1" x14ac:dyDescent="0.25">
      <c r="A77" s="397"/>
      <c r="B77" s="395"/>
      <c r="C77" s="339"/>
      <c r="D77" s="339"/>
      <c r="E77" s="339"/>
      <c r="F77" s="399"/>
      <c r="G77" s="339"/>
      <c r="H77" s="339"/>
      <c r="I77" s="339"/>
      <c r="J77" s="339"/>
      <c r="K77" s="339"/>
      <c r="L77" s="339"/>
      <c r="M77" s="382"/>
      <c r="N77" s="374"/>
      <c r="O77" s="366"/>
      <c r="P77" s="367"/>
      <c r="Q77" s="366">
        <f ca="1">IF(NOT(ISERROR(MATCH(P77,_xlfn.ANCHORARRAY(F88),0))),O90&amp;"Por favor no seleccionar los criterios de impacto",P77)</f>
        <v>0</v>
      </c>
      <c r="R77" s="374"/>
      <c r="S77" s="366"/>
      <c r="T77" s="365"/>
      <c r="U77" s="208">
        <v>2</v>
      </c>
      <c r="V77" s="191" t="s">
        <v>571</v>
      </c>
      <c r="W77" s="193" t="str">
        <f>IF(OR(X77="Preventivo",X77="Detectivo"),"Probabilidad",IF(X77="Correctivo","Impacto",""))</f>
        <v>Probabilidad</v>
      </c>
      <c r="X77" s="194" t="s">
        <v>79</v>
      </c>
      <c r="Y77" s="194" t="s">
        <v>80</v>
      </c>
      <c r="Z77" s="195" t="str">
        <f t="shared" ref="Z77:Z81" si="98">IF(AND(X77="Preventivo",Y77="Automático"),"50%",IF(AND(X77="Preventivo",Y77="Manual"),"40%",IF(AND(X77="Detectivo",Y77="Automático"),"40%",IF(AND(X77="Detectivo",Y77="Manual"),"30%",IF(AND(X77="Correctivo",Y77="Automático"),"35%",IF(AND(X77="Correctivo",Y77="Manual"),"25%",""))))))</f>
        <v>40%</v>
      </c>
      <c r="AA77" s="194" t="s">
        <v>83</v>
      </c>
      <c r="AB77" s="194" t="s">
        <v>84</v>
      </c>
      <c r="AC77" s="194" t="s">
        <v>259</v>
      </c>
      <c r="AD77" s="196">
        <f>IFERROR(IF(AND(W76="Probabilidad",W77="Probabilidad"),(AF76-(+AF76*Z77)),IF(W77="Probabilidad",(O76-(+O76*Z77)),IF(W77="Impacto",AF76,""))),"")</f>
        <v>0.252</v>
      </c>
      <c r="AE77" s="197" t="str">
        <f t="shared" ref="AE77:AE81" si="99">IFERROR(IF(AD77="","",IF(AD77&lt;=0.2,"Muy Baja",IF(AD77&lt;=0.4,"Baja",IF(AD77&lt;=0.6,"Media",IF(AD77&lt;=0.8,"Alta","Muy Alta"))))),"")</f>
        <v>Baja</v>
      </c>
      <c r="AF77" s="195">
        <f t="shared" ref="AF77:AF81" si="100">+AD77</f>
        <v>0.252</v>
      </c>
      <c r="AG77" s="197" t="str">
        <f t="shared" ref="AG77:AG81" si="101">IFERROR(IF(AH77="","",IF(AH77&lt;=0.2,"Leve",IF(AH77&lt;=0.4,"Menor",IF(AH77&lt;=0.6,"Moderado",IF(AH77&lt;=0.8,"Mayor","Catastrófico"))))),"")</f>
        <v>Menor</v>
      </c>
      <c r="AH77" s="195">
        <f t="shared" ref="AH77" si="102">IFERROR(IF(AND(W76="Impacto",W77="Impacto"),(AH76-(+AH76*Z77)),IF(W77="Impacto",($R$13-(+$R$13*Z77)),IF(W77="Probabilidad",AH76,""))),"")</f>
        <v>0.4</v>
      </c>
      <c r="AI77" s="198" t="str">
        <f t="shared" ref="AI77:AI78" si="103">IFERROR(IF(OR(AND(AE77="Muy Baja",AG77="Leve"),AND(AE77="Muy Baja",AG77="Menor"),AND(AE77="Baja",AG77="Leve")),"Bajo",IF(OR(AND(AE77="Muy baja",AG77="Moderado"),AND(AE77="Baja",AG77="Menor"),AND(AE77="Baja",AG77="Moderado"),AND(AE77="Media",AG77="Leve"),AND(AE77="Media",AG77="Menor"),AND(AE77="Media",AG77="Moderado"),AND(AE77="Alta",AG77="Leve"),AND(AE77="Alta",AG77="Menor")),"Moderado",IF(OR(AND(AE77="Muy Baja",AG77="Mayor"),AND(AE77="Baja",AG77="Mayor"),AND(AE77="Media",AG77="Mayor"),AND(AE77="Alta",AG77="Moderado"),AND(AE77="Alta",AG77="Mayor"),AND(AE77="Muy Alta",AG77="Leve"),AND(AE77="Muy Alta",AG77="Menor"),AND(AE77="Muy Alta",AG77="Moderado"),AND(AE77="Muy Alta",AG77="Mayor")),"Alto",IF(OR(AND(AE77="Muy Baja",AG77="Catastrófico"),AND(AE77="Baja",AG77="Catastrófico"),AND(AE77="Media",AG77="Catastrófico"),AND(AE77="Alta",AG77="Catastrófico"),AND(AE77="Muy Alta",AG77="Catastrófico")),"Extremo","")))),"")</f>
        <v>Moderado</v>
      </c>
      <c r="AJ77" s="199" t="s">
        <v>205</v>
      </c>
      <c r="AK77" s="190" t="s">
        <v>337</v>
      </c>
      <c r="AL77" s="190" t="s">
        <v>338</v>
      </c>
      <c r="AM77" s="190" t="s">
        <v>339</v>
      </c>
      <c r="AN77" s="201">
        <v>44562</v>
      </c>
      <c r="AO77" s="339"/>
      <c r="AP77" s="339"/>
      <c r="AQ77" s="339"/>
    </row>
    <row r="78" spans="1:43" s="156" customFormat="1" ht="99.75" customHeight="1" x14ac:dyDescent="0.25">
      <c r="A78" s="397"/>
      <c r="B78" s="395"/>
      <c r="C78" s="339"/>
      <c r="D78" s="339"/>
      <c r="E78" s="339"/>
      <c r="F78" s="399"/>
      <c r="G78" s="339"/>
      <c r="H78" s="339"/>
      <c r="I78" s="339"/>
      <c r="J78" s="339"/>
      <c r="K78" s="339"/>
      <c r="L78" s="339"/>
      <c r="M78" s="382"/>
      <c r="N78" s="374"/>
      <c r="O78" s="366"/>
      <c r="P78" s="367"/>
      <c r="Q78" s="366">
        <f ca="1">IF(NOT(ISERROR(MATCH(P78,_xlfn.ANCHORARRAY(F89),0))),O91&amp;"Por favor no seleccionar los criterios de impacto",P78)</f>
        <v>0</v>
      </c>
      <c r="R78" s="374"/>
      <c r="S78" s="366"/>
      <c r="T78" s="365"/>
      <c r="U78" s="208">
        <v>3</v>
      </c>
      <c r="V78" s="191" t="s">
        <v>572</v>
      </c>
      <c r="W78" s="193" t="str">
        <f>IF(OR(X78="Preventivo",X78="Detectivo"),"Probabilidad",IF(X78="Correctivo","Impacto",""))</f>
        <v>Probabilidad</v>
      </c>
      <c r="X78" s="194" t="s">
        <v>81</v>
      </c>
      <c r="Y78" s="194" t="s">
        <v>80</v>
      </c>
      <c r="Z78" s="195" t="str">
        <f t="shared" si="98"/>
        <v>30%</v>
      </c>
      <c r="AA78" s="194" t="s">
        <v>83</v>
      </c>
      <c r="AB78" s="194" t="s">
        <v>84</v>
      </c>
      <c r="AC78" s="194" t="s">
        <v>259</v>
      </c>
      <c r="AD78" s="196">
        <f>IFERROR(IF(AND(W77="Probabilidad",W78="Probabilidad"),(AF77-(+AF77*Z78)),IF(AND(W77="Impacto",W78="Probabilidad"),(AF76-(+AF76*Z78)),IF(W78="Impacto",AF77,""))),"")</f>
        <v>0.1764</v>
      </c>
      <c r="AE78" s="197" t="str">
        <f t="shared" si="99"/>
        <v>Muy Baja</v>
      </c>
      <c r="AF78" s="195">
        <f t="shared" si="100"/>
        <v>0.1764</v>
      </c>
      <c r="AG78" s="197" t="str">
        <f t="shared" si="101"/>
        <v>Menor</v>
      </c>
      <c r="AH78" s="195">
        <f t="shared" ref="AH78:AH81" si="104">IFERROR(IF(AND(W77="Impacto",W78="Impacto"),(AH77-(+AH77*Z78)),IF(AND(W77="Probabilidad",W78="Impacto"),(AH76-(+AH76*Z78)),IF(W78="Probabilidad",AH77,""))),"")</f>
        <v>0.4</v>
      </c>
      <c r="AI78" s="198" t="str">
        <f t="shared" si="103"/>
        <v>Bajo</v>
      </c>
      <c r="AJ78" s="199" t="s">
        <v>205</v>
      </c>
      <c r="AK78" s="190" t="s">
        <v>340</v>
      </c>
      <c r="AL78" s="200" t="s">
        <v>341</v>
      </c>
      <c r="AM78" s="190" t="s">
        <v>342</v>
      </c>
      <c r="AN78" s="201">
        <v>44562</v>
      </c>
      <c r="AO78" s="339"/>
      <c r="AP78" s="339"/>
      <c r="AQ78" s="339"/>
    </row>
    <row r="79" spans="1:43" s="156" customFormat="1" ht="8.25" customHeight="1" x14ac:dyDescent="0.25">
      <c r="A79" s="397"/>
      <c r="B79" s="395"/>
      <c r="C79" s="339"/>
      <c r="D79" s="339"/>
      <c r="E79" s="339"/>
      <c r="F79" s="399"/>
      <c r="G79" s="339"/>
      <c r="H79" s="339"/>
      <c r="I79" s="339"/>
      <c r="J79" s="339"/>
      <c r="K79" s="339"/>
      <c r="L79" s="339"/>
      <c r="M79" s="382"/>
      <c r="N79" s="374"/>
      <c r="O79" s="366"/>
      <c r="P79" s="367"/>
      <c r="Q79" s="366">
        <f ca="1">IF(NOT(ISERROR(MATCH(P79,_xlfn.ANCHORARRAY(F90),0))),O92&amp;"Por favor no seleccionar los criterios de impacto",P79)</f>
        <v>0</v>
      </c>
      <c r="R79" s="374"/>
      <c r="S79" s="366"/>
      <c r="T79" s="365"/>
      <c r="U79" s="208">
        <v>4</v>
      </c>
      <c r="V79" s="191"/>
      <c r="W79" s="193" t="str">
        <f t="shared" ref="W79:W81" si="105">IF(OR(X79="Preventivo",X79="Detectivo"),"Probabilidad",IF(X79="Correctivo","Impacto",""))</f>
        <v/>
      </c>
      <c r="X79" s="194"/>
      <c r="Y79" s="194"/>
      <c r="Z79" s="195" t="str">
        <f t="shared" si="98"/>
        <v/>
      </c>
      <c r="AA79" s="194"/>
      <c r="AB79" s="194"/>
      <c r="AC79" s="194"/>
      <c r="AD79" s="196" t="str">
        <f t="shared" ref="AD79:AD81" si="106">IFERROR(IF(AND(W78="Probabilidad",W79="Probabilidad"),(AF78-(+AF78*Z79)),IF(AND(W78="Impacto",W79="Probabilidad"),(AF77-(+AF77*Z79)),IF(W79="Impacto",AF78,""))),"")</f>
        <v/>
      </c>
      <c r="AE79" s="197" t="str">
        <f t="shared" si="99"/>
        <v/>
      </c>
      <c r="AF79" s="195" t="str">
        <f t="shared" si="100"/>
        <v/>
      </c>
      <c r="AG79" s="197" t="str">
        <f t="shared" si="101"/>
        <v/>
      </c>
      <c r="AH79" s="195" t="str">
        <f t="shared" si="104"/>
        <v/>
      </c>
      <c r="AI79" s="198" t="str">
        <f>IFERROR(IF(OR(AND(AE79="Muy Baja",AG79="Leve"),AND(AE79="Muy Baja",AG79="Menor"),AND(AE79="Baja",AG79="Leve")),"Bajo",IF(OR(AND(AE79="Muy baja",AG79="Moderado"),AND(AE79="Baja",AG79="Menor"),AND(AE79="Baja",AG79="Moderado"),AND(AE79="Media",AG79="Leve"),AND(AE79="Media",AG79="Menor"),AND(AE79="Media",AG79="Moderado"),AND(AE79="Alta",AG79="Leve"),AND(AE79="Alta",AG79="Menor")),"Moderado",IF(OR(AND(AE79="Muy Baja",AG79="Mayor"),AND(AE79="Baja",AG79="Mayor"),AND(AE79="Media",AG79="Mayor"),AND(AE79="Alta",AG79="Moderado"),AND(AE79="Alta",AG79="Mayor"),AND(AE79="Muy Alta",AG79="Leve"),AND(AE79="Muy Alta",AG79="Menor"),AND(AE79="Muy Alta",AG79="Moderado"),AND(AE79="Muy Alta",AG79="Mayor")),"Alto",IF(OR(AND(AE79="Muy Baja",AG79="Catastrófico"),AND(AE79="Baja",AG79="Catastrófico"),AND(AE79="Media",AG79="Catastrófico"),AND(AE79="Alta",AG79="Catastrófico"),AND(AE79="Muy Alta",AG79="Catastrófico")),"Extremo","")))),"")</f>
        <v/>
      </c>
      <c r="AJ79" s="199"/>
      <c r="AK79" s="190"/>
      <c r="AL79" s="200"/>
      <c r="AM79" s="200"/>
      <c r="AN79" s="201"/>
      <c r="AO79" s="339"/>
      <c r="AP79" s="339"/>
      <c r="AQ79" s="339"/>
    </row>
    <row r="80" spans="1:43" s="156" customFormat="1" ht="8.25" customHeight="1" x14ac:dyDescent="0.25">
      <c r="A80" s="397"/>
      <c r="B80" s="395"/>
      <c r="C80" s="339"/>
      <c r="D80" s="339"/>
      <c r="E80" s="339"/>
      <c r="F80" s="399"/>
      <c r="G80" s="339"/>
      <c r="H80" s="339"/>
      <c r="I80" s="339"/>
      <c r="J80" s="339"/>
      <c r="K80" s="339"/>
      <c r="L80" s="339"/>
      <c r="M80" s="382"/>
      <c r="N80" s="374"/>
      <c r="O80" s="366"/>
      <c r="P80" s="367"/>
      <c r="Q80" s="366">
        <f ca="1">IF(NOT(ISERROR(MATCH(P80,_xlfn.ANCHORARRAY(F91),0))),O93&amp;"Por favor no seleccionar los criterios de impacto",P80)</f>
        <v>0</v>
      </c>
      <c r="R80" s="374"/>
      <c r="S80" s="366"/>
      <c r="T80" s="365"/>
      <c r="U80" s="208">
        <v>5</v>
      </c>
      <c r="V80" s="191"/>
      <c r="W80" s="193" t="str">
        <f t="shared" si="105"/>
        <v/>
      </c>
      <c r="X80" s="194"/>
      <c r="Y80" s="194"/>
      <c r="Z80" s="195" t="str">
        <f t="shared" si="98"/>
        <v/>
      </c>
      <c r="AA80" s="194"/>
      <c r="AB80" s="194"/>
      <c r="AC80" s="194"/>
      <c r="AD80" s="196" t="str">
        <f t="shared" si="106"/>
        <v/>
      </c>
      <c r="AE80" s="197" t="str">
        <f t="shared" si="99"/>
        <v/>
      </c>
      <c r="AF80" s="195" t="str">
        <f t="shared" si="100"/>
        <v/>
      </c>
      <c r="AG80" s="197" t="str">
        <f t="shared" si="101"/>
        <v/>
      </c>
      <c r="AH80" s="195" t="str">
        <f t="shared" si="104"/>
        <v/>
      </c>
      <c r="AI80" s="198" t="str">
        <f t="shared" ref="AI80:AI81" si="107">IFERROR(IF(OR(AND(AE80="Muy Baja",AG80="Leve"),AND(AE80="Muy Baja",AG80="Menor"),AND(AE80="Baja",AG80="Leve")),"Bajo",IF(OR(AND(AE80="Muy baja",AG80="Moderado"),AND(AE80="Baja",AG80="Menor"),AND(AE80="Baja",AG80="Moderado"),AND(AE80="Media",AG80="Leve"),AND(AE80="Media",AG80="Menor"),AND(AE80="Media",AG80="Moderado"),AND(AE80="Alta",AG80="Leve"),AND(AE80="Alta",AG80="Menor")),"Moderado",IF(OR(AND(AE80="Muy Baja",AG80="Mayor"),AND(AE80="Baja",AG80="Mayor"),AND(AE80="Media",AG80="Mayor"),AND(AE80="Alta",AG80="Moderado"),AND(AE80="Alta",AG80="Mayor"),AND(AE80="Muy Alta",AG80="Leve"),AND(AE80="Muy Alta",AG80="Menor"),AND(AE80="Muy Alta",AG80="Moderado"),AND(AE80="Muy Alta",AG80="Mayor")),"Alto",IF(OR(AND(AE80="Muy Baja",AG80="Catastrófico"),AND(AE80="Baja",AG80="Catastrófico"),AND(AE80="Media",AG80="Catastrófico"),AND(AE80="Alta",AG80="Catastrófico"),AND(AE80="Muy Alta",AG80="Catastrófico")),"Extremo","")))),"")</f>
        <v/>
      </c>
      <c r="AJ80" s="199"/>
      <c r="AK80" s="190"/>
      <c r="AL80" s="200"/>
      <c r="AM80" s="200"/>
      <c r="AN80" s="201"/>
      <c r="AO80" s="339"/>
      <c r="AP80" s="339"/>
      <c r="AQ80" s="339"/>
    </row>
    <row r="81" spans="1:43" s="156" customFormat="1" ht="8.25" customHeight="1" x14ac:dyDescent="0.25">
      <c r="A81" s="397"/>
      <c r="B81" s="396"/>
      <c r="C81" s="339"/>
      <c r="D81" s="339"/>
      <c r="E81" s="339"/>
      <c r="F81" s="400"/>
      <c r="G81" s="339"/>
      <c r="H81" s="339"/>
      <c r="I81" s="339"/>
      <c r="J81" s="339"/>
      <c r="K81" s="339"/>
      <c r="L81" s="339"/>
      <c r="M81" s="382"/>
      <c r="N81" s="374"/>
      <c r="O81" s="366"/>
      <c r="P81" s="367"/>
      <c r="Q81" s="366">
        <f ca="1">IF(NOT(ISERROR(MATCH(P81,_xlfn.ANCHORARRAY(F92),0))),O94&amp;"Por favor no seleccionar los criterios de impacto",P81)</f>
        <v>0</v>
      </c>
      <c r="R81" s="374"/>
      <c r="S81" s="366"/>
      <c r="T81" s="365"/>
      <c r="U81" s="208">
        <v>6</v>
      </c>
      <c r="V81" s="191"/>
      <c r="W81" s="193" t="str">
        <f t="shared" si="105"/>
        <v/>
      </c>
      <c r="X81" s="194"/>
      <c r="Y81" s="194"/>
      <c r="Z81" s="195" t="str">
        <f t="shared" si="98"/>
        <v/>
      </c>
      <c r="AA81" s="194"/>
      <c r="AB81" s="194"/>
      <c r="AC81" s="194"/>
      <c r="AD81" s="196" t="str">
        <f t="shared" si="106"/>
        <v/>
      </c>
      <c r="AE81" s="197" t="str">
        <f t="shared" si="99"/>
        <v/>
      </c>
      <c r="AF81" s="195" t="str">
        <f t="shared" si="100"/>
        <v/>
      </c>
      <c r="AG81" s="197" t="str">
        <f t="shared" si="101"/>
        <v/>
      </c>
      <c r="AH81" s="195" t="str">
        <f t="shared" si="104"/>
        <v/>
      </c>
      <c r="AI81" s="198" t="str">
        <f t="shared" si="107"/>
        <v/>
      </c>
      <c r="AJ81" s="199"/>
      <c r="AK81" s="190"/>
      <c r="AL81" s="200"/>
      <c r="AM81" s="200"/>
      <c r="AN81" s="201"/>
      <c r="AO81" s="339"/>
      <c r="AP81" s="339"/>
      <c r="AQ81" s="339"/>
    </row>
    <row r="82" spans="1:43" s="156" customFormat="1" ht="99.75" customHeight="1" x14ac:dyDescent="0.25">
      <c r="A82" s="397">
        <v>12</v>
      </c>
      <c r="B82" s="394" t="s">
        <v>236</v>
      </c>
      <c r="C82" s="339" t="s">
        <v>85</v>
      </c>
      <c r="D82" s="401" t="s">
        <v>365</v>
      </c>
      <c r="E82" s="401" t="s">
        <v>551</v>
      </c>
      <c r="F82" s="398" t="s">
        <v>552</v>
      </c>
      <c r="G82" s="339" t="s">
        <v>248</v>
      </c>
      <c r="H82" s="339" t="s">
        <v>77</v>
      </c>
      <c r="I82" s="339"/>
      <c r="J82" s="339"/>
      <c r="K82" s="339"/>
      <c r="L82" s="339"/>
      <c r="M82" s="382">
        <v>400</v>
      </c>
      <c r="N82" s="374" t="s">
        <v>102</v>
      </c>
      <c r="O82" s="366">
        <v>0.6</v>
      </c>
      <c r="P82" s="402" t="s">
        <v>78</v>
      </c>
      <c r="Q82" s="366" t="s">
        <v>78</v>
      </c>
      <c r="R82" s="374" t="s">
        <v>95</v>
      </c>
      <c r="S82" s="366">
        <v>0.6</v>
      </c>
      <c r="T82" s="365" t="s">
        <v>95</v>
      </c>
      <c r="U82" s="208">
        <v>1</v>
      </c>
      <c r="V82" s="191" t="s">
        <v>573</v>
      </c>
      <c r="W82" s="193" t="s">
        <v>94</v>
      </c>
      <c r="X82" s="194" t="s">
        <v>81</v>
      </c>
      <c r="Y82" s="194" t="s">
        <v>80</v>
      </c>
      <c r="Z82" s="195" t="s">
        <v>366</v>
      </c>
      <c r="AA82" s="194" t="s">
        <v>83</v>
      </c>
      <c r="AB82" s="194" t="s">
        <v>84</v>
      </c>
      <c r="AC82" s="194" t="s">
        <v>259</v>
      </c>
      <c r="AD82" s="196">
        <v>0.42</v>
      </c>
      <c r="AE82" s="197" t="s">
        <v>102</v>
      </c>
      <c r="AF82" s="195">
        <v>0.42</v>
      </c>
      <c r="AG82" s="197" t="s">
        <v>95</v>
      </c>
      <c r="AH82" s="195">
        <v>0.6</v>
      </c>
      <c r="AI82" s="198" t="s">
        <v>95</v>
      </c>
      <c r="AJ82" s="199" t="s">
        <v>82</v>
      </c>
      <c r="AK82" s="191" t="s">
        <v>367</v>
      </c>
      <c r="AL82" s="190" t="s">
        <v>368</v>
      </c>
      <c r="AM82" s="190" t="s">
        <v>339</v>
      </c>
      <c r="AN82" s="201" t="s">
        <v>369</v>
      </c>
      <c r="AO82" s="401" t="s">
        <v>253</v>
      </c>
      <c r="AP82" s="401" t="s">
        <v>254</v>
      </c>
      <c r="AQ82" s="401" t="s">
        <v>368</v>
      </c>
    </row>
    <row r="83" spans="1:43" s="156" customFormat="1" ht="99.75" customHeight="1" x14ac:dyDescent="0.25">
      <c r="A83" s="397"/>
      <c r="B83" s="395"/>
      <c r="C83" s="339"/>
      <c r="D83" s="401"/>
      <c r="E83" s="401"/>
      <c r="F83" s="399"/>
      <c r="G83" s="339"/>
      <c r="H83" s="339"/>
      <c r="I83" s="339"/>
      <c r="J83" s="339"/>
      <c r="K83" s="339"/>
      <c r="L83" s="339"/>
      <c r="M83" s="382"/>
      <c r="N83" s="374"/>
      <c r="O83" s="366"/>
      <c r="P83" s="402"/>
      <c r="Q83" s="366">
        <v>0</v>
      </c>
      <c r="R83" s="374"/>
      <c r="S83" s="366"/>
      <c r="T83" s="365"/>
      <c r="U83" s="208">
        <v>2</v>
      </c>
      <c r="V83" s="191" t="s">
        <v>574</v>
      </c>
      <c r="W83" s="193" t="s">
        <v>94</v>
      </c>
      <c r="X83" s="194" t="s">
        <v>81</v>
      </c>
      <c r="Y83" s="194" t="s">
        <v>80</v>
      </c>
      <c r="Z83" s="195" t="s">
        <v>366</v>
      </c>
      <c r="AA83" s="194" t="s">
        <v>83</v>
      </c>
      <c r="AB83" s="194" t="s">
        <v>84</v>
      </c>
      <c r="AC83" s="194" t="s">
        <v>259</v>
      </c>
      <c r="AD83" s="196">
        <v>0.29399999999999998</v>
      </c>
      <c r="AE83" s="197" t="s">
        <v>100</v>
      </c>
      <c r="AF83" s="195">
        <v>0.29399999999999998</v>
      </c>
      <c r="AG83" s="197" t="s">
        <v>95</v>
      </c>
      <c r="AH83" s="195">
        <v>0.6</v>
      </c>
      <c r="AI83" s="198" t="s">
        <v>95</v>
      </c>
      <c r="AJ83" s="199" t="s">
        <v>82</v>
      </c>
      <c r="AK83" s="191" t="s">
        <v>370</v>
      </c>
      <c r="AL83" s="190" t="s">
        <v>368</v>
      </c>
      <c r="AM83" s="190" t="s">
        <v>371</v>
      </c>
      <c r="AN83" s="201" t="s">
        <v>369</v>
      </c>
      <c r="AO83" s="401"/>
      <c r="AP83" s="401"/>
      <c r="AQ83" s="401"/>
    </row>
    <row r="84" spans="1:43" s="156" customFormat="1" ht="99.75" customHeight="1" x14ac:dyDescent="0.25">
      <c r="A84" s="397"/>
      <c r="B84" s="395"/>
      <c r="C84" s="339"/>
      <c r="D84" s="401"/>
      <c r="E84" s="401"/>
      <c r="F84" s="399"/>
      <c r="G84" s="339"/>
      <c r="H84" s="339"/>
      <c r="I84" s="339"/>
      <c r="J84" s="339"/>
      <c r="K84" s="339"/>
      <c r="L84" s="339"/>
      <c r="M84" s="382"/>
      <c r="N84" s="374"/>
      <c r="O84" s="366"/>
      <c r="P84" s="402"/>
      <c r="Q84" s="366">
        <v>0</v>
      </c>
      <c r="R84" s="374"/>
      <c r="S84" s="366"/>
      <c r="T84" s="365"/>
      <c r="U84" s="208">
        <v>3</v>
      </c>
      <c r="V84" s="191" t="s">
        <v>372</v>
      </c>
      <c r="W84" s="193" t="s">
        <v>94</v>
      </c>
      <c r="X84" s="194" t="s">
        <v>81</v>
      </c>
      <c r="Y84" s="194" t="s">
        <v>80</v>
      </c>
      <c r="Z84" s="195" t="s">
        <v>366</v>
      </c>
      <c r="AA84" s="194" t="s">
        <v>83</v>
      </c>
      <c r="AB84" s="194" t="s">
        <v>84</v>
      </c>
      <c r="AC84" s="194" t="s">
        <v>259</v>
      </c>
      <c r="AD84" s="196">
        <v>0.20579999999999998</v>
      </c>
      <c r="AE84" s="197" t="s">
        <v>100</v>
      </c>
      <c r="AF84" s="195">
        <v>0.20579999999999998</v>
      </c>
      <c r="AG84" s="197" t="s">
        <v>95</v>
      </c>
      <c r="AH84" s="195">
        <v>0.6</v>
      </c>
      <c r="AI84" s="198" t="s">
        <v>95</v>
      </c>
      <c r="AJ84" s="199" t="s">
        <v>82</v>
      </c>
      <c r="AK84" s="191" t="s">
        <v>373</v>
      </c>
      <c r="AL84" s="190" t="s">
        <v>368</v>
      </c>
      <c r="AM84" s="190" t="s">
        <v>371</v>
      </c>
      <c r="AN84" s="201" t="s">
        <v>369</v>
      </c>
      <c r="AO84" s="401"/>
      <c r="AP84" s="401"/>
      <c r="AQ84" s="401"/>
    </row>
    <row r="85" spans="1:43" s="156" customFormat="1" ht="15.75" x14ac:dyDescent="0.25">
      <c r="A85" s="397"/>
      <c r="B85" s="395"/>
      <c r="C85" s="339"/>
      <c r="D85" s="401"/>
      <c r="E85" s="401"/>
      <c r="F85" s="399"/>
      <c r="G85" s="339"/>
      <c r="H85" s="339"/>
      <c r="I85" s="339"/>
      <c r="J85" s="339"/>
      <c r="K85" s="339"/>
      <c r="L85" s="339"/>
      <c r="M85" s="382"/>
      <c r="N85" s="374"/>
      <c r="O85" s="366"/>
      <c r="P85" s="402"/>
      <c r="Q85" s="366">
        <v>0</v>
      </c>
      <c r="R85" s="374"/>
      <c r="S85" s="366"/>
      <c r="T85" s="365"/>
      <c r="U85" s="208">
        <v>4</v>
      </c>
      <c r="V85" s="191"/>
      <c r="W85" s="193" t="s">
        <v>374</v>
      </c>
      <c r="X85" s="194"/>
      <c r="Y85" s="194"/>
      <c r="Z85" s="195" t="s">
        <v>374</v>
      </c>
      <c r="AA85" s="194"/>
      <c r="AB85" s="194"/>
      <c r="AC85" s="194"/>
      <c r="AD85" s="196" t="s">
        <v>374</v>
      </c>
      <c r="AE85" s="197" t="s">
        <v>374</v>
      </c>
      <c r="AF85" s="195" t="s">
        <v>374</v>
      </c>
      <c r="AG85" s="197" t="s">
        <v>374</v>
      </c>
      <c r="AH85" s="195" t="s">
        <v>374</v>
      </c>
      <c r="AI85" s="198" t="s">
        <v>374</v>
      </c>
      <c r="AJ85" s="199"/>
      <c r="AK85" s="190"/>
      <c r="AL85" s="200"/>
      <c r="AM85" s="200"/>
      <c r="AN85" s="201"/>
      <c r="AO85" s="401"/>
      <c r="AP85" s="401"/>
      <c r="AQ85" s="401"/>
    </row>
    <row r="86" spans="1:43" s="156" customFormat="1" ht="15.75" x14ac:dyDescent="0.25">
      <c r="A86" s="397"/>
      <c r="B86" s="395"/>
      <c r="C86" s="339"/>
      <c r="D86" s="401"/>
      <c r="E86" s="401"/>
      <c r="F86" s="399"/>
      <c r="G86" s="339"/>
      <c r="H86" s="339"/>
      <c r="I86" s="339"/>
      <c r="J86" s="339"/>
      <c r="K86" s="339"/>
      <c r="L86" s="339"/>
      <c r="M86" s="382"/>
      <c r="N86" s="374"/>
      <c r="O86" s="366"/>
      <c r="P86" s="402"/>
      <c r="Q86" s="366">
        <v>0</v>
      </c>
      <c r="R86" s="374"/>
      <c r="S86" s="366"/>
      <c r="T86" s="365"/>
      <c r="U86" s="208">
        <v>5</v>
      </c>
      <c r="V86" s="191"/>
      <c r="W86" s="193" t="s">
        <v>374</v>
      </c>
      <c r="X86" s="194"/>
      <c r="Y86" s="194"/>
      <c r="Z86" s="195" t="s">
        <v>374</v>
      </c>
      <c r="AA86" s="194"/>
      <c r="AB86" s="194"/>
      <c r="AC86" s="194"/>
      <c r="AD86" s="196" t="s">
        <v>374</v>
      </c>
      <c r="AE86" s="197" t="s">
        <v>374</v>
      </c>
      <c r="AF86" s="195" t="s">
        <v>374</v>
      </c>
      <c r="AG86" s="197" t="s">
        <v>374</v>
      </c>
      <c r="AH86" s="195" t="s">
        <v>374</v>
      </c>
      <c r="AI86" s="198" t="s">
        <v>374</v>
      </c>
      <c r="AJ86" s="199"/>
      <c r="AK86" s="190"/>
      <c r="AL86" s="200"/>
      <c r="AM86" s="200"/>
      <c r="AN86" s="201"/>
      <c r="AO86" s="401"/>
      <c r="AP86" s="401"/>
      <c r="AQ86" s="401"/>
    </row>
    <row r="87" spans="1:43" s="156" customFormat="1" ht="15.75" x14ac:dyDescent="0.25">
      <c r="A87" s="397"/>
      <c r="B87" s="396"/>
      <c r="C87" s="339"/>
      <c r="D87" s="401"/>
      <c r="E87" s="401"/>
      <c r="F87" s="400"/>
      <c r="G87" s="339"/>
      <c r="H87" s="339"/>
      <c r="I87" s="339"/>
      <c r="J87" s="339"/>
      <c r="K87" s="339"/>
      <c r="L87" s="339"/>
      <c r="M87" s="382"/>
      <c r="N87" s="374"/>
      <c r="O87" s="366"/>
      <c r="P87" s="402"/>
      <c r="Q87" s="366">
        <v>0</v>
      </c>
      <c r="R87" s="374"/>
      <c r="S87" s="366"/>
      <c r="T87" s="365"/>
      <c r="U87" s="208">
        <v>6</v>
      </c>
      <c r="V87" s="191"/>
      <c r="W87" s="193" t="s">
        <v>374</v>
      </c>
      <c r="X87" s="194"/>
      <c r="Y87" s="194"/>
      <c r="Z87" s="195" t="s">
        <v>374</v>
      </c>
      <c r="AA87" s="194"/>
      <c r="AB87" s="194"/>
      <c r="AC87" s="194"/>
      <c r="AD87" s="196" t="s">
        <v>374</v>
      </c>
      <c r="AE87" s="197" t="s">
        <v>374</v>
      </c>
      <c r="AF87" s="195" t="s">
        <v>374</v>
      </c>
      <c r="AG87" s="197" t="s">
        <v>374</v>
      </c>
      <c r="AH87" s="195" t="s">
        <v>374</v>
      </c>
      <c r="AI87" s="198" t="s">
        <v>374</v>
      </c>
      <c r="AJ87" s="199"/>
      <c r="AK87" s="190"/>
      <c r="AL87" s="200"/>
      <c r="AM87" s="200"/>
      <c r="AN87" s="201"/>
      <c r="AO87" s="401"/>
      <c r="AP87" s="401"/>
      <c r="AQ87" s="401"/>
    </row>
    <row r="88" spans="1:43" s="156" customFormat="1" ht="99.75" customHeight="1" x14ac:dyDescent="0.25">
      <c r="A88" s="397">
        <v>13</v>
      </c>
      <c r="B88" s="394" t="s">
        <v>236</v>
      </c>
      <c r="C88" s="339" t="s">
        <v>76</v>
      </c>
      <c r="D88" s="401" t="s">
        <v>375</v>
      </c>
      <c r="E88" s="401" t="s">
        <v>553</v>
      </c>
      <c r="F88" s="398" t="s">
        <v>554</v>
      </c>
      <c r="G88" s="339" t="s">
        <v>248</v>
      </c>
      <c r="H88" s="339" t="s">
        <v>77</v>
      </c>
      <c r="I88" s="339"/>
      <c r="J88" s="339"/>
      <c r="K88" s="339"/>
      <c r="L88" s="339"/>
      <c r="M88" s="382">
        <v>48</v>
      </c>
      <c r="N88" s="374" t="str">
        <f>IF(M88&lt;=0,"",IF(M88&lt;=2,"Muy Baja",IF(M88&lt;=24,"Baja",IF(M88&lt;=500,"Media",IF(M88&lt;=5000,"Alta","Muy Alta")))))</f>
        <v>Media</v>
      </c>
      <c r="O88" s="366">
        <f>IF(N88="","",IF(N88="Muy Baja",0.2,IF(N88="Baja",0.4,IF(N88="Media",0.6,IF(N88="Alta",0.8,IF(N88="Muy Alta",1,))))))</f>
        <v>0.6</v>
      </c>
      <c r="P88" s="402" t="s">
        <v>78</v>
      </c>
      <c r="Q88" s="366" t="str">
        <f>IF(NOT(ISERROR(MATCH(P88,'[7]Tabla Impacto'!$B$222:$B$224,0))),'[7]Tabla Impacto'!$F$224&amp;"Por favor no seleccionar los criterios de impacto(Afectación Económica o presupuestal y Pérdida Reputacional)",P88)</f>
        <v xml:space="preserve">     El riesgo afecta la imagen de la entidad con algunos usuarios de relevancia frente al logro de los objetivos</v>
      </c>
      <c r="R88" s="374" t="str">
        <f>IF(OR(Q88='[7]Tabla Impacto'!$C$12,Q88='[7]Tabla Impacto'!$D$12),"Leve",IF(OR(Q88='[7]Tabla Impacto'!$C$13,Q88='[7]Tabla Impacto'!$D$13),"Menor",IF(OR(Q88='[7]Tabla Impacto'!$C$14,Q88='[7]Tabla Impacto'!$D$14),"Moderado",IF(OR(Q88='[7]Tabla Impacto'!$C$15,Q88='[7]Tabla Impacto'!$D$15),"Mayor",IF(OR(Q88='[7]Tabla Impacto'!$C$16,Q88='[7]Tabla Impacto'!$D$16),"Catastrófico","")))))</f>
        <v>Moderado</v>
      </c>
      <c r="S88" s="366">
        <f>IF(R88="","",IF(R88="Leve",0.2,IF(R88="Menor",0.4,IF(R88="Moderado",0.6,IF(R88="Mayor",0.8,IF(R88="Catastrófico",1,))))))</f>
        <v>0.6</v>
      </c>
      <c r="T88" s="365" t="str">
        <f>IF(OR(AND(N88="Muy Baja",R88="Leve"),AND(N88="Muy Baja",R88="Menor"),AND(N88="Baja",R88="Leve")),"Bajo",IF(OR(AND(N88="Muy baja",R88="Moderado"),AND(N88="Baja",R88="Menor"),AND(N88="Baja",R88="Moderado"),AND(N88="Media",R88="Leve"),AND(N88="Media",R88="Menor"),AND(N88="Media",R88="Moderado"),AND(N88="Alta",R88="Leve"),AND(N88="Alta",R88="Menor")),"Moderado",IF(OR(AND(N88="Muy Baja",R88="Mayor"),AND(N88="Baja",R88="Mayor"),AND(N88="Media",R88="Mayor"),AND(N88="Alta",R88="Moderado"),AND(N88="Alta",R88="Mayor"),AND(N88="Muy Alta",R88="Leve"),AND(N88="Muy Alta",R88="Menor"),AND(N88="Muy Alta",R88="Moderado"),AND(N88="Muy Alta",R88="Mayor")),"Alto",IF(OR(AND(N88="Muy Baja",R88="Catastrófico"),AND(N88="Baja",R88="Catastrófico"),AND(N88="Media",R88="Catastrófico"),AND(N88="Alta",R88="Catastrófico"),AND(N88="Muy Alta",R88="Catastrófico")),"Extremo",""))))</f>
        <v>Moderado</v>
      </c>
      <c r="U88" s="208">
        <v>1</v>
      </c>
      <c r="V88" s="203" t="s">
        <v>575</v>
      </c>
      <c r="W88" s="193" t="str">
        <f>IF(OR(X88="Preventivo",X88="Detectivo"),"Probabilidad",IF(X88="Correctivo","Impacto",""))</f>
        <v>Probabilidad</v>
      </c>
      <c r="X88" s="194" t="s">
        <v>81</v>
      </c>
      <c r="Y88" s="194" t="s">
        <v>80</v>
      </c>
      <c r="Z88" s="195" t="str">
        <f>IF(AND(X88="Preventivo",Y88="Automático"),"50%",IF(AND(X88="Preventivo",Y88="Manual"),"40%",IF(AND(X88="Detectivo",Y88="Automático"),"40%",IF(AND(X88="Detectivo",Y88="Manual"),"30%",IF(AND(X88="Correctivo",Y88="Automático"),"35%",IF(AND(X88="Correctivo",Y88="Manual"),"25%",""))))))</f>
        <v>30%</v>
      </c>
      <c r="AA88" s="194" t="s">
        <v>83</v>
      </c>
      <c r="AB88" s="194" t="s">
        <v>84</v>
      </c>
      <c r="AC88" s="194" t="s">
        <v>259</v>
      </c>
      <c r="AD88" s="196">
        <f>IFERROR(IF(W88="Probabilidad",(O88-(+O88*Z88)),IF(W88="Impacto",O88,"")),"")</f>
        <v>0.42</v>
      </c>
      <c r="AE88" s="197" t="str">
        <f>IFERROR(IF(AD88="","",IF(AD88&lt;=0.2,"Muy Baja",IF(AD88&lt;=0.4,"Baja",IF(AD88&lt;=0.6,"Media",IF(AD88&lt;=0.8,"Alta","Muy Alta"))))),"")</f>
        <v>Media</v>
      </c>
      <c r="AF88" s="195">
        <f>+AD88</f>
        <v>0.42</v>
      </c>
      <c r="AG88" s="197" t="str">
        <f>IFERROR(IF(AH88="","",IF(AH88&lt;=0.2,"Leve",IF(AH88&lt;=0.4,"Menor",IF(AH88&lt;=0.6,"Moderado",IF(AH88&lt;=0.8,"Mayor","Catastrófico"))))),"")</f>
        <v>Moderado</v>
      </c>
      <c r="AH88" s="195">
        <f t="shared" ref="AH88" si="108">IFERROR(IF(W88="Impacto",(S88-(+S88*Z88)),IF(W88="Probabilidad",S88,"")),"")</f>
        <v>0.6</v>
      </c>
      <c r="AI88" s="198" t="str">
        <f>IFERROR(IF(OR(AND(AE88="Muy Baja",AG88="Leve"),AND(AE88="Muy Baja",AG88="Menor"),AND(AE88="Baja",AG88="Leve")),"Bajo",IF(OR(AND(AE88="Muy baja",AG88="Moderado"),AND(AE88="Baja",AG88="Menor"),AND(AE88="Baja",AG88="Moderado"),AND(AE88="Media",AG88="Leve"),AND(AE88="Media",AG88="Menor"),AND(AE88="Media",AG88="Moderado"),AND(AE88="Alta",AG88="Leve"),AND(AE88="Alta",AG88="Menor")),"Moderado",IF(OR(AND(AE88="Muy Baja",AG88="Mayor"),AND(AE88="Baja",AG88="Mayor"),AND(AE88="Media",AG88="Mayor"),AND(AE88="Alta",AG88="Moderado"),AND(AE88="Alta",AG88="Mayor"),AND(AE88="Muy Alta",AG88="Leve"),AND(AE88="Muy Alta",AG88="Menor"),AND(AE88="Muy Alta",AG88="Moderado"),AND(AE88="Muy Alta",AG88="Mayor")),"Alto",IF(OR(AND(AE88="Muy Baja",AG88="Catastrófico"),AND(AE88="Baja",AG88="Catastrófico"),AND(AE88="Media",AG88="Catastrófico"),AND(AE88="Alta",AG88="Catastrófico"),AND(AE88="Muy Alta",AG88="Catastrófico")),"Extremo","")))),"")</f>
        <v>Moderado</v>
      </c>
      <c r="AJ88" s="199" t="s">
        <v>82</v>
      </c>
      <c r="AK88" s="191" t="s">
        <v>376</v>
      </c>
      <c r="AL88" s="190" t="s">
        <v>368</v>
      </c>
      <c r="AM88" s="190" t="s">
        <v>371</v>
      </c>
      <c r="AN88" s="201" t="s">
        <v>369</v>
      </c>
      <c r="AO88" s="401" t="s">
        <v>253</v>
      </c>
      <c r="AP88" s="401" t="s">
        <v>377</v>
      </c>
      <c r="AQ88" s="401" t="s">
        <v>368</v>
      </c>
    </row>
    <row r="89" spans="1:43" s="156" customFormat="1" ht="99.75" customHeight="1" x14ac:dyDescent="0.25">
      <c r="A89" s="397"/>
      <c r="B89" s="395"/>
      <c r="C89" s="339"/>
      <c r="D89" s="401"/>
      <c r="E89" s="401"/>
      <c r="F89" s="399"/>
      <c r="G89" s="339"/>
      <c r="H89" s="339"/>
      <c r="I89" s="339"/>
      <c r="J89" s="339"/>
      <c r="K89" s="339"/>
      <c r="L89" s="339"/>
      <c r="M89" s="382"/>
      <c r="N89" s="374"/>
      <c r="O89" s="366"/>
      <c r="P89" s="402"/>
      <c r="Q89" s="366">
        <f ca="1">IF(NOT(ISERROR(MATCH(P89,_xlfn.ANCHORARRAY(F94),0))),O96&amp;"Por favor no seleccionar los criterios de impacto",P89)</f>
        <v>0</v>
      </c>
      <c r="R89" s="374"/>
      <c r="S89" s="366"/>
      <c r="T89" s="365"/>
      <c r="U89" s="208">
        <v>2</v>
      </c>
      <c r="V89" s="191" t="s">
        <v>576</v>
      </c>
      <c r="W89" s="193" t="str">
        <f>IF(OR(X89="Preventivo",X89="Detectivo"),"Probabilidad",IF(X89="Correctivo","Impacto",""))</f>
        <v>Probabilidad</v>
      </c>
      <c r="X89" s="194" t="s">
        <v>81</v>
      </c>
      <c r="Y89" s="194" t="s">
        <v>80</v>
      </c>
      <c r="Z89" s="195" t="str">
        <f t="shared" ref="Z89:Z93" si="109">IF(AND(X89="Preventivo",Y89="Automático"),"50%",IF(AND(X89="Preventivo",Y89="Manual"),"40%",IF(AND(X89="Detectivo",Y89="Automático"),"40%",IF(AND(X89="Detectivo",Y89="Manual"),"30%",IF(AND(X89="Correctivo",Y89="Automático"),"35%",IF(AND(X89="Correctivo",Y89="Manual"),"25%",""))))))</f>
        <v>30%</v>
      </c>
      <c r="AA89" s="194" t="s">
        <v>83</v>
      </c>
      <c r="AB89" s="194" t="s">
        <v>84</v>
      </c>
      <c r="AC89" s="194" t="s">
        <v>259</v>
      </c>
      <c r="AD89" s="196">
        <f>IFERROR(IF(AND(W88="Probabilidad",W89="Probabilidad"),(AF88-(+AF88*Z89)),IF(W89="Probabilidad",(O88-(+O88*Z89)),IF(W89="Impacto",AF88,""))),"")</f>
        <v>0.29399999999999998</v>
      </c>
      <c r="AE89" s="197" t="str">
        <f t="shared" ref="AE89:AE93" si="110">IFERROR(IF(AD89="","",IF(AD89&lt;=0.2,"Muy Baja",IF(AD89&lt;=0.4,"Baja",IF(AD89&lt;=0.6,"Media",IF(AD89&lt;=0.8,"Alta","Muy Alta"))))),"")</f>
        <v>Baja</v>
      </c>
      <c r="AF89" s="195">
        <f t="shared" ref="AF89:AF93" si="111">+AD89</f>
        <v>0.29399999999999998</v>
      </c>
      <c r="AG89" s="197" t="str">
        <f t="shared" ref="AG89:AG93" si="112">IFERROR(IF(AH89="","",IF(AH89&lt;=0.2,"Leve",IF(AH89&lt;=0.4,"Menor",IF(AH89&lt;=0.6,"Moderado",IF(AH89&lt;=0.8,"Mayor","Catastrófico"))))),"")</f>
        <v>Moderado</v>
      </c>
      <c r="AH89" s="195">
        <f t="shared" ref="AH89" si="113">IFERROR(IF(AND(W88="Impacto",W89="Impacto"),(AH88-(+AH88*Z89)),IF(W89="Impacto",($R$13-(+$R$13*Z89)),IF(W89="Probabilidad",AH88,""))),"")</f>
        <v>0.6</v>
      </c>
      <c r="AI89" s="198" t="str">
        <f t="shared" ref="AI89:AI90" si="114">IFERROR(IF(OR(AND(AE89="Muy Baja",AG89="Leve"),AND(AE89="Muy Baja",AG89="Menor"),AND(AE89="Baja",AG89="Leve")),"Bajo",IF(OR(AND(AE89="Muy baja",AG89="Moderado"),AND(AE89="Baja",AG89="Menor"),AND(AE89="Baja",AG89="Moderado"),AND(AE89="Media",AG89="Leve"),AND(AE89="Media",AG89="Menor"),AND(AE89="Media",AG89="Moderado"),AND(AE89="Alta",AG89="Leve"),AND(AE89="Alta",AG89="Menor")),"Moderado",IF(OR(AND(AE89="Muy Baja",AG89="Mayor"),AND(AE89="Baja",AG89="Mayor"),AND(AE89="Media",AG89="Mayor"),AND(AE89="Alta",AG89="Moderado"),AND(AE89="Alta",AG89="Mayor"),AND(AE89="Muy Alta",AG89="Leve"),AND(AE89="Muy Alta",AG89="Menor"),AND(AE89="Muy Alta",AG89="Moderado"),AND(AE89="Muy Alta",AG89="Mayor")),"Alto",IF(OR(AND(AE89="Muy Baja",AG89="Catastrófico"),AND(AE89="Baja",AG89="Catastrófico"),AND(AE89="Media",AG89="Catastrófico"),AND(AE89="Alta",AG89="Catastrófico"),AND(AE89="Muy Alta",AG89="Catastrófico")),"Extremo","")))),"")</f>
        <v>Moderado</v>
      </c>
      <c r="AJ89" s="199" t="s">
        <v>82</v>
      </c>
      <c r="AK89" s="191" t="s">
        <v>378</v>
      </c>
      <c r="AL89" s="190" t="s">
        <v>368</v>
      </c>
      <c r="AM89" s="190" t="s">
        <v>379</v>
      </c>
      <c r="AN89" s="201" t="s">
        <v>369</v>
      </c>
      <c r="AO89" s="401"/>
      <c r="AP89" s="401"/>
      <c r="AQ89" s="401"/>
    </row>
    <row r="90" spans="1:43" s="156" customFormat="1" ht="99.75" customHeight="1" x14ac:dyDescent="0.25">
      <c r="A90" s="397"/>
      <c r="B90" s="395"/>
      <c r="C90" s="339"/>
      <c r="D90" s="401"/>
      <c r="E90" s="401"/>
      <c r="F90" s="399"/>
      <c r="G90" s="339"/>
      <c r="H90" s="339"/>
      <c r="I90" s="339"/>
      <c r="J90" s="339"/>
      <c r="K90" s="339"/>
      <c r="L90" s="339"/>
      <c r="M90" s="382"/>
      <c r="N90" s="374"/>
      <c r="O90" s="366"/>
      <c r="P90" s="402"/>
      <c r="Q90" s="366">
        <f ca="1">IF(NOT(ISERROR(MATCH(P90,_xlfn.ANCHORARRAY(F95),0))),O97&amp;"Por favor no seleccionar los criterios de impacto",P90)</f>
        <v>0</v>
      </c>
      <c r="R90" s="374"/>
      <c r="S90" s="366"/>
      <c r="T90" s="365"/>
      <c r="U90" s="208">
        <v>3</v>
      </c>
      <c r="V90" s="191" t="s">
        <v>577</v>
      </c>
      <c r="W90" s="193" t="str">
        <f>IF(OR(X90="Preventivo",X90="Detectivo"),"Probabilidad",IF(X90="Correctivo","Impacto",""))</f>
        <v>Probabilidad</v>
      </c>
      <c r="X90" s="194" t="s">
        <v>81</v>
      </c>
      <c r="Y90" s="194" t="s">
        <v>80</v>
      </c>
      <c r="Z90" s="195" t="str">
        <f t="shared" si="109"/>
        <v>30%</v>
      </c>
      <c r="AA90" s="194" t="s">
        <v>83</v>
      </c>
      <c r="AB90" s="194" t="s">
        <v>84</v>
      </c>
      <c r="AC90" s="194" t="s">
        <v>259</v>
      </c>
      <c r="AD90" s="196">
        <f>IFERROR(IF(AND(W89="Probabilidad",W90="Probabilidad"),(AF89-(+AF89*Z90)),IF(AND(W89="Impacto",W90="Probabilidad"),(AF88-(+AF88*Z90)),IF(W90="Impacto",AF89,""))),"")</f>
        <v>0.20579999999999998</v>
      </c>
      <c r="AE90" s="197" t="str">
        <f t="shared" si="110"/>
        <v>Baja</v>
      </c>
      <c r="AF90" s="195">
        <f t="shared" si="111"/>
        <v>0.20579999999999998</v>
      </c>
      <c r="AG90" s="197" t="str">
        <f t="shared" si="112"/>
        <v>Moderado</v>
      </c>
      <c r="AH90" s="195">
        <f t="shared" ref="AH90:AH93" si="115">IFERROR(IF(AND(W89="Impacto",W90="Impacto"),(AH89-(+AH89*Z90)),IF(AND(W89="Probabilidad",W90="Impacto"),(AH88-(+AH88*Z90)),IF(W90="Probabilidad",AH89,""))),"")</f>
        <v>0.6</v>
      </c>
      <c r="AI90" s="198" t="str">
        <f t="shared" si="114"/>
        <v>Moderado</v>
      </c>
      <c r="AJ90" s="199" t="s">
        <v>82</v>
      </c>
      <c r="AK90" s="191" t="s">
        <v>373</v>
      </c>
      <c r="AL90" s="190" t="s">
        <v>368</v>
      </c>
      <c r="AM90" s="190" t="s">
        <v>371</v>
      </c>
      <c r="AN90" s="201" t="s">
        <v>369</v>
      </c>
      <c r="AO90" s="401"/>
      <c r="AP90" s="401"/>
      <c r="AQ90" s="401"/>
    </row>
    <row r="91" spans="1:43" s="156" customFormat="1" ht="15.75" x14ac:dyDescent="0.25">
      <c r="A91" s="397"/>
      <c r="B91" s="395"/>
      <c r="C91" s="339"/>
      <c r="D91" s="401"/>
      <c r="E91" s="401"/>
      <c r="F91" s="399"/>
      <c r="G91" s="339"/>
      <c r="H91" s="339"/>
      <c r="I91" s="339"/>
      <c r="J91" s="339"/>
      <c r="K91" s="339"/>
      <c r="L91" s="339"/>
      <c r="M91" s="382"/>
      <c r="N91" s="374"/>
      <c r="O91" s="366"/>
      <c r="P91" s="402"/>
      <c r="Q91" s="366">
        <f ca="1">IF(NOT(ISERROR(MATCH(P91,_xlfn.ANCHORARRAY(F96),0))),O98&amp;"Por favor no seleccionar los criterios de impacto",P91)</f>
        <v>0</v>
      </c>
      <c r="R91" s="374"/>
      <c r="S91" s="366"/>
      <c r="T91" s="365"/>
      <c r="U91" s="208">
        <v>4</v>
      </c>
      <c r="V91" s="191"/>
      <c r="W91" s="193" t="str">
        <f t="shared" ref="W91:W93" si="116">IF(OR(X91="Preventivo",X91="Detectivo"),"Probabilidad",IF(X91="Correctivo","Impacto",""))</f>
        <v/>
      </c>
      <c r="X91" s="194"/>
      <c r="Y91" s="194"/>
      <c r="Z91" s="195" t="str">
        <f t="shared" si="109"/>
        <v/>
      </c>
      <c r="AA91" s="194"/>
      <c r="AB91" s="194"/>
      <c r="AC91" s="194"/>
      <c r="AD91" s="196" t="str">
        <f t="shared" ref="AD91:AD93" si="117">IFERROR(IF(AND(W90="Probabilidad",W91="Probabilidad"),(AF90-(+AF90*Z91)),IF(AND(W90="Impacto",W91="Probabilidad"),(AF89-(+AF89*Z91)),IF(W91="Impacto",AF90,""))),"")</f>
        <v/>
      </c>
      <c r="AE91" s="197" t="str">
        <f t="shared" si="110"/>
        <v/>
      </c>
      <c r="AF91" s="195" t="str">
        <f t="shared" si="111"/>
        <v/>
      </c>
      <c r="AG91" s="197" t="str">
        <f t="shared" si="112"/>
        <v/>
      </c>
      <c r="AH91" s="195" t="str">
        <f t="shared" si="115"/>
        <v/>
      </c>
      <c r="AI91" s="198" t="str">
        <f>IFERROR(IF(OR(AND(AE91="Muy Baja",AG91="Leve"),AND(AE91="Muy Baja",AG91="Menor"),AND(AE91="Baja",AG91="Leve")),"Bajo",IF(OR(AND(AE91="Muy baja",AG91="Moderado"),AND(AE91="Baja",AG91="Menor"),AND(AE91="Baja",AG91="Moderado"),AND(AE91="Media",AG91="Leve"),AND(AE91="Media",AG91="Menor"),AND(AE91="Media",AG91="Moderado"),AND(AE91="Alta",AG91="Leve"),AND(AE91="Alta",AG91="Menor")),"Moderado",IF(OR(AND(AE91="Muy Baja",AG91="Mayor"),AND(AE91="Baja",AG91="Mayor"),AND(AE91="Media",AG91="Mayor"),AND(AE91="Alta",AG91="Moderado"),AND(AE91="Alta",AG91="Mayor"),AND(AE91="Muy Alta",AG91="Leve"),AND(AE91="Muy Alta",AG91="Menor"),AND(AE91="Muy Alta",AG91="Moderado"),AND(AE91="Muy Alta",AG91="Mayor")),"Alto",IF(OR(AND(AE91="Muy Baja",AG91="Catastrófico"),AND(AE91="Baja",AG91="Catastrófico"),AND(AE91="Media",AG91="Catastrófico"),AND(AE91="Alta",AG91="Catastrófico"),AND(AE91="Muy Alta",AG91="Catastrófico")),"Extremo","")))),"")</f>
        <v/>
      </c>
      <c r="AJ91" s="199"/>
      <c r="AK91" s="190"/>
      <c r="AL91" s="200"/>
      <c r="AM91" s="200"/>
      <c r="AN91" s="201"/>
      <c r="AO91" s="401"/>
      <c r="AP91" s="401"/>
      <c r="AQ91" s="401"/>
    </row>
    <row r="92" spans="1:43" s="156" customFormat="1" ht="15.75" x14ac:dyDescent="0.25">
      <c r="A92" s="397"/>
      <c r="B92" s="395"/>
      <c r="C92" s="339"/>
      <c r="D92" s="401"/>
      <c r="E92" s="401"/>
      <c r="F92" s="399"/>
      <c r="G92" s="339"/>
      <c r="H92" s="339"/>
      <c r="I92" s="339"/>
      <c r="J92" s="339"/>
      <c r="K92" s="339"/>
      <c r="L92" s="339"/>
      <c r="M92" s="382"/>
      <c r="N92" s="374"/>
      <c r="O92" s="366"/>
      <c r="P92" s="402"/>
      <c r="Q92" s="366">
        <f ca="1">IF(NOT(ISERROR(MATCH(P92,_xlfn.ANCHORARRAY(F97),0))),O99&amp;"Por favor no seleccionar los criterios de impacto",P92)</f>
        <v>0</v>
      </c>
      <c r="R92" s="374"/>
      <c r="S92" s="366"/>
      <c r="T92" s="365"/>
      <c r="U92" s="208">
        <v>5</v>
      </c>
      <c r="V92" s="191"/>
      <c r="W92" s="193" t="str">
        <f t="shared" si="116"/>
        <v/>
      </c>
      <c r="X92" s="194"/>
      <c r="Y92" s="194"/>
      <c r="Z92" s="195" t="str">
        <f t="shared" si="109"/>
        <v/>
      </c>
      <c r="AA92" s="194"/>
      <c r="AB92" s="194"/>
      <c r="AC92" s="194"/>
      <c r="AD92" s="196" t="str">
        <f t="shared" si="117"/>
        <v/>
      </c>
      <c r="AE92" s="197" t="str">
        <f t="shared" si="110"/>
        <v/>
      </c>
      <c r="AF92" s="195" t="str">
        <f t="shared" si="111"/>
        <v/>
      </c>
      <c r="AG92" s="197" t="str">
        <f t="shared" si="112"/>
        <v/>
      </c>
      <c r="AH92" s="195" t="str">
        <f t="shared" si="115"/>
        <v/>
      </c>
      <c r="AI92" s="198" t="str">
        <f t="shared" ref="AI92:AI93" si="118">IFERROR(IF(OR(AND(AE92="Muy Baja",AG92="Leve"),AND(AE92="Muy Baja",AG92="Menor"),AND(AE92="Baja",AG92="Leve")),"Bajo",IF(OR(AND(AE92="Muy baja",AG92="Moderado"),AND(AE92="Baja",AG92="Menor"),AND(AE92="Baja",AG92="Moderado"),AND(AE92="Media",AG92="Leve"),AND(AE92="Media",AG92="Menor"),AND(AE92="Media",AG92="Moderado"),AND(AE92="Alta",AG92="Leve"),AND(AE92="Alta",AG92="Menor")),"Moderado",IF(OR(AND(AE92="Muy Baja",AG92="Mayor"),AND(AE92="Baja",AG92="Mayor"),AND(AE92="Media",AG92="Mayor"),AND(AE92="Alta",AG92="Moderado"),AND(AE92="Alta",AG92="Mayor"),AND(AE92="Muy Alta",AG92="Leve"),AND(AE92="Muy Alta",AG92="Menor"),AND(AE92="Muy Alta",AG92="Moderado"),AND(AE92="Muy Alta",AG92="Mayor")),"Alto",IF(OR(AND(AE92="Muy Baja",AG92="Catastrófico"),AND(AE92="Baja",AG92="Catastrófico"),AND(AE92="Media",AG92="Catastrófico"),AND(AE92="Alta",AG92="Catastrófico"),AND(AE92="Muy Alta",AG92="Catastrófico")),"Extremo","")))),"")</f>
        <v/>
      </c>
      <c r="AJ92" s="199"/>
      <c r="AK92" s="190"/>
      <c r="AL92" s="200"/>
      <c r="AM92" s="200"/>
      <c r="AN92" s="201"/>
      <c r="AO92" s="401"/>
      <c r="AP92" s="401"/>
      <c r="AQ92" s="401"/>
    </row>
    <row r="93" spans="1:43" s="156" customFormat="1" ht="15.75" x14ac:dyDescent="0.25">
      <c r="A93" s="397"/>
      <c r="B93" s="396"/>
      <c r="C93" s="339"/>
      <c r="D93" s="401"/>
      <c r="E93" s="401"/>
      <c r="F93" s="400"/>
      <c r="G93" s="339"/>
      <c r="H93" s="339"/>
      <c r="I93" s="339"/>
      <c r="J93" s="339"/>
      <c r="K93" s="339"/>
      <c r="L93" s="339"/>
      <c r="M93" s="382"/>
      <c r="N93" s="374"/>
      <c r="O93" s="366"/>
      <c r="P93" s="402"/>
      <c r="Q93" s="366">
        <f ca="1">IF(NOT(ISERROR(MATCH(P93,_xlfn.ANCHORARRAY(F98),0))),O100&amp;"Por favor no seleccionar los criterios de impacto",P93)</f>
        <v>0</v>
      </c>
      <c r="R93" s="374"/>
      <c r="S93" s="366"/>
      <c r="T93" s="365"/>
      <c r="U93" s="208">
        <v>6</v>
      </c>
      <c r="V93" s="191"/>
      <c r="W93" s="193" t="str">
        <f t="shared" si="116"/>
        <v/>
      </c>
      <c r="X93" s="194"/>
      <c r="Y93" s="194"/>
      <c r="Z93" s="195" t="str">
        <f t="shared" si="109"/>
        <v/>
      </c>
      <c r="AA93" s="194"/>
      <c r="AB93" s="194"/>
      <c r="AC93" s="194"/>
      <c r="AD93" s="196" t="str">
        <f t="shared" si="117"/>
        <v/>
      </c>
      <c r="AE93" s="197" t="str">
        <f t="shared" si="110"/>
        <v/>
      </c>
      <c r="AF93" s="195" t="str">
        <f t="shared" si="111"/>
        <v/>
      </c>
      <c r="AG93" s="197" t="str">
        <f t="shared" si="112"/>
        <v/>
      </c>
      <c r="AH93" s="195" t="str">
        <f t="shared" si="115"/>
        <v/>
      </c>
      <c r="AI93" s="198" t="str">
        <f t="shared" si="118"/>
        <v/>
      </c>
      <c r="AJ93" s="199"/>
      <c r="AK93" s="190"/>
      <c r="AL93" s="200"/>
      <c r="AM93" s="200"/>
      <c r="AN93" s="201"/>
      <c r="AO93" s="401"/>
      <c r="AP93" s="401"/>
      <c r="AQ93" s="401"/>
    </row>
    <row r="94" spans="1:43" s="156" customFormat="1" ht="99.75" customHeight="1" x14ac:dyDescent="0.25">
      <c r="A94" s="397">
        <v>14</v>
      </c>
      <c r="B94" s="394" t="s">
        <v>236</v>
      </c>
      <c r="C94" s="339" t="s">
        <v>76</v>
      </c>
      <c r="D94" s="339" t="s">
        <v>380</v>
      </c>
      <c r="E94" s="339" t="s">
        <v>381</v>
      </c>
      <c r="F94" s="398" t="s">
        <v>555</v>
      </c>
      <c r="G94" s="339" t="s">
        <v>248</v>
      </c>
      <c r="H94" s="327" t="s">
        <v>77</v>
      </c>
      <c r="I94" s="339"/>
      <c r="J94" s="339"/>
      <c r="K94" s="339"/>
      <c r="L94" s="339"/>
      <c r="M94" s="382">
        <v>1800</v>
      </c>
      <c r="N94" s="374" t="str">
        <f>IF(M94&lt;=0,"",IF(M94&lt;=2,"Muy Baja",IF(M94&lt;=24,"Baja",IF(M94&lt;=500,"Media",IF(M94&lt;=5000,"Alta","Muy Alta")))))</f>
        <v>Alta</v>
      </c>
      <c r="O94" s="366">
        <f>IF(N94="","",IF(N94="Muy Baja",0.2,IF(N94="Baja",0.4,IF(N94="Media",0.6,IF(N94="Alta",0.8,IF(N94="Muy Alta",1,))))))</f>
        <v>0.8</v>
      </c>
      <c r="P94" s="402" t="s">
        <v>78</v>
      </c>
      <c r="Q94" s="366" t="str">
        <f>IF(NOT(ISERROR(MATCH(P94,'[7]Tabla Impacto'!$B$222:$B$224,0))),'[7]Tabla Impacto'!$F$224&amp;"Por favor no seleccionar los criterios de impacto(Afectación Económica o presupuestal y Pérdida Reputacional)",P94)</f>
        <v xml:space="preserve">     El riesgo afecta la imagen de la entidad con algunos usuarios de relevancia frente al logro de los objetivos</v>
      </c>
      <c r="R94" s="374" t="str">
        <f>IF(OR(Q94='[7]Tabla Impacto'!$C$12,Q94='[7]Tabla Impacto'!$D$12),"Leve",IF(OR(Q94='[7]Tabla Impacto'!$C$13,Q94='[7]Tabla Impacto'!$D$13),"Menor",IF(OR(Q94='[7]Tabla Impacto'!$C$14,Q94='[7]Tabla Impacto'!$D$14),"Moderado",IF(OR(Q94='[7]Tabla Impacto'!$C$15,Q94='[7]Tabla Impacto'!$D$15),"Mayor",IF(OR(Q94='[7]Tabla Impacto'!$C$16,Q94='[7]Tabla Impacto'!$D$16),"Catastrófico","")))))</f>
        <v>Moderado</v>
      </c>
      <c r="S94" s="366">
        <f>IF(R94="","",IF(R94="Leve",0.2,IF(R94="Menor",0.4,IF(R94="Moderado",0.6,IF(R94="Mayor",0.8,IF(R94="Catastrófico",1,))))))</f>
        <v>0.6</v>
      </c>
      <c r="T94" s="365" t="str">
        <f>IF(OR(AND(N94="Muy Baja",R94="Leve"),AND(N94="Muy Baja",R94="Menor"),AND(N94="Baja",R94="Leve")),"Bajo",IF(OR(AND(N94="Muy baja",R94="Moderado"),AND(N94="Baja",R94="Menor"),AND(N94="Baja",R94="Moderado"),AND(N94="Media",R94="Leve"),AND(N94="Media",R94="Menor"),AND(N94="Media",R94="Moderado"),AND(N94="Alta",R94="Leve"),AND(N94="Alta",R94="Menor")),"Moderado",IF(OR(AND(N94="Muy Baja",R94="Mayor"),AND(N94="Baja",R94="Mayor"),AND(N94="Media",R94="Mayor"),AND(N94="Alta",R94="Moderado"),AND(N94="Alta",R94="Mayor"),AND(N94="Muy Alta",R94="Leve"),AND(N94="Muy Alta",R94="Menor"),AND(N94="Muy Alta",R94="Moderado"),AND(N94="Muy Alta",R94="Mayor")),"Alto",IF(OR(AND(N94="Muy Baja",R94="Catastrófico"),AND(N94="Baja",R94="Catastrófico"),AND(N94="Media",R94="Catastrófico"),AND(N94="Alta",R94="Catastrófico"),AND(N94="Muy Alta",R94="Catastrófico")),"Extremo",""))))</f>
        <v>Alto</v>
      </c>
      <c r="U94" s="208">
        <v>1</v>
      </c>
      <c r="V94" s="191" t="s">
        <v>578</v>
      </c>
      <c r="W94" s="193" t="str">
        <f>IF(OR(X94="Preventivo",X94="Detectivo"),"Probabilidad",IF(X94="Correctivo","Impacto",""))</f>
        <v>Probabilidad</v>
      </c>
      <c r="X94" s="194" t="s">
        <v>79</v>
      </c>
      <c r="Y94" s="194" t="s">
        <v>80</v>
      </c>
      <c r="Z94" s="195" t="str">
        <f>IF(AND(X94="Preventivo",Y94="Automático"),"50%",IF(AND(X94="Preventivo",Y94="Manual"),"40%",IF(AND(X94="Detectivo",Y94="Automático"),"40%",IF(AND(X94="Detectivo",Y94="Manual"),"30%",IF(AND(X94="Correctivo",Y94="Automático"),"35%",IF(AND(X94="Correctivo",Y94="Manual"),"25%",""))))))</f>
        <v>40%</v>
      </c>
      <c r="AA94" s="194" t="s">
        <v>83</v>
      </c>
      <c r="AB94" s="194" t="s">
        <v>84</v>
      </c>
      <c r="AC94" s="194" t="s">
        <v>259</v>
      </c>
      <c r="AD94" s="196">
        <f>IFERROR(IF(W94="Probabilidad",(O94-(+O94*Z94)),IF(W94="Impacto",O94,"")),"")</f>
        <v>0.48</v>
      </c>
      <c r="AE94" s="197" t="str">
        <f>IFERROR(IF(AD94="","",IF(AD94&lt;=0.2,"Muy Baja",IF(AD94&lt;=0.4,"Baja",IF(AD94&lt;=0.6,"Media",IF(AD94&lt;=0.8,"Alta","Muy Alta"))))),"")</f>
        <v>Media</v>
      </c>
      <c r="AF94" s="195">
        <f>+AD94</f>
        <v>0.48</v>
      </c>
      <c r="AG94" s="197" t="str">
        <f>IFERROR(IF(AH94="","",IF(AH94&lt;=0.2,"Leve",IF(AH94&lt;=0.4,"Menor",IF(AH94&lt;=0.6,"Moderado",IF(AH94&lt;=0.8,"Mayor","Catastrófico"))))),"")</f>
        <v>Moderado</v>
      </c>
      <c r="AH94" s="195">
        <f t="shared" ref="AH94" si="119">IFERROR(IF(W94="Impacto",(S94-(+S94*Z94)),IF(W94="Probabilidad",S94,"")),"")</f>
        <v>0.6</v>
      </c>
      <c r="AI94" s="198" t="str">
        <f>IFERROR(IF(OR(AND(AE94="Muy Baja",AG94="Leve"),AND(AE94="Muy Baja",AG94="Menor"),AND(AE94="Baja",AG94="Leve")),"Bajo",IF(OR(AND(AE94="Muy baja",AG94="Moderado"),AND(AE94="Baja",AG94="Menor"),AND(AE94="Baja",AG94="Moderado"),AND(AE94="Media",AG94="Leve"),AND(AE94="Media",AG94="Menor"),AND(AE94="Media",AG94="Moderado"),AND(AE94="Alta",AG94="Leve"),AND(AE94="Alta",AG94="Menor")),"Moderado",IF(OR(AND(AE94="Muy Baja",AG94="Mayor"),AND(AE94="Baja",AG94="Mayor"),AND(AE94="Media",AG94="Mayor"),AND(AE94="Alta",AG94="Moderado"),AND(AE94="Alta",AG94="Mayor"),AND(AE94="Muy Alta",AG94="Leve"),AND(AE94="Muy Alta",AG94="Menor"),AND(AE94="Muy Alta",AG94="Moderado"),AND(AE94="Muy Alta",AG94="Mayor")),"Alto",IF(OR(AND(AE94="Muy Baja",AG94="Catastrófico"),AND(AE94="Baja",AG94="Catastrófico"),AND(AE94="Media",AG94="Catastrófico"),AND(AE94="Alta",AG94="Catastrófico"),AND(AE94="Muy Alta",AG94="Catastrófico")),"Extremo","")))),"")</f>
        <v>Moderado</v>
      </c>
      <c r="AJ94" s="199" t="s">
        <v>82</v>
      </c>
      <c r="AK94" s="191" t="s">
        <v>382</v>
      </c>
      <c r="AL94" s="200" t="s">
        <v>383</v>
      </c>
      <c r="AM94" s="190" t="s">
        <v>384</v>
      </c>
      <c r="AN94" s="174" t="s">
        <v>385</v>
      </c>
      <c r="AO94" s="401" t="s">
        <v>253</v>
      </c>
      <c r="AP94" s="401" t="s">
        <v>377</v>
      </c>
      <c r="AQ94" s="401" t="s">
        <v>386</v>
      </c>
    </row>
    <row r="95" spans="1:43" s="156" customFormat="1" ht="99.75" customHeight="1" x14ac:dyDescent="0.25">
      <c r="A95" s="397"/>
      <c r="B95" s="395"/>
      <c r="C95" s="339"/>
      <c r="D95" s="339"/>
      <c r="E95" s="339"/>
      <c r="F95" s="399"/>
      <c r="G95" s="339"/>
      <c r="H95" s="328"/>
      <c r="I95" s="339"/>
      <c r="J95" s="339"/>
      <c r="K95" s="339"/>
      <c r="L95" s="339"/>
      <c r="M95" s="382"/>
      <c r="N95" s="374"/>
      <c r="O95" s="366"/>
      <c r="P95" s="402"/>
      <c r="Q95" s="366">
        <f t="shared" ref="Q95:Q98" ca="1" si="120">IF(NOT(ISERROR(MATCH(P95,_xlfn.ANCHORARRAY(F106),0))),O108&amp;"Por favor no seleccionar los criterios de impacto",P95)</f>
        <v>0</v>
      </c>
      <c r="R95" s="374"/>
      <c r="S95" s="366"/>
      <c r="T95" s="365"/>
      <c r="U95" s="208">
        <v>2</v>
      </c>
      <c r="V95" s="191" t="s">
        <v>391</v>
      </c>
      <c r="W95" s="193" t="str">
        <f>IF(OR(X95="Preventivo",X95="Detectivo"),"Probabilidad",IF(X95="Correctivo","Impacto",""))</f>
        <v>Probabilidad</v>
      </c>
      <c r="X95" s="194" t="s">
        <v>81</v>
      </c>
      <c r="Y95" s="194" t="s">
        <v>80</v>
      </c>
      <c r="Z95" s="195" t="str">
        <f t="shared" ref="Z95:Z99" si="121">IF(AND(X95="Preventivo",Y95="Automático"),"50%",IF(AND(X95="Preventivo",Y95="Manual"),"40%",IF(AND(X95="Detectivo",Y95="Automático"),"40%",IF(AND(X95="Detectivo",Y95="Manual"),"30%",IF(AND(X95="Correctivo",Y95="Automático"),"35%",IF(AND(X95="Correctivo",Y95="Manual"),"25%",""))))))</f>
        <v>30%</v>
      </c>
      <c r="AA95" s="194" t="s">
        <v>83</v>
      </c>
      <c r="AB95" s="194" t="s">
        <v>84</v>
      </c>
      <c r="AC95" s="194" t="s">
        <v>259</v>
      </c>
      <c r="AD95" s="196">
        <f>IFERROR(IF(AND(W94="Probabilidad",W95="Probabilidad"),(AF94-(+AF94*Z95)),IF(W95="Probabilidad",(O94-(+O94*Z95)),IF(W95="Impacto",AF94,""))),"")</f>
        <v>0.33599999999999997</v>
      </c>
      <c r="AE95" s="197" t="str">
        <f t="shared" ref="AE95:AE99" si="122">IFERROR(IF(AD95="","",IF(AD95&lt;=0.2,"Muy Baja",IF(AD95&lt;=0.4,"Baja",IF(AD95&lt;=0.6,"Media",IF(AD95&lt;=0.8,"Alta","Muy Alta"))))),"")</f>
        <v>Baja</v>
      </c>
      <c r="AF95" s="195">
        <f t="shared" ref="AF95:AF99" si="123">+AD95</f>
        <v>0.33599999999999997</v>
      </c>
      <c r="AG95" s="197" t="str">
        <f t="shared" ref="AG95:AG99" si="124">IFERROR(IF(AH95="","",IF(AH95&lt;=0.2,"Leve",IF(AH95&lt;=0.4,"Menor",IF(AH95&lt;=0.6,"Moderado",IF(AH95&lt;=0.8,"Mayor","Catastrófico"))))),"")</f>
        <v>Moderado</v>
      </c>
      <c r="AH95" s="195">
        <f t="shared" ref="AH95" si="125">IFERROR(IF(AND(W94="Impacto",W95="Impacto"),(AH94-(+AH94*Z95)),IF(W95="Impacto",($R$13-(+$R$13*Z95)),IF(W95="Probabilidad",AH94,""))),"")</f>
        <v>0.6</v>
      </c>
      <c r="AI95" s="198" t="str">
        <f t="shared" ref="AI95:AI96" si="126">IFERROR(IF(OR(AND(AE95="Muy Baja",AG95="Leve"),AND(AE95="Muy Baja",AG95="Menor"),AND(AE95="Baja",AG95="Leve")),"Bajo",IF(OR(AND(AE95="Muy baja",AG95="Moderado"),AND(AE95="Baja",AG95="Menor"),AND(AE95="Baja",AG95="Moderado"),AND(AE95="Media",AG95="Leve"),AND(AE95="Media",AG95="Menor"),AND(AE95="Media",AG95="Moderado"),AND(AE95="Alta",AG95="Leve"),AND(AE95="Alta",AG95="Menor")),"Moderado",IF(OR(AND(AE95="Muy Baja",AG95="Mayor"),AND(AE95="Baja",AG95="Mayor"),AND(AE95="Media",AG95="Mayor"),AND(AE95="Alta",AG95="Moderado"),AND(AE95="Alta",AG95="Mayor"),AND(AE95="Muy Alta",AG95="Leve"),AND(AE95="Muy Alta",AG95="Menor"),AND(AE95="Muy Alta",AG95="Moderado"),AND(AE95="Muy Alta",AG95="Mayor")),"Alto",IF(OR(AND(AE95="Muy Baja",AG95="Catastrófico"),AND(AE95="Baja",AG95="Catastrófico"),AND(AE95="Media",AG95="Catastrófico"),AND(AE95="Alta",AG95="Catastrófico"),AND(AE95="Muy Alta",AG95="Catastrófico")),"Extremo","")))),"")</f>
        <v>Moderado</v>
      </c>
      <c r="AJ95" s="199" t="s">
        <v>82</v>
      </c>
      <c r="AK95" s="191" t="s">
        <v>387</v>
      </c>
      <c r="AL95" s="190" t="s">
        <v>383</v>
      </c>
      <c r="AM95" s="190" t="s">
        <v>388</v>
      </c>
      <c r="AN95" s="174" t="s">
        <v>385</v>
      </c>
      <c r="AO95" s="401"/>
      <c r="AP95" s="401"/>
      <c r="AQ95" s="401"/>
    </row>
    <row r="96" spans="1:43" s="156" customFormat="1" ht="99.75" customHeight="1" x14ac:dyDescent="0.25">
      <c r="A96" s="397"/>
      <c r="B96" s="395"/>
      <c r="C96" s="339"/>
      <c r="D96" s="339"/>
      <c r="E96" s="339"/>
      <c r="F96" s="399"/>
      <c r="G96" s="339"/>
      <c r="H96" s="328"/>
      <c r="I96" s="339"/>
      <c r="J96" s="339"/>
      <c r="K96" s="339"/>
      <c r="L96" s="339"/>
      <c r="M96" s="382"/>
      <c r="N96" s="374"/>
      <c r="O96" s="366"/>
      <c r="P96" s="402"/>
      <c r="Q96" s="366">
        <f t="shared" ca="1" si="120"/>
        <v>0</v>
      </c>
      <c r="R96" s="374"/>
      <c r="S96" s="366"/>
      <c r="T96" s="365"/>
      <c r="U96" s="208">
        <v>3</v>
      </c>
      <c r="V96" s="191" t="s">
        <v>392</v>
      </c>
      <c r="W96" s="193" t="str">
        <f>IF(OR(X96="Preventivo",X96="Detectivo"),"Probabilidad",IF(X96="Correctivo","Impacto",""))</f>
        <v>Probabilidad</v>
      </c>
      <c r="X96" s="194" t="s">
        <v>81</v>
      </c>
      <c r="Y96" s="194" t="s">
        <v>80</v>
      </c>
      <c r="Z96" s="195" t="str">
        <f t="shared" si="121"/>
        <v>30%</v>
      </c>
      <c r="AA96" s="194" t="s">
        <v>83</v>
      </c>
      <c r="AB96" s="194" t="s">
        <v>84</v>
      </c>
      <c r="AC96" s="194" t="s">
        <v>259</v>
      </c>
      <c r="AD96" s="196">
        <f>IFERROR(IF(AND(W95="Probabilidad",W96="Probabilidad"),(AF95-(+AF95*Z96)),IF(AND(W95="Impacto",W96="Probabilidad"),(AF94-(+AF94*Z96)),IF(W96="Impacto",AF95,""))),"")</f>
        <v>0.23519999999999996</v>
      </c>
      <c r="AE96" s="197" t="str">
        <f t="shared" si="122"/>
        <v>Baja</v>
      </c>
      <c r="AF96" s="195">
        <f t="shared" si="123"/>
        <v>0.23519999999999996</v>
      </c>
      <c r="AG96" s="197" t="str">
        <f t="shared" si="124"/>
        <v>Moderado</v>
      </c>
      <c r="AH96" s="195">
        <f t="shared" ref="AH96:AH99" si="127">IFERROR(IF(AND(W95="Impacto",W96="Impacto"),(AH95-(+AH95*Z96)),IF(AND(W95="Probabilidad",W96="Impacto"),(AH94-(+AH94*Z96)),IF(W96="Probabilidad",AH95,""))),"")</f>
        <v>0.6</v>
      </c>
      <c r="AI96" s="198" t="str">
        <f t="shared" si="126"/>
        <v>Moderado</v>
      </c>
      <c r="AJ96" s="199" t="s">
        <v>82</v>
      </c>
      <c r="AK96" s="191" t="s">
        <v>389</v>
      </c>
      <c r="AL96" s="190" t="s">
        <v>383</v>
      </c>
      <c r="AM96" s="190" t="s">
        <v>390</v>
      </c>
      <c r="AN96" s="174" t="s">
        <v>385</v>
      </c>
      <c r="AO96" s="401"/>
      <c r="AP96" s="401"/>
      <c r="AQ96" s="401"/>
    </row>
    <row r="97" spans="1:43" s="156" customFormat="1" ht="8.25" customHeight="1" x14ac:dyDescent="0.25">
      <c r="A97" s="397"/>
      <c r="B97" s="395"/>
      <c r="C97" s="339"/>
      <c r="D97" s="339"/>
      <c r="E97" s="339"/>
      <c r="F97" s="399"/>
      <c r="G97" s="339"/>
      <c r="H97" s="328"/>
      <c r="I97" s="339"/>
      <c r="J97" s="339"/>
      <c r="K97" s="339"/>
      <c r="L97" s="339"/>
      <c r="M97" s="382"/>
      <c r="N97" s="374"/>
      <c r="O97" s="366"/>
      <c r="P97" s="402"/>
      <c r="Q97" s="366">
        <f t="shared" ca="1" si="120"/>
        <v>0</v>
      </c>
      <c r="R97" s="374"/>
      <c r="S97" s="366"/>
      <c r="T97" s="365"/>
      <c r="U97" s="208">
        <v>4</v>
      </c>
      <c r="V97" s="191"/>
      <c r="W97" s="193" t="str">
        <f t="shared" ref="W97:W105" si="128">IF(OR(X97="Preventivo",X97="Detectivo"),"Probabilidad",IF(X97="Correctivo","Impacto",""))</f>
        <v/>
      </c>
      <c r="X97" s="194"/>
      <c r="Y97" s="194"/>
      <c r="Z97" s="195" t="str">
        <f t="shared" si="121"/>
        <v/>
      </c>
      <c r="AA97" s="194"/>
      <c r="AB97" s="194"/>
      <c r="AC97" s="194"/>
      <c r="AD97" s="196" t="str">
        <f t="shared" ref="AD97:AD99" si="129">IFERROR(IF(AND(W96="Probabilidad",W97="Probabilidad"),(AF96-(+AF96*Z97)),IF(AND(W96="Impacto",W97="Probabilidad"),(AF95-(+AF95*Z97)),IF(W97="Impacto",AF96,""))),"")</f>
        <v/>
      </c>
      <c r="AE97" s="197" t="str">
        <f t="shared" si="122"/>
        <v/>
      </c>
      <c r="AF97" s="195" t="str">
        <f t="shared" si="123"/>
        <v/>
      </c>
      <c r="AG97" s="197" t="str">
        <f t="shared" si="124"/>
        <v/>
      </c>
      <c r="AH97" s="195" t="str">
        <f t="shared" si="127"/>
        <v/>
      </c>
      <c r="AI97" s="198" t="str">
        <f>IFERROR(IF(OR(AND(AE97="Muy Baja",AG97="Leve"),AND(AE97="Muy Baja",AG97="Menor"),AND(AE97="Baja",AG97="Leve")),"Bajo",IF(OR(AND(AE97="Muy baja",AG97="Moderado"),AND(AE97="Baja",AG97="Menor"),AND(AE97="Baja",AG97="Moderado"),AND(AE97="Media",AG97="Leve"),AND(AE97="Media",AG97="Menor"),AND(AE97="Media",AG97="Moderado"),AND(AE97="Alta",AG97="Leve"),AND(AE97="Alta",AG97="Menor")),"Moderado",IF(OR(AND(AE97="Muy Baja",AG97="Mayor"),AND(AE97="Baja",AG97="Mayor"),AND(AE97="Media",AG97="Mayor"),AND(AE97="Alta",AG97="Moderado"),AND(AE97="Alta",AG97="Mayor"),AND(AE97="Muy Alta",AG97="Leve"),AND(AE97="Muy Alta",AG97="Menor"),AND(AE97="Muy Alta",AG97="Moderado"),AND(AE97="Muy Alta",AG97="Mayor")),"Alto",IF(OR(AND(AE97="Muy Baja",AG97="Catastrófico"),AND(AE97="Baja",AG97="Catastrófico"),AND(AE97="Media",AG97="Catastrófico"),AND(AE97="Alta",AG97="Catastrófico"),AND(AE97="Muy Alta",AG97="Catastrófico")),"Extremo","")))),"")</f>
        <v/>
      </c>
      <c r="AJ97" s="199"/>
      <c r="AK97" s="190"/>
      <c r="AL97" s="200"/>
      <c r="AM97" s="200"/>
      <c r="AN97" s="201"/>
      <c r="AO97" s="382"/>
      <c r="AP97" s="382"/>
      <c r="AQ97" s="382"/>
    </row>
    <row r="98" spans="1:43" s="156" customFormat="1" ht="8.25" customHeight="1" x14ac:dyDescent="0.25">
      <c r="A98" s="397"/>
      <c r="B98" s="395"/>
      <c r="C98" s="339"/>
      <c r="D98" s="339"/>
      <c r="E98" s="339"/>
      <c r="F98" s="399"/>
      <c r="G98" s="339"/>
      <c r="H98" s="328"/>
      <c r="I98" s="339"/>
      <c r="J98" s="339"/>
      <c r="K98" s="339"/>
      <c r="L98" s="339"/>
      <c r="M98" s="382"/>
      <c r="N98" s="374"/>
      <c r="O98" s="366"/>
      <c r="P98" s="402"/>
      <c r="Q98" s="366">
        <f t="shared" ca="1" si="120"/>
        <v>0</v>
      </c>
      <c r="R98" s="374"/>
      <c r="S98" s="366"/>
      <c r="T98" s="365"/>
      <c r="U98" s="208">
        <v>5</v>
      </c>
      <c r="V98" s="191"/>
      <c r="W98" s="193" t="str">
        <f t="shared" si="128"/>
        <v/>
      </c>
      <c r="X98" s="194"/>
      <c r="Y98" s="194"/>
      <c r="Z98" s="195" t="str">
        <f t="shared" si="121"/>
        <v/>
      </c>
      <c r="AA98" s="194"/>
      <c r="AB98" s="194"/>
      <c r="AC98" s="194"/>
      <c r="AD98" s="196" t="str">
        <f t="shared" si="129"/>
        <v/>
      </c>
      <c r="AE98" s="197" t="str">
        <f>IFERROR(IF(AD98="","",IF(AD98&lt;=0.2,"Muy Baja",IF(AD98&lt;=0.4,"Baja",IF(AD98&lt;=0.6,"Media",IF(AD98&lt;=0.8,"Alta","Muy Alta"))))),"")</f>
        <v/>
      </c>
      <c r="AF98" s="195" t="str">
        <f t="shared" si="123"/>
        <v/>
      </c>
      <c r="AG98" s="197" t="str">
        <f t="shared" si="124"/>
        <v/>
      </c>
      <c r="AH98" s="195" t="str">
        <f t="shared" si="127"/>
        <v/>
      </c>
      <c r="AI98" s="198" t="str">
        <f t="shared" ref="AI98:AI99" si="130">IFERROR(IF(OR(AND(AE98="Muy Baja",AG98="Leve"),AND(AE98="Muy Baja",AG98="Menor"),AND(AE98="Baja",AG98="Leve")),"Bajo",IF(OR(AND(AE98="Muy baja",AG98="Moderado"),AND(AE98="Baja",AG98="Menor"),AND(AE98="Baja",AG98="Moderado"),AND(AE98="Media",AG98="Leve"),AND(AE98="Media",AG98="Menor"),AND(AE98="Media",AG98="Moderado"),AND(AE98="Alta",AG98="Leve"),AND(AE98="Alta",AG98="Menor")),"Moderado",IF(OR(AND(AE98="Muy Baja",AG98="Mayor"),AND(AE98="Baja",AG98="Mayor"),AND(AE98="Media",AG98="Mayor"),AND(AE98="Alta",AG98="Moderado"),AND(AE98="Alta",AG98="Mayor"),AND(AE98="Muy Alta",AG98="Leve"),AND(AE98="Muy Alta",AG98="Menor"),AND(AE98="Muy Alta",AG98="Moderado"),AND(AE98="Muy Alta",AG98="Mayor")),"Alto",IF(OR(AND(AE98="Muy Baja",AG98="Catastrófico"),AND(AE98="Baja",AG98="Catastrófico"),AND(AE98="Media",AG98="Catastrófico"),AND(AE98="Alta",AG98="Catastrófico"),AND(AE98="Muy Alta",AG98="Catastrófico")),"Extremo","")))),"")</f>
        <v/>
      </c>
      <c r="AJ98" s="199"/>
      <c r="AK98" s="190"/>
      <c r="AL98" s="200"/>
      <c r="AM98" s="200"/>
      <c r="AN98" s="201"/>
      <c r="AO98" s="382"/>
      <c r="AP98" s="382"/>
      <c r="AQ98" s="382"/>
    </row>
    <row r="99" spans="1:43" s="156" customFormat="1" ht="8.25" customHeight="1" x14ac:dyDescent="0.25">
      <c r="A99" s="397"/>
      <c r="B99" s="396"/>
      <c r="C99" s="339"/>
      <c r="D99" s="339"/>
      <c r="E99" s="339"/>
      <c r="F99" s="400"/>
      <c r="G99" s="339"/>
      <c r="H99" s="329"/>
      <c r="I99" s="339"/>
      <c r="J99" s="339"/>
      <c r="K99" s="339"/>
      <c r="L99" s="339"/>
      <c r="M99" s="382"/>
      <c r="N99" s="374"/>
      <c r="O99" s="366"/>
      <c r="P99" s="402"/>
      <c r="Q99" s="366">
        <f ca="1">IF(NOT(ISERROR(MATCH(P99,_xlfn.ANCHORARRAY(F110),0))),#REF!&amp;"Por favor no seleccionar los criterios de impacto",P99)</f>
        <v>0</v>
      </c>
      <c r="R99" s="374"/>
      <c r="S99" s="366"/>
      <c r="T99" s="365"/>
      <c r="U99" s="208">
        <v>6</v>
      </c>
      <c r="V99" s="191"/>
      <c r="W99" s="193" t="str">
        <f t="shared" si="128"/>
        <v/>
      </c>
      <c r="X99" s="194"/>
      <c r="Y99" s="194"/>
      <c r="Z99" s="195" t="str">
        <f t="shared" si="121"/>
        <v/>
      </c>
      <c r="AA99" s="194"/>
      <c r="AB99" s="194"/>
      <c r="AC99" s="194"/>
      <c r="AD99" s="196" t="str">
        <f t="shared" si="129"/>
        <v/>
      </c>
      <c r="AE99" s="197" t="str">
        <f t="shared" si="122"/>
        <v/>
      </c>
      <c r="AF99" s="195" t="str">
        <f t="shared" si="123"/>
        <v/>
      </c>
      <c r="AG99" s="197" t="str">
        <f t="shared" si="124"/>
        <v/>
      </c>
      <c r="AH99" s="195" t="str">
        <f t="shared" si="127"/>
        <v/>
      </c>
      <c r="AI99" s="198" t="str">
        <f t="shared" si="130"/>
        <v/>
      </c>
      <c r="AJ99" s="199"/>
      <c r="AK99" s="190"/>
      <c r="AL99" s="200"/>
      <c r="AM99" s="200"/>
      <c r="AN99" s="201"/>
      <c r="AO99" s="382"/>
      <c r="AP99" s="382"/>
      <c r="AQ99" s="382"/>
    </row>
    <row r="100" spans="1:43" s="156" customFormat="1" ht="60" customHeight="1" x14ac:dyDescent="0.25">
      <c r="A100" s="397">
        <v>15</v>
      </c>
      <c r="B100" s="394" t="s">
        <v>238</v>
      </c>
      <c r="C100" s="339" t="s">
        <v>92</v>
      </c>
      <c r="D100" s="339" t="s">
        <v>654</v>
      </c>
      <c r="E100" s="339" t="s">
        <v>655</v>
      </c>
      <c r="F100" s="339" t="s">
        <v>656</v>
      </c>
      <c r="G100" s="339" t="s">
        <v>248</v>
      </c>
      <c r="H100" s="339" t="s">
        <v>77</v>
      </c>
      <c r="I100" s="339"/>
      <c r="J100" s="339"/>
      <c r="K100" s="339"/>
      <c r="L100" s="339"/>
      <c r="M100" s="382">
        <v>365</v>
      </c>
      <c r="N100" s="374" t="str">
        <f>IF(M100&lt;=0,"",IF(M100&lt;=2,"Muy Baja",IF(M100&lt;=24,"Baja",IF(M100&lt;=500,"Media",IF(M100&lt;=5000,"Alta","Muy Alta")))))</f>
        <v>Media</v>
      </c>
      <c r="O100" s="366">
        <f>IF(N100="","",IF(N100="Muy Baja",0.2,IF(N100="Baja",0.4,IF(N100="Media",0.6,IF(N100="Alta",0.8,IF(N100="Muy Alta",1,))))))</f>
        <v>0.6</v>
      </c>
      <c r="P100" s="367" t="s">
        <v>134</v>
      </c>
      <c r="Q100" s="366" t="str">
        <f>IF(NOT(ISERROR(MATCH(P100,'[8]Tabla Impacto'!$B$222:$B$224,0))),'[8]Tabla Impacto'!$F$224&amp;"Por favor no seleccionar los criterios de impacto(Afectación Económica o presupuestal y Pérdida Reputacional)",P100)</f>
        <v xml:space="preserve">     Entre 130 y 650 SMLMV </v>
      </c>
      <c r="R100" s="374" t="str">
        <f>IF(OR(Q100='[8]Tabla Impacto'!$C$12,Q100='[8]Tabla Impacto'!$D$12),"Leve",IF(OR(Q100='[8]Tabla Impacto'!$C$13,Q100='[8]Tabla Impacto'!$D$13),"Menor",IF(OR(Q100='[8]Tabla Impacto'!$C$14,Q100='[8]Tabla Impacto'!$D$14),"Moderado",IF(OR(Q100='[8]Tabla Impacto'!$C$15,Q100='[8]Tabla Impacto'!$D$15),"Mayor",IF(OR(Q100='[8]Tabla Impacto'!$C$16,Q100='[8]Tabla Impacto'!$D$16),"Catastrófico","")))))</f>
        <v>Menor</v>
      </c>
      <c r="S100" s="366">
        <f>IF(R100="","",IF(R100="Leve",0.2,IF(R100="Menor",0.4,IF(R100="Moderado",0.6,IF(R100="Mayor",0.8,IF(R100="Catastrófico",1,))))))</f>
        <v>0.4</v>
      </c>
      <c r="T100" s="365" t="str">
        <f>IF(OR(AND(N100="Muy Baja",R100="Leve"),AND(N100="Muy Baja",R100="Menor"),AND(N100="Baja",R100="Leve")),"Bajo",IF(OR(AND(N100="Muy baja",R100="Moderado"),AND(N100="Baja",R100="Menor"),AND(N100="Baja",R100="Moderado"),AND(N100="Media",R100="Leve"),AND(N100="Media",R100="Menor"),AND(N100="Media",R100="Moderado"),AND(N100="Alta",R100="Leve"),AND(N100="Alta",R100="Menor")),"Moderado",IF(OR(AND(N100="Muy Baja",R100="Mayor"),AND(N100="Baja",R100="Mayor"),AND(N100="Media",R100="Mayor"),AND(N100="Alta",R100="Moderado"),AND(N100="Alta",R100="Mayor"),AND(N100="Muy Alta",R100="Leve"),AND(N100="Muy Alta",R100="Menor"),AND(N100="Muy Alta",R100="Moderado"),AND(N100="Muy Alta",R100="Mayor")),"Alto",IF(OR(AND(N100="Muy Baja",R100="Catastrófico"),AND(N100="Baja",R100="Catastrófico"),AND(N100="Media",R100="Catastrófico"),AND(N100="Alta",R100="Catastrófico"),AND(N100="Muy Alta",R100="Catastrófico")),"Extremo",""))))</f>
        <v>Moderado</v>
      </c>
      <c r="U100" s="208">
        <v>1</v>
      </c>
      <c r="V100" s="228" t="s">
        <v>657</v>
      </c>
      <c r="W100" s="193" t="str">
        <f t="shared" si="128"/>
        <v>Probabilidad</v>
      </c>
      <c r="X100" s="194" t="s">
        <v>79</v>
      </c>
      <c r="Y100" s="194" t="s">
        <v>80</v>
      </c>
      <c r="Z100" s="195" t="str">
        <f>IF(AND(X100="Preventivo",Y100="Automático"),"50%",IF(AND(X100="Preventivo",Y100="Manual"),"40%",IF(AND(X100="Detectivo",Y100="Automático"),"40%",IF(AND(X100="Detectivo",Y100="Manual"),"30%",IF(AND(X100="Correctivo",Y100="Automático"),"35%",IF(AND(X100="Correctivo",Y100="Manual"),"25%",""))))))</f>
        <v>40%</v>
      </c>
      <c r="AA100" s="194" t="s">
        <v>83</v>
      </c>
      <c r="AB100" s="194" t="s">
        <v>84</v>
      </c>
      <c r="AC100" s="194" t="s">
        <v>259</v>
      </c>
      <c r="AD100" s="196">
        <f>IFERROR(IF(W100="Probabilidad",(O100-(+O100*Z100)),IF(W100="Impacto",O100,"")),"")</f>
        <v>0.36</v>
      </c>
      <c r="AE100" s="197" t="str">
        <f>IFERROR(IF(AD100="","",IF(AD100&lt;=0.2,"Muy Baja",IF(AD100&lt;=0.4,"Baja",IF(AD100&lt;=0.6,"Media",IF(AD100&lt;=0.8,"Alta","Muy Alta"))))),"")</f>
        <v>Baja</v>
      </c>
      <c r="AF100" s="195">
        <f>+AD100</f>
        <v>0.36</v>
      </c>
      <c r="AG100" s="197" t="str">
        <f>IFERROR(IF(AH100="","",IF(AH100&lt;=0.2,"Leve",IF(AH100&lt;=0.4,"Menor",IF(AH100&lt;=0.6,"Moderado",IF(AH100&lt;=0.8,"Mayor","Catastrófico"))))),"")</f>
        <v>Menor</v>
      </c>
      <c r="AH100" s="195">
        <f>IFERROR(IF(W100="Impacto",(S100-(+S100*Z100)),IF(W100="Probabilidad",S100,"")),"")</f>
        <v>0.4</v>
      </c>
      <c r="AI100" s="198" t="str">
        <f>IFERROR(IF(OR(AND(AE100="Muy Baja",AG100="Leve"),AND(AE100="Muy Baja",AG100="Menor"),AND(AE100="Baja",AG100="Leve")),"Bajo",IF(OR(AND(AE100="Muy baja",AG100="Moderado"),AND(AE100="Baja",AG100="Menor"),AND(AE100="Baja",AG100="Moderado"),AND(AE100="Media",AG100="Leve"),AND(AE100="Media",AG100="Menor"),AND(AE100="Media",AG100="Moderado"),AND(AE100="Alta",AG100="Leve"),AND(AE100="Alta",AG100="Menor")),"Moderado",IF(OR(AND(AE100="Muy Baja",AG100="Mayor"),AND(AE100="Baja",AG100="Mayor"),AND(AE100="Media",AG100="Mayor"),AND(AE100="Alta",AG100="Moderado"),AND(AE100="Alta",AG100="Mayor"),AND(AE100="Muy Alta",AG100="Leve"),AND(AE100="Muy Alta",AG100="Menor"),AND(AE100="Muy Alta",AG100="Moderado"),AND(AE100="Muy Alta",AG100="Mayor")),"Alto",IF(OR(AND(AE100="Muy Baja",AG100="Catastrófico"),AND(AE100="Baja",AG100="Catastrófico"),AND(AE100="Media",AG100="Catastrófico"),AND(AE100="Alta",AG100="Catastrófico"),AND(AE100="Muy Alta",AG100="Catastrófico")),"Extremo","")))),"")</f>
        <v>Moderado</v>
      </c>
      <c r="AJ100" s="199" t="s">
        <v>82</v>
      </c>
      <c r="AK100" s="229" t="s">
        <v>658</v>
      </c>
      <c r="AL100" s="229" t="s">
        <v>659</v>
      </c>
      <c r="AM100" s="229" t="s">
        <v>660</v>
      </c>
      <c r="AN100" s="201" t="s">
        <v>661</v>
      </c>
      <c r="AO100" s="174" t="s">
        <v>662</v>
      </c>
      <c r="AP100" s="174" t="s">
        <v>663</v>
      </c>
      <c r="AQ100" s="201" t="s">
        <v>664</v>
      </c>
    </row>
    <row r="101" spans="1:43" s="156" customFormat="1" ht="60" customHeight="1" x14ac:dyDescent="0.25">
      <c r="A101" s="397"/>
      <c r="B101" s="395"/>
      <c r="C101" s="339"/>
      <c r="D101" s="339"/>
      <c r="E101" s="339"/>
      <c r="F101" s="339"/>
      <c r="G101" s="339"/>
      <c r="H101" s="339"/>
      <c r="I101" s="339"/>
      <c r="J101" s="339"/>
      <c r="K101" s="339"/>
      <c r="L101" s="339"/>
      <c r="M101" s="382"/>
      <c r="N101" s="374"/>
      <c r="O101" s="366"/>
      <c r="P101" s="367"/>
      <c r="Q101" s="366">
        <f ca="1">IF(NOT(ISERROR(MATCH(P101,_xlfn.ANCHORARRAY(#REF!),0))),#REF!&amp;"Por favor no seleccionar los criterios de impacto",P101)</f>
        <v>0</v>
      </c>
      <c r="R101" s="374"/>
      <c r="S101" s="366"/>
      <c r="T101" s="365"/>
      <c r="U101" s="208">
        <v>2</v>
      </c>
      <c r="V101" s="228" t="s">
        <v>665</v>
      </c>
      <c r="W101" s="193" t="str">
        <f t="shared" si="128"/>
        <v>Probabilidad</v>
      </c>
      <c r="X101" s="194" t="s">
        <v>81</v>
      </c>
      <c r="Y101" s="194" t="s">
        <v>202</v>
      </c>
      <c r="Z101" s="195" t="str">
        <f t="shared" ref="Z101:Z105" si="131">IF(AND(X101="Preventivo",Y101="Automático"),"50%",IF(AND(X101="Preventivo",Y101="Manual"),"40%",IF(AND(X101="Detectivo",Y101="Automático"),"40%",IF(AND(X101="Detectivo",Y101="Manual"),"30%",IF(AND(X101="Correctivo",Y101="Automático"),"35%",IF(AND(X101="Correctivo",Y101="Manual"),"25%",""))))))</f>
        <v>40%</v>
      </c>
      <c r="AA101" s="194" t="s">
        <v>83</v>
      </c>
      <c r="AB101" s="194" t="s">
        <v>84</v>
      </c>
      <c r="AC101" s="194" t="s">
        <v>259</v>
      </c>
      <c r="AD101" s="196">
        <f>IFERROR(IF(AND(W100="Probabilidad",W101="Probabilidad"),(AF100-(+AF100*Z101)),IF(W101="Probabilidad",(O100-(+O100*Z101)),IF(W101="Impacto",AF100,""))),"")</f>
        <v>0.216</v>
      </c>
      <c r="AE101" s="197" t="str">
        <f t="shared" ref="AE101:AE123" si="132">IFERROR(IF(AD101="","",IF(AD101&lt;=0.2,"Muy Baja",IF(AD101&lt;=0.4,"Baja",IF(AD101&lt;=0.6,"Media",IF(AD101&lt;=0.8,"Alta","Muy Alta"))))),"")</f>
        <v>Baja</v>
      </c>
      <c r="AF101" s="195">
        <f t="shared" ref="AF101:AF105" si="133">+AD101</f>
        <v>0.216</v>
      </c>
      <c r="AG101" s="197" t="str">
        <f t="shared" ref="AG101:AG123" si="134">IFERROR(IF(AH101="","",IF(AH101&lt;=0.2,"Leve",IF(AH101&lt;=0.4,"Menor",IF(AH101&lt;=0.6,"Moderado",IF(AH101&lt;=0.8,"Mayor","Catastrófico"))))),"")</f>
        <v>Menor</v>
      </c>
      <c r="AH101" s="195">
        <f>IFERROR(IF(AND(W100="Impacto",W101="Impacto"),(AH100-(+AH100*Z101)),IF(W101="Impacto",($R$13-(+$R$13*Z101)),IF(W101="Probabilidad",AH100,""))),"")</f>
        <v>0.4</v>
      </c>
      <c r="AI101" s="198" t="str">
        <f t="shared" ref="AI101:AI105" si="135">IFERROR(IF(OR(AND(AE101="Muy Baja",AG101="Leve"),AND(AE101="Muy Baja",AG101="Menor"),AND(AE101="Baja",AG101="Leve")),"Bajo",IF(OR(AND(AE101="Muy baja",AG101="Moderado"),AND(AE101="Baja",AG101="Menor"),AND(AE101="Baja",AG101="Moderado"),AND(AE101="Media",AG101="Leve"),AND(AE101="Media",AG101="Menor"),AND(AE101="Media",AG101="Moderado"),AND(AE101="Alta",AG101="Leve"),AND(AE101="Alta",AG101="Menor")),"Moderado",IF(OR(AND(AE101="Muy Baja",AG101="Mayor"),AND(AE101="Baja",AG101="Mayor"),AND(AE101="Media",AG101="Mayor"),AND(AE101="Alta",AG101="Moderado"),AND(AE101="Alta",AG101="Mayor"),AND(AE101="Muy Alta",AG101="Leve"),AND(AE101="Muy Alta",AG101="Menor"),AND(AE101="Muy Alta",AG101="Moderado"),AND(AE101="Muy Alta",AG101="Mayor")),"Alto",IF(OR(AND(AE101="Muy Baja",AG101="Catastrófico"),AND(AE101="Baja",AG101="Catastrófico"),AND(AE101="Media",AG101="Catastrófico"),AND(AE101="Alta",AG101="Catastrófico"),AND(AE101="Muy Alta",AG101="Catastrófico")),"Extremo","")))),"")</f>
        <v>Moderado</v>
      </c>
      <c r="AJ101" s="199" t="s">
        <v>82</v>
      </c>
      <c r="AK101" s="174" t="s">
        <v>666</v>
      </c>
      <c r="AL101" s="174" t="s">
        <v>659</v>
      </c>
      <c r="AM101" s="174" t="s">
        <v>667</v>
      </c>
      <c r="AN101" s="201" t="s">
        <v>661</v>
      </c>
      <c r="AO101" s="174" t="s">
        <v>668</v>
      </c>
      <c r="AP101" s="174" t="s">
        <v>663</v>
      </c>
      <c r="AQ101" s="201" t="s">
        <v>664</v>
      </c>
    </row>
    <row r="102" spans="1:43" s="156" customFormat="1" ht="60" customHeight="1" x14ac:dyDescent="0.25">
      <c r="A102" s="397"/>
      <c r="B102" s="395"/>
      <c r="C102" s="339"/>
      <c r="D102" s="339"/>
      <c r="E102" s="339"/>
      <c r="F102" s="339"/>
      <c r="G102" s="339"/>
      <c r="H102" s="339"/>
      <c r="I102" s="339"/>
      <c r="J102" s="339"/>
      <c r="K102" s="339"/>
      <c r="L102" s="339"/>
      <c r="M102" s="382"/>
      <c r="N102" s="374"/>
      <c r="O102" s="366"/>
      <c r="P102" s="367"/>
      <c r="Q102" s="366">
        <f ca="1">IF(NOT(ISERROR(MATCH(P102,_xlfn.ANCHORARRAY(#REF!),0))),#REF!&amp;"Por favor no seleccionar los criterios de impacto",P102)</f>
        <v>0</v>
      </c>
      <c r="R102" s="374"/>
      <c r="S102" s="366"/>
      <c r="T102" s="365"/>
      <c r="U102" s="208">
        <v>3</v>
      </c>
      <c r="V102" s="192" t="s">
        <v>669</v>
      </c>
      <c r="W102" s="193" t="str">
        <f t="shared" si="128"/>
        <v>Probabilidad</v>
      </c>
      <c r="X102" s="194" t="s">
        <v>79</v>
      </c>
      <c r="Y102" s="194" t="s">
        <v>80</v>
      </c>
      <c r="Z102" s="195" t="str">
        <f t="shared" si="131"/>
        <v>40%</v>
      </c>
      <c r="AA102" s="194" t="s">
        <v>83</v>
      </c>
      <c r="AB102" s="194" t="s">
        <v>84</v>
      </c>
      <c r="AC102" s="194" t="s">
        <v>259</v>
      </c>
      <c r="AD102" s="196">
        <f>IFERROR(IF(AND(W101="Probabilidad",W102="Probabilidad"),(AF101-(+AF101*Z102)),IF(AND(W101="Impacto",W102="Probabilidad"),(AF100-(+AF100*Z102)),IF(W102="Impacto",AF101,""))),"")</f>
        <v>0.12959999999999999</v>
      </c>
      <c r="AE102" s="197" t="str">
        <f t="shared" si="132"/>
        <v>Muy Baja</v>
      </c>
      <c r="AF102" s="195">
        <f t="shared" si="133"/>
        <v>0.12959999999999999</v>
      </c>
      <c r="AG102" s="197" t="str">
        <f t="shared" si="134"/>
        <v>Menor</v>
      </c>
      <c r="AH102" s="195">
        <f>IFERROR(IF(AND(W101="Impacto",W102="Impacto"),(AH101-(+AH101*Z102)),IF(AND(W101="Probabilidad",W102="Impacto"),(AH100-(+AH100*Z102)),IF(W102="Probabilidad",AH101,""))),"")</f>
        <v>0.4</v>
      </c>
      <c r="AI102" s="198" t="str">
        <f t="shared" si="135"/>
        <v>Bajo</v>
      </c>
      <c r="AJ102" s="199" t="s">
        <v>207</v>
      </c>
      <c r="AK102" s="229" t="s">
        <v>670</v>
      </c>
      <c r="AL102" s="230" t="s">
        <v>671</v>
      </c>
      <c r="AM102" s="229" t="s">
        <v>672</v>
      </c>
      <c r="AN102" s="201" t="s">
        <v>661</v>
      </c>
      <c r="AO102" s="188" t="s">
        <v>662</v>
      </c>
      <c r="AP102" s="188" t="s">
        <v>673</v>
      </c>
      <c r="AQ102" s="229" t="s">
        <v>664</v>
      </c>
    </row>
    <row r="103" spans="1:43" s="156" customFormat="1" ht="15.75" x14ac:dyDescent="0.25">
      <c r="A103" s="397"/>
      <c r="B103" s="395"/>
      <c r="C103" s="339"/>
      <c r="D103" s="339"/>
      <c r="E103" s="339"/>
      <c r="F103" s="339"/>
      <c r="G103" s="339"/>
      <c r="H103" s="339"/>
      <c r="I103" s="339"/>
      <c r="J103" s="339"/>
      <c r="K103" s="339"/>
      <c r="L103" s="339"/>
      <c r="M103" s="382"/>
      <c r="N103" s="374"/>
      <c r="O103" s="366"/>
      <c r="P103" s="367"/>
      <c r="Q103" s="366">
        <f ca="1">IF(NOT(ISERROR(MATCH(P103,_xlfn.ANCHORARRAY(#REF!),0))),#REF!&amp;"Por favor no seleccionar los criterios de impacto",P103)</f>
        <v>0</v>
      </c>
      <c r="R103" s="374"/>
      <c r="S103" s="366"/>
      <c r="T103" s="365"/>
      <c r="U103" s="208">
        <v>4</v>
      </c>
      <c r="V103" s="228"/>
      <c r="W103" s="193" t="str">
        <f t="shared" si="128"/>
        <v/>
      </c>
      <c r="X103" s="194"/>
      <c r="Y103" s="194"/>
      <c r="Z103" s="195" t="str">
        <f t="shared" si="131"/>
        <v/>
      </c>
      <c r="AA103" s="194"/>
      <c r="AB103" s="194"/>
      <c r="AC103" s="194"/>
      <c r="AD103" s="196" t="str">
        <f t="shared" ref="AD103:AD105" si="136">IFERROR(IF(AND(W102="Probabilidad",W103="Probabilidad"),(AF102-(+AF102*Z103)),IF(AND(W102="Impacto",W103="Probabilidad"),(AF101-(+AF101*Z103)),IF(W103="Impacto",AF102,""))),"")</f>
        <v/>
      </c>
      <c r="AE103" s="197" t="str">
        <f t="shared" si="132"/>
        <v/>
      </c>
      <c r="AF103" s="195" t="str">
        <f t="shared" si="133"/>
        <v/>
      </c>
      <c r="AG103" s="197" t="str">
        <f t="shared" si="134"/>
        <v/>
      </c>
      <c r="AH103" s="195" t="str">
        <f t="shared" ref="AH103:AH105" si="137">IFERROR(IF(AND(W102="Impacto",W103="Impacto"),(AH102-(+AH102*Z103)),IF(AND(W102="Probabilidad",W103="Impacto"),(AH101-(+AH101*Z103)),IF(W103="Probabilidad",AH102,""))),"")</f>
        <v/>
      </c>
      <c r="AI103" s="198" t="str">
        <f>IFERROR(IF(OR(AND(AE103="Muy Baja",AG103="Leve"),AND(AE103="Muy Baja",AG103="Menor"),AND(AE103="Baja",AG103="Leve")),"Bajo",IF(OR(AND(AE103="Muy baja",AG103="Moderado"),AND(AE103="Baja",AG103="Menor"),AND(AE103="Baja",AG103="Moderado"),AND(AE103="Media",AG103="Leve"),AND(AE103="Media",AG103="Menor"),AND(AE103="Media",AG103="Moderado"),AND(AE103="Alta",AG103="Leve"),AND(AE103="Alta",AG103="Menor")),"Moderado",IF(OR(AND(AE103="Muy Baja",AG103="Mayor"),AND(AE103="Baja",AG103="Mayor"),AND(AE103="Media",AG103="Mayor"),AND(AE103="Alta",AG103="Moderado"),AND(AE103="Alta",AG103="Mayor"),AND(AE103="Muy Alta",AG103="Leve"),AND(AE103="Muy Alta",AG103="Menor"),AND(AE103="Muy Alta",AG103="Moderado"),AND(AE103="Muy Alta",AG103="Mayor")),"Alto",IF(OR(AND(AE103="Muy Baja",AG103="Catastrófico"),AND(AE103="Baja",AG103="Catastrófico"),AND(AE103="Media",AG103="Catastrófico"),AND(AE103="Alta",AG103="Catastrófico"),AND(AE103="Muy Alta",AG103="Catastrófico")),"Extremo","")))),"")</f>
        <v/>
      </c>
      <c r="AJ103" s="199"/>
      <c r="AK103" s="229"/>
      <c r="AL103" s="230"/>
      <c r="AM103" s="229"/>
      <c r="AN103" s="201"/>
      <c r="AO103" s="188"/>
      <c r="AP103" s="188"/>
      <c r="AQ103" s="229"/>
    </row>
    <row r="104" spans="1:43" s="156" customFormat="1" ht="15.75" x14ac:dyDescent="0.25">
      <c r="A104" s="397"/>
      <c r="B104" s="395"/>
      <c r="C104" s="339"/>
      <c r="D104" s="339"/>
      <c r="E104" s="339"/>
      <c r="F104" s="339"/>
      <c r="G104" s="339"/>
      <c r="H104" s="339"/>
      <c r="I104" s="339"/>
      <c r="J104" s="339"/>
      <c r="K104" s="339"/>
      <c r="L104" s="339"/>
      <c r="M104" s="382"/>
      <c r="N104" s="374"/>
      <c r="O104" s="366"/>
      <c r="P104" s="367"/>
      <c r="Q104" s="366">
        <f ca="1">IF(NOT(ISERROR(MATCH(P104,_xlfn.ANCHORARRAY(#REF!),0))),#REF!&amp;"Por favor no seleccionar los criterios de impacto",P104)</f>
        <v>0</v>
      </c>
      <c r="R104" s="374"/>
      <c r="S104" s="366"/>
      <c r="T104" s="365"/>
      <c r="U104" s="208">
        <v>5</v>
      </c>
      <c r="V104" s="228"/>
      <c r="W104" s="193" t="str">
        <f t="shared" si="128"/>
        <v/>
      </c>
      <c r="X104" s="194"/>
      <c r="Y104" s="194"/>
      <c r="Z104" s="195" t="str">
        <f t="shared" si="131"/>
        <v/>
      </c>
      <c r="AA104" s="194"/>
      <c r="AB104" s="194"/>
      <c r="AC104" s="194"/>
      <c r="AD104" s="196" t="str">
        <f t="shared" si="136"/>
        <v/>
      </c>
      <c r="AE104" s="197" t="str">
        <f t="shared" si="132"/>
        <v/>
      </c>
      <c r="AF104" s="195" t="str">
        <f t="shared" si="133"/>
        <v/>
      </c>
      <c r="AG104" s="197" t="str">
        <f t="shared" si="134"/>
        <v/>
      </c>
      <c r="AH104" s="195" t="str">
        <f t="shared" si="137"/>
        <v/>
      </c>
      <c r="AI104" s="198" t="str">
        <f t="shared" si="135"/>
        <v/>
      </c>
      <c r="AJ104" s="199"/>
      <c r="AK104" s="229"/>
      <c r="AL104" s="230"/>
      <c r="AM104" s="230"/>
      <c r="AN104" s="201"/>
      <c r="AO104" s="188"/>
      <c r="AP104" s="188"/>
      <c r="AQ104" s="229"/>
    </row>
    <row r="105" spans="1:43" s="156" customFormat="1" ht="15.75" x14ac:dyDescent="0.25">
      <c r="A105" s="397"/>
      <c r="B105" s="396"/>
      <c r="C105" s="339"/>
      <c r="D105" s="339"/>
      <c r="E105" s="339"/>
      <c r="F105" s="339"/>
      <c r="G105" s="339"/>
      <c r="H105" s="339"/>
      <c r="I105" s="339"/>
      <c r="J105" s="339"/>
      <c r="K105" s="339"/>
      <c r="L105" s="339"/>
      <c r="M105" s="382"/>
      <c r="N105" s="374"/>
      <c r="O105" s="366"/>
      <c r="P105" s="367"/>
      <c r="Q105" s="366">
        <f ca="1">IF(NOT(ISERROR(MATCH(P105,_xlfn.ANCHORARRAY(#REF!),0))),O112&amp;"Por favor no seleccionar los criterios de impacto",P105)</f>
        <v>0</v>
      </c>
      <c r="R105" s="374"/>
      <c r="S105" s="366"/>
      <c r="T105" s="365"/>
      <c r="U105" s="208">
        <v>6</v>
      </c>
      <c r="V105" s="228"/>
      <c r="W105" s="193" t="str">
        <f t="shared" si="128"/>
        <v/>
      </c>
      <c r="X105" s="194"/>
      <c r="Y105" s="194"/>
      <c r="Z105" s="195" t="str">
        <f t="shared" si="131"/>
        <v/>
      </c>
      <c r="AA105" s="194"/>
      <c r="AB105" s="194"/>
      <c r="AC105" s="194"/>
      <c r="AD105" s="196" t="str">
        <f t="shared" si="136"/>
        <v/>
      </c>
      <c r="AE105" s="197" t="str">
        <f t="shared" si="132"/>
        <v/>
      </c>
      <c r="AF105" s="195" t="str">
        <f t="shared" si="133"/>
        <v/>
      </c>
      <c r="AG105" s="197" t="str">
        <f t="shared" si="134"/>
        <v/>
      </c>
      <c r="AH105" s="195" t="str">
        <f t="shared" si="137"/>
        <v/>
      </c>
      <c r="AI105" s="198" t="str">
        <f t="shared" si="135"/>
        <v/>
      </c>
      <c r="AJ105" s="199"/>
      <c r="AK105" s="229"/>
      <c r="AL105" s="230"/>
      <c r="AM105" s="230"/>
      <c r="AN105" s="201"/>
      <c r="AO105" s="188"/>
      <c r="AP105" s="188"/>
      <c r="AQ105" s="229"/>
    </row>
    <row r="106" spans="1:43" s="156" customFormat="1" ht="78" customHeight="1" x14ac:dyDescent="0.25">
      <c r="A106" s="397">
        <v>16</v>
      </c>
      <c r="B106" s="394" t="s">
        <v>238</v>
      </c>
      <c r="C106" s="339" t="s">
        <v>92</v>
      </c>
      <c r="D106" s="339" t="s">
        <v>674</v>
      </c>
      <c r="E106" s="339" t="s">
        <v>675</v>
      </c>
      <c r="F106" s="339" t="s">
        <v>676</v>
      </c>
      <c r="G106" s="339" t="s">
        <v>248</v>
      </c>
      <c r="H106" s="339" t="s">
        <v>77</v>
      </c>
      <c r="I106" s="339"/>
      <c r="J106" s="339"/>
      <c r="K106" s="339"/>
      <c r="L106" s="339"/>
      <c r="M106" s="382">
        <f>1866/2</f>
        <v>933</v>
      </c>
      <c r="N106" s="374" t="str">
        <f>IF(M106&lt;=0,"",IF(M106&lt;=2,"Muy Baja",IF(M106&lt;=24,"Baja",IF(M106&lt;=500,"Media",IF(M106&lt;=5000,"Alta","Muy Alta")))))</f>
        <v>Alta</v>
      </c>
      <c r="O106" s="366">
        <f>IF(N106="","",IF(N106="Muy Baja",0.2,IF(N106="Baja",0.4,IF(N106="Media",0.6,IF(N106="Alta",0.8,IF(N106="Muy Alta",1,))))))</f>
        <v>0.8</v>
      </c>
      <c r="P106" s="367" t="s">
        <v>131</v>
      </c>
      <c r="Q106" s="366" t="str">
        <f>IF(NOT(ISERROR(MATCH(P106,'[8]Tabla Impacto'!$B$222:$B$224,0))),'[8]Tabla Impacto'!$F$224&amp;"Por favor no seleccionar los criterios de impacto(Afectación Económica o presupuestal y Pérdida Reputacional)",P106)</f>
        <v xml:space="preserve">     Afectación menor a 130 SMLMV .</v>
      </c>
      <c r="R106" s="374" t="str">
        <f>IF(OR(Q106='[8]Tabla Impacto'!$C$12,Q106='[8]Tabla Impacto'!$D$12),"Leve",IF(OR(Q106='[8]Tabla Impacto'!$C$13,Q106='[8]Tabla Impacto'!$D$13),"Menor",IF(OR(Q106='[8]Tabla Impacto'!$C$14,Q106='[8]Tabla Impacto'!$D$14),"Moderado",IF(OR(Q106='[8]Tabla Impacto'!$C$15,Q106='[8]Tabla Impacto'!$D$15),"Mayor",IF(OR(Q106='[8]Tabla Impacto'!$C$16,Q106='[8]Tabla Impacto'!$D$16),"Catastrófico","")))))</f>
        <v>Leve</v>
      </c>
      <c r="S106" s="366">
        <f>IF(R106="","",IF(R106="Leve",0.2,IF(R106="Menor",0.4,IF(R106="Moderado",0.6,IF(R106="Mayor",0.8,IF(R106="Catastrófico",1,))))))</f>
        <v>0.2</v>
      </c>
      <c r="T106" s="365" t="str">
        <f>IF(OR(AND(N106="Muy Baja",R106="Leve"),AND(N106="Muy Baja",R106="Menor"),AND(N106="Baja",R106="Leve")),"Bajo",IF(OR(AND(N106="Muy baja",R106="Moderado"),AND(N106="Baja",R106="Menor"),AND(N106="Baja",R106="Moderado"),AND(N106="Media",R106="Leve"),AND(N106="Media",R106="Menor"),AND(N106="Media",R106="Moderado"),AND(N106="Alta",R106="Leve"),AND(N106="Alta",R106="Menor")),"Moderado",IF(OR(AND(N106="Muy Baja",R106="Mayor"),AND(N106="Baja",R106="Mayor"),AND(N106="Media",R106="Mayor"),AND(N106="Alta",R106="Moderado"),AND(N106="Alta",R106="Mayor"),AND(N106="Muy Alta",R106="Leve"),AND(N106="Muy Alta",R106="Menor"),AND(N106="Muy Alta",R106="Moderado"),AND(N106="Muy Alta",R106="Mayor")),"Alto",IF(OR(AND(N106="Muy Baja",R106="Catastrófico"),AND(N106="Baja",R106="Catastrófico"),AND(N106="Media",R106="Catastrófico"),AND(N106="Alta",R106="Catastrófico"),AND(N106="Muy Alta",R106="Catastrófico")),"Extremo",""))))</f>
        <v>Moderado</v>
      </c>
      <c r="U106" s="208">
        <v>1</v>
      </c>
      <c r="V106" s="241" t="s">
        <v>677</v>
      </c>
      <c r="W106" s="193" t="str">
        <f>IF(OR(X106="Preventivo",X106="Detectivo"),"Probabilidad",IF(X106="Correctivo","Impacto",""))</f>
        <v>Probabilidad</v>
      </c>
      <c r="X106" s="194" t="s">
        <v>81</v>
      </c>
      <c r="Y106" s="194" t="s">
        <v>80</v>
      </c>
      <c r="Z106" s="195" t="str">
        <f>IF(AND(X106="Preventivo",Y106="Automático"),"50%",IF(AND(X106="Preventivo",Y106="Manual"),"40%",IF(AND(X106="Detectivo",Y106="Automático"),"40%",IF(AND(X106="Detectivo",Y106="Manual"),"30%",IF(AND(X106="Correctivo",Y106="Automático"),"35%",IF(AND(X106="Correctivo",Y106="Manual"),"25%",""))))))</f>
        <v>30%</v>
      </c>
      <c r="AA106" s="194" t="s">
        <v>83</v>
      </c>
      <c r="AB106" s="194" t="s">
        <v>84</v>
      </c>
      <c r="AC106" s="194" t="s">
        <v>259</v>
      </c>
      <c r="AD106" s="196">
        <f>IFERROR(IF(W106="Probabilidad",(O106-(+O106*Z106)),IF(W106="Impacto",O106,"")),"")</f>
        <v>0.56000000000000005</v>
      </c>
      <c r="AE106" s="197" t="str">
        <f>IFERROR(IF(AD106="","",IF(AD106&lt;=0.2,"Muy Baja",IF(AD106&lt;=0.4,"Baja",IF(AD106&lt;=0.6,"Media",IF(AD106&lt;=0.8,"Alta","Muy Alta"))))),"")</f>
        <v>Media</v>
      </c>
      <c r="AF106" s="195">
        <f>+AD106</f>
        <v>0.56000000000000005</v>
      </c>
      <c r="AG106" s="197" t="str">
        <f>IFERROR(IF(AH106="","",IF(AH106&lt;=0.2,"Leve",IF(AH106&lt;=0.4,"Menor",IF(AH106&lt;=0.6,"Moderado",IF(AH106&lt;=0.8,"Mayor","Catastrófico"))))),"")</f>
        <v>Leve</v>
      </c>
      <c r="AH106" s="195">
        <f t="shared" ref="AH106" si="138">IFERROR(IF(W106="Impacto",(S106-(+S106*Z106)),IF(W106="Probabilidad",S106,"")),"")</f>
        <v>0.2</v>
      </c>
      <c r="AI106" s="198" t="str">
        <f>IFERROR(IF(OR(AND(AE106="Muy Baja",AG106="Leve"),AND(AE106="Muy Baja",AG106="Menor"),AND(AE106="Baja",AG106="Leve")),"Bajo",IF(OR(AND(AE106="Muy baja",AG106="Moderado"),AND(AE106="Baja",AG106="Menor"),AND(AE106="Baja",AG106="Moderado"),AND(AE106="Media",AG106="Leve"),AND(AE106="Media",AG106="Menor"),AND(AE106="Media",AG106="Moderado"),AND(AE106="Alta",AG106="Leve"),AND(AE106="Alta",AG106="Menor")),"Moderado",IF(OR(AND(AE106="Muy Baja",AG106="Mayor"),AND(AE106="Baja",AG106="Mayor"),AND(AE106="Media",AG106="Mayor"),AND(AE106="Alta",AG106="Moderado"),AND(AE106="Alta",AG106="Mayor"),AND(AE106="Muy Alta",AG106="Leve"),AND(AE106="Muy Alta",AG106="Menor"),AND(AE106="Muy Alta",AG106="Moderado"),AND(AE106="Muy Alta",AG106="Mayor")),"Alto",IF(OR(AND(AE106="Muy Baja",AG106="Catastrófico"),AND(AE106="Baja",AG106="Catastrófico"),AND(AE106="Media",AG106="Catastrófico"),AND(AE106="Alta",AG106="Catastrófico"),AND(AE106="Muy Alta",AG106="Catastrófico")),"Extremo","")))),"")</f>
        <v>Moderado</v>
      </c>
      <c r="AJ106" s="199" t="s">
        <v>82</v>
      </c>
      <c r="AK106" s="229" t="s">
        <v>678</v>
      </c>
      <c r="AL106" s="230" t="s">
        <v>671</v>
      </c>
      <c r="AM106" s="229" t="s">
        <v>679</v>
      </c>
      <c r="AN106" s="201" t="s">
        <v>320</v>
      </c>
      <c r="AO106" s="188" t="s">
        <v>680</v>
      </c>
      <c r="AP106" s="188" t="s">
        <v>681</v>
      </c>
      <c r="AQ106" s="229" t="s">
        <v>664</v>
      </c>
    </row>
    <row r="107" spans="1:43" s="156" customFormat="1" ht="15.75" x14ac:dyDescent="0.25">
      <c r="A107" s="397"/>
      <c r="B107" s="395"/>
      <c r="C107" s="339"/>
      <c r="D107" s="339"/>
      <c r="E107" s="339"/>
      <c r="F107" s="339"/>
      <c r="G107" s="339"/>
      <c r="H107" s="339"/>
      <c r="I107" s="339"/>
      <c r="J107" s="339"/>
      <c r="K107" s="339"/>
      <c r="L107" s="339"/>
      <c r="M107" s="382"/>
      <c r="N107" s="374"/>
      <c r="O107" s="366"/>
      <c r="P107" s="367"/>
      <c r="Q107" s="366">
        <f ca="1">IF(NOT(ISERROR(MATCH(P107,_xlfn.ANCHORARRAY(F112),0))),O114&amp;"Por favor no seleccionar los criterios de impacto",P107)</f>
        <v>0</v>
      </c>
      <c r="R107" s="374"/>
      <c r="S107" s="366"/>
      <c r="T107" s="365"/>
      <c r="U107" s="208">
        <v>2</v>
      </c>
      <c r="V107" s="228"/>
      <c r="W107" s="193" t="str">
        <f>IF(OR(X107="Preventivo",X107="Detectivo"),"Probabilidad",IF(X107="Correctivo","Impacto",""))</f>
        <v/>
      </c>
      <c r="X107" s="194"/>
      <c r="Y107" s="194"/>
      <c r="Z107" s="195" t="str">
        <f t="shared" ref="Z107:Z111" si="139">IF(AND(X107="Preventivo",Y107="Automático"),"50%",IF(AND(X107="Preventivo",Y107="Manual"),"40%",IF(AND(X107="Detectivo",Y107="Automático"),"40%",IF(AND(X107="Detectivo",Y107="Manual"),"30%",IF(AND(X107="Correctivo",Y107="Automático"),"35%",IF(AND(X107="Correctivo",Y107="Manual"),"25%",""))))))</f>
        <v/>
      </c>
      <c r="AA107" s="194"/>
      <c r="AB107" s="194"/>
      <c r="AC107" s="194"/>
      <c r="AD107" s="196" t="str">
        <f>IFERROR(IF(AND(W106="Probabilidad",W107="Probabilidad"),(AF106-(+AF106*Z107)),IF(W107="Probabilidad",(O106-(+O106*Z107)),IF(W107="Impacto",AF106,""))),"")</f>
        <v/>
      </c>
      <c r="AE107" s="197" t="str">
        <f t="shared" si="132"/>
        <v/>
      </c>
      <c r="AF107" s="195" t="str">
        <f t="shared" ref="AF107:AF111" si="140">+AD107</f>
        <v/>
      </c>
      <c r="AG107" s="197" t="str">
        <f t="shared" si="134"/>
        <v/>
      </c>
      <c r="AH107" s="195" t="str">
        <f t="shared" ref="AH107" si="141">IFERROR(IF(AND(W106="Impacto",W107="Impacto"),(AH106-(+AH106*Z107)),IF(W107="Impacto",($R$13-(+$R$13*Z107)),IF(W107="Probabilidad",AH106,""))),"")</f>
        <v/>
      </c>
      <c r="AI107" s="198" t="str">
        <f t="shared" ref="AI107:AI108" si="142">IFERROR(IF(OR(AND(AE107="Muy Baja",AG107="Leve"),AND(AE107="Muy Baja",AG107="Menor"),AND(AE107="Baja",AG107="Leve")),"Bajo",IF(OR(AND(AE107="Muy baja",AG107="Moderado"),AND(AE107="Baja",AG107="Menor"),AND(AE107="Baja",AG107="Moderado"),AND(AE107="Media",AG107="Leve"),AND(AE107="Media",AG107="Menor"),AND(AE107="Media",AG107="Moderado"),AND(AE107="Alta",AG107="Leve"),AND(AE107="Alta",AG107="Menor")),"Moderado",IF(OR(AND(AE107="Muy Baja",AG107="Mayor"),AND(AE107="Baja",AG107="Mayor"),AND(AE107="Media",AG107="Mayor"),AND(AE107="Alta",AG107="Moderado"),AND(AE107="Alta",AG107="Mayor"),AND(AE107="Muy Alta",AG107="Leve"),AND(AE107="Muy Alta",AG107="Menor"),AND(AE107="Muy Alta",AG107="Moderado"),AND(AE107="Muy Alta",AG107="Mayor")),"Alto",IF(OR(AND(AE107="Muy Baja",AG107="Catastrófico"),AND(AE107="Baja",AG107="Catastrófico"),AND(AE107="Media",AG107="Catastrófico"),AND(AE107="Alta",AG107="Catastrófico"),AND(AE107="Muy Alta",AG107="Catastrófico")),"Extremo","")))),"")</f>
        <v/>
      </c>
      <c r="AJ107" s="199"/>
      <c r="AK107" s="229"/>
      <c r="AL107" s="230"/>
      <c r="AM107" s="229"/>
      <c r="AN107" s="201"/>
      <c r="AO107" s="229"/>
      <c r="AP107" s="201"/>
      <c r="AQ107" s="229"/>
    </row>
    <row r="108" spans="1:43" s="156" customFormat="1" ht="15.75" x14ac:dyDescent="0.25">
      <c r="A108" s="397"/>
      <c r="B108" s="395"/>
      <c r="C108" s="339"/>
      <c r="D108" s="339"/>
      <c r="E108" s="339"/>
      <c r="F108" s="339"/>
      <c r="G108" s="339"/>
      <c r="H108" s="339"/>
      <c r="I108" s="339"/>
      <c r="J108" s="339"/>
      <c r="K108" s="339"/>
      <c r="L108" s="339"/>
      <c r="M108" s="382"/>
      <c r="N108" s="374"/>
      <c r="O108" s="366"/>
      <c r="P108" s="367"/>
      <c r="Q108" s="366">
        <f ca="1">IF(NOT(ISERROR(MATCH(P108,_xlfn.ANCHORARRAY(F113),0))),O115&amp;"Por favor no seleccionar los criterios de impacto",P108)</f>
        <v>0</v>
      </c>
      <c r="R108" s="374"/>
      <c r="S108" s="366"/>
      <c r="T108" s="365"/>
      <c r="U108" s="208">
        <v>3</v>
      </c>
      <c r="V108" s="192"/>
      <c r="W108" s="193" t="str">
        <f>IF(OR(X108="Preventivo",X108="Detectivo"),"Probabilidad",IF(X108="Correctivo","Impacto",""))</f>
        <v/>
      </c>
      <c r="X108" s="194"/>
      <c r="Y108" s="194"/>
      <c r="Z108" s="195" t="str">
        <f t="shared" si="139"/>
        <v/>
      </c>
      <c r="AA108" s="194"/>
      <c r="AB108" s="194"/>
      <c r="AC108" s="194"/>
      <c r="AD108" s="196" t="str">
        <f>IFERROR(IF(AND(W107="Probabilidad",W108="Probabilidad"),(AF107-(+AF107*Z108)),IF(AND(W107="Impacto",W108="Probabilidad"),(AF106-(+AF106*Z108)),IF(W108="Impacto",AF107,""))),"")</f>
        <v/>
      </c>
      <c r="AE108" s="197" t="str">
        <f t="shared" si="132"/>
        <v/>
      </c>
      <c r="AF108" s="195" t="str">
        <f t="shared" si="140"/>
        <v/>
      </c>
      <c r="AG108" s="197" t="str">
        <f t="shared" si="134"/>
        <v/>
      </c>
      <c r="AH108" s="195" t="str">
        <f t="shared" ref="AH108:AH123" si="143">IFERROR(IF(AND(W107="Impacto",W108="Impacto"),(AH107-(+AH107*Z108)),IF(AND(W107="Probabilidad",W108="Impacto"),(AH106-(+AH106*Z108)),IF(W108="Probabilidad",AH107,""))),"")</f>
        <v/>
      </c>
      <c r="AI108" s="198" t="str">
        <f t="shared" si="142"/>
        <v/>
      </c>
      <c r="AJ108" s="199"/>
      <c r="AK108" s="229"/>
      <c r="AL108" s="230"/>
      <c r="AM108" s="230"/>
      <c r="AN108" s="201"/>
      <c r="AO108" s="230"/>
      <c r="AP108" s="201"/>
      <c r="AQ108" s="230"/>
    </row>
    <row r="109" spans="1:43" s="156" customFormat="1" ht="15.75" x14ac:dyDescent="0.25">
      <c r="A109" s="397"/>
      <c r="B109" s="395"/>
      <c r="C109" s="339"/>
      <c r="D109" s="339"/>
      <c r="E109" s="339"/>
      <c r="F109" s="339"/>
      <c r="G109" s="339"/>
      <c r="H109" s="339"/>
      <c r="I109" s="339"/>
      <c r="J109" s="339"/>
      <c r="K109" s="339"/>
      <c r="L109" s="339"/>
      <c r="M109" s="382"/>
      <c r="N109" s="374"/>
      <c r="O109" s="366"/>
      <c r="P109" s="367"/>
      <c r="Q109" s="366">
        <f ca="1">IF(NOT(ISERROR(MATCH(P109,_xlfn.ANCHORARRAY(F114),0))),O116&amp;"Por favor no seleccionar los criterios de impacto",P109)</f>
        <v>0</v>
      </c>
      <c r="R109" s="374"/>
      <c r="S109" s="366"/>
      <c r="T109" s="365"/>
      <c r="U109" s="208">
        <v>4</v>
      </c>
      <c r="V109" s="228"/>
      <c r="W109" s="193" t="str">
        <f t="shared" ref="W109:W111" si="144">IF(OR(X109="Preventivo",X109="Detectivo"),"Probabilidad",IF(X109="Correctivo","Impacto",""))</f>
        <v/>
      </c>
      <c r="X109" s="194"/>
      <c r="Y109" s="194"/>
      <c r="Z109" s="195" t="str">
        <f t="shared" si="139"/>
        <v/>
      </c>
      <c r="AA109" s="194"/>
      <c r="AB109" s="194"/>
      <c r="AC109" s="194"/>
      <c r="AD109" s="196" t="str">
        <f t="shared" ref="AD109:AD111" si="145">IFERROR(IF(AND(W108="Probabilidad",W109="Probabilidad"),(AF108-(+AF108*Z109)),IF(AND(W108="Impacto",W109="Probabilidad"),(AF107-(+AF107*Z109)),IF(W109="Impacto",AF108,""))),"")</f>
        <v/>
      </c>
      <c r="AE109" s="197" t="str">
        <f t="shared" si="132"/>
        <v/>
      </c>
      <c r="AF109" s="195" t="str">
        <f t="shared" si="140"/>
        <v/>
      </c>
      <c r="AG109" s="197" t="str">
        <f t="shared" si="134"/>
        <v/>
      </c>
      <c r="AH109" s="195" t="str">
        <f t="shared" si="143"/>
        <v/>
      </c>
      <c r="AI109" s="198" t="str">
        <f>IFERROR(IF(OR(AND(AE109="Muy Baja",AG109="Leve"),AND(AE109="Muy Baja",AG109="Menor"),AND(AE109="Baja",AG109="Leve")),"Bajo",IF(OR(AND(AE109="Muy baja",AG109="Moderado"),AND(AE109="Baja",AG109="Menor"),AND(AE109="Baja",AG109="Moderado"),AND(AE109="Media",AG109="Leve"),AND(AE109="Media",AG109="Menor"),AND(AE109="Media",AG109="Moderado"),AND(AE109="Alta",AG109="Leve"),AND(AE109="Alta",AG109="Menor")),"Moderado",IF(OR(AND(AE109="Muy Baja",AG109="Mayor"),AND(AE109="Baja",AG109="Mayor"),AND(AE109="Media",AG109="Mayor"),AND(AE109="Alta",AG109="Moderado"),AND(AE109="Alta",AG109="Mayor"),AND(AE109="Muy Alta",AG109="Leve"),AND(AE109="Muy Alta",AG109="Menor"),AND(AE109="Muy Alta",AG109="Moderado"),AND(AE109="Muy Alta",AG109="Mayor")),"Alto",IF(OR(AND(AE109="Muy Baja",AG109="Catastrófico"),AND(AE109="Baja",AG109="Catastrófico"),AND(AE109="Media",AG109="Catastrófico"),AND(AE109="Alta",AG109="Catastrófico"),AND(AE109="Muy Alta",AG109="Catastrófico")),"Extremo","")))),"")</f>
        <v/>
      </c>
      <c r="AJ109" s="199"/>
      <c r="AK109" s="229"/>
      <c r="AL109" s="230"/>
      <c r="AM109" s="230"/>
      <c r="AN109" s="201"/>
      <c r="AO109" s="230"/>
      <c r="AP109" s="201"/>
      <c r="AQ109" s="230"/>
    </row>
    <row r="110" spans="1:43" s="156" customFormat="1" ht="15.75" x14ac:dyDescent="0.25">
      <c r="A110" s="397"/>
      <c r="B110" s="395"/>
      <c r="C110" s="339"/>
      <c r="D110" s="339"/>
      <c r="E110" s="339"/>
      <c r="F110" s="339"/>
      <c r="G110" s="339"/>
      <c r="H110" s="339"/>
      <c r="I110" s="339"/>
      <c r="J110" s="339"/>
      <c r="K110" s="339"/>
      <c r="L110" s="339"/>
      <c r="M110" s="382"/>
      <c r="N110" s="374"/>
      <c r="O110" s="366"/>
      <c r="P110" s="367"/>
      <c r="Q110" s="366">
        <f ca="1">IF(NOT(ISERROR(MATCH(P110,_xlfn.ANCHORARRAY(F115),0))),O117&amp;"Por favor no seleccionar los criterios de impacto",P110)</f>
        <v>0</v>
      </c>
      <c r="R110" s="374"/>
      <c r="S110" s="366"/>
      <c r="T110" s="365"/>
      <c r="U110" s="208">
        <v>5</v>
      </c>
      <c r="V110" s="228"/>
      <c r="W110" s="193" t="str">
        <f t="shared" si="144"/>
        <v/>
      </c>
      <c r="X110" s="194"/>
      <c r="Y110" s="194"/>
      <c r="Z110" s="195" t="str">
        <f t="shared" si="139"/>
        <v/>
      </c>
      <c r="AA110" s="194"/>
      <c r="AB110" s="194"/>
      <c r="AC110" s="194"/>
      <c r="AD110" s="196" t="str">
        <f t="shared" si="145"/>
        <v/>
      </c>
      <c r="AE110" s="197" t="str">
        <f t="shared" si="132"/>
        <v/>
      </c>
      <c r="AF110" s="195" t="str">
        <f t="shared" si="140"/>
        <v/>
      </c>
      <c r="AG110" s="197" t="str">
        <f t="shared" si="134"/>
        <v/>
      </c>
      <c r="AH110" s="195" t="str">
        <f t="shared" si="143"/>
        <v/>
      </c>
      <c r="AI110" s="198" t="str">
        <f t="shared" ref="AI110:AI111" si="146">IFERROR(IF(OR(AND(AE110="Muy Baja",AG110="Leve"),AND(AE110="Muy Baja",AG110="Menor"),AND(AE110="Baja",AG110="Leve")),"Bajo",IF(OR(AND(AE110="Muy baja",AG110="Moderado"),AND(AE110="Baja",AG110="Menor"),AND(AE110="Baja",AG110="Moderado"),AND(AE110="Media",AG110="Leve"),AND(AE110="Media",AG110="Menor"),AND(AE110="Media",AG110="Moderado"),AND(AE110="Alta",AG110="Leve"),AND(AE110="Alta",AG110="Menor")),"Moderado",IF(OR(AND(AE110="Muy Baja",AG110="Mayor"),AND(AE110="Baja",AG110="Mayor"),AND(AE110="Media",AG110="Mayor"),AND(AE110="Alta",AG110="Moderado"),AND(AE110="Alta",AG110="Mayor"),AND(AE110="Muy Alta",AG110="Leve"),AND(AE110="Muy Alta",AG110="Menor"),AND(AE110="Muy Alta",AG110="Moderado"),AND(AE110="Muy Alta",AG110="Mayor")),"Alto",IF(OR(AND(AE110="Muy Baja",AG110="Catastrófico"),AND(AE110="Baja",AG110="Catastrófico"),AND(AE110="Media",AG110="Catastrófico"),AND(AE110="Alta",AG110="Catastrófico"),AND(AE110="Muy Alta",AG110="Catastrófico")),"Extremo","")))),"")</f>
        <v/>
      </c>
      <c r="AJ110" s="199"/>
      <c r="AK110" s="229"/>
      <c r="AL110" s="230"/>
      <c r="AM110" s="230"/>
      <c r="AN110" s="201"/>
      <c r="AO110" s="230"/>
      <c r="AP110" s="201"/>
      <c r="AQ110" s="230"/>
    </row>
    <row r="111" spans="1:43" s="156" customFormat="1" ht="15.75" x14ac:dyDescent="0.25">
      <c r="A111" s="397"/>
      <c r="B111" s="396"/>
      <c r="C111" s="339"/>
      <c r="D111" s="339"/>
      <c r="E111" s="339"/>
      <c r="F111" s="339"/>
      <c r="G111" s="339"/>
      <c r="H111" s="339"/>
      <c r="I111" s="339"/>
      <c r="J111" s="339"/>
      <c r="K111" s="339"/>
      <c r="L111" s="339"/>
      <c r="M111" s="382"/>
      <c r="N111" s="374"/>
      <c r="O111" s="366"/>
      <c r="P111" s="367"/>
      <c r="Q111" s="366">
        <f ca="1">IF(NOT(ISERROR(MATCH(P111,_xlfn.ANCHORARRAY(F116),0))),O118&amp;"Por favor no seleccionar los criterios de impacto",P111)</f>
        <v>0</v>
      </c>
      <c r="R111" s="374"/>
      <c r="S111" s="366"/>
      <c r="T111" s="365"/>
      <c r="U111" s="208">
        <v>6</v>
      </c>
      <c r="V111" s="228"/>
      <c r="W111" s="193" t="str">
        <f t="shared" si="144"/>
        <v/>
      </c>
      <c r="X111" s="194"/>
      <c r="Y111" s="194"/>
      <c r="Z111" s="195" t="str">
        <f t="shared" si="139"/>
        <v/>
      </c>
      <c r="AA111" s="194"/>
      <c r="AB111" s="194"/>
      <c r="AC111" s="194"/>
      <c r="AD111" s="196" t="str">
        <f t="shared" si="145"/>
        <v/>
      </c>
      <c r="AE111" s="197" t="str">
        <f t="shared" si="132"/>
        <v/>
      </c>
      <c r="AF111" s="195" t="str">
        <f t="shared" si="140"/>
        <v/>
      </c>
      <c r="AG111" s="197" t="str">
        <f t="shared" si="134"/>
        <v/>
      </c>
      <c r="AH111" s="195" t="str">
        <f t="shared" si="143"/>
        <v/>
      </c>
      <c r="AI111" s="198" t="str">
        <f t="shared" si="146"/>
        <v/>
      </c>
      <c r="AJ111" s="199"/>
      <c r="AK111" s="229"/>
      <c r="AL111" s="230"/>
      <c r="AM111" s="230"/>
      <c r="AN111" s="201"/>
      <c r="AO111" s="230"/>
      <c r="AP111" s="201"/>
      <c r="AQ111" s="230"/>
    </row>
    <row r="112" spans="1:43" s="156" customFormat="1" ht="89.25" customHeight="1" x14ac:dyDescent="0.25">
      <c r="A112" s="397">
        <v>17</v>
      </c>
      <c r="B112" s="394" t="s">
        <v>238</v>
      </c>
      <c r="C112" s="339" t="s">
        <v>85</v>
      </c>
      <c r="D112" s="339" t="s">
        <v>686</v>
      </c>
      <c r="E112" s="339" t="s">
        <v>687</v>
      </c>
      <c r="F112" s="339" t="s">
        <v>688</v>
      </c>
      <c r="G112" s="339" t="s">
        <v>248</v>
      </c>
      <c r="H112" s="339" t="s">
        <v>77</v>
      </c>
      <c r="I112" s="339"/>
      <c r="J112" s="339"/>
      <c r="K112" s="339"/>
      <c r="L112" s="339"/>
      <c r="M112" s="382">
        <v>936</v>
      </c>
      <c r="N112" s="374" t="str">
        <f>IF(M112&lt;=0,"",IF(M112&lt;=2,"Muy Baja",IF(M112&lt;=24,"Baja",IF(M112&lt;=500,"Media",IF(M112&lt;=5000,"Alta","Muy Alta")))))</f>
        <v>Alta</v>
      </c>
      <c r="O112" s="366">
        <f>IF(N112="","",IF(N112="Muy Baja",0.2,IF(N112="Baja",0.4,IF(N112="Media",0.6,IF(N112="Alta",0.8,IF(N112="Muy Alta",1,))))))</f>
        <v>0.8</v>
      </c>
      <c r="P112" s="367" t="s">
        <v>131</v>
      </c>
      <c r="Q112" s="366" t="str">
        <f>IF(NOT(ISERROR(MATCH(P112,'[8]Tabla Impacto'!$B$222:$B$224,0))),'[8]Tabla Impacto'!$F$224&amp;"Por favor no seleccionar los criterios de impacto(Afectación Económica o presupuestal y Pérdida Reputacional)",P112)</f>
        <v xml:space="preserve">     Afectación menor a 130 SMLMV .</v>
      </c>
      <c r="R112" s="374" t="str">
        <f>IF(OR(Q112='[8]Tabla Impacto'!$C$12,Q112='[8]Tabla Impacto'!$D$12),"Leve",IF(OR(Q112='[8]Tabla Impacto'!$C$13,Q112='[8]Tabla Impacto'!$D$13),"Menor",IF(OR(Q112='[8]Tabla Impacto'!$C$14,Q112='[8]Tabla Impacto'!$D$14),"Moderado",IF(OR(Q112='[8]Tabla Impacto'!$C$15,Q112='[8]Tabla Impacto'!$D$15),"Mayor",IF(OR(Q112='[8]Tabla Impacto'!$C$16,Q112='[8]Tabla Impacto'!$D$16),"Catastrófico","")))))</f>
        <v>Leve</v>
      </c>
      <c r="S112" s="366">
        <f>IF(R112="","",IF(R112="Leve",0.2,IF(R112="Menor",0.4,IF(R112="Moderado",0.6,IF(R112="Mayor",0.8,IF(R112="Catastrófico",1,))))))</f>
        <v>0.2</v>
      </c>
      <c r="T112" s="365" t="str">
        <f>IF(OR(AND(N112="Muy Baja",R112="Leve"),AND(N112="Muy Baja",R112="Menor"),AND(N112="Baja",R112="Leve")),"Bajo",IF(OR(AND(N112="Muy baja",R112="Moderado"),AND(N112="Baja",R112="Menor"),AND(N112="Baja",R112="Moderado"),AND(N112="Media",R112="Leve"),AND(N112="Media",R112="Menor"),AND(N112="Media",R112="Moderado"),AND(N112="Alta",R112="Leve"),AND(N112="Alta",R112="Menor")),"Moderado",IF(OR(AND(N112="Muy Baja",R112="Mayor"),AND(N112="Baja",R112="Mayor"),AND(N112="Media",R112="Mayor"),AND(N112="Alta",R112="Moderado"),AND(N112="Alta",R112="Mayor"),AND(N112="Muy Alta",R112="Leve"),AND(N112="Muy Alta",R112="Menor"),AND(N112="Muy Alta",R112="Moderado"),AND(N112="Muy Alta",R112="Mayor")),"Alto",IF(OR(AND(N112="Muy Baja",R112="Catastrófico"),AND(N112="Baja",R112="Catastrófico"),AND(N112="Media",R112="Catastrófico"),AND(N112="Alta",R112="Catastrófico"),AND(N112="Muy Alta",R112="Catastrófico")),"Extremo",""))))</f>
        <v>Moderado</v>
      </c>
      <c r="U112" s="208">
        <v>1</v>
      </c>
      <c r="V112" s="228" t="s">
        <v>689</v>
      </c>
      <c r="W112" s="193" t="str">
        <f>IF(OR(X112="Preventivo",X112="Detectivo"),"Probabilidad",IF(X112="Correctivo","Impacto",""))</f>
        <v>Probabilidad</v>
      </c>
      <c r="X112" s="194" t="s">
        <v>81</v>
      </c>
      <c r="Y112" s="194" t="s">
        <v>202</v>
      </c>
      <c r="Z112" s="195" t="str">
        <f>IF(AND(X112="Preventivo",Y112="Automático"),"50%",IF(AND(X112="Preventivo",Y112="Manual"),"40%",IF(AND(X112="Detectivo",Y112="Automático"),"40%",IF(AND(X112="Detectivo",Y112="Manual"),"30%",IF(AND(X112="Correctivo",Y112="Automático"),"35%",IF(AND(X112="Correctivo",Y112="Manual"),"25%",""))))))</f>
        <v>40%</v>
      </c>
      <c r="AA112" s="194" t="s">
        <v>83</v>
      </c>
      <c r="AB112" s="194" t="s">
        <v>84</v>
      </c>
      <c r="AC112" s="194" t="s">
        <v>259</v>
      </c>
      <c r="AD112" s="196">
        <f>IFERROR(IF(W112="Probabilidad",(O112-(+O112*Z112)),IF(W112="Impacto",O112,"")),"")</f>
        <v>0.48</v>
      </c>
      <c r="AE112" s="197" t="str">
        <f>IFERROR(IF(AD112="","",IF(AD112&lt;=0.2,"Muy Baja",IF(AD112&lt;=0.4,"Baja",IF(AD112&lt;=0.6,"Media",IF(AD112&lt;=0.8,"Alta","Muy Alta"))))),"")</f>
        <v>Media</v>
      </c>
      <c r="AF112" s="195">
        <f>+AD112</f>
        <v>0.48</v>
      </c>
      <c r="AG112" s="197" t="str">
        <f>IFERROR(IF(AH112="","",IF(AH112&lt;=0.2,"Leve",IF(AH112&lt;=0.4,"Menor",IF(AH112&lt;=0.6,"Moderado",IF(AH112&lt;=0.8,"Mayor","Catastrófico"))))),"")</f>
        <v>Leve</v>
      </c>
      <c r="AH112" s="195">
        <f t="shared" ref="AH112" si="147">IFERROR(IF(W112="Impacto",(S112-(+S112*Z112)),IF(W112="Probabilidad",S112,"")),"")</f>
        <v>0.2</v>
      </c>
      <c r="AI112" s="198" t="str">
        <f>IFERROR(IF(OR(AND(AE112="Muy Baja",AG112="Leve"),AND(AE112="Muy Baja",AG112="Menor"),AND(AE112="Baja",AG112="Leve")),"Bajo",IF(OR(AND(AE112="Muy baja",AG112="Moderado"),AND(AE112="Baja",AG112="Menor"),AND(AE112="Baja",AG112="Moderado"),AND(AE112="Media",AG112="Leve"),AND(AE112="Media",AG112="Menor"),AND(AE112="Media",AG112="Moderado"),AND(AE112="Alta",AG112="Leve"),AND(AE112="Alta",AG112="Menor")),"Moderado",IF(OR(AND(AE112="Muy Baja",AG112="Mayor"),AND(AE112="Baja",AG112="Mayor"),AND(AE112="Media",AG112="Mayor"),AND(AE112="Alta",AG112="Moderado"),AND(AE112="Alta",AG112="Mayor"),AND(AE112="Muy Alta",AG112="Leve"),AND(AE112="Muy Alta",AG112="Menor"),AND(AE112="Muy Alta",AG112="Moderado"),AND(AE112="Muy Alta",AG112="Mayor")),"Alto",IF(OR(AND(AE112="Muy Baja",AG112="Catastrófico"),AND(AE112="Baja",AG112="Catastrófico"),AND(AE112="Media",AG112="Catastrófico"),AND(AE112="Alta",AG112="Catastrófico"),AND(AE112="Muy Alta",AG112="Catastrófico")),"Extremo","")))),"")</f>
        <v>Moderado</v>
      </c>
      <c r="AJ112" s="199" t="s">
        <v>206</v>
      </c>
      <c r="AK112" s="229" t="s">
        <v>690</v>
      </c>
      <c r="AL112" s="230" t="s">
        <v>671</v>
      </c>
      <c r="AM112" s="229" t="s">
        <v>691</v>
      </c>
      <c r="AN112" s="201" t="s">
        <v>692</v>
      </c>
      <c r="AO112" s="262" t="s">
        <v>693</v>
      </c>
      <c r="AP112" s="262" t="s">
        <v>694</v>
      </c>
      <c r="AQ112" s="263" t="s">
        <v>664</v>
      </c>
    </row>
    <row r="113" spans="1:274" s="156" customFormat="1" ht="15.75" x14ac:dyDescent="0.2">
      <c r="A113" s="397"/>
      <c r="B113" s="395"/>
      <c r="C113" s="339"/>
      <c r="D113" s="339"/>
      <c r="E113" s="339"/>
      <c r="F113" s="339"/>
      <c r="G113" s="339"/>
      <c r="H113" s="339"/>
      <c r="I113" s="339"/>
      <c r="J113" s="339"/>
      <c r="K113" s="339"/>
      <c r="L113" s="339"/>
      <c r="M113" s="382"/>
      <c r="N113" s="374"/>
      <c r="O113" s="366"/>
      <c r="P113" s="367"/>
      <c r="Q113" s="366">
        <f t="shared" ref="Q113:Q117" ca="1" si="148">IF(NOT(ISERROR(MATCH(P113,_xlfn.ANCHORARRAY(F124),0))),O126&amp;"Por favor no seleccionar los criterios de impacto",P113)</f>
        <v>0</v>
      </c>
      <c r="R113" s="374"/>
      <c r="S113" s="366"/>
      <c r="T113" s="365"/>
      <c r="U113" s="208">
        <v>2</v>
      </c>
      <c r="V113" s="228"/>
      <c r="W113" s="193" t="str">
        <f>IF(OR(X113="Preventivo",X113="Detectivo"),"Probabilidad",IF(X113="Correctivo","Impacto",""))</f>
        <v/>
      </c>
      <c r="X113" s="194"/>
      <c r="Y113" s="194"/>
      <c r="Z113" s="195" t="str">
        <f t="shared" ref="Z113:Z117" si="149">IF(AND(X113="Preventivo",Y113="Automático"),"50%",IF(AND(X113="Preventivo",Y113="Manual"),"40%",IF(AND(X113="Detectivo",Y113="Automático"),"40%",IF(AND(X113="Detectivo",Y113="Manual"),"30%",IF(AND(X113="Correctivo",Y113="Automático"),"35%",IF(AND(X113="Correctivo",Y113="Manual"),"25%",""))))))</f>
        <v/>
      </c>
      <c r="AA113" s="194"/>
      <c r="AB113" s="194"/>
      <c r="AC113" s="194"/>
      <c r="AD113" s="196" t="str">
        <f>IFERROR(IF(AND(W112="Probabilidad",W113="Probabilidad"),(AF112-(+AF112*Z113)),IF(W113="Probabilidad",(O112-(+O112*Z113)),IF(W113="Impacto",AF112,""))),"")</f>
        <v/>
      </c>
      <c r="AE113" s="197" t="str">
        <f t="shared" si="132"/>
        <v/>
      </c>
      <c r="AF113" s="195" t="str">
        <f t="shared" ref="AF113:AF117" si="150">+AD113</f>
        <v/>
      </c>
      <c r="AG113" s="197" t="str">
        <f t="shared" si="134"/>
        <v/>
      </c>
      <c r="AH113" s="195" t="str">
        <f t="shared" ref="AH113" si="151">IFERROR(IF(AND(W112="Impacto",W113="Impacto"),(AH112-(+AH112*Z113)),IF(W113="Impacto",($R$13-(+$R$13*Z113)),IF(W113="Probabilidad",AH112,""))),"")</f>
        <v/>
      </c>
      <c r="AI113" s="198" t="str">
        <f t="shared" ref="AI113:AI114" si="152">IFERROR(IF(OR(AND(AE113="Muy Baja",AG113="Leve"),AND(AE113="Muy Baja",AG113="Menor"),AND(AE113="Baja",AG113="Leve")),"Bajo",IF(OR(AND(AE113="Muy baja",AG113="Moderado"),AND(AE113="Baja",AG113="Menor"),AND(AE113="Baja",AG113="Moderado"),AND(AE113="Media",AG113="Leve"),AND(AE113="Media",AG113="Menor"),AND(AE113="Media",AG113="Moderado"),AND(AE113="Alta",AG113="Leve"),AND(AE113="Alta",AG113="Menor")),"Moderado",IF(OR(AND(AE113="Muy Baja",AG113="Mayor"),AND(AE113="Baja",AG113="Mayor"),AND(AE113="Media",AG113="Mayor"),AND(AE113="Alta",AG113="Moderado"),AND(AE113="Alta",AG113="Mayor"),AND(AE113="Muy Alta",AG113="Leve"),AND(AE113="Muy Alta",AG113="Menor"),AND(AE113="Muy Alta",AG113="Moderado"),AND(AE113="Muy Alta",AG113="Mayor")),"Alto",IF(OR(AND(AE113="Muy Baja",AG113="Catastrófico"),AND(AE113="Baja",AG113="Catastrófico"),AND(AE113="Media",AG113="Catastrófico"),AND(AE113="Alta",AG113="Catastrófico"),AND(AE113="Muy Alta",AG113="Catastrófico")),"Extremo","")))),"")</f>
        <v/>
      </c>
      <c r="AJ113" s="199"/>
      <c r="AK113" s="202"/>
      <c r="AL113" s="230"/>
      <c r="AM113" s="229"/>
      <c r="AN113" s="201"/>
      <c r="AO113" s="262"/>
      <c r="AP113" s="262"/>
      <c r="AQ113" s="263"/>
    </row>
    <row r="114" spans="1:274" s="156" customFormat="1" ht="15.75" x14ac:dyDescent="0.25">
      <c r="A114" s="397"/>
      <c r="B114" s="395"/>
      <c r="C114" s="339"/>
      <c r="D114" s="339"/>
      <c r="E114" s="339"/>
      <c r="F114" s="339"/>
      <c r="G114" s="339"/>
      <c r="H114" s="339"/>
      <c r="I114" s="339"/>
      <c r="J114" s="339"/>
      <c r="K114" s="339"/>
      <c r="L114" s="339"/>
      <c r="M114" s="382"/>
      <c r="N114" s="374"/>
      <c r="O114" s="366"/>
      <c r="P114" s="367"/>
      <c r="Q114" s="366">
        <f t="shared" ca="1" si="148"/>
        <v>0</v>
      </c>
      <c r="R114" s="374"/>
      <c r="S114" s="366"/>
      <c r="T114" s="365"/>
      <c r="U114" s="208">
        <v>3</v>
      </c>
      <c r="V114" s="192"/>
      <c r="W114" s="193" t="str">
        <f>IF(OR(X114="Preventivo",X114="Detectivo"),"Probabilidad",IF(X114="Correctivo","Impacto",""))</f>
        <v/>
      </c>
      <c r="X114" s="194"/>
      <c r="Y114" s="194"/>
      <c r="Z114" s="195" t="str">
        <f t="shared" si="149"/>
        <v/>
      </c>
      <c r="AA114" s="194"/>
      <c r="AB114" s="194"/>
      <c r="AC114" s="194"/>
      <c r="AD114" s="196" t="str">
        <f>IFERROR(IF(AND(W113="Probabilidad",W114="Probabilidad"),(AF113-(+AF113*Z114)),IF(AND(W113="Impacto",W114="Probabilidad"),(AF112-(+AF112*Z114)),IF(W114="Impacto",AF113,""))),"")</f>
        <v/>
      </c>
      <c r="AE114" s="197" t="str">
        <f t="shared" si="132"/>
        <v/>
      </c>
      <c r="AF114" s="195" t="str">
        <f t="shared" si="150"/>
        <v/>
      </c>
      <c r="AG114" s="197" t="str">
        <f t="shared" si="134"/>
        <v/>
      </c>
      <c r="AH114" s="195" t="str">
        <f t="shared" ref="AH114" si="153">IFERROR(IF(AND(W113="Impacto",W114="Impacto"),(AH113-(+AH113*Z114)),IF(AND(W113="Probabilidad",W114="Impacto"),(AH112-(+AH112*Z114)),IF(W114="Probabilidad",AH113,""))),"")</f>
        <v/>
      </c>
      <c r="AI114" s="198" t="str">
        <f t="shared" si="152"/>
        <v/>
      </c>
      <c r="AJ114" s="199"/>
      <c r="AK114" s="229"/>
      <c r="AL114" s="230"/>
      <c r="AM114" s="230"/>
      <c r="AN114" s="201"/>
      <c r="AO114" s="222"/>
      <c r="AP114" s="222"/>
      <c r="AQ114" s="222"/>
    </row>
    <row r="115" spans="1:274" s="207" customFormat="1" ht="15.75" x14ac:dyDescent="0.25">
      <c r="A115" s="397"/>
      <c r="B115" s="395"/>
      <c r="C115" s="339"/>
      <c r="D115" s="339"/>
      <c r="E115" s="339"/>
      <c r="F115" s="339"/>
      <c r="G115" s="339"/>
      <c r="H115" s="339"/>
      <c r="I115" s="339"/>
      <c r="J115" s="339"/>
      <c r="K115" s="339"/>
      <c r="L115" s="339"/>
      <c r="M115" s="382"/>
      <c r="N115" s="374"/>
      <c r="O115" s="366"/>
      <c r="P115" s="367"/>
      <c r="Q115" s="366">
        <f t="shared" ca="1" si="148"/>
        <v>0</v>
      </c>
      <c r="R115" s="374"/>
      <c r="S115" s="366"/>
      <c r="T115" s="365"/>
      <c r="U115" s="208">
        <v>4</v>
      </c>
      <c r="V115" s="228"/>
      <c r="W115" s="193" t="str">
        <f t="shared" ref="W115:W117" si="154">IF(OR(X115="Preventivo",X115="Detectivo"),"Probabilidad",IF(X115="Correctivo","Impacto",""))</f>
        <v/>
      </c>
      <c r="X115" s="194"/>
      <c r="Y115" s="194"/>
      <c r="Z115" s="195" t="str">
        <f t="shared" si="149"/>
        <v/>
      </c>
      <c r="AA115" s="194"/>
      <c r="AB115" s="194"/>
      <c r="AC115" s="194"/>
      <c r="AD115" s="196" t="str">
        <f t="shared" ref="AD115:AD117" si="155">IFERROR(IF(AND(W114="Probabilidad",W115="Probabilidad"),(AF114-(+AF114*Z115)),IF(AND(W114="Impacto",W115="Probabilidad"),(AF113-(+AF113*Z115)),IF(W115="Impacto",AF114,""))),"")</f>
        <v/>
      </c>
      <c r="AE115" s="197" t="str">
        <f t="shared" si="132"/>
        <v/>
      </c>
      <c r="AF115" s="195" t="str">
        <f t="shared" si="150"/>
        <v/>
      </c>
      <c r="AG115" s="197" t="str">
        <f t="shared" si="134"/>
        <v/>
      </c>
      <c r="AH115" s="195" t="str">
        <f t="shared" si="143"/>
        <v/>
      </c>
      <c r="AI115" s="198" t="str">
        <f>IFERROR(IF(OR(AND(AE115="Muy Baja",AG115="Leve"),AND(AE115="Muy Baja",AG115="Menor"),AND(AE115="Baja",AG115="Leve")),"Bajo",IF(OR(AND(AE115="Muy baja",AG115="Moderado"),AND(AE115="Baja",AG115="Menor"),AND(AE115="Baja",AG115="Moderado"),AND(AE115="Media",AG115="Leve"),AND(AE115="Media",AG115="Menor"),AND(AE115="Media",AG115="Moderado"),AND(AE115="Alta",AG115="Leve"),AND(AE115="Alta",AG115="Menor")),"Moderado",IF(OR(AND(AE115="Muy Baja",AG115="Mayor"),AND(AE115="Baja",AG115="Mayor"),AND(AE115="Media",AG115="Mayor"),AND(AE115="Alta",AG115="Moderado"),AND(AE115="Alta",AG115="Mayor"),AND(AE115="Muy Alta",AG115="Leve"),AND(AE115="Muy Alta",AG115="Menor"),AND(AE115="Muy Alta",AG115="Moderado"),AND(AE115="Muy Alta",AG115="Mayor")),"Alto",IF(OR(AND(AE115="Muy Baja",AG115="Catastrófico"),AND(AE115="Baja",AG115="Catastrófico"),AND(AE115="Media",AG115="Catastrófico"),AND(AE115="Alta",AG115="Catastrófico"),AND(AE115="Muy Alta",AG115="Catastrófico")),"Extremo","")))),"")</f>
        <v/>
      </c>
      <c r="AJ115" s="199"/>
      <c r="AK115" s="229"/>
      <c r="AL115" s="230"/>
      <c r="AM115" s="230"/>
      <c r="AN115" s="201"/>
      <c r="AO115" s="222"/>
      <c r="AP115" s="222"/>
      <c r="AQ115" s="222"/>
      <c r="AR115" s="205"/>
      <c r="AS115" s="205"/>
      <c r="AT115" s="205"/>
      <c r="AU115" s="205"/>
      <c r="AV115" s="205"/>
      <c r="AW115" s="205"/>
      <c r="AX115" s="205"/>
      <c r="AY115" s="205"/>
      <c r="AZ115" s="205"/>
      <c r="BA115" s="205"/>
      <c r="BB115" s="205"/>
      <c r="BC115" s="205"/>
      <c r="BD115" s="205"/>
      <c r="BE115" s="205"/>
      <c r="BF115" s="205"/>
      <c r="BG115" s="205"/>
      <c r="BH115" s="205"/>
      <c r="BI115" s="205"/>
      <c r="BJ115" s="205"/>
      <c r="BK115" s="205"/>
      <c r="BL115" s="205"/>
      <c r="BM115" s="205"/>
      <c r="BN115" s="205"/>
      <c r="BO115" s="205"/>
      <c r="BP115" s="205"/>
      <c r="BQ115" s="205"/>
      <c r="BR115" s="206"/>
      <c r="BS115" s="206"/>
      <c r="BT115" s="206"/>
      <c r="BU115" s="206"/>
      <c r="BV115" s="206"/>
      <c r="BW115" s="206"/>
      <c r="BX115" s="206"/>
      <c r="BY115" s="206"/>
      <c r="BZ115" s="206"/>
      <c r="CA115" s="206"/>
      <c r="CB115" s="206"/>
      <c r="CC115" s="206"/>
      <c r="CD115" s="206"/>
      <c r="CE115" s="206"/>
      <c r="CF115" s="206"/>
      <c r="CG115" s="206"/>
      <c r="CH115" s="206"/>
      <c r="CI115" s="206"/>
      <c r="CJ115" s="206"/>
      <c r="CK115" s="206"/>
      <c r="CL115" s="206"/>
      <c r="CM115" s="206"/>
      <c r="CN115" s="206"/>
      <c r="CO115" s="206"/>
      <c r="CP115" s="206"/>
      <c r="CQ115" s="206"/>
      <c r="CR115" s="206"/>
      <c r="CS115" s="206"/>
      <c r="CT115" s="206"/>
      <c r="CU115" s="206"/>
      <c r="CV115" s="206"/>
      <c r="CW115" s="206"/>
      <c r="CX115" s="206"/>
      <c r="CY115" s="206"/>
      <c r="CZ115" s="206"/>
      <c r="DA115" s="206"/>
      <c r="DB115" s="206"/>
      <c r="DC115" s="206"/>
      <c r="DD115" s="206"/>
      <c r="DE115" s="206"/>
      <c r="DF115" s="206"/>
      <c r="DG115" s="206"/>
      <c r="DH115" s="206"/>
      <c r="DI115" s="206"/>
      <c r="DJ115" s="206"/>
      <c r="DK115" s="206"/>
      <c r="DL115" s="206"/>
      <c r="DM115" s="206"/>
      <c r="DN115" s="206"/>
      <c r="DO115" s="206"/>
      <c r="DP115" s="206"/>
      <c r="DQ115" s="206"/>
      <c r="DR115" s="206"/>
      <c r="DS115" s="206"/>
      <c r="DT115" s="206"/>
      <c r="DU115" s="206"/>
      <c r="DV115" s="206"/>
      <c r="DW115" s="206"/>
      <c r="DX115" s="206"/>
      <c r="DY115" s="206"/>
      <c r="DZ115" s="206"/>
      <c r="EA115" s="206"/>
      <c r="EB115" s="206"/>
      <c r="EC115" s="206"/>
      <c r="ED115" s="206"/>
      <c r="EE115" s="206"/>
      <c r="EF115" s="206"/>
      <c r="EG115" s="206"/>
      <c r="EH115" s="206"/>
      <c r="EI115" s="206"/>
      <c r="EJ115" s="206"/>
      <c r="EK115" s="206"/>
      <c r="EL115" s="206"/>
      <c r="EM115" s="206"/>
      <c r="EN115" s="206"/>
      <c r="EO115" s="206"/>
      <c r="EP115" s="206"/>
      <c r="EQ115" s="206"/>
      <c r="ER115" s="206"/>
      <c r="ES115" s="206"/>
      <c r="ET115" s="206"/>
      <c r="EU115" s="206"/>
      <c r="EV115" s="206"/>
      <c r="EW115" s="206"/>
      <c r="EX115" s="206"/>
      <c r="EY115" s="206"/>
      <c r="EZ115" s="206"/>
      <c r="FA115" s="206"/>
      <c r="FB115" s="206"/>
      <c r="FC115" s="206"/>
      <c r="FD115" s="206"/>
      <c r="FE115" s="206"/>
      <c r="FF115" s="206"/>
      <c r="FG115" s="206"/>
      <c r="FH115" s="206"/>
      <c r="FI115" s="206"/>
      <c r="FJ115" s="206"/>
      <c r="FK115" s="206"/>
      <c r="FL115" s="206"/>
      <c r="FM115" s="206"/>
      <c r="FN115" s="206"/>
      <c r="FO115" s="206"/>
      <c r="FP115" s="206"/>
      <c r="FQ115" s="206"/>
      <c r="FR115" s="206"/>
      <c r="FS115" s="206"/>
      <c r="FT115" s="206"/>
      <c r="FU115" s="206"/>
      <c r="FV115" s="206"/>
      <c r="FW115" s="206"/>
      <c r="FX115" s="206"/>
      <c r="FY115" s="206"/>
      <c r="FZ115" s="206"/>
      <c r="GA115" s="206"/>
      <c r="GB115" s="206"/>
      <c r="GC115" s="206"/>
      <c r="GD115" s="206"/>
      <c r="GE115" s="206"/>
      <c r="GF115" s="206"/>
      <c r="GG115" s="206"/>
      <c r="GH115" s="206"/>
      <c r="GI115" s="206"/>
      <c r="GJ115" s="206"/>
      <c r="GK115" s="206"/>
      <c r="GL115" s="206"/>
      <c r="GM115" s="206"/>
      <c r="GN115" s="206"/>
      <c r="GO115" s="206"/>
      <c r="GP115" s="206"/>
      <c r="GQ115" s="206"/>
      <c r="GR115" s="206"/>
      <c r="GS115" s="206"/>
      <c r="GT115" s="206"/>
      <c r="GU115" s="206"/>
      <c r="GV115" s="206"/>
      <c r="GW115" s="206"/>
      <c r="GX115" s="206"/>
      <c r="GY115" s="206"/>
      <c r="GZ115" s="206"/>
      <c r="HA115" s="206"/>
      <c r="HB115" s="206"/>
      <c r="HC115" s="206"/>
      <c r="HD115" s="206"/>
      <c r="HE115" s="206"/>
      <c r="HF115" s="206"/>
      <c r="HG115" s="206"/>
      <c r="HH115" s="206"/>
      <c r="HI115" s="206"/>
      <c r="HJ115" s="206"/>
      <c r="HK115" s="206"/>
      <c r="HL115" s="206"/>
      <c r="HM115" s="206"/>
      <c r="HN115" s="206"/>
      <c r="HO115" s="206"/>
      <c r="HP115" s="206"/>
      <c r="HQ115" s="206"/>
      <c r="HR115" s="206"/>
      <c r="HS115" s="206"/>
      <c r="HT115" s="206"/>
      <c r="HU115" s="206"/>
      <c r="HV115" s="206"/>
      <c r="HW115" s="206"/>
      <c r="HX115" s="206"/>
      <c r="HY115" s="206"/>
      <c r="HZ115" s="206"/>
      <c r="IA115" s="206"/>
      <c r="IB115" s="206"/>
      <c r="IC115" s="206"/>
      <c r="ID115" s="206"/>
      <c r="IE115" s="206"/>
      <c r="IF115" s="206"/>
      <c r="IG115" s="206"/>
      <c r="IH115" s="206"/>
      <c r="II115" s="206"/>
      <c r="IJ115" s="206"/>
      <c r="IK115" s="206"/>
      <c r="IL115" s="206"/>
      <c r="IM115" s="206"/>
      <c r="IN115" s="206"/>
      <c r="IO115" s="206"/>
      <c r="IP115" s="206"/>
      <c r="IQ115" s="206"/>
      <c r="IR115" s="206"/>
      <c r="IS115" s="206"/>
      <c r="IT115" s="206"/>
      <c r="IU115" s="206"/>
      <c r="IV115" s="206"/>
      <c r="IW115" s="206"/>
      <c r="IX115" s="206"/>
      <c r="IY115" s="206"/>
      <c r="IZ115" s="206"/>
      <c r="JA115" s="206"/>
      <c r="JB115" s="206"/>
      <c r="JC115" s="206"/>
      <c r="JD115" s="206"/>
      <c r="JE115" s="206"/>
      <c r="JF115" s="206"/>
      <c r="JG115" s="206"/>
      <c r="JH115" s="206"/>
      <c r="JI115" s="206"/>
      <c r="JJ115" s="206"/>
      <c r="JK115" s="206"/>
      <c r="JL115" s="206"/>
      <c r="JM115" s="206"/>
      <c r="JN115" s="206"/>
    </row>
    <row r="116" spans="1:274" s="207" customFormat="1" ht="15.75" x14ac:dyDescent="0.25">
      <c r="A116" s="397"/>
      <c r="B116" s="395"/>
      <c r="C116" s="339"/>
      <c r="D116" s="339"/>
      <c r="E116" s="339"/>
      <c r="F116" s="339"/>
      <c r="G116" s="339"/>
      <c r="H116" s="339"/>
      <c r="I116" s="339"/>
      <c r="J116" s="339"/>
      <c r="K116" s="339"/>
      <c r="L116" s="339"/>
      <c r="M116" s="382"/>
      <c r="N116" s="374"/>
      <c r="O116" s="366"/>
      <c r="P116" s="367"/>
      <c r="Q116" s="366">
        <f t="shared" ca="1" si="148"/>
        <v>0</v>
      </c>
      <c r="R116" s="374"/>
      <c r="S116" s="366"/>
      <c r="T116" s="365"/>
      <c r="U116" s="208">
        <v>5</v>
      </c>
      <c r="V116" s="228"/>
      <c r="W116" s="193" t="str">
        <f t="shared" si="154"/>
        <v/>
      </c>
      <c r="X116" s="194"/>
      <c r="Y116" s="194"/>
      <c r="Z116" s="195" t="str">
        <f t="shared" si="149"/>
        <v/>
      </c>
      <c r="AA116" s="194"/>
      <c r="AB116" s="194"/>
      <c r="AC116" s="194"/>
      <c r="AD116" s="196" t="str">
        <f t="shared" si="155"/>
        <v/>
      </c>
      <c r="AE116" s="197" t="str">
        <f>IFERROR(IF(AD116="","",IF(AD116&lt;=0.2,"Muy Baja",IF(AD116&lt;=0.4,"Baja",IF(AD116&lt;=0.6,"Media",IF(AD116&lt;=0.8,"Alta","Muy Alta"))))),"")</f>
        <v/>
      </c>
      <c r="AF116" s="195" t="str">
        <f t="shared" si="150"/>
        <v/>
      </c>
      <c r="AG116" s="197" t="str">
        <f t="shared" si="134"/>
        <v/>
      </c>
      <c r="AH116" s="195" t="str">
        <f t="shared" si="143"/>
        <v/>
      </c>
      <c r="AI116" s="198" t="str">
        <f t="shared" ref="AI116:AI117" si="156">IFERROR(IF(OR(AND(AE116="Muy Baja",AG116="Leve"),AND(AE116="Muy Baja",AG116="Menor"),AND(AE116="Baja",AG116="Leve")),"Bajo",IF(OR(AND(AE116="Muy baja",AG116="Moderado"),AND(AE116="Baja",AG116="Menor"),AND(AE116="Baja",AG116="Moderado"),AND(AE116="Media",AG116="Leve"),AND(AE116="Media",AG116="Menor"),AND(AE116="Media",AG116="Moderado"),AND(AE116="Alta",AG116="Leve"),AND(AE116="Alta",AG116="Menor")),"Moderado",IF(OR(AND(AE116="Muy Baja",AG116="Mayor"),AND(AE116="Baja",AG116="Mayor"),AND(AE116="Media",AG116="Mayor"),AND(AE116="Alta",AG116="Moderado"),AND(AE116="Alta",AG116="Mayor"),AND(AE116="Muy Alta",AG116="Leve"),AND(AE116="Muy Alta",AG116="Menor"),AND(AE116="Muy Alta",AG116="Moderado"),AND(AE116="Muy Alta",AG116="Mayor")),"Alto",IF(OR(AND(AE116="Muy Baja",AG116="Catastrófico"),AND(AE116="Baja",AG116="Catastrófico"),AND(AE116="Media",AG116="Catastrófico"),AND(AE116="Alta",AG116="Catastrófico"),AND(AE116="Muy Alta",AG116="Catastrófico")),"Extremo","")))),"")</f>
        <v/>
      </c>
      <c r="AJ116" s="199"/>
      <c r="AK116" s="229"/>
      <c r="AL116" s="230"/>
      <c r="AM116" s="230"/>
      <c r="AN116" s="201"/>
      <c r="AO116" s="222"/>
      <c r="AP116" s="222"/>
      <c r="AQ116" s="222"/>
      <c r="AR116" s="205"/>
      <c r="AS116" s="205"/>
      <c r="AT116" s="205"/>
      <c r="AU116" s="205"/>
      <c r="AV116" s="205"/>
      <c r="AW116" s="205"/>
      <c r="AX116" s="205"/>
      <c r="AY116" s="205"/>
      <c r="AZ116" s="205"/>
      <c r="BA116" s="205"/>
      <c r="BB116" s="205"/>
      <c r="BC116" s="205"/>
      <c r="BD116" s="205"/>
      <c r="BE116" s="205"/>
      <c r="BF116" s="205"/>
      <c r="BG116" s="205"/>
      <c r="BH116" s="205"/>
      <c r="BI116" s="205"/>
      <c r="BJ116" s="205"/>
      <c r="BK116" s="205"/>
      <c r="BL116" s="205"/>
      <c r="BM116" s="205"/>
      <c r="BN116" s="205"/>
      <c r="BO116" s="205"/>
      <c r="BP116" s="205"/>
      <c r="BQ116" s="205"/>
      <c r="BR116" s="206"/>
      <c r="BS116" s="206"/>
      <c r="BT116" s="206"/>
      <c r="BU116" s="206"/>
      <c r="BV116" s="206"/>
      <c r="BW116" s="206"/>
      <c r="BX116" s="206"/>
      <c r="BY116" s="206"/>
      <c r="BZ116" s="206"/>
      <c r="CA116" s="206"/>
      <c r="CB116" s="206"/>
      <c r="CC116" s="206"/>
      <c r="CD116" s="206"/>
      <c r="CE116" s="206"/>
      <c r="CF116" s="206"/>
      <c r="CG116" s="206"/>
      <c r="CH116" s="206"/>
      <c r="CI116" s="206"/>
      <c r="CJ116" s="206"/>
      <c r="CK116" s="206"/>
      <c r="CL116" s="206"/>
      <c r="CM116" s="206"/>
      <c r="CN116" s="206"/>
      <c r="CO116" s="206"/>
      <c r="CP116" s="206"/>
      <c r="CQ116" s="206"/>
      <c r="CR116" s="206"/>
      <c r="CS116" s="206"/>
      <c r="CT116" s="206"/>
      <c r="CU116" s="206"/>
      <c r="CV116" s="206"/>
      <c r="CW116" s="206"/>
      <c r="CX116" s="206"/>
      <c r="CY116" s="206"/>
      <c r="CZ116" s="206"/>
      <c r="DA116" s="206"/>
      <c r="DB116" s="206"/>
      <c r="DC116" s="206"/>
      <c r="DD116" s="206"/>
      <c r="DE116" s="206"/>
      <c r="DF116" s="206"/>
      <c r="DG116" s="206"/>
      <c r="DH116" s="206"/>
      <c r="DI116" s="206"/>
      <c r="DJ116" s="206"/>
      <c r="DK116" s="206"/>
      <c r="DL116" s="206"/>
      <c r="DM116" s="206"/>
      <c r="DN116" s="206"/>
      <c r="DO116" s="206"/>
      <c r="DP116" s="206"/>
      <c r="DQ116" s="206"/>
      <c r="DR116" s="206"/>
      <c r="DS116" s="206"/>
      <c r="DT116" s="206"/>
      <c r="DU116" s="206"/>
      <c r="DV116" s="206"/>
      <c r="DW116" s="206"/>
      <c r="DX116" s="206"/>
      <c r="DY116" s="206"/>
      <c r="DZ116" s="206"/>
      <c r="EA116" s="206"/>
      <c r="EB116" s="206"/>
      <c r="EC116" s="206"/>
      <c r="ED116" s="206"/>
      <c r="EE116" s="206"/>
      <c r="EF116" s="206"/>
      <c r="EG116" s="206"/>
      <c r="EH116" s="206"/>
      <c r="EI116" s="206"/>
      <c r="EJ116" s="206"/>
      <c r="EK116" s="206"/>
      <c r="EL116" s="206"/>
      <c r="EM116" s="206"/>
      <c r="EN116" s="206"/>
      <c r="EO116" s="206"/>
      <c r="EP116" s="206"/>
      <c r="EQ116" s="206"/>
      <c r="ER116" s="206"/>
      <c r="ES116" s="206"/>
      <c r="ET116" s="206"/>
      <c r="EU116" s="206"/>
      <c r="EV116" s="206"/>
      <c r="EW116" s="206"/>
      <c r="EX116" s="206"/>
      <c r="EY116" s="206"/>
      <c r="EZ116" s="206"/>
      <c r="FA116" s="206"/>
      <c r="FB116" s="206"/>
      <c r="FC116" s="206"/>
      <c r="FD116" s="206"/>
      <c r="FE116" s="206"/>
      <c r="FF116" s="206"/>
      <c r="FG116" s="206"/>
      <c r="FH116" s="206"/>
      <c r="FI116" s="206"/>
      <c r="FJ116" s="206"/>
      <c r="FK116" s="206"/>
      <c r="FL116" s="206"/>
      <c r="FM116" s="206"/>
      <c r="FN116" s="206"/>
      <c r="FO116" s="206"/>
      <c r="FP116" s="206"/>
      <c r="FQ116" s="206"/>
      <c r="FR116" s="206"/>
      <c r="FS116" s="206"/>
      <c r="FT116" s="206"/>
      <c r="FU116" s="206"/>
      <c r="FV116" s="206"/>
      <c r="FW116" s="206"/>
      <c r="FX116" s="206"/>
      <c r="FY116" s="206"/>
      <c r="FZ116" s="206"/>
      <c r="GA116" s="206"/>
      <c r="GB116" s="206"/>
      <c r="GC116" s="206"/>
      <c r="GD116" s="206"/>
      <c r="GE116" s="206"/>
      <c r="GF116" s="206"/>
      <c r="GG116" s="206"/>
      <c r="GH116" s="206"/>
      <c r="GI116" s="206"/>
      <c r="GJ116" s="206"/>
      <c r="GK116" s="206"/>
      <c r="GL116" s="206"/>
      <c r="GM116" s="206"/>
      <c r="GN116" s="206"/>
      <c r="GO116" s="206"/>
      <c r="GP116" s="206"/>
      <c r="GQ116" s="206"/>
      <c r="GR116" s="206"/>
      <c r="GS116" s="206"/>
      <c r="GT116" s="206"/>
      <c r="GU116" s="206"/>
      <c r="GV116" s="206"/>
      <c r="GW116" s="206"/>
      <c r="GX116" s="206"/>
      <c r="GY116" s="206"/>
      <c r="GZ116" s="206"/>
      <c r="HA116" s="206"/>
      <c r="HB116" s="206"/>
      <c r="HC116" s="206"/>
      <c r="HD116" s="206"/>
      <c r="HE116" s="206"/>
      <c r="HF116" s="206"/>
      <c r="HG116" s="206"/>
      <c r="HH116" s="206"/>
      <c r="HI116" s="206"/>
      <c r="HJ116" s="206"/>
      <c r="HK116" s="206"/>
      <c r="HL116" s="206"/>
      <c r="HM116" s="206"/>
      <c r="HN116" s="206"/>
      <c r="HO116" s="206"/>
      <c r="HP116" s="206"/>
      <c r="HQ116" s="206"/>
      <c r="HR116" s="206"/>
      <c r="HS116" s="206"/>
      <c r="HT116" s="206"/>
      <c r="HU116" s="206"/>
      <c r="HV116" s="206"/>
      <c r="HW116" s="206"/>
      <c r="HX116" s="206"/>
      <c r="HY116" s="206"/>
      <c r="HZ116" s="206"/>
      <c r="IA116" s="206"/>
      <c r="IB116" s="206"/>
      <c r="IC116" s="206"/>
      <c r="ID116" s="206"/>
      <c r="IE116" s="206"/>
      <c r="IF116" s="206"/>
      <c r="IG116" s="206"/>
      <c r="IH116" s="206"/>
      <c r="II116" s="206"/>
      <c r="IJ116" s="206"/>
      <c r="IK116" s="206"/>
      <c r="IL116" s="206"/>
      <c r="IM116" s="206"/>
      <c r="IN116" s="206"/>
      <c r="IO116" s="206"/>
      <c r="IP116" s="206"/>
      <c r="IQ116" s="206"/>
      <c r="IR116" s="206"/>
      <c r="IS116" s="206"/>
      <c r="IT116" s="206"/>
      <c r="IU116" s="206"/>
      <c r="IV116" s="206"/>
      <c r="IW116" s="206"/>
      <c r="IX116" s="206"/>
      <c r="IY116" s="206"/>
      <c r="IZ116" s="206"/>
      <c r="JA116" s="206"/>
      <c r="JB116" s="206"/>
      <c r="JC116" s="206"/>
      <c r="JD116" s="206"/>
      <c r="JE116" s="206"/>
      <c r="JF116" s="206"/>
      <c r="JG116" s="206"/>
      <c r="JH116" s="206"/>
      <c r="JI116" s="206"/>
      <c r="JJ116" s="206"/>
      <c r="JK116" s="206"/>
      <c r="JL116" s="206"/>
      <c r="JM116" s="206"/>
      <c r="JN116" s="206"/>
    </row>
    <row r="117" spans="1:274" s="207" customFormat="1" ht="15.75" x14ac:dyDescent="0.25">
      <c r="A117" s="397"/>
      <c r="B117" s="396"/>
      <c r="C117" s="339"/>
      <c r="D117" s="339"/>
      <c r="E117" s="339"/>
      <c r="F117" s="339"/>
      <c r="G117" s="339"/>
      <c r="H117" s="339"/>
      <c r="I117" s="339"/>
      <c r="J117" s="339"/>
      <c r="K117" s="339"/>
      <c r="L117" s="339"/>
      <c r="M117" s="382"/>
      <c r="N117" s="374"/>
      <c r="O117" s="366"/>
      <c r="P117" s="367"/>
      <c r="Q117" s="366">
        <f t="shared" ca="1" si="148"/>
        <v>0</v>
      </c>
      <c r="R117" s="374"/>
      <c r="S117" s="366"/>
      <c r="T117" s="365"/>
      <c r="U117" s="208">
        <v>6</v>
      </c>
      <c r="V117" s="228"/>
      <c r="W117" s="193" t="str">
        <f t="shared" si="154"/>
        <v/>
      </c>
      <c r="X117" s="194"/>
      <c r="Y117" s="194"/>
      <c r="Z117" s="195" t="str">
        <f t="shared" si="149"/>
        <v/>
      </c>
      <c r="AA117" s="194"/>
      <c r="AB117" s="194"/>
      <c r="AC117" s="194"/>
      <c r="AD117" s="196" t="str">
        <f t="shared" si="155"/>
        <v/>
      </c>
      <c r="AE117" s="197" t="str">
        <f t="shared" si="132"/>
        <v/>
      </c>
      <c r="AF117" s="195" t="str">
        <f t="shared" si="150"/>
        <v/>
      </c>
      <c r="AG117" s="197" t="str">
        <f t="shared" si="134"/>
        <v/>
      </c>
      <c r="AH117" s="195" t="str">
        <f t="shared" si="143"/>
        <v/>
      </c>
      <c r="AI117" s="198" t="str">
        <f t="shared" si="156"/>
        <v/>
      </c>
      <c r="AJ117" s="199"/>
      <c r="AK117" s="229"/>
      <c r="AL117" s="230"/>
      <c r="AM117" s="230"/>
      <c r="AN117" s="201"/>
      <c r="AO117" s="222"/>
      <c r="AP117" s="222"/>
      <c r="AQ117" s="222"/>
      <c r="AR117" s="205"/>
      <c r="AS117" s="205"/>
      <c r="AT117" s="205"/>
      <c r="AU117" s="205"/>
      <c r="AV117" s="205"/>
      <c r="AW117" s="205"/>
      <c r="AX117" s="205"/>
      <c r="AY117" s="205"/>
      <c r="AZ117" s="205"/>
      <c r="BA117" s="205"/>
      <c r="BB117" s="205"/>
      <c r="BC117" s="205"/>
      <c r="BD117" s="205"/>
      <c r="BE117" s="205"/>
      <c r="BF117" s="205"/>
      <c r="BG117" s="205"/>
      <c r="BH117" s="205"/>
      <c r="BI117" s="205"/>
      <c r="BJ117" s="205"/>
      <c r="BK117" s="205"/>
      <c r="BL117" s="205"/>
      <c r="BM117" s="205"/>
      <c r="BN117" s="205"/>
      <c r="BO117" s="205"/>
      <c r="BP117" s="205"/>
      <c r="BQ117" s="205"/>
      <c r="BR117" s="206"/>
      <c r="BS117" s="206"/>
      <c r="BT117" s="206"/>
      <c r="BU117" s="206"/>
      <c r="BV117" s="206"/>
      <c r="BW117" s="206"/>
      <c r="BX117" s="206"/>
      <c r="BY117" s="206"/>
      <c r="BZ117" s="206"/>
      <c r="CA117" s="206"/>
      <c r="CB117" s="206"/>
      <c r="CC117" s="206"/>
      <c r="CD117" s="206"/>
      <c r="CE117" s="206"/>
      <c r="CF117" s="206"/>
      <c r="CG117" s="206"/>
      <c r="CH117" s="206"/>
      <c r="CI117" s="206"/>
      <c r="CJ117" s="206"/>
      <c r="CK117" s="206"/>
      <c r="CL117" s="206"/>
      <c r="CM117" s="206"/>
      <c r="CN117" s="206"/>
      <c r="CO117" s="206"/>
      <c r="CP117" s="206"/>
      <c r="CQ117" s="206"/>
      <c r="CR117" s="206"/>
      <c r="CS117" s="206"/>
      <c r="CT117" s="206"/>
      <c r="CU117" s="206"/>
      <c r="CV117" s="206"/>
      <c r="CW117" s="206"/>
      <c r="CX117" s="206"/>
      <c r="CY117" s="206"/>
      <c r="CZ117" s="206"/>
      <c r="DA117" s="206"/>
      <c r="DB117" s="206"/>
      <c r="DC117" s="206"/>
      <c r="DD117" s="206"/>
      <c r="DE117" s="206"/>
      <c r="DF117" s="206"/>
      <c r="DG117" s="206"/>
      <c r="DH117" s="206"/>
      <c r="DI117" s="206"/>
      <c r="DJ117" s="206"/>
      <c r="DK117" s="206"/>
      <c r="DL117" s="206"/>
      <c r="DM117" s="206"/>
      <c r="DN117" s="206"/>
      <c r="DO117" s="206"/>
      <c r="DP117" s="206"/>
      <c r="DQ117" s="206"/>
      <c r="DR117" s="206"/>
      <c r="DS117" s="206"/>
      <c r="DT117" s="206"/>
      <c r="DU117" s="206"/>
      <c r="DV117" s="206"/>
      <c r="DW117" s="206"/>
      <c r="DX117" s="206"/>
      <c r="DY117" s="206"/>
      <c r="DZ117" s="206"/>
      <c r="EA117" s="206"/>
      <c r="EB117" s="206"/>
      <c r="EC117" s="206"/>
      <c r="ED117" s="206"/>
      <c r="EE117" s="206"/>
      <c r="EF117" s="206"/>
      <c r="EG117" s="206"/>
      <c r="EH117" s="206"/>
      <c r="EI117" s="206"/>
      <c r="EJ117" s="206"/>
      <c r="EK117" s="206"/>
      <c r="EL117" s="206"/>
      <c r="EM117" s="206"/>
      <c r="EN117" s="206"/>
      <c r="EO117" s="206"/>
      <c r="EP117" s="206"/>
      <c r="EQ117" s="206"/>
      <c r="ER117" s="206"/>
      <c r="ES117" s="206"/>
      <c r="ET117" s="206"/>
      <c r="EU117" s="206"/>
      <c r="EV117" s="206"/>
      <c r="EW117" s="206"/>
      <c r="EX117" s="206"/>
      <c r="EY117" s="206"/>
      <c r="EZ117" s="206"/>
      <c r="FA117" s="206"/>
      <c r="FB117" s="206"/>
      <c r="FC117" s="206"/>
      <c r="FD117" s="206"/>
      <c r="FE117" s="206"/>
      <c r="FF117" s="206"/>
      <c r="FG117" s="206"/>
      <c r="FH117" s="206"/>
      <c r="FI117" s="206"/>
      <c r="FJ117" s="206"/>
      <c r="FK117" s="206"/>
      <c r="FL117" s="206"/>
      <c r="FM117" s="206"/>
      <c r="FN117" s="206"/>
      <c r="FO117" s="206"/>
      <c r="FP117" s="206"/>
      <c r="FQ117" s="206"/>
      <c r="FR117" s="206"/>
      <c r="FS117" s="206"/>
      <c r="FT117" s="206"/>
      <c r="FU117" s="206"/>
      <c r="FV117" s="206"/>
      <c r="FW117" s="206"/>
      <c r="FX117" s="206"/>
      <c r="FY117" s="206"/>
      <c r="FZ117" s="206"/>
      <c r="GA117" s="206"/>
      <c r="GB117" s="206"/>
      <c r="GC117" s="206"/>
      <c r="GD117" s="206"/>
      <c r="GE117" s="206"/>
      <c r="GF117" s="206"/>
      <c r="GG117" s="206"/>
      <c r="GH117" s="206"/>
      <c r="GI117" s="206"/>
      <c r="GJ117" s="206"/>
      <c r="GK117" s="206"/>
      <c r="GL117" s="206"/>
      <c r="GM117" s="206"/>
      <c r="GN117" s="206"/>
      <c r="GO117" s="206"/>
      <c r="GP117" s="206"/>
      <c r="GQ117" s="206"/>
      <c r="GR117" s="206"/>
      <c r="GS117" s="206"/>
      <c r="GT117" s="206"/>
      <c r="GU117" s="206"/>
      <c r="GV117" s="206"/>
      <c r="GW117" s="206"/>
      <c r="GX117" s="206"/>
      <c r="GY117" s="206"/>
      <c r="GZ117" s="206"/>
      <c r="HA117" s="206"/>
      <c r="HB117" s="206"/>
      <c r="HC117" s="206"/>
      <c r="HD117" s="206"/>
      <c r="HE117" s="206"/>
      <c r="HF117" s="206"/>
      <c r="HG117" s="206"/>
      <c r="HH117" s="206"/>
      <c r="HI117" s="206"/>
      <c r="HJ117" s="206"/>
      <c r="HK117" s="206"/>
      <c r="HL117" s="206"/>
      <c r="HM117" s="206"/>
      <c r="HN117" s="206"/>
      <c r="HO117" s="206"/>
      <c r="HP117" s="206"/>
      <c r="HQ117" s="206"/>
      <c r="HR117" s="206"/>
      <c r="HS117" s="206"/>
      <c r="HT117" s="206"/>
      <c r="HU117" s="206"/>
      <c r="HV117" s="206"/>
      <c r="HW117" s="206"/>
      <c r="HX117" s="206"/>
      <c r="HY117" s="206"/>
      <c r="HZ117" s="206"/>
      <c r="IA117" s="206"/>
      <c r="IB117" s="206"/>
      <c r="IC117" s="206"/>
      <c r="ID117" s="206"/>
      <c r="IE117" s="206"/>
      <c r="IF117" s="206"/>
      <c r="IG117" s="206"/>
      <c r="IH117" s="206"/>
      <c r="II117" s="206"/>
      <c r="IJ117" s="206"/>
      <c r="IK117" s="206"/>
      <c r="IL117" s="206"/>
      <c r="IM117" s="206"/>
      <c r="IN117" s="206"/>
      <c r="IO117" s="206"/>
      <c r="IP117" s="206"/>
      <c r="IQ117" s="206"/>
      <c r="IR117" s="206"/>
      <c r="IS117" s="206"/>
      <c r="IT117" s="206"/>
      <c r="IU117" s="206"/>
      <c r="IV117" s="206"/>
      <c r="IW117" s="206"/>
      <c r="IX117" s="206"/>
      <c r="IY117" s="206"/>
      <c r="IZ117" s="206"/>
      <c r="JA117" s="206"/>
      <c r="JB117" s="206"/>
      <c r="JC117" s="206"/>
      <c r="JD117" s="206"/>
      <c r="JE117" s="206"/>
      <c r="JF117" s="206"/>
      <c r="JG117" s="206"/>
      <c r="JH117" s="206"/>
      <c r="JI117" s="206"/>
      <c r="JJ117" s="206"/>
      <c r="JK117" s="206"/>
      <c r="JL117" s="206"/>
      <c r="JM117" s="206"/>
      <c r="JN117" s="206"/>
    </row>
    <row r="118" spans="1:274" s="207" customFormat="1" ht="72.75" customHeight="1" x14ac:dyDescent="0.25">
      <c r="A118" s="397">
        <v>18</v>
      </c>
      <c r="B118" s="394" t="s">
        <v>238</v>
      </c>
      <c r="C118" s="339" t="s">
        <v>76</v>
      </c>
      <c r="D118" s="339" t="s">
        <v>695</v>
      </c>
      <c r="E118" s="339" t="s">
        <v>696</v>
      </c>
      <c r="F118" s="339" t="s">
        <v>697</v>
      </c>
      <c r="G118" s="339" t="s">
        <v>248</v>
      </c>
      <c r="H118" s="339" t="s">
        <v>211</v>
      </c>
      <c r="I118" s="339"/>
      <c r="J118" s="339"/>
      <c r="K118" s="339"/>
      <c r="L118" s="339"/>
      <c r="M118" s="382">
        <v>365</v>
      </c>
      <c r="N118" s="374" t="str">
        <f>IF(M118&lt;=0,"",IF(M118&lt;=2,"Muy Baja",IF(M118&lt;=24,"Baja",IF(M118&lt;=500,"Media",IF(M118&lt;=5000,"Alta","Muy Alta")))))</f>
        <v>Media</v>
      </c>
      <c r="O118" s="366">
        <f>IF(N118="","",IF(N118="Muy Baja",0.2,IF(N118="Baja",0.4,IF(N118="Media",0.6,IF(N118="Alta",0.8,IF(N118="Muy Alta",1,))))))</f>
        <v>0.6</v>
      </c>
      <c r="P118" s="367" t="s">
        <v>131</v>
      </c>
      <c r="Q118" s="366" t="str">
        <f>IF(NOT(ISERROR(MATCH(P118,'[8]Tabla Impacto'!$B$222:$B$224,0))),'[8]Tabla Impacto'!$F$224&amp;"Por favor no seleccionar los criterios de impacto(Afectación Económica o presupuestal y Pérdida Reputacional)",P118)</f>
        <v xml:space="preserve">     Afectación menor a 130 SMLMV .</v>
      </c>
      <c r="R118" s="374" t="str">
        <f>IF(OR(Q118='[8]Tabla Impacto'!$C$12,Q118='[8]Tabla Impacto'!$D$12),"Leve",IF(OR(Q118='[8]Tabla Impacto'!$C$13,Q118='[8]Tabla Impacto'!$D$13),"Menor",IF(OR(Q118='[8]Tabla Impacto'!$C$14,Q118='[8]Tabla Impacto'!$D$14),"Moderado",IF(OR(Q118='[8]Tabla Impacto'!$C$15,Q118='[8]Tabla Impacto'!$D$15),"Mayor",IF(OR(Q118='[8]Tabla Impacto'!$C$16,Q118='[8]Tabla Impacto'!$D$16),"Catastrófico","")))))</f>
        <v>Leve</v>
      </c>
      <c r="S118" s="366">
        <f>IF(R118="","",IF(R118="Leve",0.2,IF(R118="Menor",0.4,IF(R118="Moderado",0.6,IF(R118="Mayor",0.8,IF(R118="Catastrófico",1,))))))</f>
        <v>0.2</v>
      </c>
      <c r="T118" s="365" t="str">
        <f>IF(OR(AND(N118="Muy Baja",R118="Leve"),AND(N118="Muy Baja",R118="Menor"),AND(N118="Baja",R118="Leve")),"Bajo",IF(OR(AND(N118="Muy baja",R118="Moderado"),AND(N118="Baja",R118="Menor"),AND(N118="Baja",R118="Moderado"),AND(N118="Media",R118="Leve"),AND(N118="Media",R118="Menor"),AND(N118="Media",R118="Moderado"),AND(N118="Alta",R118="Leve"),AND(N118="Alta",R118="Menor")),"Moderado",IF(OR(AND(N118="Muy Baja",R118="Mayor"),AND(N118="Baja",R118="Mayor"),AND(N118="Media",R118="Mayor"),AND(N118="Alta",R118="Moderado"),AND(N118="Alta",R118="Mayor"),AND(N118="Muy Alta",R118="Leve"),AND(N118="Muy Alta",R118="Menor"),AND(N118="Muy Alta",R118="Moderado"),AND(N118="Muy Alta",R118="Mayor")),"Alto",IF(OR(AND(N118="Muy Baja",R118="Catastrófico"),AND(N118="Baja",R118="Catastrófico"),AND(N118="Media",R118="Catastrófico"),AND(N118="Alta",R118="Catastrófico"),AND(N118="Muy Alta",R118="Catastrófico")),"Extremo",""))))</f>
        <v>Moderado</v>
      </c>
      <c r="U118" s="208">
        <v>1</v>
      </c>
      <c r="V118" s="228" t="s">
        <v>698</v>
      </c>
      <c r="W118" s="193" t="str">
        <f>IF(OR(X118="Preventivo",X118="Detectivo"),"Probabilidad",IF(X118="Correctivo","Impacto",""))</f>
        <v>Probabilidad</v>
      </c>
      <c r="X118" s="194" t="s">
        <v>81</v>
      </c>
      <c r="Y118" s="194" t="s">
        <v>80</v>
      </c>
      <c r="Z118" s="195" t="str">
        <f>IF(AND(X118="Preventivo",Y118="Automático"),"50%",IF(AND(X118="Preventivo",Y118="Manual"),"40%",IF(AND(X118="Detectivo",Y118="Automático"),"40%",IF(AND(X118="Detectivo",Y118="Manual"),"30%",IF(AND(X118="Correctivo",Y118="Automático"),"35%",IF(AND(X118="Correctivo",Y118="Manual"),"25%",""))))))</f>
        <v>30%</v>
      </c>
      <c r="AA118" s="194" t="s">
        <v>203</v>
      </c>
      <c r="AB118" s="194" t="s">
        <v>84</v>
      </c>
      <c r="AC118" s="194" t="s">
        <v>259</v>
      </c>
      <c r="AD118" s="196">
        <f>IFERROR(IF(W118="Probabilidad",(O118-(+O118*Z118)),IF(W118="Impacto",O118,"")),"")</f>
        <v>0.42</v>
      </c>
      <c r="AE118" s="197" t="str">
        <f>IFERROR(IF(AD118="","",IF(AD118&lt;=0.2,"Muy Baja",IF(AD118&lt;=0.4,"Baja",IF(AD118&lt;=0.6,"Media",IF(AD118&lt;=0.8,"Alta","Muy Alta"))))),"")</f>
        <v>Media</v>
      </c>
      <c r="AF118" s="195">
        <f>+AD118</f>
        <v>0.42</v>
      </c>
      <c r="AG118" s="197" t="str">
        <f>IFERROR(IF(AH118="","",IF(AH118&lt;=0.2,"Leve",IF(AH118&lt;=0.4,"Menor",IF(AH118&lt;=0.6,"Moderado",IF(AH118&lt;=0.8,"Mayor","Catastrófico"))))),"")</f>
        <v>Leve</v>
      </c>
      <c r="AH118" s="195">
        <f t="shared" ref="AH118" si="157">IFERROR(IF(W118="Impacto",(S118-(+S118*Z118)),IF(W118="Probabilidad",S118,"")),"")</f>
        <v>0.2</v>
      </c>
      <c r="AI118" s="198" t="str">
        <f>IFERROR(IF(OR(AND(AE118="Muy Baja",AG118="Leve"),AND(AE118="Muy Baja",AG118="Menor"),AND(AE118="Baja",AG118="Leve")),"Bajo",IF(OR(AND(AE118="Muy baja",AG118="Moderado"),AND(AE118="Baja",AG118="Menor"),AND(AE118="Baja",AG118="Moderado"),AND(AE118="Media",AG118="Leve"),AND(AE118="Media",AG118="Menor"),AND(AE118="Media",AG118="Moderado"),AND(AE118="Alta",AG118="Leve"),AND(AE118="Alta",AG118="Menor")),"Moderado",IF(OR(AND(AE118="Muy Baja",AG118="Mayor"),AND(AE118="Baja",AG118="Mayor"),AND(AE118="Media",AG118="Mayor"),AND(AE118="Alta",AG118="Moderado"),AND(AE118="Alta",AG118="Mayor"),AND(AE118="Muy Alta",AG118="Leve"),AND(AE118="Muy Alta",AG118="Menor"),AND(AE118="Muy Alta",AG118="Moderado"),AND(AE118="Muy Alta",AG118="Mayor")),"Alto",IF(OR(AND(AE118="Muy Baja",AG118="Catastrófico"),AND(AE118="Baja",AG118="Catastrófico"),AND(AE118="Media",AG118="Catastrófico"),AND(AE118="Alta",AG118="Catastrófico"),AND(AE118="Muy Alta",AG118="Catastrófico")),"Extremo","")))),"")</f>
        <v>Moderado</v>
      </c>
      <c r="AJ118" s="199" t="s">
        <v>82</v>
      </c>
      <c r="AK118" s="264" t="s">
        <v>690</v>
      </c>
      <c r="AL118" s="265" t="s">
        <v>671</v>
      </c>
      <c r="AM118" s="264" t="s">
        <v>691</v>
      </c>
      <c r="AN118" s="265" t="s">
        <v>692</v>
      </c>
      <c r="AO118" s="262" t="s">
        <v>693</v>
      </c>
      <c r="AP118" s="262" t="s">
        <v>694</v>
      </c>
      <c r="AQ118" s="263" t="s">
        <v>664</v>
      </c>
      <c r="AR118" s="205"/>
      <c r="AS118" s="205"/>
      <c r="AT118" s="205"/>
      <c r="AU118" s="205"/>
      <c r="AV118" s="205"/>
      <c r="AW118" s="205"/>
      <c r="AX118" s="205"/>
      <c r="AY118" s="205"/>
      <c r="AZ118" s="205"/>
      <c r="BA118" s="205"/>
      <c r="BB118" s="205"/>
      <c r="BC118" s="205"/>
      <c r="BD118" s="205"/>
      <c r="BE118" s="205"/>
      <c r="BF118" s="205"/>
      <c r="BG118" s="205"/>
      <c r="BH118" s="205"/>
      <c r="BI118" s="205"/>
      <c r="BJ118" s="205"/>
      <c r="BK118" s="205"/>
      <c r="BL118" s="205"/>
      <c r="BM118" s="205"/>
      <c r="BN118" s="205"/>
      <c r="BO118" s="205"/>
      <c r="BP118" s="205"/>
      <c r="BQ118" s="205"/>
      <c r="BR118" s="206"/>
      <c r="BS118" s="206"/>
      <c r="BT118" s="206"/>
      <c r="BU118" s="206"/>
      <c r="BV118" s="206"/>
      <c r="BW118" s="206"/>
      <c r="BX118" s="206"/>
      <c r="BY118" s="206"/>
      <c r="BZ118" s="206"/>
      <c r="CA118" s="206"/>
      <c r="CB118" s="206"/>
      <c r="CC118" s="206"/>
      <c r="CD118" s="206"/>
      <c r="CE118" s="206"/>
      <c r="CF118" s="206"/>
      <c r="CG118" s="206"/>
      <c r="CH118" s="206"/>
      <c r="CI118" s="206"/>
      <c r="CJ118" s="206"/>
      <c r="CK118" s="206"/>
      <c r="CL118" s="206"/>
      <c r="CM118" s="206"/>
      <c r="CN118" s="206"/>
      <c r="CO118" s="206"/>
      <c r="CP118" s="206"/>
      <c r="CQ118" s="206"/>
      <c r="CR118" s="206"/>
      <c r="CS118" s="206"/>
      <c r="CT118" s="206"/>
      <c r="CU118" s="206"/>
      <c r="CV118" s="206"/>
      <c r="CW118" s="206"/>
      <c r="CX118" s="206"/>
      <c r="CY118" s="206"/>
      <c r="CZ118" s="206"/>
      <c r="DA118" s="206"/>
      <c r="DB118" s="206"/>
      <c r="DC118" s="206"/>
      <c r="DD118" s="206"/>
      <c r="DE118" s="206"/>
      <c r="DF118" s="206"/>
      <c r="DG118" s="206"/>
      <c r="DH118" s="206"/>
      <c r="DI118" s="206"/>
      <c r="DJ118" s="206"/>
      <c r="DK118" s="206"/>
      <c r="DL118" s="206"/>
      <c r="DM118" s="206"/>
      <c r="DN118" s="206"/>
      <c r="DO118" s="206"/>
      <c r="DP118" s="206"/>
      <c r="DQ118" s="206"/>
      <c r="DR118" s="206"/>
      <c r="DS118" s="206"/>
      <c r="DT118" s="206"/>
      <c r="DU118" s="206"/>
      <c r="DV118" s="206"/>
      <c r="DW118" s="206"/>
      <c r="DX118" s="206"/>
      <c r="DY118" s="206"/>
      <c r="DZ118" s="206"/>
      <c r="EA118" s="206"/>
      <c r="EB118" s="206"/>
      <c r="EC118" s="206"/>
      <c r="ED118" s="206"/>
      <c r="EE118" s="206"/>
      <c r="EF118" s="206"/>
      <c r="EG118" s="206"/>
      <c r="EH118" s="206"/>
      <c r="EI118" s="206"/>
      <c r="EJ118" s="206"/>
      <c r="EK118" s="206"/>
      <c r="EL118" s="206"/>
      <c r="EM118" s="206"/>
      <c r="EN118" s="206"/>
      <c r="EO118" s="206"/>
      <c r="EP118" s="206"/>
      <c r="EQ118" s="206"/>
      <c r="ER118" s="206"/>
      <c r="ES118" s="206"/>
      <c r="ET118" s="206"/>
      <c r="EU118" s="206"/>
      <c r="EV118" s="206"/>
      <c r="EW118" s="206"/>
      <c r="EX118" s="206"/>
      <c r="EY118" s="206"/>
      <c r="EZ118" s="206"/>
      <c r="FA118" s="206"/>
      <c r="FB118" s="206"/>
      <c r="FC118" s="206"/>
      <c r="FD118" s="206"/>
      <c r="FE118" s="206"/>
      <c r="FF118" s="206"/>
      <c r="FG118" s="206"/>
      <c r="FH118" s="206"/>
      <c r="FI118" s="206"/>
      <c r="FJ118" s="206"/>
      <c r="FK118" s="206"/>
      <c r="FL118" s="206"/>
      <c r="FM118" s="206"/>
      <c r="FN118" s="206"/>
      <c r="FO118" s="206"/>
      <c r="FP118" s="206"/>
      <c r="FQ118" s="206"/>
      <c r="FR118" s="206"/>
      <c r="FS118" s="206"/>
      <c r="FT118" s="206"/>
      <c r="FU118" s="206"/>
      <c r="FV118" s="206"/>
      <c r="FW118" s="206"/>
      <c r="FX118" s="206"/>
      <c r="FY118" s="206"/>
      <c r="FZ118" s="206"/>
      <c r="GA118" s="206"/>
      <c r="GB118" s="206"/>
      <c r="GC118" s="206"/>
      <c r="GD118" s="206"/>
      <c r="GE118" s="206"/>
      <c r="GF118" s="206"/>
      <c r="GG118" s="206"/>
      <c r="GH118" s="206"/>
      <c r="GI118" s="206"/>
      <c r="GJ118" s="206"/>
      <c r="GK118" s="206"/>
      <c r="GL118" s="206"/>
      <c r="GM118" s="206"/>
      <c r="GN118" s="206"/>
      <c r="GO118" s="206"/>
      <c r="GP118" s="206"/>
      <c r="GQ118" s="206"/>
      <c r="GR118" s="206"/>
      <c r="GS118" s="206"/>
      <c r="GT118" s="206"/>
      <c r="GU118" s="206"/>
      <c r="GV118" s="206"/>
      <c r="GW118" s="206"/>
      <c r="GX118" s="206"/>
      <c r="GY118" s="206"/>
      <c r="GZ118" s="206"/>
      <c r="HA118" s="206"/>
      <c r="HB118" s="206"/>
      <c r="HC118" s="206"/>
      <c r="HD118" s="206"/>
      <c r="HE118" s="206"/>
      <c r="HF118" s="206"/>
      <c r="HG118" s="206"/>
      <c r="HH118" s="206"/>
      <c r="HI118" s="206"/>
      <c r="HJ118" s="206"/>
      <c r="HK118" s="206"/>
      <c r="HL118" s="206"/>
      <c r="HM118" s="206"/>
      <c r="HN118" s="206"/>
      <c r="HO118" s="206"/>
      <c r="HP118" s="206"/>
      <c r="HQ118" s="206"/>
      <c r="HR118" s="206"/>
      <c r="HS118" s="206"/>
      <c r="HT118" s="206"/>
      <c r="HU118" s="206"/>
      <c r="HV118" s="206"/>
      <c r="HW118" s="206"/>
      <c r="HX118" s="206"/>
      <c r="HY118" s="206"/>
      <c r="HZ118" s="206"/>
      <c r="IA118" s="206"/>
      <c r="IB118" s="206"/>
      <c r="IC118" s="206"/>
      <c r="ID118" s="206"/>
      <c r="IE118" s="206"/>
      <c r="IF118" s="206"/>
      <c r="IG118" s="206"/>
      <c r="IH118" s="206"/>
      <c r="II118" s="206"/>
      <c r="IJ118" s="206"/>
      <c r="IK118" s="206"/>
      <c r="IL118" s="206"/>
      <c r="IM118" s="206"/>
      <c r="IN118" s="206"/>
      <c r="IO118" s="206"/>
      <c r="IP118" s="206"/>
      <c r="IQ118" s="206"/>
      <c r="IR118" s="206"/>
      <c r="IS118" s="206"/>
      <c r="IT118" s="206"/>
      <c r="IU118" s="206"/>
      <c r="IV118" s="206"/>
      <c r="IW118" s="206"/>
      <c r="IX118" s="206"/>
      <c r="IY118" s="206"/>
      <c r="IZ118" s="206"/>
      <c r="JA118" s="206"/>
      <c r="JB118" s="206"/>
      <c r="JC118" s="206"/>
      <c r="JD118" s="206"/>
      <c r="JE118" s="206"/>
      <c r="JF118" s="206"/>
      <c r="JG118" s="206"/>
      <c r="JH118" s="206"/>
      <c r="JI118" s="206"/>
      <c r="JJ118" s="206"/>
      <c r="JK118" s="206"/>
      <c r="JL118" s="206"/>
      <c r="JM118" s="206"/>
      <c r="JN118" s="206"/>
    </row>
    <row r="119" spans="1:274" s="207" customFormat="1" ht="15.75" x14ac:dyDescent="0.25">
      <c r="A119" s="397"/>
      <c r="B119" s="395"/>
      <c r="C119" s="339"/>
      <c r="D119" s="339"/>
      <c r="E119" s="339"/>
      <c r="F119" s="339"/>
      <c r="G119" s="339"/>
      <c r="H119" s="339"/>
      <c r="I119" s="339"/>
      <c r="J119" s="339"/>
      <c r="K119" s="339"/>
      <c r="L119" s="339"/>
      <c r="M119" s="382"/>
      <c r="N119" s="374"/>
      <c r="O119" s="366"/>
      <c r="P119" s="367"/>
      <c r="Q119" s="366">
        <f t="shared" ref="Q119:Q123" ca="1" si="158">IF(NOT(ISERROR(MATCH(P119,_xlfn.ANCHORARRAY(F130),0))),O132&amp;"Por favor no seleccionar los criterios de impacto",P119)</f>
        <v>0</v>
      </c>
      <c r="R119" s="374"/>
      <c r="S119" s="366"/>
      <c r="T119" s="365"/>
      <c r="U119" s="208">
        <v>2</v>
      </c>
      <c r="V119" s="228"/>
      <c r="W119" s="193" t="str">
        <f>IF(OR(X119="Preventivo",X119="Detectivo"),"Probabilidad",IF(X119="Correctivo","Impacto",""))</f>
        <v/>
      </c>
      <c r="X119" s="194"/>
      <c r="Y119" s="194"/>
      <c r="Z119" s="195" t="str">
        <f t="shared" ref="Z119:Z135" si="159">IF(AND(X119="Preventivo",Y119="Automático"),"50%",IF(AND(X119="Preventivo",Y119="Manual"),"40%",IF(AND(X119="Detectivo",Y119="Automático"),"40%",IF(AND(X119="Detectivo",Y119="Manual"),"30%",IF(AND(X119="Correctivo",Y119="Automático"),"35%",IF(AND(X119="Correctivo",Y119="Manual"),"25%",""))))))</f>
        <v/>
      </c>
      <c r="AA119" s="194"/>
      <c r="AB119" s="194"/>
      <c r="AC119" s="194"/>
      <c r="AD119" s="196" t="str">
        <f>IFERROR(IF(AND(W118="Probabilidad",W119="Probabilidad"),(AF118-(+AF118*Z119)),IF(W119="Probabilidad",(O118-(+O118*Z119)),IF(W119="Impacto",AF118,""))),"")</f>
        <v/>
      </c>
      <c r="AE119" s="197" t="str">
        <f t="shared" si="132"/>
        <v/>
      </c>
      <c r="AF119" s="195" t="str">
        <f t="shared" ref="AF119:AF135" si="160">+AD119</f>
        <v/>
      </c>
      <c r="AG119" s="197" t="str">
        <f t="shared" si="134"/>
        <v/>
      </c>
      <c r="AH119" s="195" t="str">
        <f t="shared" ref="AH119" si="161">IFERROR(IF(AND(W118="Impacto",W119="Impacto"),(AH118-(+AH118*Z119)),IF(W119="Impacto",($R$13-(+$R$13*Z119)),IF(W119="Probabilidad",AH118,""))),"")</f>
        <v/>
      </c>
      <c r="AI119" s="198" t="str">
        <f t="shared" ref="AI119:AI120" si="162">IFERROR(IF(OR(AND(AE119="Muy Baja",AG119="Leve"),AND(AE119="Muy Baja",AG119="Menor"),AND(AE119="Baja",AG119="Leve")),"Bajo",IF(OR(AND(AE119="Muy baja",AG119="Moderado"),AND(AE119="Baja",AG119="Menor"),AND(AE119="Baja",AG119="Moderado"),AND(AE119="Media",AG119="Leve"),AND(AE119="Media",AG119="Menor"),AND(AE119="Media",AG119="Moderado"),AND(AE119="Alta",AG119="Leve"),AND(AE119="Alta",AG119="Menor")),"Moderado",IF(OR(AND(AE119="Muy Baja",AG119="Mayor"),AND(AE119="Baja",AG119="Mayor"),AND(AE119="Media",AG119="Mayor"),AND(AE119="Alta",AG119="Moderado"),AND(AE119="Alta",AG119="Mayor"),AND(AE119="Muy Alta",AG119="Leve"),AND(AE119="Muy Alta",AG119="Menor"),AND(AE119="Muy Alta",AG119="Moderado"),AND(AE119="Muy Alta",AG119="Mayor")),"Alto",IF(OR(AND(AE119="Muy Baja",AG119="Catastrófico"),AND(AE119="Baja",AG119="Catastrófico"),AND(AE119="Media",AG119="Catastrófico"),AND(AE119="Alta",AG119="Catastrófico"),AND(AE119="Muy Alta",AG119="Catastrófico")),"Extremo","")))),"")</f>
        <v/>
      </c>
      <c r="AJ119" s="199"/>
      <c r="AK119" s="229"/>
      <c r="AL119" s="230"/>
      <c r="AM119" s="230"/>
      <c r="AN119" s="201"/>
      <c r="AO119" s="222"/>
      <c r="AP119" s="222"/>
      <c r="AQ119" s="222"/>
      <c r="AR119" s="205"/>
      <c r="AS119" s="205"/>
      <c r="AT119" s="205"/>
      <c r="AU119" s="205"/>
      <c r="AV119" s="205"/>
      <c r="AW119" s="205"/>
      <c r="AX119" s="205"/>
      <c r="AY119" s="205"/>
      <c r="AZ119" s="205"/>
      <c r="BA119" s="205"/>
      <c r="BB119" s="205"/>
      <c r="BC119" s="205"/>
      <c r="BD119" s="205"/>
      <c r="BE119" s="205"/>
      <c r="BF119" s="205"/>
      <c r="BG119" s="205"/>
      <c r="BH119" s="205"/>
      <c r="BI119" s="205"/>
      <c r="BJ119" s="205"/>
      <c r="BK119" s="205"/>
      <c r="BL119" s="205"/>
      <c r="BM119" s="205"/>
      <c r="BN119" s="205"/>
      <c r="BO119" s="205"/>
      <c r="BP119" s="205"/>
      <c r="BQ119" s="205"/>
      <c r="BR119" s="206"/>
      <c r="BS119" s="206"/>
      <c r="BT119" s="206"/>
      <c r="BU119" s="206"/>
      <c r="BV119" s="206"/>
      <c r="BW119" s="206"/>
      <c r="BX119" s="206"/>
      <c r="BY119" s="206"/>
      <c r="BZ119" s="206"/>
      <c r="CA119" s="206"/>
      <c r="CB119" s="206"/>
      <c r="CC119" s="206"/>
      <c r="CD119" s="206"/>
      <c r="CE119" s="206"/>
      <c r="CF119" s="206"/>
      <c r="CG119" s="206"/>
      <c r="CH119" s="206"/>
      <c r="CI119" s="206"/>
      <c r="CJ119" s="206"/>
      <c r="CK119" s="206"/>
      <c r="CL119" s="206"/>
      <c r="CM119" s="206"/>
      <c r="CN119" s="206"/>
      <c r="CO119" s="206"/>
      <c r="CP119" s="206"/>
      <c r="CQ119" s="206"/>
      <c r="CR119" s="206"/>
      <c r="CS119" s="206"/>
      <c r="CT119" s="206"/>
      <c r="CU119" s="206"/>
      <c r="CV119" s="206"/>
      <c r="CW119" s="206"/>
      <c r="CX119" s="206"/>
      <c r="CY119" s="206"/>
      <c r="CZ119" s="206"/>
      <c r="DA119" s="206"/>
      <c r="DB119" s="206"/>
      <c r="DC119" s="206"/>
      <c r="DD119" s="206"/>
      <c r="DE119" s="206"/>
      <c r="DF119" s="206"/>
      <c r="DG119" s="206"/>
      <c r="DH119" s="206"/>
      <c r="DI119" s="206"/>
      <c r="DJ119" s="206"/>
      <c r="DK119" s="206"/>
      <c r="DL119" s="206"/>
      <c r="DM119" s="206"/>
      <c r="DN119" s="206"/>
      <c r="DO119" s="206"/>
      <c r="DP119" s="206"/>
      <c r="DQ119" s="206"/>
      <c r="DR119" s="206"/>
      <c r="DS119" s="206"/>
      <c r="DT119" s="206"/>
      <c r="DU119" s="206"/>
      <c r="DV119" s="206"/>
      <c r="DW119" s="206"/>
      <c r="DX119" s="206"/>
      <c r="DY119" s="206"/>
      <c r="DZ119" s="206"/>
      <c r="EA119" s="206"/>
      <c r="EB119" s="206"/>
      <c r="EC119" s="206"/>
      <c r="ED119" s="206"/>
      <c r="EE119" s="206"/>
      <c r="EF119" s="206"/>
      <c r="EG119" s="206"/>
      <c r="EH119" s="206"/>
      <c r="EI119" s="206"/>
      <c r="EJ119" s="206"/>
      <c r="EK119" s="206"/>
      <c r="EL119" s="206"/>
      <c r="EM119" s="206"/>
      <c r="EN119" s="206"/>
      <c r="EO119" s="206"/>
      <c r="EP119" s="206"/>
      <c r="EQ119" s="206"/>
      <c r="ER119" s="206"/>
      <c r="ES119" s="206"/>
      <c r="ET119" s="206"/>
      <c r="EU119" s="206"/>
      <c r="EV119" s="206"/>
      <c r="EW119" s="206"/>
      <c r="EX119" s="206"/>
      <c r="EY119" s="206"/>
      <c r="EZ119" s="206"/>
      <c r="FA119" s="206"/>
      <c r="FB119" s="206"/>
      <c r="FC119" s="206"/>
      <c r="FD119" s="206"/>
      <c r="FE119" s="206"/>
      <c r="FF119" s="206"/>
      <c r="FG119" s="206"/>
      <c r="FH119" s="206"/>
      <c r="FI119" s="206"/>
      <c r="FJ119" s="206"/>
      <c r="FK119" s="206"/>
      <c r="FL119" s="206"/>
      <c r="FM119" s="206"/>
      <c r="FN119" s="206"/>
      <c r="FO119" s="206"/>
      <c r="FP119" s="206"/>
      <c r="FQ119" s="206"/>
      <c r="FR119" s="206"/>
      <c r="FS119" s="206"/>
      <c r="FT119" s="206"/>
      <c r="FU119" s="206"/>
      <c r="FV119" s="206"/>
      <c r="FW119" s="206"/>
      <c r="FX119" s="206"/>
      <c r="FY119" s="206"/>
      <c r="FZ119" s="206"/>
      <c r="GA119" s="206"/>
      <c r="GB119" s="206"/>
      <c r="GC119" s="206"/>
      <c r="GD119" s="206"/>
      <c r="GE119" s="206"/>
      <c r="GF119" s="206"/>
      <c r="GG119" s="206"/>
      <c r="GH119" s="206"/>
      <c r="GI119" s="206"/>
      <c r="GJ119" s="206"/>
      <c r="GK119" s="206"/>
      <c r="GL119" s="206"/>
      <c r="GM119" s="206"/>
      <c r="GN119" s="206"/>
      <c r="GO119" s="206"/>
      <c r="GP119" s="206"/>
      <c r="GQ119" s="206"/>
      <c r="GR119" s="206"/>
      <c r="GS119" s="206"/>
      <c r="GT119" s="206"/>
      <c r="GU119" s="206"/>
      <c r="GV119" s="206"/>
      <c r="GW119" s="206"/>
      <c r="GX119" s="206"/>
      <c r="GY119" s="206"/>
      <c r="GZ119" s="206"/>
      <c r="HA119" s="206"/>
      <c r="HB119" s="206"/>
      <c r="HC119" s="206"/>
      <c r="HD119" s="206"/>
      <c r="HE119" s="206"/>
      <c r="HF119" s="206"/>
      <c r="HG119" s="206"/>
      <c r="HH119" s="206"/>
      <c r="HI119" s="206"/>
      <c r="HJ119" s="206"/>
      <c r="HK119" s="206"/>
      <c r="HL119" s="206"/>
      <c r="HM119" s="206"/>
      <c r="HN119" s="206"/>
      <c r="HO119" s="206"/>
      <c r="HP119" s="206"/>
      <c r="HQ119" s="206"/>
      <c r="HR119" s="206"/>
      <c r="HS119" s="206"/>
      <c r="HT119" s="206"/>
      <c r="HU119" s="206"/>
      <c r="HV119" s="206"/>
      <c r="HW119" s="206"/>
      <c r="HX119" s="206"/>
      <c r="HY119" s="206"/>
      <c r="HZ119" s="206"/>
      <c r="IA119" s="206"/>
      <c r="IB119" s="206"/>
      <c r="IC119" s="206"/>
      <c r="ID119" s="206"/>
      <c r="IE119" s="206"/>
      <c r="IF119" s="206"/>
      <c r="IG119" s="206"/>
      <c r="IH119" s="206"/>
      <c r="II119" s="206"/>
      <c r="IJ119" s="206"/>
      <c r="IK119" s="206"/>
      <c r="IL119" s="206"/>
      <c r="IM119" s="206"/>
      <c r="IN119" s="206"/>
      <c r="IO119" s="206"/>
      <c r="IP119" s="206"/>
      <c r="IQ119" s="206"/>
      <c r="IR119" s="206"/>
      <c r="IS119" s="206"/>
      <c r="IT119" s="206"/>
      <c r="IU119" s="206"/>
      <c r="IV119" s="206"/>
      <c r="IW119" s="206"/>
      <c r="IX119" s="206"/>
      <c r="IY119" s="206"/>
      <c r="IZ119" s="206"/>
      <c r="JA119" s="206"/>
      <c r="JB119" s="206"/>
      <c r="JC119" s="206"/>
      <c r="JD119" s="206"/>
      <c r="JE119" s="206"/>
      <c r="JF119" s="206"/>
      <c r="JG119" s="206"/>
      <c r="JH119" s="206"/>
      <c r="JI119" s="206"/>
      <c r="JJ119" s="206"/>
      <c r="JK119" s="206"/>
      <c r="JL119" s="206"/>
      <c r="JM119" s="206"/>
      <c r="JN119" s="206"/>
    </row>
    <row r="120" spans="1:274" s="207" customFormat="1" ht="15.75" x14ac:dyDescent="0.25">
      <c r="A120" s="397"/>
      <c r="B120" s="395"/>
      <c r="C120" s="339"/>
      <c r="D120" s="339"/>
      <c r="E120" s="339"/>
      <c r="F120" s="339"/>
      <c r="G120" s="339"/>
      <c r="H120" s="339"/>
      <c r="I120" s="339"/>
      <c r="J120" s="339"/>
      <c r="K120" s="339"/>
      <c r="L120" s="339"/>
      <c r="M120" s="382"/>
      <c r="N120" s="374"/>
      <c r="O120" s="366"/>
      <c r="P120" s="367"/>
      <c r="Q120" s="366">
        <f t="shared" ca="1" si="158"/>
        <v>0</v>
      </c>
      <c r="R120" s="374"/>
      <c r="S120" s="366"/>
      <c r="T120" s="365"/>
      <c r="U120" s="208">
        <v>3</v>
      </c>
      <c r="V120" s="192"/>
      <c r="W120" s="193" t="str">
        <f>IF(OR(X120="Preventivo",X120="Detectivo"),"Probabilidad",IF(X120="Correctivo","Impacto",""))</f>
        <v/>
      </c>
      <c r="X120" s="194"/>
      <c r="Y120" s="194"/>
      <c r="Z120" s="195" t="str">
        <f t="shared" si="159"/>
        <v/>
      </c>
      <c r="AA120" s="194"/>
      <c r="AB120" s="194"/>
      <c r="AC120" s="194"/>
      <c r="AD120" s="196" t="str">
        <f>IFERROR(IF(AND(W119="Probabilidad",W120="Probabilidad"),(AF119-(+AF119*Z120)),IF(AND(W119="Impacto",W120="Probabilidad"),(AF118-(+AF118*Z120)),IF(W120="Impacto",AF119,""))),"")</f>
        <v/>
      </c>
      <c r="AE120" s="197" t="str">
        <f t="shared" si="132"/>
        <v/>
      </c>
      <c r="AF120" s="195" t="str">
        <f t="shared" si="160"/>
        <v/>
      </c>
      <c r="AG120" s="197" t="str">
        <f t="shared" si="134"/>
        <v/>
      </c>
      <c r="AH120" s="195" t="str">
        <f t="shared" ref="AH120" si="163">IFERROR(IF(AND(W119="Impacto",W120="Impacto"),(AH119-(+AH119*Z120)),IF(AND(W119="Probabilidad",W120="Impacto"),(AH118-(+AH118*Z120)),IF(W120="Probabilidad",AH119,""))),"")</f>
        <v/>
      </c>
      <c r="AI120" s="198" t="str">
        <f t="shared" si="162"/>
        <v/>
      </c>
      <c r="AJ120" s="199"/>
      <c r="AK120" s="229"/>
      <c r="AL120" s="230"/>
      <c r="AM120" s="230"/>
      <c r="AN120" s="201"/>
      <c r="AO120" s="222"/>
      <c r="AP120" s="222"/>
      <c r="AQ120" s="222"/>
      <c r="AR120" s="205"/>
      <c r="AS120" s="205"/>
      <c r="AT120" s="205"/>
      <c r="AU120" s="205"/>
      <c r="AV120" s="205"/>
      <c r="AW120" s="205"/>
      <c r="AX120" s="205"/>
      <c r="AY120" s="205"/>
      <c r="AZ120" s="205"/>
      <c r="BA120" s="205"/>
      <c r="BB120" s="205"/>
      <c r="BC120" s="205"/>
      <c r="BD120" s="205"/>
      <c r="BE120" s="205"/>
      <c r="BF120" s="205"/>
      <c r="BG120" s="205"/>
      <c r="BH120" s="205"/>
      <c r="BI120" s="205"/>
      <c r="BJ120" s="205"/>
      <c r="BK120" s="205"/>
      <c r="BL120" s="205"/>
      <c r="BM120" s="205"/>
      <c r="BN120" s="205"/>
      <c r="BO120" s="205"/>
      <c r="BP120" s="205"/>
      <c r="BQ120" s="205"/>
      <c r="BR120" s="206"/>
      <c r="BS120" s="206"/>
      <c r="BT120" s="206"/>
      <c r="BU120" s="206"/>
      <c r="BV120" s="206"/>
      <c r="BW120" s="206"/>
      <c r="BX120" s="206"/>
      <c r="BY120" s="206"/>
      <c r="BZ120" s="206"/>
      <c r="CA120" s="206"/>
      <c r="CB120" s="206"/>
      <c r="CC120" s="206"/>
      <c r="CD120" s="206"/>
      <c r="CE120" s="206"/>
      <c r="CF120" s="206"/>
      <c r="CG120" s="206"/>
      <c r="CH120" s="206"/>
      <c r="CI120" s="206"/>
      <c r="CJ120" s="206"/>
      <c r="CK120" s="206"/>
      <c r="CL120" s="206"/>
      <c r="CM120" s="206"/>
      <c r="CN120" s="206"/>
      <c r="CO120" s="206"/>
      <c r="CP120" s="206"/>
      <c r="CQ120" s="206"/>
      <c r="CR120" s="206"/>
      <c r="CS120" s="206"/>
      <c r="CT120" s="206"/>
      <c r="CU120" s="206"/>
      <c r="CV120" s="206"/>
      <c r="CW120" s="206"/>
      <c r="CX120" s="206"/>
      <c r="CY120" s="206"/>
      <c r="CZ120" s="206"/>
      <c r="DA120" s="206"/>
      <c r="DB120" s="206"/>
      <c r="DC120" s="206"/>
      <c r="DD120" s="206"/>
      <c r="DE120" s="206"/>
      <c r="DF120" s="206"/>
      <c r="DG120" s="206"/>
      <c r="DH120" s="206"/>
      <c r="DI120" s="206"/>
      <c r="DJ120" s="206"/>
      <c r="DK120" s="206"/>
      <c r="DL120" s="206"/>
      <c r="DM120" s="206"/>
      <c r="DN120" s="206"/>
      <c r="DO120" s="206"/>
      <c r="DP120" s="206"/>
      <c r="DQ120" s="206"/>
      <c r="DR120" s="206"/>
      <c r="DS120" s="206"/>
      <c r="DT120" s="206"/>
      <c r="DU120" s="206"/>
      <c r="DV120" s="206"/>
      <c r="DW120" s="206"/>
      <c r="DX120" s="206"/>
      <c r="DY120" s="206"/>
      <c r="DZ120" s="206"/>
      <c r="EA120" s="206"/>
      <c r="EB120" s="206"/>
      <c r="EC120" s="206"/>
      <c r="ED120" s="206"/>
      <c r="EE120" s="206"/>
      <c r="EF120" s="206"/>
      <c r="EG120" s="206"/>
      <c r="EH120" s="206"/>
      <c r="EI120" s="206"/>
      <c r="EJ120" s="206"/>
      <c r="EK120" s="206"/>
      <c r="EL120" s="206"/>
      <c r="EM120" s="206"/>
      <c r="EN120" s="206"/>
      <c r="EO120" s="206"/>
      <c r="EP120" s="206"/>
      <c r="EQ120" s="206"/>
      <c r="ER120" s="206"/>
      <c r="ES120" s="206"/>
      <c r="ET120" s="206"/>
      <c r="EU120" s="206"/>
      <c r="EV120" s="206"/>
      <c r="EW120" s="206"/>
      <c r="EX120" s="206"/>
      <c r="EY120" s="206"/>
      <c r="EZ120" s="206"/>
      <c r="FA120" s="206"/>
      <c r="FB120" s="206"/>
      <c r="FC120" s="206"/>
      <c r="FD120" s="206"/>
      <c r="FE120" s="206"/>
      <c r="FF120" s="206"/>
      <c r="FG120" s="206"/>
      <c r="FH120" s="206"/>
      <c r="FI120" s="206"/>
      <c r="FJ120" s="206"/>
      <c r="FK120" s="206"/>
      <c r="FL120" s="206"/>
      <c r="FM120" s="206"/>
      <c r="FN120" s="206"/>
      <c r="FO120" s="206"/>
      <c r="FP120" s="206"/>
      <c r="FQ120" s="206"/>
      <c r="FR120" s="206"/>
      <c r="FS120" s="206"/>
      <c r="FT120" s="206"/>
      <c r="FU120" s="206"/>
      <c r="FV120" s="206"/>
      <c r="FW120" s="206"/>
      <c r="FX120" s="206"/>
      <c r="FY120" s="206"/>
      <c r="FZ120" s="206"/>
      <c r="GA120" s="206"/>
      <c r="GB120" s="206"/>
      <c r="GC120" s="206"/>
      <c r="GD120" s="206"/>
      <c r="GE120" s="206"/>
      <c r="GF120" s="206"/>
      <c r="GG120" s="206"/>
      <c r="GH120" s="206"/>
      <c r="GI120" s="206"/>
      <c r="GJ120" s="206"/>
      <c r="GK120" s="206"/>
      <c r="GL120" s="206"/>
      <c r="GM120" s="206"/>
      <c r="GN120" s="206"/>
      <c r="GO120" s="206"/>
      <c r="GP120" s="206"/>
      <c r="GQ120" s="206"/>
      <c r="GR120" s="206"/>
      <c r="GS120" s="206"/>
      <c r="GT120" s="206"/>
      <c r="GU120" s="206"/>
      <c r="GV120" s="206"/>
      <c r="GW120" s="206"/>
      <c r="GX120" s="206"/>
      <c r="GY120" s="206"/>
      <c r="GZ120" s="206"/>
      <c r="HA120" s="206"/>
      <c r="HB120" s="206"/>
      <c r="HC120" s="206"/>
      <c r="HD120" s="206"/>
      <c r="HE120" s="206"/>
      <c r="HF120" s="206"/>
      <c r="HG120" s="206"/>
      <c r="HH120" s="206"/>
      <c r="HI120" s="206"/>
      <c r="HJ120" s="206"/>
      <c r="HK120" s="206"/>
      <c r="HL120" s="206"/>
      <c r="HM120" s="206"/>
      <c r="HN120" s="206"/>
      <c r="HO120" s="206"/>
      <c r="HP120" s="206"/>
      <c r="HQ120" s="206"/>
      <c r="HR120" s="206"/>
      <c r="HS120" s="206"/>
      <c r="HT120" s="206"/>
      <c r="HU120" s="206"/>
      <c r="HV120" s="206"/>
      <c r="HW120" s="206"/>
      <c r="HX120" s="206"/>
      <c r="HY120" s="206"/>
      <c r="HZ120" s="206"/>
      <c r="IA120" s="206"/>
      <c r="IB120" s="206"/>
      <c r="IC120" s="206"/>
      <c r="ID120" s="206"/>
      <c r="IE120" s="206"/>
      <c r="IF120" s="206"/>
      <c r="IG120" s="206"/>
      <c r="IH120" s="206"/>
      <c r="II120" s="206"/>
      <c r="IJ120" s="206"/>
      <c r="IK120" s="206"/>
      <c r="IL120" s="206"/>
      <c r="IM120" s="206"/>
      <c r="IN120" s="206"/>
      <c r="IO120" s="206"/>
      <c r="IP120" s="206"/>
      <c r="IQ120" s="206"/>
      <c r="IR120" s="206"/>
      <c r="IS120" s="206"/>
      <c r="IT120" s="206"/>
      <c r="IU120" s="206"/>
      <c r="IV120" s="206"/>
      <c r="IW120" s="206"/>
      <c r="IX120" s="206"/>
      <c r="IY120" s="206"/>
      <c r="IZ120" s="206"/>
      <c r="JA120" s="206"/>
      <c r="JB120" s="206"/>
      <c r="JC120" s="206"/>
      <c r="JD120" s="206"/>
      <c r="JE120" s="206"/>
      <c r="JF120" s="206"/>
      <c r="JG120" s="206"/>
      <c r="JH120" s="206"/>
      <c r="JI120" s="206"/>
      <c r="JJ120" s="206"/>
      <c r="JK120" s="206"/>
      <c r="JL120" s="206"/>
      <c r="JM120" s="206"/>
      <c r="JN120" s="206"/>
    </row>
    <row r="121" spans="1:274" s="207" customFormat="1" ht="15.75" x14ac:dyDescent="0.25">
      <c r="A121" s="397"/>
      <c r="B121" s="395"/>
      <c r="C121" s="339"/>
      <c r="D121" s="339"/>
      <c r="E121" s="339"/>
      <c r="F121" s="339"/>
      <c r="G121" s="339"/>
      <c r="H121" s="339"/>
      <c r="I121" s="339"/>
      <c r="J121" s="339"/>
      <c r="K121" s="339"/>
      <c r="L121" s="339"/>
      <c r="M121" s="382"/>
      <c r="N121" s="374"/>
      <c r="O121" s="366"/>
      <c r="P121" s="367"/>
      <c r="Q121" s="366">
        <f t="shared" ca="1" si="158"/>
        <v>0</v>
      </c>
      <c r="R121" s="374"/>
      <c r="S121" s="366"/>
      <c r="T121" s="365"/>
      <c r="U121" s="208">
        <v>4</v>
      </c>
      <c r="V121" s="228"/>
      <c r="W121" s="193" t="str">
        <f t="shared" ref="W121:W141" si="164">IF(OR(X121="Preventivo",X121="Detectivo"),"Probabilidad",IF(X121="Correctivo","Impacto",""))</f>
        <v/>
      </c>
      <c r="X121" s="194"/>
      <c r="Y121" s="194"/>
      <c r="Z121" s="195" t="str">
        <f t="shared" si="159"/>
        <v/>
      </c>
      <c r="AA121" s="194"/>
      <c r="AB121" s="194"/>
      <c r="AC121" s="194"/>
      <c r="AD121" s="196" t="str">
        <f t="shared" ref="AD121:AD123" si="165">IFERROR(IF(AND(W120="Probabilidad",W121="Probabilidad"),(AF120-(+AF120*Z121)),IF(AND(W120="Impacto",W121="Probabilidad"),(AF119-(+AF119*Z121)),IF(W121="Impacto",AF120,""))),"")</f>
        <v/>
      </c>
      <c r="AE121" s="197" t="str">
        <f t="shared" si="132"/>
        <v/>
      </c>
      <c r="AF121" s="195" t="str">
        <f t="shared" si="160"/>
        <v/>
      </c>
      <c r="AG121" s="197" t="str">
        <f t="shared" si="134"/>
        <v/>
      </c>
      <c r="AH121" s="195" t="str">
        <f t="shared" si="143"/>
        <v/>
      </c>
      <c r="AI121" s="198" t="str">
        <f>IFERROR(IF(OR(AND(AE121="Muy Baja",AG121="Leve"),AND(AE121="Muy Baja",AG121="Menor"),AND(AE121="Baja",AG121="Leve")),"Bajo",IF(OR(AND(AE121="Muy baja",AG121="Moderado"),AND(AE121="Baja",AG121="Menor"),AND(AE121="Baja",AG121="Moderado"),AND(AE121="Media",AG121="Leve"),AND(AE121="Media",AG121="Menor"),AND(AE121="Media",AG121="Moderado"),AND(AE121="Alta",AG121="Leve"),AND(AE121="Alta",AG121="Menor")),"Moderado",IF(OR(AND(AE121="Muy Baja",AG121="Mayor"),AND(AE121="Baja",AG121="Mayor"),AND(AE121="Media",AG121="Mayor"),AND(AE121="Alta",AG121="Moderado"),AND(AE121="Alta",AG121="Mayor"),AND(AE121="Muy Alta",AG121="Leve"),AND(AE121="Muy Alta",AG121="Menor"),AND(AE121="Muy Alta",AG121="Moderado"),AND(AE121="Muy Alta",AG121="Mayor")),"Alto",IF(OR(AND(AE121="Muy Baja",AG121="Catastrófico"),AND(AE121="Baja",AG121="Catastrófico"),AND(AE121="Media",AG121="Catastrófico"),AND(AE121="Alta",AG121="Catastrófico"),AND(AE121="Muy Alta",AG121="Catastrófico")),"Extremo","")))),"")</f>
        <v/>
      </c>
      <c r="AJ121" s="199"/>
      <c r="AK121" s="229"/>
      <c r="AL121" s="230"/>
      <c r="AM121" s="230"/>
      <c r="AN121" s="201"/>
      <c r="AO121" s="222"/>
      <c r="AP121" s="222"/>
      <c r="AQ121" s="222"/>
      <c r="AR121" s="205"/>
      <c r="AS121" s="205"/>
      <c r="AT121" s="205"/>
      <c r="AU121" s="205"/>
      <c r="AV121" s="205"/>
      <c r="AW121" s="205"/>
      <c r="AX121" s="205"/>
      <c r="AY121" s="205"/>
      <c r="AZ121" s="205"/>
      <c r="BA121" s="205"/>
      <c r="BB121" s="205"/>
      <c r="BC121" s="205"/>
      <c r="BD121" s="205"/>
      <c r="BE121" s="205"/>
      <c r="BF121" s="205"/>
      <c r="BG121" s="205"/>
      <c r="BH121" s="205"/>
      <c r="BI121" s="205"/>
      <c r="BJ121" s="205"/>
      <c r="BK121" s="205"/>
      <c r="BL121" s="205"/>
      <c r="BM121" s="205"/>
      <c r="BN121" s="205"/>
      <c r="BO121" s="205"/>
      <c r="BP121" s="205"/>
      <c r="BQ121" s="205"/>
      <c r="BR121" s="206"/>
      <c r="BS121" s="206"/>
      <c r="BT121" s="206"/>
      <c r="BU121" s="206"/>
      <c r="BV121" s="206"/>
      <c r="BW121" s="206"/>
      <c r="BX121" s="206"/>
      <c r="BY121" s="206"/>
      <c r="BZ121" s="206"/>
      <c r="CA121" s="206"/>
      <c r="CB121" s="206"/>
      <c r="CC121" s="206"/>
      <c r="CD121" s="206"/>
      <c r="CE121" s="206"/>
      <c r="CF121" s="206"/>
      <c r="CG121" s="206"/>
      <c r="CH121" s="206"/>
      <c r="CI121" s="206"/>
      <c r="CJ121" s="206"/>
      <c r="CK121" s="206"/>
      <c r="CL121" s="206"/>
      <c r="CM121" s="206"/>
      <c r="CN121" s="206"/>
      <c r="CO121" s="206"/>
      <c r="CP121" s="206"/>
      <c r="CQ121" s="206"/>
      <c r="CR121" s="206"/>
      <c r="CS121" s="206"/>
      <c r="CT121" s="206"/>
      <c r="CU121" s="206"/>
      <c r="CV121" s="206"/>
      <c r="CW121" s="206"/>
      <c r="CX121" s="206"/>
      <c r="CY121" s="206"/>
      <c r="CZ121" s="206"/>
      <c r="DA121" s="206"/>
      <c r="DB121" s="206"/>
      <c r="DC121" s="206"/>
      <c r="DD121" s="206"/>
      <c r="DE121" s="206"/>
      <c r="DF121" s="206"/>
      <c r="DG121" s="206"/>
      <c r="DH121" s="206"/>
      <c r="DI121" s="206"/>
      <c r="DJ121" s="206"/>
      <c r="DK121" s="206"/>
      <c r="DL121" s="206"/>
      <c r="DM121" s="206"/>
      <c r="DN121" s="206"/>
      <c r="DO121" s="206"/>
      <c r="DP121" s="206"/>
      <c r="DQ121" s="206"/>
      <c r="DR121" s="206"/>
      <c r="DS121" s="206"/>
      <c r="DT121" s="206"/>
      <c r="DU121" s="206"/>
      <c r="DV121" s="206"/>
      <c r="DW121" s="206"/>
      <c r="DX121" s="206"/>
      <c r="DY121" s="206"/>
      <c r="DZ121" s="206"/>
      <c r="EA121" s="206"/>
      <c r="EB121" s="206"/>
      <c r="EC121" s="206"/>
      <c r="ED121" s="206"/>
      <c r="EE121" s="206"/>
      <c r="EF121" s="206"/>
      <c r="EG121" s="206"/>
      <c r="EH121" s="206"/>
      <c r="EI121" s="206"/>
      <c r="EJ121" s="206"/>
      <c r="EK121" s="206"/>
      <c r="EL121" s="206"/>
      <c r="EM121" s="206"/>
      <c r="EN121" s="206"/>
      <c r="EO121" s="206"/>
      <c r="EP121" s="206"/>
      <c r="EQ121" s="206"/>
      <c r="ER121" s="206"/>
      <c r="ES121" s="206"/>
      <c r="ET121" s="206"/>
      <c r="EU121" s="206"/>
      <c r="EV121" s="206"/>
      <c r="EW121" s="206"/>
      <c r="EX121" s="206"/>
      <c r="EY121" s="206"/>
      <c r="EZ121" s="206"/>
      <c r="FA121" s="206"/>
      <c r="FB121" s="206"/>
      <c r="FC121" s="206"/>
      <c r="FD121" s="206"/>
      <c r="FE121" s="206"/>
      <c r="FF121" s="206"/>
      <c r="FG121" s="206"/>
      <c r="FH121" s="206"/>
      <c r="FI121" s="206"/>
      <c r="FJ121" s="206"/>
      <c r="FK121" s="206"/>
      <c r="FL121" s="206"/>
      <c r="FM121" s="206"/>
      <c r="FN121" s="206"/>
      <c r="FO121" s="206"/>
      <c r="FP121" s="206"/>
      <c r="FQ121" s="206"/>
      <c r="FR121" s="206"/>
      <c r="FS121" s="206"/>
      <c r="FT121" s="206"/>
      <c r="FU121" s="206"/>
      <c r="FV121" s="206"/>
      <c r="FW121" s="206"/>
      <c r="FX121" s="206"/>
      <c r="FY121" s="206"/>
      <c r="FZ121" s="206"/>
      <c r="GA121" s="206"/>
      <c r="GB121" s="206"/>
      <c r="GC121" s="206"/>
      <c r="GD121" s="206"/>
      <c r="GE121" s="206"/>
      <c r="GF121" s="206"/>
      <c r="GG121" s="206"/>
      <c r="GH121" s="206"/>
      <c r="GI121" s="206"/>
      <c r="GJ121" s="206"/>
      <c r="GK121" s="206"/>
      <c r="GL121" s="206"/>
      <c r="GM121" s="206"/>
      <c r="GN121" s="206"/>
      <c r="GO121" s="206"/>
      <c r="GP121" s="206"/>
      <c r="GQ121" s="206"/>
      <c r="GR121" s="206"/>
      <c r="GS121" s="206"/>
      <c r="GT121" s="206"/>
      <c r="GU121" s="206"/>
      <c r="GV121" s="206"/>
      <c r="GW121" s="206"/>
      <c r="GX121" s="206"/>
      <c r="GY121" s="206"/>
      <c r="GZ121" s="206"/>
      <c r="HA121" s="206"/>
      <c r="HB121" s="206"/>
      <c r="HC121" s="206"/>
      <c r="HD121" s="206"/>
      <c r="HE121" s="206"/>
      <c r="HF121" s="206"/>
      <c r="HG121" s="206"/>
      <c r="HH121" s="206"/>
      <c r="HI121" s="206"/>
      <c r="HJ121" s="206"/>
      <c r="HK121" s="206"/>
      <c r="HL121" s="206"/>
      <c r="HM121" s="206"/>
      <c r="HN121" s="206"/>
      <c r="HO121" s="206"/>
      <c r="HP121" s="206"/>
      <c r="HQ121" s="206"/>
      <c r="HR121" s="206"/>
      <c r="HS121" s="206"/>
      <c r="HT121" s="206"/>
      <c r="HU121" s="206"/>
      <c r="HV121" s="206"/>
      <c r="HW121" s="206"/>
      <c r="HX121" s="206"/>
      <c r="HY121" s="206"/>
      <c r="HZ121" s="206"/>
      <c r="IA121" s="206"/>
      <c r="IB121" s="206"/>
      <c r="IC121" s="206"/>
      <c r="ID121" s="206"/>
      <c r="IE121" s="206"/>
      <c r="IF121" s="206"/>
      <c r="IG121" s="206"/>
      <c r="IH121" s="206"/>
      <c r="II121" s="206"/>
      <c r="IJ121" s="206"/>
      <c r="IK121" s="206"/>
      <c r="IL121" s="206"/>
      <c r="IM121" s="206"/>
      <c r="IN121" s="206"/>
      <c r="IO121" s="206"/>
      <c r="IP121" s="206"/>
      <c r="IQ121" s="206"/>
      <c r="IR121" s="206"/>
      <c r="IS121" s="206"/>
      <c r="IT121" s="206"/>
      <c r="IU121" s="206"/>
      <c r="IV121" s="206"/>
      <c r="IW121" s="206"/>
      <c r="IX121" s="206"/>
      <c r="IY121" s="206"/>
      <c r="IZ121" s="206"/>
      <c r="JA121" s="206"/>
      <c r="JB121" s="206"/>
      <c r="JC121" s="206"/>
      <c r="JD121" s="206"/>
      <c r="JE121" s="206"/>
      <c r="JF121" s="206"/>
      <c r="JG121" s="206"/>
      <c r="JH121" s="206"/>
      <c r="JI121" s="206"/>
      <c r="JJ121" s="206"/>
      <c r="JK121" s="206"/>
      <c r="JL121" s="206"/>
      <c r="JM121" s="206"/>
      <c r="JN121" s="206"/>
    </row>
    <row r="122" spans="1:274" s="207" customFormat="1" ht="15.75" x14ac:dyDescent="0.25">
      <c r="A122" s="397"/>
      <c r="B122" s="395"/>
      <c r="C122" s="339"/>
      <c r="D122" s="339"/>
      <c r="E122" s="339"/>
      <c r="F122" s="339"/>
      <c r="G122" s="339"/>
      <c r="H122" s="339"/>
      <c r="I122" s="339"/>
      <c r="J122" s="339"/>
      <c r="K122" s="339"/>
      <c r="L122" s="339"/>
      <c r="M122" s="382"/>
      <c r="N122" s="374"/>
      <c r="O122" s="366"/>
      <c r="P122" s="367"/>
      <c r="Q122" s="366">
        <f t="shared" ca="1" si="158"/>
        <v>0</v>
      </c>
      <c r="R122" s="374"/>
      <c r="S122" s="366"/>
      <c r="T122" s="365"/>
      <c r="U122" s="208">
        <v>5</v>
      </c>
      <c r="V122" s="228"/>
      <c r="W122" s="193" t="str">
        <f t="shared" si="164"/>
        <v/>
      </c>
      <c r="X122" s="194"/>
      <c r="Y122" s="194"/>
      <c r="Z122" s="195" t="str">
        <f t="shared" si="159"/>
        <v/>
      </c>
      <c r="AA122" s="194"/>
      <c r="AB122" s="194"/>
      <c r="AC122" s="194"/>
      <c r="AD122" s="196" t="str">
        <f t="shared" si="165"/>
        <v/>
      </c>
      <c r="AE122" s="197" t="str">
        <f t="shared" si="132"/>
        <v/>
      </c>
      <c r="AF122" s="195" t="str">
        <f t="shared" si="160"/>
        <v/>
      </c>
      <c r="AG122" s="197" t="str">
        <f t="shared" si="134"/>
        <v/>
      </c>
      <c r="AH122" s="195" t="str">
        <f t="shared" si="143"/>
        <v/>
      </c>
      <c r="AI122" s="198" t="str">
        <f t="shared" ref="AI122:AI135" si="166">IFERROR(IF(OR(AND(AE122="Muy Baja",AG122="Leve"),AND(AE122="Muy Baja",AG122="Menor"),AND(AE122="Baja",AG122="Leve")),"Bajo",IF(OR(AND(AE122="Muy baja",AG122="Moderado"),AND(AE122="Baja",AG122="Menor"),AND(AE122="Baja",AG122="Moderado"),AND(AE122="Media",AG122="Leve"),AND(AE122="Media",AG122="Menor"),AND(AE122="Media",AG122="Moderado"),AND(AE122="Alta",AG122="Leve"),AND(AE122="Alta",AG122="Menor")),"Moderado",IF(OR(AND(AE122="Muy Baja",AG122="Mayor"),AND(AE122="Baja",AG122="Mayor"),AND(AE122="Media",AG122="Mayor"),AND(AE122="Alta",AG122="Moderado"),AND(AE122="Alta",AG122="Mayor"),AND(AE122="Muy Alta",AG122="Leve"),AND(AE122="Muy Alta",AG122="Menor"),AND(AE122="Muy Alta",AG122="Moderado"),AND(AE122="Muy Alta",AG122="Mayor")),"Alto",IF(OR(AND(AE122="Muy Baja",AG122="Catastrófico"),AND(AE122="Baja",AG122="Catastrófico"),AND(AE122="Media",AG122="Catastrófico"),AND(AE122="Alta",AG122="Catastrófico"),AND(AE122="Muy Alta",AG122="Catastrófico")),"Extremo","")))),"")</f>
        <v/>
      </c>
      <c r="AJ122" s="199"/>
      <c r="AK122" s="229"/>
      <c r="AL122" s="230"/>
      <c r="AM122" s="230"/>
      <c r="AN122" s="201"/>
      <c r="AO122" s="222"/>
      <c r="AP122" s="222"/>
      <c r="AQ122" s="222"/>
      <c r="AR122" s="205"/>
      <c r="AS122" s="205"/>
      <c r="AT122" s="205"/>
      <c r="AU122" s="205"/>
      <c r="AV122" s="205"/>
      <c r="AW122" s="205"/>
      <c r="AX122" s="205"/>
      <c r="AY122" s="205"/>
      <c r="AZ122" s="205"/>
      <c r="BA122" s="205"/>
      <c r="BB122" s="205"/>
      <c r="BC122" s="205"/>
      <c r="BD122" s="205"/>
      <c r="BE122" s="205"/>
      <c r="BF122" s="205"/>
      <c r="BG122" s="205"/>
      <c r="BH122" s="205"/>
      <c r="BI122" s="205"/>
      <c r="BJ122" s="205"/>
      <c r="BK122" s="205"/>
      <c r="BL122" s="205"/>
      <c r="BM122" s="205"/>
      <c r="BN122" s="205"/>
      <c r="BO122" s="205"/>
      <c r="BP122" s="205"/>
      <c r="BQ122" s="205"/>
      <c r="BR122" s="206"/>
      <c r="BS122" s="206"/>
      <c r="BT122" s="206"/>
      <c r="BU122" s="206"/>
      <c r="BV122" s="206"/>
      <c r="BW122" s="206"/>
      <c r="BX122" s="206"/>
      <c r="BY122" s="206"/>
      <c r="BZ122" s="206"/>
      <c r="CA122" s="206"/>
      <c r="CB122" s="206"/>
      <c r="CC122" s="206"/>
      <c r="CD122" s="206"/>
      <c r="CE122" s="206"/>
      <c r="CF122" s="206"/>
      <c r="CG122" s="206"/>
      <c r="CH122" s="206"/>
      <c r="CI122" s="206"/>
      <c r="CJ122" s="206"/>
      <c r="CK122" s="206"/>
      <c r="CL122" s="206"/>
      <c r="CM122" s="206"/>
      <c r="CN122" s="206"/>
      <c r="CO122" s="206"/>
      <c r="CP122" s="206"/>
      <c r="CQ122" s="206"/>
      <c r="CR122" s="206"/>
      <c r="CS122" s="206"/>
      <c r="CT122" s="206"/>
      <c r="CU122" s="206"/>
      <c r="CV122" s="206"/>
      <c r="CW122" s="206"/>
      <c r="CX122" s="206"/>
      <c r="CY122" s="206"/>
      <c r="CZ122" s="206"/>
      <c r="DA122" s="206"/>
      <c r="DB122" s="206"/>
      <c r="DC122" s="206"/>
      <c r="DD122" s="206"/>
      <c r="DE122" s="206"/>
      <c r="DF122" s="206"/>
      <c r="DG122" s="206"/>
      <c r="DH122" s="206"/>
      <c r="DI122" s="206"/>
      <c r="DJ122" s="206"/>
      <c r="DK122" s="206"/>
      <c r="DL122" s="206"/>
      <c r="DM122" s="206"/>
      <c r="DN122" s="206"/>
      <c r="DO122" s="206"/>
      <c r="DP122" s="206"/>
      <c r="DQ122" s="206"/>
      <c r="DR122" s="206"/>
      <c r="DS122" s="206"/>
      <c r="DT122" s="206"/>
      <c r="DU122" s="206"/>
      <c r="DV122" s="206"/>
      <c r="DW122" s="206"/>
      <c r="DX122" s="206"/>
      <c r="DY122" s="206"/>
      <c r="DZ122" s="206"/>
      <c r="EA122" s="206"/>
      <c r="EB122" s="206"/>
      <c r="EC122" s="206"/>
      <c r="ED122" s="206"/>
      <c r="EE122" s="206"/>
      <c r="EF122" s="206"/>
      <c r="EG122" s="206"/>
      <c r="EH122" s="206"/>
      <c r="EI122" s="206"/>
      <c r="EJ122" s="206"/>
      <c r="EK122" s="206"/>
      <c r="EL122" s="206"/>
      <c r="EM122" s="206"/>
      <c r="EN122" s="206"/>
      <c r="EO122" s="206"/>
      <c r="EP122" s="206"/>
      <c r="EQ122" s="206"/>
      <c r="ER122" s="206"/>
      <c r="ES122" s="206"/>
      <c r="ET122" s="206"/>
      <c r="EU122" s="206"/>
      <c r="EV122" s="206"/>
      <c r="EW122" s="206"/>
      <c r="EX122" s="206"/>
      <c r="EY122" s="206"/>
      <c r="EZ122" s="206"/>
      <c r="FA122" s="206"/>
      <c r="FB122" s="206"/>
      <c r="FC122" s="206"/>
      <c r="FD122" s="206"/>
      <c r="FE122" s="206"/>
      <c r="FF122" s="206"/>
      <c r="FG122" s="206"/>
      <c r="FH122" s="206"/>
      <c r="FI122" s="206"/>
      <c r="FJ122" s="206"/>
      <c r="FK122" s="206"/>
      <c r="FL122" s="206"/>
      <c r="FM122" s="206"/>
      <c r="FN122" s="206"/>
      <c r="FO122" s="206"/>
      <c r="FP122" s="206"/>
      <c r="FQ122" s="206"/>
      <c r="FR122" s="206"/>
      <c r="FS122" s="206"/>
      <c r="FT122" s="206"/>
      <c r="FU122" s="206"/>
      <c r="FV122" s="206"/>
      <c r="FW122" s="206"/>
      <c r="FX122" s="206"/>
      <c r="FY122" s="206"/>
      <c r="FZ122" s="206"/>
      <c r="GA122" s="206"/>
      <c r="GB122" s="206"/>
      <c r="GC122" s="206"/>
      <c r="GD122" s="206"/>
      <c r="GE122" s="206"/>
      <c r="GF122" s="206"/>
      <c r="GG122" s="206"/>
      <c r="GH122" s="206"/>
      <c r="GI122" s="206"/>
      <c r="GJ122" s="206"/>
      <c r="GK122" s="206"/>
      <c r="GL122" s="206"/>
      <c r="GM122" s="206"/>
      <c r="GN122" s="206"/>
      <c r="GO122" s="206"/>
      <c r="GP122" s="206"/>
      <c r="GQ122" s="206"/>
      <c r="GR122" s="206"/>
      <c r="GS122" s="206"/>
      <c r="GT122" s="206"/>
      <c r="GU122" s="206"/>
      <c r="GV122" s="206"/>
      <c r="GW122" s="206"/>
      <c r="GX122" s="206"/>
      <c r="GY122" s="206"/>
      <c r="GZ122" s="206"/>
      <c r="HA122" s="206"/>
      <c r="HB122" s="206"/>
      <c r="HC122" s="206"/>
      <c r="HD122" s="206"/>
      <c r="HE122" s="206"/>
      <c r="HF122" s="206"/>
      <c r="HG122" s="206"/>
      <c r="HH122" s="206"/>
      <c r="HI122" s="206"/>
      <c r="HJ122" s="206"/>
      <c r="HK122" s="206"/>
      <c r="HL122" s="206"/>
      <c r="HM122" s="206"/>
      <c r="HN122" s="206"/>
      <c r="HO122" s="206"/>
      <c r="HP122" s="206"/>
      <c r="HQ122" s="206"/>
      <c r="HR122" s="206"/>
      <c r="HS122" s="206"/>
      <c r="HT122" s="206"/>
      <c r="HU122" s="206"/>
      <c r="HV122" s="206"/>
      <c r="HW122" s="206"/>
      <c r="HX122" s="206"/>
      <c r="HY122" s="206"/>
      <c r="HZ122" s="206"/>
      <c r="IA122" s="206"/>
      <c r="IB122" s="206"/>
      <c r="IC122" s="206"/>
      <c r="ID122" s="206"/>
      <c r="IE122" s="206"/>
      <c r="IF122" s="206"/>
      <c r="IG122" s="206"/>
      <c r="IH122" s="206"/>
      <c r="II122" s="206"/>
      <c r="IJ122" s="206"/>
      <c r="IK122" s="206"/>
      <c r="IL122" s="206"/>
      <c r="IM122" s="206"/>
      <c r="IN122" s="206"/>
      <c r="IO122" s="206"/>
      <c r="IP122" s="206"/>
      <c r="IQ122" s="206"/>
      <c r="IR122" s="206"/>
      <c r="IS122" s="206"/>
      <c r="IT122" s="206"/>
      <c r="IU122" s="206"/>
      <c r="IV122" s="206"/>
      <c r="IW122" s="206"/>
      <c r="IX122" s="206"/>
      <c r="IY122" s="206"/>
      <c r="IZ122" s="206"/>
      <c r="JA122" s="206"/>
      <c r="JB122" s="206"/>
      <c r="JC122" s="206"/>
      <c r="JD122" s="206"/>
      <c r="JE122" s="206"/>
      <c r="JF122" s="206"/>
      <c r="JG122" s="206"/>
      <c r="JH122" s="206"/>
      <c r="JI122" s="206"/>
      <c r="JJ122" s="206"/>
      <c r="JK122" s="206"/>
      <c r="JL122" s="206"/>
      <c r="JM122" s="206"/>
      <c r="JN122" s="206"/>
    </row>
    <row r="123" spans="1:274" s="207" customFormat="1" ht="16.5" thickBot="1" x14ac:dyDescent="0.3">
      <c r="A123" s="397"/>
      <c r="B123" s="396"/>
      <c r="C123" s="339"/>
      <c r="D123" s="339"/>
      <c r="E123" s="339"/>
      <c r="F123" s="339"/>
      <c r="G123" s="339"/>
      <c r="H123" s="339"/>
      <c r="I123" s="339"/>
      <c r="J123" s="339"/>
      <c r="K123" s="339"/>
      <c r="L123" s="339"/>
      <c r="M123" s="382"/>
      <c r="N123" s="374"/>
      <c r="O123" s="366"/>
      <c r="P123" s="367"/>
      <c r="Q123" s="366">
        <f t="shared" ca="1" si="158"/>
        <v>0</v>
      </c>
      <c r="R123" s="374"/>
      <c r="S123" s="366"/>
      <c r="T123" s="365"/>
      <c r="U123" s="208">
        <v>6</v>
      </c>
      <c r="V123" s="228"/>
      <c r="W123" s="193" t="str">
        <f t="shared" si="164"/>
        <v/>
      </c>
      <c r="X123" s="194"/>
      <c r="Y123" s="194"/>
      <c r="Z123" s="195" t="str">
        <f t="shared" si="159"/>
        <v/>
      </c>
      <c r="AA123" s="194"/>
      <c r="AB123" s="194"/>
      <c r="AC123" s="194"/>
      <c r="AD123" s="196" t="str">
        <f t="shared" si="165"/>
        <v/>
      </c>
      <c r="AE123" s="197" t="str">
        <f t="shared" si="132"/>
        <v/>
      </c>
      <c r="AF123" s="195" t="str">
        <f t="shared" si="160"/>
        <v/>
      </c>
      <c r="AG123" s="197" t="str">
        <f t="shared" si="134"/>
        <v/>
      </c>
      <c r="AH123" s="195" t="str">
        <f t="shared" si="143"/>
        <v/>
      </c>
      <c r="AI123" s="198" t="str">
        <f t="shared" si="166"/>
        <v/>
      </c>
      <c r="AJ123" s="199"/>
      <c r="AK123" s="229"/>
      <c r="AL123" s="230"/>
      <c r="AM123" s="230"/>
      <c r="AN123" s="201"/>
      <c r="AO123" s="222"/>
      <c r="AP123" s="222"/>
      <c r="AQ123" s="222"/>
      <c r="AR123" s="205"/>
      <c r="AS123" s="205"/>
      <c r="AT123" s="205"/>
      <c r="AU123" s="205"/>
      <c r="AV123" s="205"/>
      <c r="AW123" s="205"/>
      <c r="AX123" s="205"/>
      <c r="AY123" s="205"/>
      <c r="AZ123" s="205"/>
      <c r="BA123" s="205"/>
      <c r="BB123" s="205"/>
      <c r="BC123" s="205"/>
      <c r="BD123" s="205"/>
      <c r="BE123" s="205"/>
      <c r="BF123" s="205"/>
      <c r="BG123" s="205"/>
      <c r="BH123" s="205"/>
      <c r="BI123" s="205"/>
      <c r="BJ123" s="205"/>
      <c r="BK123" s="205"/>
      <c r="BL123" s="205"/>
      <c r="BM123" s="205"/>
      <c r="BN123" s="205"/>
      <c r="BO123" s="205"/>
      <c r="BP123" s="205"/>
      <c r="BQ123" s="205"/>
      <c r="BR123" s="206"/>
      <c r="BS123" s="206"/>
      <c r="BT123" s="206"/>
      <c r="BU123" s="206"/>
      <c r="BV123" s="206"/>
      <c r="BW123" s="206"/>
      <c r="BX123" s="206"/>
      <c r="BY123" s="206"/>
      <c r="BZ123" s="206"/>
      <c r="CA123" s="206"/>
      <c r="CB123" s="206"/>
      <c r="CC123" s="206"/>
      <c r="CD123" s="206"/>
      <c r="CE123" s="206"/>
      <c r="CF123" s="206"/>
      <c r="CG123" s="206"/>
      <c r="CH123" s="206"/>
      <c r="CI123" s="206"/>
      <c r="CJ123" s="206"/>
      <c r="CK123" s="206"/>
      <c r="CL123" s="206"/>
      <c r="CM123" s="206"/>
      <c r="CN123" s="206"/>
      <c r="CO123" s="206"/>
      <c r="CP123" s="206"/>
      <c r="CQ123" s="206"/>
      <c r="CR123" s="206"/>
      <c r="CS123" s="206"/>
      <c r="CT123" s="206"/>
      <c r="CU123" s="206"/>
      <c r="CV123" s="206"/>
      <c r="CW123" s="206"/>
      <c r="CX123" s="206"/>
      <c r="CY123" s="206"/>
      <c r="CZ123" s="206"/>
      <c r="DA123" s="206"/>
      <c r="DB123" s="206"/>
      <c r="DC123" s="206"/>
      <c r="DD123" s="206"/>
      <c r="DE123" s="206"/>
      <c r="DF123" s="206"/>
      <c r="DG123" s="206"/>
      <c r="DH123" s="206"/>
      <c r="DI123" s="206"/>
      <c r="DJ123" s="206"/>
      <c r="DK123" s="206"/>
      <c r="DL123" s="206"/>
      <c r="DM123" s="206"/>
      <c r="DN123" s="206"/>
      <c r="DO123" s="206"/>
      <c r="DP123" s="206"/>
      <c r="DQ123" s="206"/>
      <c r="DR123" s="206"/>
      <c r="DS123" s="206"/>
      <c r="DT123" s="206"/>
      <c r="DU123" s="206"/>
      <c r="DV123" s="206"/>
      <c r="DW123" s="206"/>
      <c r="DX123" s="206"/>
      <c r="DY123" s="206"/>
      <c r="DZ123" s="206"/>
      <c r="EA123" s="206"/>
      <c r="EB123" s="206"/>
      <c r="EC123" s="206"/>
      <c r="ED123" s="206"/>
      <c r="EE123" s="206"/>
      <c r="EF123" s="206"/>
      <c r="EG123" s="206"/>
      <c r="EH123" s="206"/>
      <c r="EI123" s="206"/>
      <c r="EJ123" s="206"/>
      <c r="EK123" s="206"/>
      <c r="EL123" s="206"/>
      <c r="EM123" s="206"/>
      <c r="EN123" s="206"/>
      <c r="EO123" s="206"/>
      <c r="EP123" s="206"/>
      <c r="EQ123" s="206"/>
      <c r="ER123" s="206"/>
      <c r="ES123" s="206"/>
      <c r="ET123" s="206"/>
      <c r="EU123" s="206"/>
      <c r="EV123" s="206"/>
      <c r="EW123" s="206"/>
      <c r="EX123" s="206"/>
      <c r="EY123" s="206"/>
      <c r="EZ123" s="206"/>
      <c r="FA123" s="206"/>
      <c r="FB123" s="206"/>
      <c r="FC123" s="206"/>
      <c r="FD123" s="206"/>
      <c r="FE123" s="206"/>
      <c r="FF123" s="206"/>
      <c r="FG123" s="206"/>
      <c r="FH123" s="206"/>
      <c r="FI123" s="206"/>
      <c r="FJ123" s="206"/>
      <c r="FK123" s="206"/>
      <c r="FL123" s="206"/>
      <c r="FM123" s="206"/>
      <c r="FN123" s="206"/>
      <c r="FO123" s="206"/>
      <c r="FP123" s="206"/>
      <c r="FQ123" s="206"/>
      <c r="FR123" s="206"/>
      <c r="FS123" s="206"/>
      <c r="FT123" s="206"/>
      <c r="FU123" s="206"/>
      <c r="FV123" s="206"/>
      <c r="FW123" s="206"/>
      <c r="FX123" s="206"/>
      <c r="FY123" s="206"/>
      <c r="FZ123" s="206"/>
      <c r="GA123" s="206"/>
      <c r="GB123" s="206"/>
      <c r="GC123" s="206"/>
      <c r="GD123" s="206"/>
      <c r="GE123" s="206"/>
      <c r="GF123" s="206"/>
      <c r="GG123" s="206"/>
      <c r="GH123" s="206"/>
      <c r="GI123" s="206"/>
      <c r="GJ123" s="206"/>
      <c r="GK123" s="206"/>
      <c r="GL123" s="206"/>
      <c r="GM123" s="206"/>
      <c r="GN123" s="206"/>
      <c r="GO123" s="206"/>
      <c r="GP123" s="206"/>
      <c r="GQ123" s="206"/>
      <c r="GR123" s="206"/>
      <c r="GS123" s="206"/>
      <c r="GT123" s="206"/>
      <c r="GU123" s="206"/>
      <c r="GV123" s="206"/>
      <c r="GW123" s="206"/>
      <c r="GX123" s="206"/>
      <c r="GY123" s="206"/>
      <c r="GZ123" s="206"/>
      <c r="HA123" s="206"/>
      <c r="HB123" s="206"/>
      <c r="HC123" s="206"/>
      <c r="HD123" s="206"/>
      <c r="HE123" s="206"/>
      <c r="HF123" s="206"/>
      <c r="HG123" s="206"/>
      <c r="HH123" s="206"/>
      <c r="HI123" s="206"/>
      <c r="HJ123" s="206"/>
      <c r="HK123" s="206"/>
      <c r="HL123" s="206"/>
      <c r="HM123" s="206"/>
      <c r="HN123" s="206"/>
      <c r="HO123" s="206"/>
      <c r="HP123" s="206"/>
      <c r="HQ123" s="206"/>
      <c r="HR123" s="206"/>
      <c r="HS123" s="206"/>
      <c r="HT123" s="206"/>
      <c r="HU123" s="206"/>
      <c r="HV123" s="206"/>
      <c r="HW123" s="206"/>
      <c r="HX123" s="206"/>
      <c r="HY123" s="206"/>
      <c r="HZ123" s="206"/>
      <c r="IA123" s="206"/>
      <c r="IB123" s="206"/>
      <c r="IC123" s="206"/>
      <c r="ID123" s="206"/>
      <c r="IE123" s="206"/>
      <c r="IF123" s="206"/>
      <c r="IG123" s="206"/>
      <c r="IH123" s="206"/>
      <c r="II123" s="206"/>
      <c r="IJ123" s="206"/>
      <c r="IK123" s="206"/>
      <c r="IL123" s="206"/>
      <c r="IM123" s="206"/>
      <c r="IN123" s="206"/>
      <c r="IO123" s="206"/>
      <c r="IP123" s="206"/>
      <c r="IQ123" s="206"/>
      <c r="IR123" s="206"/>
      <c r="IS123" s="206"/>
      <c r="IT123" s="206"/>
      <c r="IU123" s="206"/>
      <c r="IV123" s="206"/>
      <c r="IW123" s="206"/>
      <c r="IX123" s="206"/>
      <c r="IY123" s="206"/>
      <c r="IZ123" s="206"/>
      <c r="JA123" s="206"/>
      <c r="JB123" s="206"/>
      <c r="JC123" s="206"/>
      <c r="JD123" s="206"/>
      <c r="JE123" s="206"/>
      <c r="JF123" s="206"/>
      <c r="JG123" s="206"/>
      <c r="JH123" s="206"/>
      <c r="JI123" s="206"/>
      <c r="JJ123" s="206"/>
      <c r="JK123" s="206"/>
      <c r="JL123" s="206"/>
      <c r="JM123" s="206"/>
      <c r="JN123" s="206"/>
    </row>
    <row r="124" spans="1:274" s="207" customFormat="1" ht="300" x14ac:dyDescent="0.25">
      <c r="A124" s="397">
        <v>19</v>
      </c>
      <c r="B124" s="394" t="s">
        <v>239</v>
      </c>
      <c r="C124" s="383" t="s">
        <v>85</v>
      </c>
      <c r="D124" s="383" t="s">
        <v>699</v>
      </c>
      <c r="E124" s="383" t="s">
        <v>700</v>
      </c>
      <c r="F124" s="383" t="s">
        <v>720</v>
      </c>
      <c r="G124" s="383" t="s">
        <v>248</v>
      </c>
      <c r="H124" s="383" t="s">
        <v>77</v>
      </c>
      <c r="I124" s="383"/>
      <c r="J124" s="383"/>
      <c r="K124" s="383"/>
      <c r="L124" s="383"/>
      <c r="M124" s="386">
        <v>50</v>
      </c>
      <c r="N124" s="389" t="str">
        <f>IF(M124&lt;=0,"",IF(M124&lt;=2,"Muy Baja",IF(M124&lt;=24,"Baja",IF(M124&lt;=500,"Media",IF(M124&lt;=5000,"Alta","Muy Alta")))))</f>
        <v>Media</v>
      </c>
      <c r="O124" s="392">
        <f>IF(N124="","",IF(N124="Muy Baja",0.2,IF(N124="Baja",0.4,IF(N124="Media",0.6,IF(N124="Alta",0.8,IF(N124="Muy Alta",1,))))))</f>
        <v>0.6</v>
      </c>
      <c r="P124" s="375" t="s">
        <v>135</v>
      </c>
      <c r="Q124" s="371" t="str">
        <f>IF(NOT(ISERROR(MATCH(P124,'[9]Tabla Impacto'!$B$222:$B$224,0))),'[9]Tabla Impacto'!$F$224&amp;"Por favor no seleccionar los criterios de impacto(Afectación Económica o presupuestal y Pérdida Reputacional)",P124)</f>
        <v xml:space="preserve">     El riesgo afecta la imagen de la entidad internamente, de conocimiento general, nivel interno, de junta dircetiva y accionistas y/o de provedores</v>
      </c>
      <c r="R124" s="389" t="str">
        <f>IF(OR(Q124='[9]Tabla Impacto'!$C$12,Q124='[9]Tabla Impacto'!$D$12),"Leve",IF(OR(Q124='[9]Tabla Impacto'!$C$13,Q124='[9]Tabla Impacto'!$D$13),"Menor",IF(OR(Q124='[9]Tabla Impacto'!$C$14,Q124='[9]Tabla Impacto'!$D$14),"Moderado",IF(OR(Q124='[9]Tabla Impacto'!$C$15,Q124='[9]Tabla Impacto'!$D$15),"Mayor",IF(OR(Q124='[9]Tabla Impacto'!$C$16,Q124='[9]Tabla Impacto'!$D$16),"Catastrófico","")))))</f>
        <v>Menor</v>
      </c>
      <c r="S124" s="371">
        <f>IF(R124="","",IF(R124="Leve",0.2,IF(R124="Menor",0.4,IF(R124="Moderado",0.6,IF(R124="Mayor",0.8,IF(R124="Catastrófico",1,))))))</f>
        <v>0.4</v>
      </c>
      <c r="T124" s="368" t="str">
        <f>IF(OR(AND(N124="Muy Baja",R124="Leve"),AND(N124="Muy Baja",R124="Menor"),AND(N124="Baja",R124="Leve")),"Bajo",IF(OR(AND(N124="Muy baja",R124="Moderado"),AND(N124="Baja",R124="Menor"),AND(N124="Baja",R124="Moderado"),AND(N124="Media",R124="Leve"),AND(N124="Media",R124="Menor"),AND(N124="Media",R124="Moderado"),AND(N124="Alta",R124="Leve"),AND(N124="Alta",R124="Menor")),"Moderado",IF(OR(AND(N124="Muy Baja",R124="Mayor"),AND(N124="Baja",R124="Mayor"),AND(N124="Media",R124="Mayor"),AND(N124="Alta",R124="Moderado"),AND(N124="Alta",R124="Mayor"),AND(N124="Muy Alta",R124="Leve"),AND(N124="Muy Alta",R124="Menor"),AND(N124="Muy Alta",R124="Moderado"),AND(N124="Muy Alta",R124="Mayor")),"Alto",IF(OR(AND(N124="Muy Baja",R124="Catastrófico"),AND(N124="Baja",R124="Catastrófico"),AND(N124="Media",R124="Catastrófico"),AND(N124="Alta",R124="Catastrófico"),AND(N124="Muy Alta",R124="Catastrófico")),"Extremo",""))))</f>
        <v>Moderado</v>
      </c>
      <c r="U124" s="266">
        <v>1</v>
      </c>
      <c r="V124" s="267" t="s">
        <v>701</v>
      </c>
      <c r="W124" s="268" t="str">
        <f t="shared" si="164"/>
        <v>Impacto</v>
      </c>
      <c r="X124" s="269" t="s">
        <v>201</v>
      </c>
      <c r="Y124" s="269" t="s">
        <v>80</v>
      </c>
      <c r="Z124" s="270" t="str">
        <f t="shared" si="159"/>
        <v>25%</v>
      </c>
      <c r="AA124" s="269" t="s">
        <v>83</v>
      </c>
      <c r="AB124" s="269" t="s">
        <v>84</v>
      </c>
      <c r="AC124" s="269" t="s">
        <v>259</v>
      </c>
      <c r="AD124" s="271">
        <f>IFERROR(IF(W124="Probabilidad",(O124-(+O124*Z124)),IF(W124="Impacto",O124,"")),"")</f>
        <v>0.6</v>
      </c>
      <c r="AE124" s="272" t="str">
        <f>IFERROR(IF(AD124="","",IF(AD124&lt;=0.2,"Muy Baja",IF(AD124&lt;=0.4,"Baja",IF(AD124&lt;=0.6,"Media",IF(AD124&lt;=0.8,"Alta","Muy Alta"))))),"")</f>
        <v>Media</v>
      </c>
      <c r="AF124" s="270">
        <f t="shared" si="160"/>
        <v>0.6</v>
      </c>
      <c r="AG124" s="272" t="str">
        <f>IFERROR(IF(AH124="","",IF(AH124&lt;=0.2,"Leve",IF(AH124&lt;=0.4,"Menor",IF(AH124&lt;=0.6,"Moderado",IF(AH124&lt;=0.8,"Mayor","Catastrófico"))))),"")</f>
        <v>Menor</v>
      </c>
      <c r="AH124" s="270">
        <f>IFERROR(IF(W124="Impacto",(S124-(+S124*Z124)),IF(W124="Probabilidad",S124,"")),"")</f>
        <v>0.30000000000000004</v>
      </c>
      <c r="AI124" s="273" t="str">
        <f t="shared" si="166"/>
        <v>Moderado</v>
      </c>
      <c r="AJ124" s="274" t="s">
        <v>206</v>
      </c>
      <c r="AK124" s="239" t="s">
        <v>702</v>
      </c>
      <c r="AL124" s="239" t="s">
        <v>703</v>
      </c>
      <c r="AM124" s="239" t="s">
        <v>704</v>
      </c>
      <c r="AN124" s="275">
        <v>44926</v>
      </c>
      <c r="AO124" s="347" t="s">
        <v>705</v>
      </c>
      <c r="AP124" s="347" t="s">
        <v>706</v>
      </c>
      <c r="AQ124" s="349" t="s">
        <v>707</v>
      </c>
      <c r="AR124" s="205"/>
      <c r="AS124" s="205"/>
      <c r="AT124" s="205"/>
      <c r="AU124" s="205"/>
      <c r="AV124" s="205"/>
      <c r="AW124" s="205"/>
      <c r="AX124" s="205"/>
      <c r="AY124" s="205"/>
      <c r="AZ124" s="205"/>
      <c r="BA124" s="205"/>
      <c r="BB124" s="205"/>
      <c r="BC124" s="205"/>
      <c r="BD124" s="205"/>
      <c r="BE124" s="205"/>
      <c r="BF124" s="205"/>
      <c r="BG124" s="205"/>
      <c r="BH124" s="205"/>
      <c r="BI124" s="205"/>
      <c r="BJ124" s="205"/>
      <c r="BK124" s="205"/>
      <c r="BL124" s="205"/>
      <c r="BM124" s="205"/>
      <c r="BN124" s="205"/>
      <c r="BO124" s="205"/>
      <c r="BP124" s="205"/>
      <c r="BQ124" s="205"/>
      <c r="BR124" s="206"/>
      <c r="BS124" s="206"/>
      <c r="BT124" s="206"/>
      <c r="BU124" s="206"/>
      <c r="BV124" s="206"/>
      <c r="BW124" s="206"/>
      <c r="BX124" s="206"/>
      <c r="BY124" s="206"/>
      <c r="BZ124" s="206"/>
      <c r="CA124" s="206"/>
      <c r="CB124" s="206"/>
      <c r="CC124" s="206"/>
      <c r="CD124" s="206"/>
      <c r="CE124" s="206"/>
      <c r="CF124" s="206"/>
      <c r="CG124" s="206"/>
      <c r="CH124" s="206"/>
      <c r="CI124" s="206"/>
      <c r="CJ124" s="206"/>
      <c r="CK124" s="206"/>
      <c r="CL124" s="206"/>
      <c r="CM124" s="206"/>
      <c r="CN124" s="206"/>
      <c r="CO124" s="206"/>
      <c r="CP124" s="206"/>
      <c r="CQ124" s="206"/>
      <c r="CR124" s="206"/>
      <c r="CS124" s="206"/>
      <c r="CT124" s="206"/>
      <c r="CU124" s="206"/>
      <c r="CV124" s="206"/>
      <c r="CW124" s="206"/>
      <c r="CX124" s="206"/>
      <c r="CY124" s="206"/>
      <c r="CZ124" s="206"/>
      <c r="DA124" s="206"/>
      <c r="DB124" s="206"/>
      <c r="DC124" s="206"/>
      <c r="DD124" s="206"/>
      <c r="DE124" s="206"/>
      <c r="DF124" s="206"/>
      <c r="DG124" s="206"/>
      <c r="DH124" s="206"/>
      <c r="DI124" s="206"/>
      <c r="DJ124" s="206"/>
      <c r="DK124" s="206"/>
      <c r="DL124" s="206"/>
      <c r="DM124" s="206"/>
      <c r="DN124" s="206"/>
      <c r="DO124" s="206"/>
      <c r="DP124" s="206"/>
      <c r="DQ124" s="206"/>
      <c r="DR124" s="206"/>
      <c r="DS124" s="206"/>
      <c r="DT124" s="206"/>
      <c r="DU124" s="206"/>
      <c r="DV124" s="206"/>
      <c r="DW124" s="206"/>
      <c r="DX124" s="206"/>
      <c r="DY124" s="206"/>
      <c r="DZ124" s="206"/>
      <c r="EA124" s="206"/>
      <c r="EB124" s="206"/>
      <c r="EC124" s="206"/>
      <c r="ED124" s="206"/>
      <c r="EE124" s="206"/>
      <c r="EF124" s="206"/>
      <c r="EG124" s="206"/>
      <c r="EH124" s="206"/>
      <c r="EI124" s="206"/>
      <c r="EJ124" s="206"/>
      <c r="EK124" s="206"/>
      <c r="EL124" s="206"/>
      <c r="EM124" s="206"/>
      <c r="EN124" s="206"/>
      <c r="EO124" s="206"/>
      <c r="EP124" s="206"/>
      <c r="EQ124" s="206"/>
      <c r="ER124" s="206"/>
      <c r="ES124" s="206"/>
      <c r="ET124" s="206"/>
      <c r="EU124" s="206"/>
      <c r="EV124" s="206"/>
      <c r="EW124" s="206"/>
      <c r="EX124" s="206"/>
      <c r="EY124" s="206"/>
      <c r="EZ124" s="206"/>
      <c r="FA124" s="206"/>
      <c r="FB124" s="206"/>
      <c r="FC124" s="206"/>
      <c r="FD124" s="206"/>
      <c r="FE124" s="206"/>
      <c r="FF124" s="206"/>
      <c r="FG124" s="206"/>
      <c r="FH124" s="206"/>
      <c r="FI124" s="206"/>
      <c r="FJ124" s="206"/>
      <c r="FK124" s="206"/>
      <c r="FL124" s="206"/>
      <c r="FM124" s="206"/>
      <c r="FN124" s="206"/>
      <c r="FO124" s="206"/>
      <c r="FP124" s="206"/>
      <c r="FQ124" s="206"/>
      <c r="FR124" s="206"/>
      <c r="FS124" s="206"/>
      <c r="FT124" s="206"/>
      <c r="FU124" s="206"/>
      <c r="FV124" s="206"/>
      <c r="FW124" s="206"/>
      <c r="FX124" s="206"/>
      <c r="FY124" s="206"/>
      <c r="FZ124" s="206"/>
      <c r="GA124" s="206"/>
      <c r="GB124" s="206"/>
      <c r="GC124" s="206"/>
      <c r="GD124" s="206"/>
      <c r="GE124" s="206"/>
      <c r="GF124" s="206"/>
      <c r="GG124" s="206"/>
      <c r="GH124" s="206"/>
      <c r="GI124" s="206"/>
      <c r="GJ124" s="206"/>
      <c r="GK124" s="206"/>
      <c r="GL124" s="206"/>
      <c r="GM124" s="206"/>
      <c r="GN124" s="206"/>
      <c r="GO124" s="206"/>
      <c r="GP124" s="206"/>
      <c r="GQ124" s="206"/>
      <c r="GR124" s="206"/>
      <c r="GS124" s="206"/>
      <c r="GT124" s="206"/>
      <c r="GU124" s="206"/>
      <c r="GV124" s="206"/>
      <c r="GW124" s="206"/>
      <c r="GX124" s="206"/>
      <c r="GY124" s="206"/>
      <c r="GZ124" s="206"/>
      <c r="HA124" s="206"/>
      <c r="HB124" s="206"/>
      <c r="HC124" s="206"/>
      <c r="HD124" s="206"/>
      <c r="HE124" s="206"/>
      <c r="HF124" s="206"/>
      <c r="HG124" s="206"/>
      <c r="HH124" s="206"/>
      <c r="HI124" s="206"/>
      <c r="HJ124" s="206"/>
      <c r="HK124" s="206"/>
      <c r="HL124" s="206"/>
      <c r="HM124" s="206"/>
      <c r="HN124" s="206"/>
      <c r="HO124" s="206"/>
      <c r="HP124" s="206"/>
      <c r="HQ124" s="206"/>
      <c r="HR124" s="206"/>
      <c r="HS124" s="206"/>
      <c r="HT124" s="206"/>
      <c r="HU124" s="206"/>
      <c r="HV124" s="206"/>
      <c r="HW124" s="206"/>
      <c r="HX124" s="206"/>
      <c r="HY124" s="206"/>
      <c r="HZ124" s="206"/>
      <c r="IA124" s="206"/>
      <c r="IB124" s="206"/>
      <c r="IC124" s="206"/>
      <c r="ID124" s="206"/>
      <c r="IE124" s="206"/>
      <c r="IF124" s="206"/>
      <c r="IG124" s="206"/>
      <c r="IH124" s="206"/>
      <c r="II124" s="206"/>
      <c r="IJ124" s="206"/>
      <c r="IK124" s="206"/>
      <c r="IL124" s="206"/>
      <c r="IM124" s="206"/>
      <c r="IN124" s="206"/>
      <c r="IO124" s="206"/>
      <c r="IP124" s="206"/>
      <c r="IQ124" s="206"/>
      <c r="IR124" s="206"/>
      <c r="IS124" s="206"/>
      <c r="IT124" s="206"/>
      <c r="IU124" s="206"/>
      <c r="IV124" s="206"/>
      <c r="IW124" s="206"/>
      <c r="IX124" s="206"/>
      <c r="IY124" s="206"/>
      <c r="IZ124" s="206"/>
      <c r="JA124" s="206"/>
      <c r="JB124" s="206"/>
      <c r="JC124" s="206"/>
      <c r="JD124" s="206"/>
      <c r="JE124" s="206"/>
      <c r="JF124" s="206"/>
      <c r="JG124" s="206"/>
      <c r="JH124" s="206"/>
      <c r="JI124" s="206"/>
      <c r="JJ124" s="206"/>
      <c r="JK124" s="206"/>
      <c r="JL124" s="206"/>
      <c r="JM124" s="206"/>
      <c r="JN124" s="206"/>
    </row>
    <row r="125" spans="1:274" s="207" customFormat="1" ht="270" x14ac:dyDescent="0.25">
      <c r="A125" s="397"/>
      <c r="B125" s="395"/>
      <c r="C125" s="384"/>
      <c r="D125" s="384"/>
      <c r="E125" s="384"/>
      <c r="F125" s="384"/>
      <c r="G125" s="384"/>
      <c r="H125" s="384"/>
      <c r="I125" s="384"/>
      <c r="J125" s="384"/>
      <c r="K125" s="384"/>
      <c r="L125" s="384"/>
      <c r="M125" s="387"/>
      <c r="N125" s="390"/>
      <c r="O125" s="393"/>
      <c r="P125" s="376"/>
      <c r="Q125" s="372">
        <f ca="1">IF(NOT(ISERROR(MATCH(P125,_xlfn.ANCHORARRAY(F136),0))),O138&amp;"Por favor no seleccionar los criterios de impacto",P125)</f>
        <v>0</v>
      </c>
      <c r="R125" s="390"/>
      <c r="S125" s="372"/>
      <c r="T125" s="369"/>
      <c r="U125" s="139">
        <v>2</v>
      </c>
      <c r="V125" s="276" t="s">
        <v>708</v>
      </c>
      <c r="W125" s="140" t="str">
        <f t="shared" si="164"/>
        <v>Probabilidad</v>
      </c>
      <c r="X125" s="141" t="s">
        <v>79</v>
      </c>
      <c r="Y125" s="141" t="s">
        <v>80</v>
      </c>
      <c r="Z125" s="142" t="str">
        <f t="shared" si="159"/>
        <v>40%</v>
      </c>
      <c r="AA125" s="141" t="s">
        <v>83</v>
      </c>
      <c r="AB125" s="141" t="s">
        <v>84</v>
      </c>
      <c r="AC125" s="141" t="s">
        <v>259</v>
      </c>
      <c r="AD125" s="196">
        <f>IFERROR(IF(AND(W124="Probabilidad",W125="Probabilidad"),(AF124-(+AF124*Z125)),IF(W125="Probabilidad",(O124-(+O124*Z125)),IF(W125="Impacto",AF124,""))),"")</f>
        <v>0.36</v>
      </c>
      <c r="AE125" s="143" t="str">
        <f t="shared" ref="AE125:AE135" si="167">IFERROR(IF(AD125="","",IF(AD125&lt;=0.2,"Muy Baja",IF(AD125&lt;=0.4,"Baja",IF(AD125&lt;=0.6,"Media",IF(AD125&lt;=0.8,"Alta","Muy Alta"))))),"")</f>
        <v>Baja</v>
      </c>
      <c r="AF125" s="142">
        <f t="shared" si="160"/>
        <v>0.36</v>
      </c>
      <c r="AG125" s="143" t="str">
        <f t="shared" ref="AG125:AG135" si="168">IFERROR(IF(AH125="","",IF(AH125&lt;=0.2,"Leve",IF(AH125&lt;=0.4,"Menor",IF(AH125&lt;=0.6,"Moderado",IF(AH125&lt;=0.8,"Mayor","Catastrófico"))))),"")</f>
        <v>Menor</v>
      </c>
      <c r="AH125" s="142">
        <v>0.3</v>
      </c>
      <c r="AI125" s="144" t="str">
        <f t="shared" si="166"/>
        <v>Moderado</v>
      </c>
      <c r="AJ125" s="145" t="s">
        <v>206</v>
      </c>
      <c r="AK125" s="239" t="s">
        <v>709</v>
      </c>
      <c r="AL125" s="239" t="s">
        <v>703</v>
      </c>
      <c r="AM125" s="239" t="s">
        <v>710</v>
      </c>
      <c r="AN125" s="146">
        <v>44926</v>
      </c>
      <c r="AO125" s="348"/>
      <c r="AP125" s="348"/>
      <c r="AQ125" s="350"/>
      <c r="AR125" s="205"/>
      <c r="AS125" s="205"/>
      <c r="AT125" s="205"/>
      <c r="AU125" s="205"/>
      <c r="AV125" s="205"/>
      <c r="AW125" s="205"/>
      <c r="AX125" s="205"/>
      <c r="AY125" s="205"/>
      <c r="AZ125" s="205"/>
      <c r="BA125" s="205"/>
      <c r="BB125" s="205"/>
      <c r="BC125" s="205"/>
      <c r="BD125" s="205"/>
      <c r="BE125" s="205"/>
      <c r="BF125" s="205"/>
      <c r="BG125" s="205"/>
      <c r="BH125" s="205"/>
      <c r="BI125" s="205"/>
      <c r="BJ125" s="205"/>
      <c r="BK125" s="205"/>
      <c r="BL125" s="205"/>
      <c r="BM125" s="205"/>
      <c r="BN125" s="205"/>
      <c r="BO125" s="205"/>
      <c r="BP125" s="205"/>
      <c r="BQ125" s="205"/>
      <c r="BR125" s="206"/>
      <c r="BS125" s="206"/>
      <c r="BT125" s="206"/>
      <c r="BU125" s="206"/>
      <c r="BV125" s="206"/>
      <c r="BW125" s="206"/>
      <c r="BX125" s="206"/>
      <c r="BY125" s="206"/>
      <c r="BZ125" s="206"/>
      <c r="CA125" s="206"/>
      <c r="CB125" s="206"/>
      <c r="CC125" s="206"/>
      <c r="CD125" s="206"/>
      <c r="CE125" s="206"/>
      <c r="CF125" s="206"/>
      <c r="CG125" s="206"/>
      <c r="CH125" s="206"/>
      <c r="CI125" s="206"/>
      <c r="CJ125" s="206"/>
      <c r="CK125" s="206"/>
      <c r="CL125" s="206"/>
      <c r="CM125" s="206"/>
      <c r="CN125" s="206"/>
      <c r="CO125" s="206"/>
      <c r="CP125" s="206"/>
      <c r="CQ125" s="206"/>
      <c r="CR125" s="206"/>
      <c r="CS125" s="206"/>
      <c r="CT125" s="206"/>
      <c r="CU125" s="206"/>
      <c r="CV125" s="206"/>
      <c r="CW125" s="206"/>
      <c r="CX125" s="206"/>
      <c r="CY125" s="206"/>
      <c r="CZ125" s="206"/>
      <c r="DA125" s="206"/>
      <c r="DB125" s="206"/>
      <c r="DC125" s="206"/>
      <c r="DD125" s="206"/>
      <c r="DE125" s="206"/>
      <c r="DF125" s="206"/>
      <c r="DG125" s="206"/>
      <c r="DH125" s="206"/>
      <c r="DI125" s="206"/>
      <c r="DJ125" s="206"/>
      <c r="DK125" s="206"/>
      <c r="DL125" s="206"/>
      <c r="DM125" s="206"/>
      <c r="DN125" s="206"/>
      <c r="DO125" s="206"/>
      <c r="DP125" s="206"/>
      <c r="DQ125" s="206"/>
      <c r="DR125" s="206"/>
      <c r="DS125" s="206"/>
      <c r="DT125" s="206"/>
      <c r="DU125" s="206"/>
      <c r="DV125" s="206"/>
      <c r="DW125" s="206"/>
      <c r="DX125" s="206"/>
      <c r="DY125" s="206"/>
      <c r="DZ125" s="206"/>
      <c r="EA125" s="206"/>
      <c r="EB125" s="206"/>
      <c r="EC125" s="206"/>
      <c r="ED125" s="206"/>
      <c r="EE125" s="206"/>
      <c r="EF125" s="206"/>
      <c r="EG125" s="206"/>
      <c r="EH125" s="206"/>
      <c r="EI125" s="206"/>
      <c r="EJ125" s="206"/>
      <c r="EK125" s="206"/>
      <c r="EL125" s="206"/>
      <c r="EM125" s="206"/>
      <c r="EN125" s="206"/>
      <c r="EO125" s="206"/>
      <c r="EP125" s="206"/>
      <c r="EQ125" s="206"/>
      <c r="ER125" s="206"/>
      <c r="ES125" s="206"/>
      <c r="ET125" s="206"/>
      <c r="EU125" s="206"/>
      <c r="EV125" s="206"/>
      <c r="EW125" s="206"/>
      <c r="EX125" s="206"/>
      <c r="EY125" s="206"/>
      <c r="EZ125" s="206"/>
      <c r="FA125" s="206"/>
      <c r="FB125" s="206"/>
      <c r="FC125" s="206"/>
      <c r="FD125" s="206"/>
      <c r="FE125" s="206"/>
      <c r="FF125" s="206"/>
      <c r="FG125" s="206"/>
      <c r="FH125" s="206"/>
      <c r="FI125" s="206"/>
      <c r="FJ125" s="206"/>
      <c r="FK125" s="206"/>
      <c r="FL125" s="206"/>
      <c r="FM125" s="206"/>
      <c r="FN125" s="206"/>
      <c r="FO125" s="206"/>
      <c r="FP125" s="206"/>
      <c r="FQ125" s="206"/>
      <c r="FR125" s="206"/>
      <c r="FS125" s="206"/>
      <c r="FT125" s="206"/>
      <c r="FU125" s="206"/>
      <c r="FV125" s="206"/>
      <c r="FW125" s="206"/>
      <c r="FX125" s="206"/>
      <c r="FY125" s="206"/>
      <c r="FZ125" s="206"/>
      <c r="GA125" s="206"/>
      <c r="GB125" s="206"/>
      <c r="GC125" s="206"/>
      <c r="GD125" s="206"/>
      <c r="GE125" s="206"/>
      <c r="GF125" s="206"/>
      <c r="GG125" s="206"/>
      <c r="GH125" s="206"/>
      <c r="GI125" s="206"/>
      <c r="GJ125" s="206"/>
      <c r="GK125" s="206"/>
      <c r="GL125" s="206"/>
      <c r="GM125" s="206"/>
      <c r="GN125" s="206"/>
      <c r="GO125" s="206"/>
      <c r="GP125" s="206"/>
      <c r="GQ125" s="206"/>
      <c r="GR125" s="206"/>
      <c r="GS125" s="206"/>
      <c r="GT125" s="206"/>
      <c r="GU125" s="206"/>
      <c r="GV125" s="206"/>
      <c r="GW125" s="206"/>
      <c r="GX125" s="206"/>
      <c r="GY125" s="206"/>
      <c r="GZ125" s="206"/>
      <c r="HA125" s="206"/>
      <c r="HB125" s="206"/>
      <c r="HC125" s="206"/>
      <c r="HD125" s="206"/>
      <c r="HE125" s="206"/>
      <c r="HF125" s="206"/>
      <c r="HG125" s="206"/>
      <c r="HH125" s="206"/>
      <c r="HI125" s="206"/>
      <c r="HJ125" s="206"/>
      <c r="HK125" s="206"/>
      <c r="HL125" s="206"/>
      <c r="HM125" s="206"/>
      <c r="HN125" s="206"/>
      <c r="HO125" s="206"/>
      <c r="HP125" s="206"/>
      <c r="HQ125" s="206"/>
      <c r="HR125" s="206"/>
      <c r="HS125" s="206"/>
      <c r="HT125" s="206"/>
      <c r="HU125" s="206"/>
      <c r="HV125" s="206"/>
      <c r="HW125" s="206"/>
      <c r="HX125" s="206"/>
      <c r="HY125" s="206"/>
      <c r="HZ125" s="206"/>
      <c r="IA125" s="206"/>
      <c r="IB125" s="206"/>
      <c r="IC125" s="206"/>
      <c r="ID125" s="206"/>
      <c r="IE125" s="206"/>
      <c r="IF125" s="206"/>
      <c r="IG125" s="206"/>
      <c r="IH125" s="206"/>
      <c r="II125" s="206"/>
      <c r="IJ125" s="206"/>
      <c r="IK125" s="206"/>
      <c r="IL125" s="206"/>
      <c r="IM125" s="206"/>
      <c r="IN125" s="206"/>
      <c r="IO125" s="206"/>
      <c r="IP125" s="206"/>
      <c r="IQ125" s="206"/>
      <c r="IR125" s="206"/>
      <c r="IS125" s="206"/>
      <c r="IT125" s="206"/>
      <c r="IU125" s="206"/>
      <c r="IV125" s="206"/>
      <c r="IW125" s="206"/>
      <c r="IX125" s="206"/>
      <c r="IY125" s="206"/>
      <c r="IZ125" s="206"/>
      <c r="JA125" s="206"/>
      <c r="JB125" s="206"/>
      <c r="JC125" s="206"/>
      <c r="JD125" s="206"/>
      <c r="JE125" s="206"/>
      <c r="JF125" s="206"/>
      <c r="JG125" s="206"/>
      <c r="JH125" s="206"/>
      <c r="JI125" s="206"/>
      <c r="JJ125" s="206"/>
      <c r="JK125" s="206"/>
      <c r="JL125" s="206"/>
      <c r="JM125" s="206"/>
      <c r="JN125" s="206"/>
    </row>
    <row r="126" spans="1:274" s="207" customFormat="1" ht="15.75" x14ac:dyDescent="0.25">
      <c r="A126" s="397"/>
      <c r="B126" s="395"/>
      <c r="C126" s="384"/>
      <c r="D126" s="384"/>
      <c r="E126" s="384"/>
      <c r="F126" s="384"/>
      <c r="G126" s="384"/>
      <c r="H126" s="384"/>
      <c r="I126" s="384"/>
      <c r="J126" s="384"/>
      <c r="K126" s="384"/>
      <c r="L126" s="384"/>
      <c r="M126" s="387"/>
      <c r="N126" s="390"/>
      <c r="O126" s="372"/>
      <c r="P126" s="376"/>
      <c r="Q126" s="372">
        <f ca="1">IF(NOT(ISERROR(MATCH(P126,_xlfn.ANCHORARRAY(F137),0))),O139&amp;"Por favor no seleccionar los criterios de impacto",P126)</f>
        <v>0</v>
      </c>
      <c r="R126" s="390"/>
      <c r="S126" s="372"/>
      <c r="T126" s="369"/>
      <c r="U126" s="139">
        <v>3</v>
      </c>
      <c r="V126" s="256"/>
      <c r="W126" s="140" t="str">
        <f t="shared" si="164"/>
        <v/>
      </c>
      <c r="X126" s="141"/>
      <c r="Y126" s="141"/>
      <c r="Z126" s="142" t="str">
        <f t="shared" si="159"/>
        <v/>
      </c>
      <c r="AA126" s="141"/>
      <c r="AB126" s="141"/>
      <c r="AC126" s="141"/>
      <c r="AD126" s="196" t="str">
        <f>IFERROR(IF(AND(W125="Probabilidad",W126="Probabilidad"),(AF125-(+AF125*Z126)),IF(AND(W125="Impacto",W126="Probabilidad"),(AF124-(+AF124*Z126)),IF(W126="Impacto",AF125,""))),"")</f>
        <v/>
      </c>
      <c r="AE126" s="143" t="str">
        <f t="shared" si="167"/>
        <v/>
      </c>
      <c r="AF126" s="142" t="str">
        <f t="shared" si="160"/>
        <v/>
      </c>
      <c r="AG126" s="143" t="str">
        <f t="shared" si="168"/>
        <v/>
      </c>
      <c r="AH126" s="142" t="str">
        <f>IFERROR(IF(AND(W125="Impacto",W126="Impacto"),(AH125-(+AH125*Z126)),IF(AND(W125="Probabilidad",W126="Impacto"),(AH124-(+AH124*Z126)),IF(W126="Probabilidad",AH125,""))),"")</f>
        <v/>
      </c>
      <c r="AI126" s="144" t="str">
        <f t="shared" si="166"/>
        <v/>
      </c>
      <c r="AJ126" s="145"/>
      <c r="AK126" s="239"/>
      <c r="AL126" s="240"/>
      <c r="AM126" s="240"/>
      <c r="AN126" s="146"/>
      <c r="AO126" s="277"/>
      <c r="AP126" s="278"/>
      <c r="AQ126" s="279"/>
      <c r="AR126" s="205"/>
      <c r="AS126" s="205"/>
      <c r="AT126" s="205"/>
      <c r="AU126" s="205"/>
      <c r="AV126" s="205"/>
      <c r="AW126" s="205"/>
      <c r="AX126" s="205"/>
      <c r="AY126" s="205"/>
      <c r="AZ126" s="205"/>
      <c r="BA126" s="205"/>
      <c r="BB126" s="205"/>
      <c r="BC126" s="205"/>
      <c r="BD126" s="205"/>
      <c r="BE126" s="205"/>
      <c r="BF126" s="205"/>
      <c r="BG126" s="205"/>
      <c r="BH126" s="205"/>
      <c r="BI126" s="205"/>
      <c r="BJ126" s="205"/>
      <c r="BK126" s="205"/>
      <c r="BL126" s="205"/>
      <c r="BM126" s="205"/>
      <c r="BN126" s="205"/>
      <c r="BO126" s="205"/>
      <c r="BP126" s="205"/>
      <c r="BQ126" s="205"/>
      <c r="BR126" s="206"/>
      <c r="BS126" s="206"/>
      <c r="BT126" s="206"/>
      <c r="BU126" s="206"/>
      <c r="BV126" s="206"/>
      <c r="BW126" s="206"/>
      <c r="BX126" s="206"/>
      <c r="BY126" s="206"/>
      <c r="BZ126" s="206"/>
      <c r="CA126" s="206"/>
      <c r="CB126" s="206"/>
      <c r="CC126" s="206"/>
      <c r="CD126" s="206"/>
      <c r="CE126" s="206"/>
      <c r="CF126" s="206"/>
      <c r="CG126" s="206"/>
      <c r="CH126" s="206"/>
      <c r="CI126" s="206"/>
      <c r="CJ126" s="206"/>
      <c r="CK126" s="206"/>
      <c r="CL126" s="206"/>
      <c r="CM126" s="206"/>
      <c r="CN126" s="206"/>
      <c r="CO126" s="206"/>
      <c r="CP126" s="206"/>
      <c r="CQ126" s="206"/>
      <c r="CR126" s="206"/>
      <c r="CS126" s="206"/>
      <c r="CT126" s="206"/>
      <c r="CU126" s="206"/>
      <c r="CV126" s="206"/>
      <c r="CW126" s="206"/>
      <c r="CX126" s="206"/>
      <c r="CY126" s="206"/>
      <c r="CZ126" s="206"/>
      <c r="DA126" s="206"/>
      <c r="DB126" s="206"/>
      <c r="DC126" s="206"/>
      <c r="DD126" s="206"/>
      <c r="DE126" s="206"/>
      <c r="DF126" s="206"/>
      <c r="DG126" s="206"/>
      <c r="DH126" s="206"/>
      <c r="DI126" s="206"/>
      <c r="DJ126" s="206"/>
      <c r="DK126" s="206"/>
      <c r="DL126" s="206"/>
      <c r="DM126" s="206"/>
      <c r="DN126" s="206"/>
      <c r="DO126" s="206"/>
      <c r="DP126" s="206"/>
      <c r="DQ126" s="206"/>
      <c r="DR126" s="206"/>
      <c r="DS126" s="206"/>
      <c r="DT126" s="206"/>
      <c r="DU126" s="206"/>
      <c r="DV126" s="206"/>
      <c r="DW126" s="206"/>
      <c r="DX126" s="206"/>
      <c r="DY126" s="206"/>
      <c r="DZ126" s="206"/>
      <c r="EA126" s="206"/>
      <c r="EB126" s="206"/>
      <c r="EC126" s="206"/>
      <c r="ED126" s="206"/>
      <c r="EE126" s="206"/>
      <c r="EF126" s="206"/>
      <c r="EG126" s="206"/>
      <c r="EH126" s="206"/>
      <c r="EI126" s="206"/>
      <c r="EJ126" s="206"/>
      <c r="EK126" s="206"/>
      <c r="EL126" s="206"/>
      <c r="EM126" s="206"/>
      <c r="EN126" s="206"/>
      <c r="EO126" s="206"/>
      <c r="EP126" s="206"/>
      <c r="EQ126" s="206"/>
      <c r="ER126" s="206"/>
      <c r="ES126" s="206"/>
      <c r="ET126" s="206"/>
      <c r="EU126" s="206"/>
      <c r="EV126" s="206"/>
      <c r="EW126" s="206"/>
      <c r="EX126" s="206"/>
      <c r="EY126" s="206"/>
      <c r="EZ126" s="206"/>
      <c r="FA126" s="206"/>
      <c r="FB126" s="206"/>
      <c r="FC126" s="206"/>
      <c r="FD126" s="206"/>
      <c r="FE126" s="206"/>
      <c r="FF126" s="206"/>
      <c r="FG126" s="206"/>
      <c r="FH126" s="206"/>
      <c r="FI126" s="206"/>
      <c r="FJ126" s="206"/>
      <c r="FK126" s="206"/>
      <c r="FL126" s="206"/>
      <c r="FM126" s="206"/>
      <c r="FN126" s="206"/>
      <c r="FO126" s="206"/>
      <c r="FP126" s="206"/>
      <c r="FQ126" s="206"/>
      <c r="FR126" s="206"/>
      <c r="FS126" s="206"/>
      <c r="FT126" s="206"/>
      <c r="FU126" s="206"/>
      <c r="FV126" s="206"/>
      <c r="FW126" s="206"/>
      <c r="FX126" s="206"/>
      <c r="FY126" s="206"/>
      <c r="FZ126" s="206"/>
      <c r="GA126" s="206"/>
      <c r="GB126" s="206"/>
      <c r="GC126" s="206"/>
      <c r="GD126" s="206"/>
      <c r="GE126" s="206"/>
      <c r="GF126" s="206"/>
      <c r="GG126" s="206"/>
      <c r="GH126" s="206"/>
      <c r="GI126" s="206"/>
      <c r="GJ126" s="206"/>
      <c r="GK126" s="206"/>
      <c r="GL126" s="206"/>
      <c r="GM126" s="206"/>
      <c r="GN126" s="206"/>
      <c r="GO126" s="206"/>
      <c r="GP126" s="206"/>
      <c r="GQ126" s="206"/>
      <c r="GR126" s="206"/>
      <c r="GS126" s="206"/>
      <c r="GT126" s="206"/>
      <c r="GU126" s="206"/>
      <c r="GV126" s="206"/>
      <c r="GW126" s="206"/>
      <c r="GX126" s="206"/>
      <c r="GY126" s="206"/>
      <c r="GZ126" s="206"/>
      <c r="HA126" s="206"/>
      <c r="HB126" s="206"/>
      <c r="HC126" s="206"/>
      <c r="HD126" s="206"/>
      <c r="HE126" s="206"/>
      <c r="HF126" s="206"/>
      <c r="HG126" s="206"/>
      <c r="HH126" s="206"/>
      <c r="HI126" s="206"/>
      <c r="HJ126" s="206"/>
      <c r="HK126" s="206"/>
      <c r="HL126" s="206"/>
      <c r="HM126" s="206"/>
      <c r="HN126" s="206"/>
      <c r="HO126" s="206"/>
      <c r="HP126" s="206"/>
      <c r="HQ126" s="206"/>
      <c r="HR126" s="206"/>
      <c r="HS126" s="206"/>
      <c r="HT126" s="206"/>
      <c r="HU126" s="206"/>
      <c r="HV126" s="206"/>
      <c r="HW126" s="206"/>
      <c r="HX126" s="206"/>
      <c r="HY126" s="206"/>
      <c r="HZ126" s="206"/>
      <c r="IA126" s="206"/>
      <c r="IB126" s="206"/>
      <c r="IC126" s="206"/>
      <c r="ID126" s="206"/>
      <c r="IE126" s="206"/>
      <c r="IF126" s="206"/>
      <c r="IG126" s="206"/>
      <c r="IH126" s="206"/>
      <c r="II126" s="206"/>
      <c r="IJ126" s="206"/>
      <c r="IK126" s="206"/>
      <c r="IL126" s="206"/>
      <c r="IM126" s="206"/>
      <c r="IN126" s="206"/>
      <c r="IO126" s="206"/>
      <c r="IP126" s="206"/>
      <c r="IQ126" s="206"/>
      <c r="IR126" s="206"/>
      <c r="IS126" s="206"/>
      <c r="IT126" s="206"/>
      <c r="IU126" s="206"/>
      <c r="IV126" s="206"/>
      <c r="IW126" s="206"/>
      <c r="IX126" s="206"/>
      <c r="IY126" s="206"/>
      <c r="IZ126" s="206"/>
      <c r="JA126" s="206"/>
      <c r="JB126" s="206"/>
      <c r="JC126" s="206"/>
      <c r="JD126" s="206"/>
      <c r="JE126" s="206"/>
      <c r="JF126" s="206"/>
      <c r="JG126" s="206"/>
      <c r="JH126" s="206"/>
      <c r="JI126" s="206"/>
      <c r="JJ126" s="206"/>
      <c r="JK126" s="206"/>
      <c r="JL126" s="206"/>
      <c r="JM126" s="206"/>
      <c r="JN126" s="206"/>
    </row>
    <row r="127" spans="1:274" s="207" customFormat="1" ht="15.75" x14ac:dyDescent="0.25">
      <c r="A127" s="397"/>
      <c r="B127" s="395"/>
      <c r="C127" s="384"/>
      <c r="D127" s="384"/>
      <c r="E127" s="384"/>
      <c r="F127" s="384"/>
      <c r="G127" s="384"/>
      <c r="H127" s="384"/>
      <c r="I127" s="384"/>
      <c r="J127" s="384"/>
      <c r="K127" s="384"/>
      <c r="L127" s="384"/>
      <c r="M127" s="387"/>
      <c r="N127" s="390"/>
      <c r="O127" s="372"/>
      <c r="P127" s="376"/>
      <c r="Q127" s="372">
        <f ca="1">IF(NOT(ISERROR(MATCH(P127,_xlfn.ANCHORARRAY(F138),0))),O140&amp;"Por favor no seleccionar los criterios de impacto",P127)</f>
        <v>0</v>
      </c>
      <c r="R127" s="390"/>
      <c r="S127" s="372"/>
      <c r="T127" s="369"/>
      <c r="U127" s="139">
        <v>4</v>
      </c>
      <c r="V127" s="168"/>
      <c r="W127" s="140" t="str">
        <f t="shared" si="164"/>
        <v/>
      </c>
      <c r="X127" s="141"/>
      <c r="Y127" s="141"/>
      <c r="Z127" s="142" t="str">
        <f t="shared" si="159"/>
        <v/>
      </c>
      <c r="AA127" s="141"/>
      <c r="AB127" s="141"/>
      <c r="AC127" s="141"/>
      <c r="AD127" s="196" t="str">
        <f>IFERROR(IF(AND(W126="Probabilidad",W127="Probabilidad"),(AF126-(+AF126*Z127)),IF(AND(W126="Impacto",W127="Probabilidad"),(AF125-(+AF125*Z127)),IF(W127="Impacto",AF126,""))),"")</f>
        <v/>
      </c>
      <c r="AE127" s="143" t="str">
        <f t="shared" si="167"/>
        <v/>
      </c>
      <c r="AF127" s="142" t="str">
        <f t="shared" si="160"/>
        <v/>
      </c>
      <c r="AG127" s="143" t="str">
        <f t="shared" si="168"/>
        <v/>
      </c>
      <c r="AH127" s="142" t="str">
        <f>IFERROR(IF(AND(W126="Impacto",W127="Impacto"),(AH126-(+AH126*Z127)),IF(AND(W126="Probabilidad",W127="Impacto"),(AH125-(+AH125*Z127)),IF(W127="Probabilidad",AH126,""))),"")</f>
        <v/>
      </c>
      <c r="AI127" s="144" t="str">
        <f t="shared" si="166"/>
        <v/>
      </c>
      <c r="AJ127" s="145"/>
      <c r="AK127" s="239"/>
      <c r="AL127" s="240"/>
      <c r="AM127" s="240"/>
      <c r="AN127" s="146"/>
      <c r="AO127" s="277"/>
      <c r="AP127" s="278"/>
      <c r="AQ127" s="279"/>
      <c r="AR127" s="205"/>
      <c r="AS127" s="205"/>
      <c r="AT127" s="205"/>
      <c r="AU127" s="205"/>
      <c r="AV127" s="205"/>
      <c r="AW127" s="205"/>
      <c r="AX127" s="205"/>
      <c r="AY127" s="205"/>
      <c r="AZ127" s="205"/>
      <c r="BA127" s="205"/>
      <c r="BB127" s="205"/>
      <c r="BC127" s="205"/>
      <c r="BD127" s="205"/>
      <c r="BE127" s="205"/>
      <c r="BF127" s="205"/>
      <c r="BG127" s="205"/>
      <c r="BH127" s="205"/>
      <c r="BI127" s="205"/>
      <c r="BJ127" s="205"/>
      <c r="BK127" s="205"/>
      <c r="BL127" s="205"/>
      <c r="BM127" s="205"/>
      <c r="BN127" s="205"/>
      <c r="BO127" s="205"/>
      <c r="BP127" s="205"/>
      <c r="BQ127" s="205"/>
      <c r="BR127" s="206"/>
      <c r="BS127" s="206"/>
      <c r="BT127" s="206"/>
      <c r="BU127" s="206"/>
      <c r="BV127" s="206"/>
      <c r="BW127" s="206"/>
      <c r="BX127" s="206"/>
      <c r="BY127" s="206"/>
      <c r="BZ127" s="206"/>
      <c r="CA127" s="206"/>
      <c r="CB127" s="206"/>
      <c r="CC127" s="206"/>
      <c r="CD127" s="206"/>
      <c r="CE127" s="206"/>
      <c r="CF127" s="206"/>
      <c r="CG127" s="206"/>
      <c r="CH127" s="206"/>
      <c r="CI127" s="206"/>
      <c r="CJ127" s="206"/>
      <c r="CK127" s="206"/>
      <c r="CL127" s="206"/>
      <c r="CM127" s="206"/>
      <c r="CN127" s="206"/>
      <c r="CO127" s="206"/>
      <c r="CP127" s="206"/>
      <c r="CQ127" s="206"/>
      <c r="CR127" s="206"/>
      <c r="CS127" s="206"/>
      <c r="CT127" s="206"/>
      <c r="CU127" s="206"/>
      <c r="CV127" s="206"/>
      <c r="CW127" s="206"/>
      <c r="CX127" s="206"/>
      <c r="CY127" s="206"/>
      <c r="CZ127" s="206"/>
      <c r="DA127" s="206"/>
      <c r="DB127" s="206"/>
      <c r="DC127" s="206"/>
      <c r="DD127" s="206"/>
      <c r="DE127" s="206"/>
      <c r="DF127" s="206"/>
      <c r="DG127" s="206"/>
      <c r="DH127" s="206"/>
      <c r="DI127" s="206"/>
      <c r="DJ127" s="206"/>
      <c r="DK127" s="206"/>
      <c r="DL127" s="206"/>
      <c r="DM127" s="206"/>
      <c r="DN127" s="206"/>
      <c r="DO127" s="206"/>
      <c r="DP127" s="206"/>
      <c r="DQ127" s="206"/>
      <c r="DR127" s="206"/>
      <c r="DS127" s="206"/>
      <c r="DT127" s="206"/>
      <c r="DU127" s="206"/>
      <c r="DV127" s="206"/>
      <c r="DW127" s="206"/>
      <c r="DX127" s="206"/>
      <c r="DY127" s="206"/>
      <c r="DZ127" s="206"/>
      <c r="EA127" s="206"/>
      <c r="EB127" s="206"/>
      <c r="EC127" s="206"/>
      <c r="ED127" s="206"/>
      <c r="EE127" s="206"/>
      <c r="EF127" s="206"/>
      <c r="EG127" s="206"/>
      <c r="EH127" s="206"/>
      <c r="EI127" s="206"/>
      <c r="EJ127" s="206"/>
      <c r="EK127" s="206"/>
      <c r="EL127" s="206"/>
      <c r="EM127" s="206"/>
      <c r="EN127" s="206"/>
      <c r="EO127" s="206"/>
      <c r="EP127" s="206"/>
      <c r="EQ127" s="206"/>
      <c r="ER127" s="206"/>
      <c r="ES127" s="206"/>
      <c r="ET127" s="206"/>
      <c r="EU127" s="206"/>
      <c r="EV127" s="206"/>
      <c r="EW127" s="206"/>
      <c r="EX127" s="206"/>
      <c r="EY127" s="206"/>
      <c r="EZ127" s="206"/>
      <c r="FA127" s="206"/>
      <c r="FB127" s="206"/>
      <c r="FC127" s="206"/>
      <c r="FD127" s="206"/>
      <c r="FE127" s="206"/>
      <c r="FF127" s="206"/>
      <c r="FG127" s="206"/>
      <c r="FH127" s="206"/>
      <c r="FI127" s="206"/>
      <c r="FJ127" s="206"/>
      <c r="FK127" s="206"/>
      <c r="FL127" s="206"/>
      <c r="FM127" s="206"/>
      <c r="FN127" s="206"/>
      <c r="FO127" s="206"/>
      <c r="FP127" s="206"/>
      <c r="FQ127" s="206"/>
      <c r="FR127" s="206"/>
      <c r="FS127" s="206"/>
      <c r="FT127" s="206"/>
      <c r="FU127" s="206"/>
      <c r="FV127" s="206"/>
      <c r="FW127" s="206"/>
      <c r="FX127" s="206"/>
      <c r="FY127" s="206"/>
      <c r="FZ127" s="206"/>
      <c r="GA127" s="206"/>
      <c r="GB127" s="206"/>
      <c r="GC127" s="206"/>
      <c r="GD127" s="206"/>
      <c r="GE127" s="206"/>
      <c r="GF127" s="206"/>
      <c r="GG127" s="206"/>
      <c r="GH127" s="206"/>
      <c r="GI127" s="206"/>
      <c r="GJ127" s="206"/>
      <c r="GK127" s="206"/>
      <c r="GL127" s="206"/>
      <c r="GM127" s="206"/>
      <c r="GN127" s="206"/>
      <c r="GO127" s="206"/>
      <c r="GP127" s="206"/>
      <c r="GQ127" s="206"/>
      <c r="GR127" s="206"/>
      <c r="GS127" s="206"/>
      <c r="GT127" s="206"/>
      <c r="GU127" s="206"/>
      <c r="GV127" s="206"/>
      <c r="GW127" s="206"/>
      <c r="GX127" s="206"/>
      <c r="GY127" s="206"/>
      <c r="GZ127" s="206"/>
      <c r="HA127" s="206"/>
      <c r="HB127" s="206"/>
      <c r="HC127" s="206"/>
      <c r="HD127" s="206"/>
      <c r="HE127" s="206"/>
      <c r="HF127" s="206"/>
      <c r="HG127" s="206"/>
      <c r="HH127" s="206"/>
      <c r="HI127" s="206"/>
      <c r="HJ127" s="206"/>
      <c r="HK127" s="206"/>
      <c r="HL127" s="206"/>
      <c r="HM127" s="206"/>
      <c r="HN127" s="206"/>
      <c r="HO127" s="206"/>
      <c r="HP127" s="206"/>
      <c r="HQ127" s="206"/>
      <c r="HR127" s="206"/>
      <c r="HS127" s="206"/>
      <c r="HT127" s="206"/>
      <c r="HU127" s="206"/>
      <c r="HV127" s="206"/>
      <c r="HW127" s="206"/>
      <c r="HX127" s="206"/>
      <c r="HY127" s="206"/>
      <c r="HZ127" s="206"/>
      <c r="IA127" s="206"/>
      <c r="IB127" s="206"/>
      <c r="IC127" s="206"/>
      <c r="ID127" s="206"/>
      <c r="IE127" s="206"/>
      <c r="IF127" s="206"/>
      <c r="IG127" s="206"/>
      <c r="IH127" s="206"/>
      <c r="II127" s="206"/>
      <c r="IJ127" s="206"/>
      <c r="IK127" s="206"/>
      <c r="IL127" s="206"/>
      <c r="IM127" s="206"/>
      <c r="IN127" s="206"/>
      <c r="IO127" s="206"/>
      <c r="IP127" s="206"/>
      <c r="IQ127" s="206"/>
      <c r="IR127" s="206"/>
      <c r="IS127" s="206"/>
      <c r="IT127" s="206"/>
      <c r="IU127" s="206"/>
      <c r="IV127" s="206"/>
      <c r="IW127" s="206"/>
      <c r="IX127" s="206"/>
      <c r="IY127" s="206"/>
      <c r="IZ127" s="206"/>
      <c r="JA127" s="206"/>
      <c r="JB127" s="206"/>
      <c r="JC127" s="206"/>
      <c r="JD127" s="206"/>
      <c r="JE127" s="206"/>
      <c r="JF127" s="206"/>
      <c r="JG127" s="206"/>
      <c r="JH127" s="206"/>
      <c r="JI127" s="206"/>
      <c r="JJ127" s="206"/>
      <c r="JK127" s="206"/>
      <c r="JL127" s="206"/>
      <c r="JM127" s="206"/>
      <c r="JN127" s="206"/>
    </row>
    <row r="128" spans="1:274" s="207" customFormat="1" ht="15.75" x14ac:dyDescent="0.25">
      <c r="A128" s="397"/>
      <c r="B128" s="395"/>
      <c r="C128" s="384"/>
      <c r="D128" s="384"/>
      <c r="E128" s="384"/>
      <c r="F128" s="384"/>
      <c r="G128" s="384"/>
      <c r="H128" s="384"/>
      <c r="I128" s="384"/>
      <c r="J128" s="384"/>
      <c r="K128" s="384"/>
      <c r="L128" s="384"/>
      <c r="M128" s="387"/>
      <c r="N128" s="390"/>
      <c r="O128" s="372"/>
      <c r="P128" s="376"/>
      <c r="Q128" s="372">
        <f ca="1">IF(NOT(ISERROR(MATCH(P128,_xlfn.ANCHORARRAY(F139),0))),O141&amp;"Por favor no seleccionar los criterios de impacto",P128)</f>
        <v>0</v>
      </c>
      <c r="R128" s="390"/>
      <c r="S128" s="372"/>
      <c r="T128" s="369"/>
      <c r="U128" s="139">
        <v>5</v>
      </c>
      <c r="V128" s="168"/>
      <c r="W128" s="140" t="str">
        <f t="shared" si="164"/>
        <v/>
      </c>
      <c r="X128" s="141"/>
      <c r="Y128" s="141"/>
      <c r="Z128" s="142" t="str">
        <f t="shared" si="159"/>
        <v/>
      </c>
      <c r="AA128" s="141"/>
      <c r="AB128" s="141"/>
      <c r="AC128" s="141"/>
      <c r="AD128" s="196" t="str">
        <f>IFERROR(IF(AND(W127="Probabilidad",W128="Probabilidad"),(AF127-(+AF127*Z128)),IF(AND(W127="Impacto",W128="Probabilidad"),(AF126-(+AF126*Z128)),IF(W128="Impacto",AF127,""))),"")</f>
        <v/>
      </c>
      <c r="AE128" s="143" t="str">
        <f t="shared" si="167"/>
        <v/>
      </c>
      <c r="AF128" s="142" t="str">
        <f t="shared" si="160"/>
        <v/>
      </c>
      <c r="AG128" s="143" t="str">
        <f t="shared" si="168"/>
        <v/>
      </c>
      <c r="AH128" s="142" t="str">
        <f>IFERROR(IF(AND(W127="Impacto",W128="Impacto"),(AH127-(+AH127*Z128)),IF(AND(W127="Probabilidad",W128="Impacto"),(AH126-(+AH126*Z128)),IF(W128="Probabilidad",AH127,""))),"")</f>
        <v/>
      </c>
      <c r="AI128" s="144" t="str">
        <f t="shared" si="166"/>
        <v/>
      </c>
      <c r="AJ128" s="145"/>
      <c r="AK128" s="239"/>
      <c r="AL128" s="240"/>
      <c r="AM128" s="240"/>
      <c r="AN128" s="146"/>
      <c r="AO128" s="277"/>
      <c r="AP128" s="278"/>
      <c r="AQ128" s="279"/>
      <c r="AR128" s="205"/>
      <c r="AS128" s="205"/>
      <c r="AT128" s="205"/>
      <c r="AU128" s="205"/>
      <c r="AV128" s="205"/>
      <c r="AW128" s="205"/>
      <c r="AX128" s="205"/>
      <c r="AY128" s="205"/>
      <c r="AZ128" s="205"/>
      <c r="BA128" s="205"/>
      <c r="BB128" s="205"/>
      <c r="BC128" s="205"/>
      <c r="BD128" s="205"/>
      <c r="BE128" s="205"/>
      <c r="BF128" s="205"/>
      <c r="BG128" s="205"/>
      <c r="BH128" s="205"/>
      <c r="BI128" s="205"/>
      <c r="BJ128" s="205"/>
      <c r="BK128" s="205"/>
      <c r="BL128" s="205"/>
      <c r="BM128" s="205"/>
      <c r="BN128" s="205"/>
      <c r="BO128" s="205"/>
      <c r="BP128" s="205"/>
      <c r="BQ128" s="205"/>
      <c r="BR128" s="206"/>
      <c r="BS128" s="206"/>
      <c r="BT128" s="206"/>
      <c r="BU128" s="206"/>
      <c r="BV128" s="206"/>
      <c r="BW128" s="206"/>
      <c r="BX128" s="206"/>
      <c r="BY128" s="206"/>
      <c r="BZ128" s="206"/>
      <c r="CA128" s="206"/>
      <c r="CB128" s="206"/>
      <c r="CC128" s="206"/>
      <c r="CD128" s="206"/>
      <c r="CE128" s="206"/>
      <c r="CF128" s="206"/>
      <c r="CG128" s="206"/>
      <c r="CH128" s="206"/>
      <c r="CI128" s="206"/>
      <c r="CJ128" s="206"/>
      <c r="CK128" s="206"/>
      <c r="CL128" s="206"/>
      <c r="CM128" s="206"/>
      <c r="CN128" s="206"/>
      <c r="CO128" s="206"/>
      <c r="CP128" s="206"/>
      <c r="CQ128" s="206"/>
      <c r="CR128" s="206"/>
      <c r="CS128" s="206"/>
      <c r="CT128" s="206"/>
      <c r="CU128" s="206"/>
      <c r="CV128" s="206"/>
      <c r="CW128" s="206"/>
      <c r="CX128" s="206"/>
      <c r="CY128" s="206"/>
      <c r="CZ128" s="206"/>
      <c r="DA128" s="206"/>
      <c r="DB128" s="206"/>
      <c r="DC128" s="206"/>
      <c r="DD128" s="206"/>
      <c r="DE128" s="206"/>
      <c r="DF128" s="206"/>
      <c r="DG128" s="206"/>
      <c r="DH128" s="206"/>
      <c r="DI128" s="206"/>
      <c r="DJ128" s="206"/>
      <c r="DK128" s="206"/>
      <c r="DL128" s="206"/>
      <c r="DM128" s="206"/>
      <c r="DN128" s="206"/>
      <c r="DO128" s="206"/>
      <c r="DP128" s="206"/>
      <c r="DQ128" s="206"/>
      <c r="DR128" s="206"/>
      <c r="DS128" s="206"/>
      <c r="DT128" s="206"/>
      <c r="DU128" s="206"/>
      <c r="DV128" s="206"/>
      <c r="DW128" s="206"/>
      <c r="DX128" s="206"/>
      <c r="DY128" s="206"/>
      <c r="DZ128" s="206"/>
      <c r="EA128" s="206"/>
      <c r="EB128" s="206"/>
      <c r="EC128" s="206"/>
      <c r="ED128" s="206"/>
      <c r="EE128" s="206"/>
      <c r="EF128" s="206"/>
      <c r="EG128" s="206"/>
      <c r="EH128" s="206"/>
      <c r="EI128" s="206"/>
      <c r="EJ128" s="206"/>
      <c r="EK128" s="206"/>
      <c r="EL128" s="206"/>
      <c r="EM128" s="206"/>
      <c r="EN128" s="206"/>
      <c r="EO128" s="206"/>
      <c r="EP128" s="206"/>
      <c r="EQ128" s="206"/>
      <c r="ER128" s="206"/>
      <c r="ES128" s="206"/>
      <c r="ET128" s="206"/>
      <c r="EU128" s="206"/>
      <c r="EV128" s="206"/>
      <c r="EW128" s="206"/>
      <c r="EX128" s="206"/>
      <c r="EY128" s="206"/>
      <c r="EZ128" s="206"/>
      <c r="FA128" s="206"/>
      <c r="FB128" s="206"/>
      <c r="FC128" s="206"/>
      <c r="FD128" s="206"/>
      <c r="FE128" s="206"/>
      <c r="FF128" s="206"/>
      <c r="FG128" s="206"/>
      <c r="FH128" s="206"/>
      <c r="FI128" s="206"/>
      <c r="FJ128" s="206"/>
      <c r="FK128" s="206"/>
      <c r="FL128" s="206"/>
      <c r="FM128" s="206"/>
      <c r="FN128" s="206"/>
      <c r="FO128" s="206"/>
      <c r="FP128" s="206"/>
      <c r="FQ128" s="206"/>
      <c r="FR128" s="206"/>
      <c r="FS128" s="206"/>
      <c r="FT128" s="206"/>
      <c r="FU128" s="206"/>
      <c r="FV128" s="206"/>
      <c r="FW128" s="206"/>
      <c r="FX128" s="206"/>
      <c r="FY128" s="206"/>
      <c r="FZ128" s="206"/>
      <c r="GA128" s="206"/>
      <c r="GB128" s="206"/>
      <c r="GC128" s="206"/>
      <c r="GD128" s="206"/>
      <c r="GE128" s="206"/>
      <c r="GF128" s="206"/>
      <c r="GG128" s="206"/>
      <c r="GH128" s="206"/>
      <c r="GI128" s="206"/>
      <c r="GJ128" s="206"/>
      <c r="GK128" s="206"/>
      <c r="GL128" s="206"/>
      <c r="GM128" s="206"/>
      <c r="GN128" s="206"/>
      <c r="GO128" s="206"/>
      <c r="GP128" s="206"/>
      <c r="GQ128" s="206"/>
      <c r="GR128" s="206"/>
      <c r="GS128" s="206"/>
      <c r="GT128" s="206"/>
      <c r="GU128" s="206"/>
      <c r="GV128" s="206"/>
      <c r="GW128" s="206"/>
      <c r="GX128" s="206"/>
      <c r="GY128" s="206"/>
      <c r="GZ128" s="206"/>
      <c r="HA128" s="206"/>
      <c r="HB128" s="206"/>
      <c r="HC128" s="206"/>
      <c r="HD128" s="206"/>
      <c r="HE128" s="206"/>
      <c r="HF128" s="206"/>
      <c r="HG128" s="206"/>
      <c r="HH128" s="206"/>
      <c r="HI128" s="206"/>
      <c r="HJ128" s="206"/>
      <c r="HK128" s="206"/>
      <c r="HL128" s="206"/>
      <c r="HM128" s="206"/>
      <c r="HN128" s="206"/>
      <c r="HO128" s="206"/>
      <c r="HP128" s="206"/>
      <c r="HQ128" s="206"/>
      <c r="HR128" s="206"/>
      <c r="HS128" s="206"/>
      <c r="HT128" s="206"/>
      <c r="HU128" s="206"/>
      <c r="HV128" s="206"/>
      <c r="HW128" s="206"/>
      <c r="HX128" s="206"/>
      <c r="HY128" s="206"/>
      <c r="HZ128" s="206"/>
      <c r="IA128" s="206"/>
      <c r="IB128" s="206"/>
      <c r="IC128" s="206"/>
      <c r="ID128" s="206"/>
      <c r="IE128" s="206"/>
      <c r="IF128" s="206"/>
      <c r="IG128" s="206"/>
      <c r="IH128" s="206"/>
      <c r="II128" s="206"/>
      <c r="IJ128" s="206"/>
      <c r="IK128" s="206"/>
      <c r="IL128" s="206"/>
      <c r="IM128" s="206"/>
      <c r="IN128" s="206"/>
      <c r="IO128" s="206"/>
      <c r="IP128" s="206"/>
      <c r="IQ128" s="206"/>
      <c r="IR128" s="206"/>
      <c r="IS128" s="206"/>
      <c r="IT128" s="206"/>
      <c r="IU128" s="206"/>
      <c r="IV128" s="206"/>
      <c r="IW128" s="206"/>
      <c r="IX128" s="206"/>
      <c r="IY128" s="206"/>
      <c r="IZ128" s="206"/>
      <c r="JA128" s="206"/>
      <c r="JB128" s="206"/>
      <c r="JC128" s="206"/>
      <c r="JD128" s="206"/>
      <c r="JE128" s="206"/>
      <c r="JF128" s="206"/>
      <c r="JG128" s="206"/>
      <c r="JH128" s="206"/>
      <c r="JI128" s="206"/>
      <c r="JJ128" s="206"/>
      <c r="JK128" s="206"/>
      <c r="JL128" s="206"/>
      <c r="JM128" s="206"/>
      <c r="JN128" s="206"/>
    </row>
    <row r="129" spans="1:274" s="207" customFormat="1" ht="16.5" thickBot="1" x14ac:dyDescent="0.3">
      <c r="A129" s="397"/>
      <c r="B129" s="396"/>
      <c r="C129" s="385"/>
      <c r="D129" s="385"/>
      <c r="E129" s="385"/>
      <c r="F129" s="385"/>
      <c r="G129" s="385"/>
      <c r="H129" s="385"/>
      <c r="I129" s="385"/>
      <c r="J129" s="385"/>
      <c r="K129" s="385"/>
      <c r="L129" s="385"/>
      <c r="M129" s="388"/>
      <c r="N129" s="391"/>
      <c r="O129" s="373"/>
      <c r="P129" s="377"/>
      <c r="Q129" s="373">
        <f ca="1">IF(NOT(ISERROR(MATCH(P129,_xlfn.ANCHORARRAY(F140),0))),O142&amp;"Por favor no seleccionar los criterios de impacto",P129)</f>
        <v>0</v>
      </c>
      <c r="R129" s="391"/>
      <c r="S129" s="373"/>
      <c r="T129" s="370"/>
      <c r="U129" s="280">
        <v>6</v>
      </c>
      <c r="V129" s="281"/>
      <c r="W129" s="282" t="str">
        <f t="shared" si="164"/>
        <v/>
      </c>
      <c r="X129" s="283"/>
      <c r="Y129" s="283"/>
      <c r="Z129" s="284" t="str">
        <f t="shared" si="159"/>
        <v/>
      </c>
      <c r="AA129" s="283"/>
      <c r="AB129" s="283"/>
      <c r="AC129" s="283"/>
      <c r="AD129" s="285" t="str">
        <f>IFERROR(IF(AND(W128="Probabilidad",W129="Probabilidad"),(AF128-(+AF128*Z129)),IF(AND(W128="Impacto",W129="Probabilidad"),(AF127-(+AF127*Z129)),IF(W129="Impacto",AF128,""))),"")</f>
        <v/>
      </c>
      <c r="AE129" s="286" t="str">
        <f t="shared" si="167"/>
        <v/>
      </c>
      <c r="AF129" s="284" t="str">
        <f t="shared" si="160"/>
        <v/>
      </c>
      <c r="AG129" s="286" t="str">
        <f t="shared" si="168"/>
        <v/>
      </c>
      <c r="AH129" s="284" t="str">
        <f>IFERROR(IF(AND(W128="Impacto",W129="Impacto"),(AH128-(+AH128*Z129)),IF(AND(W128="Probabilidad",W129="Impacto"),(AH127-(+AH127*Z129)),IF(W129="Probabilidad",AH128,""))),"")</f>
        <v/>
      </c>
      <c r="AI129" s="287" t="str">
        <f t="shared" si="166"/>
        <v/>
      </c>
      <c r="AJ129" s="288"/>
      <c r="AK129" s="289"/>
      <c r="AL129" s="290"/>
      <c r="AM129" s="290"/>
      <c r="AN129" s="291"/>
      <c r="AO129" s="292"/>
      <c r="AP129" s="293"/>
      <c r="AQ129" s="294"/>
      <c r="AR129" s="205"/>
      <c r="AS129" s="205"/>
      <c r="AT129" s="205"/>
      <c r="AU129" s="205"/>
      <c r="AV129" s="205"/>
      <c r="AW129" s="205"/>
      <c r="AX129" s="205"/>
      <c r="AY129" s="205"/>
      <c r="AZ129" s="205"/>
      <c r="BA129" s="205"/>
      <c r="BB129" s="205"/>
      <c r="BC129" s="205"/>
      <c r="BD129" s="205"/>
      <c r="BE129" s="205"/>
      <c r="BF129" s="205"/>
      <c r="BG129" s="205"/>
      <c r="BH129" s="205"/>
      <c r="BI129" s="205"/>
      <c r="BJ129" s="205"/>
      <c r="BK129" s="205"/>
      <c r="BL129" s="205"/>
      <c r="BM129" s="205"/>
      <c r="BN129" s="205"/>
      <c r="BO129" s="205"/>
      <c r="BP129" s="205"/>
      <c r="BQ129" s="205"/>
      <c r="BR129" s="206"/>
      <c r="BS129" s="206"/>
      <c r="BT129" s="206"/>
      <c r="BU129" s="206"/>
      <c r="BV129" s="206"/>
      <c r="BW129" s="206"/>
      <c r="BX129" s="206"/>
      <c r="BY129" s="206"/>
      <c r="BZ129" s="206"/>
      <c r="CA129" s="206"/>
      <c r="CB129" s="206"/>
      <c r="CC129" s="206"/>
      <c r="CD129" s="206"/>
      <c r="CE129" s="206"/>
      <c r="CF129" s="206"/>
      <c r="CG129" s="206"/>
      <c r="CH129" s="206"/>
      <c r="CI129" s="206"/>
      <c r="CJ129" s="206"/>
      <c r="CK129" s="206"/>
      <c r="CL129" s="206"/>
      <c r="CM129" s="206"/>
      <c r="CN129" s="206"/>
      <c r="CO129" s="206"/>
      <c r="CP129" s="206"/>
      <c r="CQ129" s="206"/>
      <c r="CR129" s="206"/>
      <c r="CS129" s="206"/>
      <c r="CT129" s="206"/>
      <c r="CU129" s="206"/>
      <c r="CV129" s="206"/>
      <c r="CW129" s="206"/>
      <c r="CX129" s="206"/>
      <c r="CY129" s="206"/>
      <c r="CZ129" s="206"/>
      <c r="DA129" s="206"/>
      <c r="DB129" s="206"/>
      <c r="DC129" s="206"/>
      <c r="DD129" s="206"/>
      <c r="DE129" s="206"/>
      <c r="DF129" s="206"/>
      <c r="DG129" s="206"/>
      <c r="DH129" s="206"/>
      <c r="DI129" s="206"/>
      <c r="DJ129" s="206"/>
      <c r="DK129" s="206"/>
      <c r="DL129" s="206"/>
      <c r="DM129" s="206"/>
      <c r="DN129" s="206"/>
      <c r="DO129" s="206"/>
      <c r="DP129" s="206"/>
      <c r="DQ129" s="206"/>
      <c r="DR129" s="206"/>
      <c r="DS129" s="206"/>
      <c r="DT129" s="206"/>
      <c r="DU129" s="206"/>
      <c r="DV129" s="206"/>
      <c r="DW129" s="206"/>
      <c r="DX129" s="206"/>
      <c r="DY129" s="206"/>
      <c r="DZ129" s="206"/>
      <c r="EA129" s="206"/>
      <c r="EB129" s="206"/>
      <c r="EC129" s="206"/>
      <c r="ED129" s="206"/>
      <c r="EE129" s="206"/>
      <c r="EF129" s="206"/>
      <c r="EG129" s="206"/>
      <c r="EH129" s="206"/>
      <c r="EI129" s="206"/>
      <c r="EJ129" s="206"/>
      <c r="EK129" s="206"/>
      <c r="EL129" s="206"/>
      <c r="EM129" s="206"/>
      <c r="EN129" s="206"/>
      <c r="EO129" s="206"/>
      <c r="EP129" s="206"/>
      <c r="EQ129" s="206"/>
      <c r="ER129" s="206"/>
      <c r="ES129" s="206"/>
      <c r="ET129" s="206"/>
      <c r="EU129" s="206"/>
      <c r="EV129" s="206"/>
      <c r="EW129" s="206"/>
      <c r="EX129" s="206"/>
      <c r="EY129" s="206"/>
      <c r="EZ129" s="206"/>
      <c r="FA129" s="206"/>
      <c r="FB129" s="206"/>
      <c r="FC129" s="206"/>
      <c r="FD129" s="206"/>
      <c r="FE129" s="206"/>
      <c r="FF129" s="206"/>
      <c r="FG129" s="206"/>
      <c r="FH129" s="206"/>
      <c r="FI129" s="206"/>
      <c r="FJ129" s="206"/>
      <c r="FK129" s="206"/>
      <c r="FL129" s="206"/>
      <c r="FM129" s="206"/>
      <c r="FN129" s="206"/>
      <c r="FO129" s="206"/>
      <c r="FP129" s="206"/>
      <c r="FQ129" s="206"/>
      <c r="FR129" s="206"/>
      <c r="FS129" s="206"/>
      <c r="FT129" s="206"/>
      <c r="FU129" s="206"/>
      <c r="FV129" s="206"/>
      <c r="FW129" s="206"/>
      <c r="FX129" s="206"/>
      <c r="FY129" s="206"/>
      <c r="FZ129" s="206"/>
      <c r="GA129" s="206"/>
      <c r="GB129" s="206"/>
      <c r="GC129" s="206"/>
      <c r="GD129" s="206"/>
      <c r="GE129" s="206"/>
      <c r="GF129" s="206"/>
      <c r="GG129" s="206"/>
      <c r="GH129" s="206"/>
      <c r="GI129" s="206"/>
      <c r="GJ129" s="206"/>
      <c r="GK129" s="206"/>
      <c r="GL129" s="206"/>
      <c r="GM129" s="206"/>
      <c r="GN129" s="206"/>
      <c r="GO129" s="206"/>
      <c r="GP129" s="206"/>
      <c r="GQ129" s="206"/>
      <c r="GR129" s="206"/>
      <c r="GS129" s="206"/>
      <c r="GT129" s="206"/>
      <c r="GU129" s="206"/>
      <c r="GV129" s="206"/>
      <c r="GW129" s="206"/>
      <c r="GX129" s="206"/>
      <c r="GY129" s="206"/>
      <c r="GZ129" s="206"/>
      <c r="HA129" s="206"/>
      <c r="HB129" s="206"/>
      <c r="HC129" s="206"/>
      <c r="HD129" s="206"/>
      <c r="HE129" s="206"/>
      <c r="HF129" s="206"/>
      <c r="HG129" s="206"/>
      <c r="HH129" s="206"/>
      <c r="HI129" s="206"/>
      <c r="HJ129" s="206"/>
      <c r="HK129" s="206"/>
      <c r="HL129" s="206"/>
      <c r="HM129" s="206"/>
      <c r="HN129" s="206"/>
      <c r="HO129" s="206"/>
      <c r="HP129" s="206"/>
      <c r="HQ129" s="206"/>
      <c r="HR129" s="206"/>
      <c r="HS129" s="206"/>
      <c r="HT129" s="206"/>
      <c r="HU129" s="206"/>
      <c r="HV129" s="206"/>
      <c r="HW129" s="206"/>
      <c r="HX129" s="206"/>
      <c r="HY129" s="206"/>
      <c r="HZ129" s="206"/>
      <c r="IA129" s="206"/>
      <c r="IB129" s="206"/>
      <c r="IC129" s="206"/>
      <c r="ID129" s="206"/>
      <c r="IE129" s="206"/>
      <c r="IF129" s="206"/>
      <c r="IG129" s="206"/>
      <c r="IH129" s="206"/>
      <c r="II129" s="206"/>
      <c r="IJ129" s="206"/>
      <c r="IK129" s="206"/>
      <c r="IL129" s="206"/>
      <c r="IM129" s="206"/>
      <c r="IN129" s="206"/>
      <c r="IO129" s="206"/>
      <c r="IP129" s="206"/>
      <c r="IQ129" s="206"/>
      <c r="IR129" s="206"/>
      <c r="IS129" s="206"/>
      <c r="IT129" s="206"/>
      <c r="IU129" s="206"/>
      <c r="IV129" s="206"/>
      <c r="IW129" s="206"/>
      <c r="IX129" s="206"/>
      <c r="IY129" s="206"/>
      <c r="IZ129" s="206"/>
      <c r="JA129" s="206"/>
      <c r="JB129" s="206"/>
      <c r="JC129" s="206"/>
      <c r="JD129" s="206"/>
      <c r="JE129" s="206"/>
      <c r="JF129" s="206"/>
      <c r="JG129" s="206"/>
      <c r="JH129" s="206"/>
      <c r="JI129" s="206"/>
      <c r="JJ129" s="206"/>
      <c r="JK129" s="206"/>
      <c r="JL129" s="206"/>
      <c r="JM129" s="206"/>
      <c r="JN129" s="206"/>
    </row>
    <row r="130" spans="1:274" s="207" customFormat="1" ht="240.75" thickBot="1" x14ac:dyDescent="0.3">
      <c r="A130" s="397">
        <v>20</v>
      </c>
      <c r="B130" s="394" t="s">
        <v>239</v>
      </c>
      <c r="C130" s="383" t="s">
        <v>85</v>
      </c>
      <c r="D130" s="383" t="s">
        <v>711</v>
      </c>
      <c r="E130" s="383" t="s">
        <v>712</v>
      </c>
      <c r="F130" s="383" t="s">
        <v>721</v>
      </c>
      <c r="G130" s="383" t="s">
        <v>248</v>
      </c>
      <c r="H130" s="383" t="s">
        <v>77</v>
      </c>
      <c r="I130" s="383"/>
      <c r="J130" s="383"/>
      <c r="K130" s="383"/>
      <c r="L130" s="383"/>
      <c r="M130" s="386">
        <v>50</v>
      </c>
      <c r="N130" s="389" t="str">
        <f>IF(M130&lt;=0,"",IF(M130&lt;=2,"Muy Baja",IF(M130&lt;=24,"Baja",IF(M130&lt;=500,"Media",IF(M130&lt;=5000,"Alta","Muy Alta")))))</f>
        <v>Media</v>
      </c>
      <c r="O130" s="371">
        <f>IF(N130="","",IF(N130="Muy Baja",0.2,IF(N130="Baja",0.4,IF(N130="Media",0.6,IF(N130="Alta",0.8,IF(N130="Muy Alta",1,))))))</f>
        <v>0.6</v>
      </c>
      <c r="P130" s="375" t="s">
        <v>78</v>
      </c>
      <c r="Q130" s="371" t="str">
        <f>IF(NOT(ISERROR(MATCH(P130,'[9]Tabla Impacto'!$B$222:$B$224,0))),'[9]Tabla Impacto'!$F$224&amp;"Por favor no seleccionar los criterios de impacto(Afectación Económica o presupuestal y Pérdida Reputacional)",P130)</f>
        <v xml:space="preserve">     El riesgo afecta la imagen de la entidad con algunos usuarios de relevancia frente al logro de los objetivos</v>
      </c>
      <c r="R130" s="389" t="str">
        <f>IF(OR(Q130='[9]Tabla Impacto'!$C$12,Q130='[9]Tabla Impacto'!$D$12),"Leve",IF(OR(Q130='[9]Tabla Impacto'!$C$13,Q130='[9]Tabla Impacto'!$D$13),"Menor",IF(OR(Q130='[9]Tabla Impacto'!$C$14,Q130='[9]Tabla Impacto'!$D$14),"Moderado",IF(OR(Q130='[9]Tabla Impacto'!$C$15,Q130='[9]Tabla Impacto'!$D$15),"Mayor",IF(OR(Q130='[9]Tabla Impacto'!$C$16,Q130='[9]Tabla Impacto'!$D$16),"Catastrófico","")))))</f>
        <v>Moderado</v>
      </c>
      <c r="S130" s="371">
        <f>IF(R130="","",IF(R130="Leve",0.2,IF(R130="Menor",0.4,IF(R130="Moderado",0.6,IF(R130="Mayor",0.8,IF(R130="Catastrófico",1,))))))</f>
        <v>0.6</v>
      </c>
      <c r="T130" s="368" t="str">
        <f>IF(OR(AND(N130="Muy Baja",R130="Leve"),AND(N130="Muy Baja",R130="Menor"),AND(N130="Baja",R130="Leve")),"Bajo",IF(OR(AND(N130="Muy baja",R130="Moderado"),AND(N130="Baja",R130="Menor"),AND(N130="Baja",R130="Moderado"),AND(N130="Media",R130="Leve"),AND(N130="Media",R130="Menor"),AND(N130="Media",R130="Moderado"),AND(N130="Alta",R130="Leve"),AND(N130="Alta",R130="Menor")),"Moderado",IF(OR(AND(N130="Muy Baja",R130="Mayor"),AND(N130="Baja",R130="Mayor"),AND(N130="Media",R130="Mayor"),AND(N130="Alta",R130="Moderado"),AND(N130="Alta",R130="Mayor"),AND(N130="Muy Alta",R130="Leve"),AND(N130="Muy Alta",R130="Menor"),AND(N130="Muy Alta",R130="Moderado"),AND(N130="Muy Alta",R130="Mayor")),"Alto",IF(OR(AND(N130="Muy Baja",R130="Catastrófico"),AND(N130="Baja",R130="Catastrófico"),AND(N130="Media",R130="Catastrófico"),AND(N130="Alta",R130="Catastrófico"),AND(N130="Muy Alta",R130="Catastrófico")),"Extremo",""))))</f>
        <v>Moderado</v>
      </c>
      <c r="U130" s="266">
        <v>1</v>
      </c>
      <c r="V130" s="267" t="s">
        <v>722</v>
      </c>
      <c r="W130" s="268" t="str">
        <f t="shared" si="164"/>
        <v>Probabilidad</v>
      </c>
      <c r="X130" s="269" t="s">
        <v>79</v>
      </c>
      <c r="Y130" s="269" t="s">
        <v>80</v>
      </c>
      <c r="Z130" s="270" t="str">
        <f t="shared" si="159"/>
        <v>40%</v>
      </c>
      <c r="AA130" s="269" t="s">
        <v>83</v>
      </c>
      <c r="AB130" s="269" t="s">
        <v>84</v>
      </c>
      <c r="AC130" s="269" t="s">
        <v>259</v>
      </c>
      <c r="AD130" s="271">
        <f>IFERROR(IF(W130="Probabilidad",(O130-(+O130*Z130)),IF(W130="Impacto",O130,"")),"")</f>
        <v>0.36</v>
      </c>
      <c r="AE130" s="272" t="str">
        <f>IFERROR(IF(AD130="","",IF(AD130&lt;=0.2,"Muy Baja",IF(AD130&lt;=0.4,"Baja",IF(AD130&lt;=0.6,"Media",IF(AD130&lt;=0.8,"Alta","Muy Alta"))))),"")</f>
        <v>Baja</v>
      </c>
      <c r="AF130" s="270">
        <f t="shared" si="160"/>
        <v>0.36</v>
      </c>
      <c r="AG130" s="272" t="str">
        <f>IFERROR(IF(AH130="","",IF(AH130&lt;=0.2,"Leve",IF(AH130&lt;=0.4,"Menor",IF(AH130&lt;=0.6,"Moderado",IF(AH130&lt;=0.8,"Mayor","Catastrófico"))))),"")</f>
        <v>Moderado</v>
      </c>
      <c r="AH130" s="270">
        <f>IFERROR(IF(W130="Impacto",(S130-(+S130*Z130)),IF(W130="Probabilidad",S130,"")),"")</f>
        <v>0.6</v>
      </c>
      <c r="AI130" s="273" t="str">
        <f t="shared" si="166"/>
        <v>Moderado</v>
      </c>
      <c r="AJ130" s="274" t="s">
        <v>206</v>
      </c>
      <c r="AK130" s="295" t="s">
        <v>713</v>
      </c>
      <c r="AL130" s="239" t="s">
        <v>703</v>
      </c>
      <c r="AM130" s="295" t="s">
        <v>714</v>
      </c>
      <c r="AN130" s="275">
        <v>44926</v>
      </c>
      <c r="AO130" s="351" t="s">
        <v>715</v>
      </c>
      <c r="AP130" s="347" t="s">
        <v>706</v>
      </c>
      <c r="AQ130" s="349" t="s">
        <v>716</v>
      </c>
      <c r="AR130" s="205"/>
      <c r="AS130" s="205"/>
      <c r="AT130" s="205"/>
      <c r="AU130" s="205"/>
      <c r="AV130" s="205"/>
      <c r="AW130" s="205"/>
      <c r="AX130" s="205"/>
      <c r="AY130" s="205"/>
      <c r="AZ130" s="205"/>
      <c r="BA130" s="205"/>
      <c r="BB130" s="205"/>
      <c r="BC130" s="205"/>
      <c r="BD130" s="205"/>
      <c r="BE130" s="205"/>
      <c r="BF130" s="205"/>
      <c r="BG130" s="205"/>
      <c r="BH130" s="205"/>
      <c r="BI130" s="205"/>
      <c r="BJ130" s="205"/>
      <c r="BK130" s="205"/>
      <c r="BL130" s="205"/>
      <c r="BM130" s="205"/>
      <c r="BN130" s="205"/>
      <c r="BO130" s="205"/>
      <c r="BP130" s="205"/>
      <c r="BQ130" s="205"/>
      <c r="BR130" s="206"/>
      <c r="BS130" s="206"/>
      <c r="BT130" s="206"/>
      <c r="BU130" s="206"/>
      <c r="BV130" s="206"/>
      <c r="BW130" s="206"/>
      <c r="BX130" s="206"/>
      <c r="BY130" s="206"/>
      <c r="BZ130" s="206"/>
      <c r="CA130" s="206"/>
      <c r="CB130" s="206"/>
      <c r="CC130" s="206"/>
      <c r="CD130" s="206"/>
      <c r="CE130" s="206"/>
      <c r="CF130" s="206"/>
      <c r="CG130" s="206"/>
      <c r="CH130" s="206"/>
      <c r="CI130" s="206"/>
      <c r="CJ130" s="206"/>
      <c r="CK130" s="206"/>
      <c r="CL130" s="206"/>
      <c r="CM130" s="206"/>
      <c r="CN130" s="206"/>
      <c r="CO130" s="206"/>
      <c r="CP130" s="206"/>
      <c r="CQ130" s="206"/>
      <c r="CR130" s="206"/>
      <c r="CS130" s="206"/>
      <c r="CT130" s="206"/>
      <c r="CU130" s="206"/>
      <c r="CV130" s="206"/>
      <c r="CW130" s="206"/>
      <c r="CX130" s="206"/>
      <c r="CY130" s="206"/>
      <c r="CZ130" s="206"/>
      <c r="DA130" s="206"/>
      <c r="DB130" s="206"/>
      <c r="DC130" s="206"/>
      <c r="DD130" s="206"/>
      <c r="DE130" s="206"/>
      <c r="DF130" s="206"/>
      <c r="DG130" s="206"/>
      <c r="DH130" s="206"/>
      <c r="DI130" s="206"/>
      <c r="DJ130" s="206"/>
      <c r="DK130" s="206"/>
      <c r="DL130" s="206"/>
      <c r="DM130" s="206"/>
      <c r="DN130" s="206"/>
      <c r="DO130" s="206"/>
      <c r="DP130" s="206"/>
      <c r="DQ130" s="206"/>
      <c r="DR130" s="206"/>
      <c r="DS130" s="206"/>
      <c r="DT130" s="206"/>
      <c r="DU130" s="206"/>
      <c r="DV130" s="206"/>
      <c r="DW130" s="206"/>
      <c r="DX130" s="206"/>
      <c r="DY130" s="206"/>
      <c r="DZ130" s="206"/>
      <c r="EA130" s="206"/>
      <c r="EB130" s="206"/>
      <c r="EC130" s="206"/>
      <c r="ED130" s="206"/>
      <c r="EE130" s="206"/>
      <c r="EF130" s="206"/>
      <c r="EG130" s="206"/>
      <c r="EH130" s="206"/>
      <c r="EI130" s="206"/>
      <c r="EJ130" s="206"/>
      <c r="EK130" s="206"/>
      <c r="EL130" s="206"/>
      <c r="EM130" s="206"/>
      <c r="EN130" s="206"/>
      <c r="EO130" s="206"/>
      <c r="EP130" s="206"/>
      <c r="EQ130" s="206"/>
      <c r="ER130" s="206"/>
      <c r="ES130" s="206"/>
      <c r="ET130" s="206"/>
      <c r="EU130" s="206"/>
      <c r="EV130" s="206"/>
      <c r="EW130" s="206"/>
      <c r="EX130" s="206"/>
      <c r="EY130" s="206"/>
      <c r="EZ130" s="206"/>
      <c r="FA130" s="206"/>
      <c r="FB130" s="206"/>
      <c r="FC130" s="206"/>
      <c r="FD130" s="206"/>
      <c r="FE130" s="206"/>
      <c r="FF130" s="206"/>
      <c r="FG130" s="206"/>
      <c r="FH130" s="206"/>
      <c r="FI130" s="206"/>
      <c r="FJ130" s="206"/>
      <c r="FK130" s="206"/>
      <c r="FL130" s="206"/>
      <c r="FM130" s="206"/>
      <c r="FN130" s="206"/>
      <c r="FO130" s="206"/>
      <c r="FP130" s="206"/>
      <c r="FQ130" s="206"/>
      <c r="FR130" s="206"/>
      <c r="FS130" s="206"/>
      <c r="FT130" s="206"/>
      <c r="FU130" s="206"/>
      <c r="FV130" s="206"/>
      <c r="FW130" s="206"/>
      <c r="FX130" s="206"/>
      <c r="FY130" s="206"/>
      <c r="FZ130" s="206"/>
      <c r="GA130" s="206"/>
      <c r="GB130" s="206"/>
      <c r="GC130" s="206"/>
      <c r="GD130" s="206"/>
      <c r="GE130" s="206"/>
      <c r="GF130" s="206"/>
      <c r="GG130" s="206"/>
      <c r="GH130" s="206"/>
      <c r="GI130" s="206"/>
      <c r="GJ130" s="206"/>
      <c r="GK130" s="206"/>
      <c r="GL130" s="206"/>
      <c r="GM130" s="206"/>
      <c r="GN130" s="206"/>
      <c r="GO130" s="206"/>
      <c r="GP130" s="206"/>
      <c r="GQ130" s="206"/>
      <c r="GR130" s="206"/>
      <c r="GS130" s="206"/>
      <c r="GT130" s="206"/>
      <c r="GU130" s="206"/>
      <c r="GV130" s="206"/>
      <c r="GW130" s="206"/>
      <c r="GX130" s="206"/>
      <c r="GY130" s="206"/>
      <c r="GZ130" s="206"/>
      <c r="HA130" s="206"/>
      <c r="HB130" s="206"/>
      <c r="HC130" s="206"/>
      <c r="HD130" s="206"/>
      <c r="HE130" s="206"/>
      <c r="HF130" s="206"/>
      <c r="HG130" s="206"/>
      <c r="HH130" s="206"/>
      <c r="HI130" s="206"/>
      <c r="HJ130" s="206"/>
      <c r="HK130" s="206"/>
      <c r="HL130" s="206"/>
      <c r="HM130" s="206"/>
      <c r="HN130" s="206"/>
      <c r="HO130" s="206"/>
      <c r="HP130" s="206"/>
      <c r="HQ130" s="206"/>
      <c r="HR130" s="206"/>
      <c r="HS130" s="206"/>
      <c r="HT130" s="206"/>
      <c r="HU130" s="206"/>
      <c r="HV130" s="206"/>
      <c r="HW130" s="206"/>
      <c r="HX130" s="206"/>
      <c r="HY130" s="206"/>
      <c r="HZ130" s="206"/>
      <c r="IA130" s="206"/>
      <c r="IB130" s="206"/>
      <c r="IC130" s="206"/>
      <c r="ID130" s="206"/>
      <c r="IE130" s="206"/>
      <c r="IF130" s="206"/>
      <c r="IG130" s="206"/>
      <c r="IH130" s="206"/>
      <c r="II130" s="206"/>
      <c r="IJ130" s="206"/>
      <c r="IK130" s="206"/>
      <c r="IL130" s="206"/>
      <c r="IM130" s="206"/>
      <c r="IN130" s="206"/>
      <c r="IO130" s="206"/>
      <c r="IP130" s="206"/>
      <c r="IQ130" s="206"/>
      <c r="IR130" s="206"/>
      <c r="IS130" s="206"/>
      <c r="IT130" s="206"/>
      <c r="IU130" s="206"/>
      <c r="IV130" s="206"/>
      <c r="IW130" s="206"/>
      <c r="IX130" s="206"/>
      <c r="IY130" s="206"/>
      <c r="IZ130" s="206"/>
      <c r="JA130" s="206"/>
      <c r="JB130" s="206"/>
      <c r="JC130" s="206"/>
      <c r="JD130" s="206"/>
      <c r="JE130" s="206"/>
      <c r="JF130" s="206"/>
      <c r="JG130" s="206"/>
      <c r="JH130" s="206"/>
      <c r="JI130" s="206"/>
      <c r="JJ130" s="206"/>
      <c r="JK130" s="206"/>
      <c r="JL130" s="206"/>
      <c r="JM130" s="206"/>
      <c r="JN130" s="206"/>
    </row>
    <row r="131" spans="1:274" s="207" customFormat="1" ht="270" x14ac:dyDescent="0.25">
      <c r="A131" s="397"/>
      <c r="B131" s="395"/>
      <c r="C131" s="384"/>
      <c r="D131" s="384"/>
      <c r="E131" s="384"/>
      <c r="F131" s="384"/>
      <c r="G131" s="384"/>
      <c r="H131" s="384"/>
      <c r="I131" s="384"/>
      <c r="J131" s="384"/>
      <c r="K131" s="384"/>
      <c r="L131" s="384"/>
      <c r="M131" s="387"/>
      <c r="N131" s="390"/>
      <c r="O131" s="372"/>
      <c r="P131" s="376"/>
      <c r="Q131" s="372">
        <f ca="1">IF(NOT(ISERROR(MATCH(P131,_xlfn.ANCHORARRAY(F142),0))),O144&amp;"Por favor no seleccionar los criterios de impacto",P131)</f>
        <v>0</v>
      </c>
      <c r="R131" s="390"/>
      <c r="S131" s="372"/>
      <c r="T131" s="369"/>
      <c r="U131" s="139">
        <v>2</v>
      </c>
      <c r="V131" s="276" t="s">
        <v>717</v>
      </c>
      <c r="W131" s="140" t="str">
        <f t="shared" si="164"/>
        <v>Probabilidad</v>
      </c>
      <c r="X131" s="141" t="s">
        <v>79</v>
      </c>
      <c r="Y131" s="141" t="s">
        <v>80</v>
      </c>
      <c r="Z131" s="142" t="str">
        <f t="shared" si="159"/>
        <v>40%</v>
      </c>
      <c r="AA131" s="141" t="s">
        <v>83</v>
      </c>
      <c r="AB131" s="141" t="s">
        <v>84</v>
      </c>
      <c r="AC131" s="141" t="s">
        <v>259</v>
      </c>
      <c r="AD131" s="196">
        <f>IFERROR(IF(AND(W130="Probabilidad",W131="Probabilidad"),(AF130-(+AF130*Z131)),IF(W131="Probabilidad",(O130-(+O130*Z131)),IF(W131="Impacto",AF130,""))),"")</f>
        <v>0.216</v>
      </c>
      <c r="AE131" s="143" t="str">
        <f t="shared" si="167"/>
        <v>Baja</v>
      </c>
      <c r="AF131" s="142">
        <f t="shared" si="160"/>
        <v>0.216</v>
      </c>
      <c r="AG131" s="143" t="str">
        <f t="shared" si="168"/>
        <v>Moderado</v>
      </c>
      <c r="AH131" s="142">
        <v>0.6</v>
      </c>
      <c r="AI131" s="144" t="str">
        <f t="shared" si="166"/>
        <v>Moderado</v>
      </c>
      <c r="AJ131" s="145" t="s">
        <v>206</v>
      </c>
      <c r="AK131" s="239" t="s">
        <v>718</v>
      </c>
      <c r="AL131" s="239" t="s">
        <v>703</v>
      </c>
      <c r="AM131" s="239" t="s">
        <v>719</v>
      </c>
      <c r="AN131" s="275">
        <v>44926</v>
      </c>
      <c r="AO131" s="351"/>
      <c r="AP131" s="348"/>
      <c r="AQ131" s="350"/>
      <c r="AR131" s="205"/>
      <c r="AS131" s="205"/>
      <c r="AT131" s="205"/>
      <c r="AU131" s="205"/>
      <c r="AV131" s="205"/>
      <c r="AW131" s="205"/>
      <c r="AX131" s="205"/>
      <c r="AY131" s="205"/>
      <c r="AZ131" s="205"/>
      <c r="BA131" s="205"/>
      <c r="BB131" s="205"/>
      <c r="BC131" s="205"/>
      <c r="BD131" s="205"/>
      <c r="BE131" s="205"/>
      <c r="BF131" s="205"/>
      <c r="BG131" s="205"/>
      <c r="BH131" s="205"/>
      <c r="BI131" s="205"/>
      <c r="BJ131" s="205"/>
      <c r="BK131" s="205"/>
      <c r="BL131" s="205"/>
      <c r="BM131" s="205"/>
      <c r="BN131" s="205"/>
      <c r="BO131" s="205"/>
      <c r="BP131" s="205"/>
      <c r="BQ131" s="205"/>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6"/>
      <c r="DR131" s="206"/>
      <c r="DS131" s="206"/>
      <c r="DT131" s="206"/>
      <c r="DU131" s="206"/>
      <c r="DV131" s="206"/>
      <c r="DW131" s="206"/>
      <c r="DX131" s="206"/>
      <c r="DY131" s="206"/>
      <c r="DZ131" s="206"/>
      <c r="EA131" s="206"/>
      <c r="EB131" s="206"/>
      <c r="EC131" s="206"/>
      <c r="ED131" s="206"/>
      <c r="EE131" s="206"/>
      <c r="EF131" s="206"/>
      <c r="EG131" s="206"/>
      <c r="EH131" s="206"/>
      <c r="EI131" s="206"/>
      <c r="EJ131" s="206"/>
      <c r="EK131" s="206"/>
      <c r="EL131" s="206"/>
      <c r="EM131" s="206"/>
      <c r="EN131" s="206"/>
      <c r="EO131" s="206"/>
      <c r="EP131" s="206"/>
      <c r="EQ131" s="206"/>
      <c r="ER131" s="206"/>
      <c r="ES131" s="206"/>
      <c r="ET131" s="206"/>
      <c r="EU131" s="206"/>
      <c r="EV131" s="206"/>
      <c r="EW131" s="206"/>
      <c r="EX131" s="206"/>
      <c r="EY131" s="206"/>
      <c r="EZ131" s="206"/>
      <c r="FA131" s="206"/>
      <c r="FB131" s="206"/>
      <c r="FC131" s="206"/>
      <c r="FD131" s="206"/>
      <c r="FE131" s="206"/>
      <c r="FF131" s="206"/>
      <c r="FG131" s="206"/>
      <c r="FH131" s="206"/>
      <c r="FI131" s="206"/>
      <c r="FJ131" s="206"/>
      <c r="FK131" s="206"/>
      <c r="FL131" s="206"/>
      <c r="FM131" s="206"/>
      <c r="FN131" s="206"/>
      <c r="FO131" s="206"/>
      <c r="FP131" s="206"/>
      <c r="FQ131" s="206"/>
      <c r="FR131" s="206"/>
      <c r="FS131" s="206"/>
      <c r="FT131" s="206"/>
      <c r="FU131" s="206"/>
      <c r="FV131" s="206"/>
      <c r="FW131" s="206"/>
      <c r="FX131" s="206"/>
      <c r="FY131" s="206"/>
      <c r="FZ131" s="206"/>
      <c r="GA131" s="206"/>
      <c r="GB131" s="206"/>
      <c r="GC131" s="206"/>
      <c r="GD131" s="206"/>
      <c r="GE131" s="206"/>
      <c r="GF131" s="206"/>
      <c r="GG131" s="206"/>
      <c r="GH131" s="206"/>
      <c r="GI131" s="206"/>
      <c r="GJ131" s="206"/>
      <c r="GK131" s="206"/>
      <c r="GL131" s="206"/>
      <c r="GM131" s="206"/>
      <c r="GN131" s="206"/>
      <c r="GO131" s="206"/>
      <c r="GP131" s="206"/>
      <c r="GQ131" s="206"/>
      <c r="GR131" s="206"/>
      <c r="GS131" s="206"/>
      <c r="GT131" s="206"/>
      <c r="GU131" s="206"/>
      <c r="GV131" s="206"/>
      <c r="GW131" s="206"/>
      <c r="GX131" s="206"/>
      <c r="GY131" s="206"/>
      <c r="GZ131" s="206"/>
      <c r="HA131" s="206"/>
      <c r="HB131" s="206"/>
      <c r="HC131" s="206"/>
      <c r="HD131" s="206"/>
      <c r="HE131" s="206"/>
      <c r="HF131" s="206"/>
      <c r="HG131" s="206"/>
      <c r="HH131" s="206"/>
      <c r="HI131" s="206"/>
      <c r="HJ131" s="206"/>
      <c r="HK131" s="206"/>
      <c r="HL131" s="206"/>
      <c r="HM131" s="206"/>
      <c r="HN131" s="206"/>
      <c r="HO131" s="206"/>
      <c r="HP131" s="206"/>
      <c r="HQ131" s="206"/>
      <c r="HR131" s="206"/>
      <c r="HS131" s="206"/>
      <c r="HT131" s="206"/>
      <c r="HU131" s="206"/>
      <c r="HV131" s="206"/>
      <c r="HW131" s="206"/>
      <c r="HX131" s="206"/>
      <c r="HY131" s="206"/>
      <c r="HZ131" s="206"/>
      <c r="IA131" s="206"/>
      <c r="IB131" s="206"/>
      <c r="IC131" s="206"/>
      <c r="ID131" s="206"/>
      <c r="IE131" s="206"/>
      <c r="IF131" s="206"/>
      <c r="IG131" s="206"/>
      <c r="IH131" s="206"/>
      <c r="II131" s="206"/>
      <c r="IJ131" s="206"/>
      <c r="IK131" s="206"/>
      <c r="IL131" s="206"/>
      <c r="IM131" s="206"/>
      <c r="IN131" s="206"/>
      <c r="IO131" s="206"/>
      <c r="IP131" s="206"/>
      <c r="IQ131" s="206"/>
      <c r="IR131" s="206"/>
      <c r="IS131" s="206"/>
      <c r="IT131" s="206"/>
      <c r="IU131" s="206"/>
      <c r="IV131" s="206"/>
      <c r="IW131" s="206"/>
      <c r="IX131" s="206"/>
      <c r="IY131" s="206"/>
      <c r="IZ131" s="206"/>
      <c r="JA131" s="206"/>
      <c r="JB131" s="206"/>
      <c r="JC131" s="206"/>
      <c r="JD131" s="206"/>
      <c r="JE131" s="206"/>
      <c r="JF131" s="206"/>
      <c r="JG131" s="206"/>
      <c r="JH131" s="206"/>
      <c r="JI131" s="206"/>
      <c r="JJ131" s="206"/>
      <c r="JK131" s="206"/>
      <c r="JL131" s="206"/>
      <c r="JM131" s="206"/>
      <c r="JN131" s="206"/>
    </row>
    <row r="132" spans="1:274" s="207" customFormat="1" ht="15.75" x14ac:dyDescent="0.2">
      <c r="A132" s="397"/>
      <c r="B132" s="395"/>
      <c r="C132" s="384"/>
      <c r="D132" s="384"/>
      <c r="E132" s="384"/>
      <c r="F132" s="384"/>
      <c r="G132" s="384"/>
      <c r="H132" s="384"/>
      <c r="I132" s="384"/>
      <c r="J132" s="384"/>
      <c r="K132" s="384"/>
      <c r="L132" s="384"/>
      <c r="M132" s="387"/>
      <c r="N132" s="390"/>
      <c r="O132" s="372"/>
      <c r="P132" s="376"/>
      <c r="Q132" s="372">
        <f ca="1">IF(NOT(ISERROR(MATCH(P132,_xlfn.ANCHORARRAY(F143),0))),O145&amp;"Por favor no seleccionar los criterios de impacto",P132)</f>
        <v>0</v>
      </c>
      <c r="R132" s="390"/>
      <c r="S132" s="372"/>
      <c r="T132" s="369"/>
      <c r="U132" s="139">
        <v>3</v>
      </c>
      <c r="V132" s="168"/>
      <c r="W132" s="140" t="str">
        <f t="shared" si="164"/>
        <v/>
      </c>
      <c r="X132" s="141"/>
      <c r="Y132" s="141"/>
      <c r="Z132" s="142" t="str">
        <f t="shared" si="159"/>
        <v/>
      </c>
      <c r="AA132" s="141"/>
      <c r="AB132" s="141"/>
      <c r="AC132" s="141"/>
      <c r="AD132" s="196" t="str">
        <f>IFERROR(IF(AND(W131="Probabilidad",W132="Probabilidad"),(AF131-(+AF131*Z132)),IF(AND(W131="Impacto",W132="Probabilidad"),(AF130-(+AF130*Z132)),IF(W132="Impacto",AF131,""))),"")</f>
        <v/>
      </c>
      <c r="AE132" s="143" t="str">
        <f t="shared" si="167"/>
        <v/>
      </c>
      <c r="AF132" s="142" t="str">
        <f t="shared" si="160"/>
        <v/>
      </c>
      <c r="AG132" s="143" t="str">
        <f t="shared" si="168"/>
        <v/>
      </c>
      <c r="AH132" s="142" t="str">
        <f>IFERROR(IF(AND(W131="Impacto",W132="Impacto"),(AH131-(+AH131*Z132)),IF(AND(W131="Probabilidad",W132="Impacto"),(AH130-(+AH130*Z132)),IF(W132="Probabilidad",AH131,""))),"")</f>
        <v/>
      </c>
      <c r="AI132" s="144" t="str">
        <f t="shared" si="166"/>
        <v/>
      </c>
      <c r="AJ132" s="145"/>
      <c r="AK132" s="239"/>
      <c r="AL132" s="240"/>
      <c r="AM132" s="240"/>
      <c r="AN132" s="204"/>
      <c r="AO132" s="204"/>
      <c r="AP132" s="204"/>
      <c r="AQ132" s="278"/>
      <c r="AR132" s="205"/>
      <c r="AS132" s="205"/>
      <c r="AT132" s="205"/>
      <c r="AU132" s="205"/>
      <c r="AV132" s="205"/>
      <c r="AW132" s="205"/>
      <c r="AX132" s="205"/>
      <c r="AY132" s="205"/>
      <c r="AZ132" s="205"/>
      <c r="BA132" s="205"/>
      <c r="BB132" s="205"/>
      <c r="BC132" s="205"/>
      <c r="BD132" s="205"/>
      <c r="BE132" s="205"/>
      <c r="BF132" s="205"/>
      <c r="BG132" s="205"/>
      <c r="BH132" s="205"/>
      <c r="BI132" s="205"/>
      <c r="BJ132" s="205"/>
      <c r="BK132" s="205"/>
      <c r="BL132" s="205"/>
      <c r="BM132" s="205"/>
      <c r="BN132" s="205"/>
      <c r="BO132" s="205"/>
      <c r="BP132" s="205"/>
      <c r="BQ132" s="205"/>
      <c r="BR132" s="206"/>
      <c r="BS132" s="206"/>
      <c r="BT132" s="206"/>
      <c r="BU132" s="206"/>
      <c r="BV132" s="206"/>
      <c r="BW132" s="206"/>
      <c r="BX132" s="206"/>
      <c r="BY132" s="206"/>
      <c r="BZ132" s="206"/>
      <c r="CA132" s="206"/>
      <c r="CB132" s="206"/>
      <c r="CC132" s="206"/>
      <c r="CD132" s="206"/>
      <c r="CE132" s="206"/>
      <c r="CF132" s="206"/>
      <c r="CG132" s="206"/>
      <c r="CH132" s="206"/>
      <c r="CI132" s="206"/>
      <c r="CJ132" s="206"/>
      <c r="CK132" s="206"/>
      <c r="CL132" s="206"/>
      <c r="CM132" s="206"/>
      <c r="CN132" s="206"/>
      <c r="CO132" s="206"/>
      <c r="CP132" s="206"/>
      <c r="CQ132" s="206"/>
      <c r="CR132" s="206"/>
      <c r="CS132" s="206"/>
      <c r="CT132" s="206"/>
      <c r="CU132" s="206"/>
      <c r="CV132" s="206"/>
      <c r="CW132" s="206"/>
      <c r="CX132" s="206"/>
      <c r="CY132" s="206"/>
      <c r="CZ132" s="206"/>
      <c r="DA132" s="206"/>
      <c r="DB132" s="206"/>
      <c r="DC132" s="206"/>
      <c r="DD132" s="206"/>
      <c r="DE132" s="206"/>
      <c r="DF132" s="206"/>
      <c r="DG132" s="206"/>
      <c r="DH132" s="206"/>
      <c r="DI132" s="206"/>
      <c r="DJ132" s="206"/>
      <c r="DK132" s="206"/>
      <c r="DL132" s="206"/>
      <c r="DM132" s="206"/>
      <c r="DN132" s="206"/>
      <c r="DO132" s="206"/>
      <c r="DP132" s="206"/>
      <c r="DQ132" s="206"/>
      <c r="DR132" s="206"/>
      <c r="DS132" s="206"/>
      <c r="DT132" s="206"/>
      <c r="DU132" s="206"/>
      <c r="DV132" s="206"/>
      <c r="DW132" s="206"/>
      <c r="DX132" s="206"/>
      <c r="DY132" s="206"/>
      <c r="DZ132" s="206"/>
      <c r="EA132" s="206"/>
      <c r="EB132" s="206"/>
      <c r="EC132" s="206"/>
      <c r="ED132" s="206"/>
      <c r="EE132" s="206"/>
      <c r="EF132" s="206"/>
      <c r="EG132" s="206"/>
      <c r="EH132" s="206"/>
      <c r="EI132" s="206"/>
      <c r="EJ132" s="206"/>
      <c r="EK132" s="206"/>
      <c r="EL132" s="206"/>
      <c r="EM132" s="206"/>
      <c r="EN132" s="206"/>
      <c r="EO132" s="206"/>
      <c r="EP132" s="206"/>
      <c r="EQ132" s="206"/>
      <c r="ER132" s="206"/>
      <c r="ES132" s="206"/>
      <c r="ET132" s="206"/>
      <c r="EU132" s="206"/>
      <c r="EV132" s="206"/>
      <c r="EW132" s="206"/>
      <c r="EX132" s="206"/>
      <c r="EY132" s="206"/>
      <c r="EZ132" s="206"/>
      <c r="FA132" s="206"/>
      <c r="FB132" s="206"/>
      <c r="FC132" s="206"/>
      <c r="FD132" s="206"/>
      <c r="FE132" s="206"/>
      <c r="FF132" s="206"/>
      <c r="FG132" s="206"/>
      <c r="FH132" s="206"/>
      <c r="FI132" s="206"/>
      <c r="FJ132" s="206"/>
      <c r="FK132" s="206"/>
      <c r="FL132" s="206"/>
      <c r="FM132" s="206"/>
      <c r="FN132" s="206"/>
      <c r="FO132" s="206"/>
      <c r="FP132" s="206"/>
      <c r="FQ132" s="206"/>
      <c r="FR132" s="206"/>
      <c r="FS132" s="206"/>
      <c r="FT132" s="206"/>
      <c r="FU132" s="206"/>
      <c r="FV132" s="206"/>
      <c r="FW132" s="206"/>
      <c r="FX132" s="206"/>
      <c r="FY132" s="206"/>
      <c r="FZ132" s="206"/>
      <c r="GA132" s="206"/>
      <c r="GB132" s="206"/>
      <c r="GC132" s="206"/>
      <c r="GD132" s="206"/>
      <c r="GE132" s="206"/>
      <c r="GF132" s="206"/>
      <c r="GG132" s="206"/>
      <c r="GH132" s="206"/>
      <c r="GI132" s="206"/>
      <c r="GJ132" s="206"/>
      <c r="GK132" s="206"/>
      <c r="GL132" s="206"/>
      <c r="GM132" s="206"/>
      <c r="GN132" s="206"/>
      <c r="GO132" s="206"/>
      <c r="GP132" s="206"/>
      <c r="GQ132" s="206"/>
      <c r="GR132" s="206"/>
      <c r="GS132" s="206"/>
      <c r="GT132" s="206"/>
      <c r="GU132" s="206"/>
      <c r="GV132" s="206"/>
      <c r="GW132" s="206"/>
      <c r="GX132" s="206"/>
      <c r="GY132" s="206"/>
      <c r="GZ132" s="206"/>
      <c r="HA132" s="206"/>
      <c r="HB132" s="206"/>
      <c r="HC132" s="206"/>
      <c r="HD132" s="206"/>
      <c r="HE132" s="206"/>
      <c r="HF132" s="206"/>
      <c r="HG132" s="206"/>
      <c r="HH132" s="206"/>
      <c r="HI132" s="206"/>
      <c r="HJ132" s="206"/>
      <c r="HK132" s="206"/>
      <c r="HL132" s="206"/>
      <c r="HM132" s="206"/>
      <c r="HN132" s="206"/>
      <c r="HO132" s="206"/>
      <c r="HP132" s="206"/>
      <c r="HQ132" s="206"/>
      <c r="HR132" s="206"/>
      <c r="HS132" s="206"/>
      <c r="HT132" s="206"/>
      <c r="HU132" s="206"/>
      <c r="HV132" s="206"/>
      <c r="HW132" s="206"/>
      <c r="HX132" s="206"/>
      <c r="HY132" s="206"/>
      <c r="HZ132" s="206"/>
      <c r="IA132" s="206"/>
      <c r="IB132" s="206"/>
      <c r="IC132" s="206"/>
      <c r="ID132" s="206"/>
      <c r="IE132" s="206"/>
      <c r="IF132" s="206"/>
      <c r="IG132" s="206"/>
      <c r="IH132" s="206"/>
      <c r="II132" s="206"/>
      <c r="IJ132" s="206"/>
      <c r="IK132" s="206"/>
      <c r="IL132" s="206"/>
      <c r="IM132" s="206"/>
      <c r="IN132" s="206"/>
      <c r="IO132" s="206"/>
      <c r="IP132" s="206"/>
      <c r="IQ132" s="206"/>
      <c r="IR132" s="206"/>
      <c r="IS132" s="206"/>
      <c r="IT132" s="206"/>
      <c r="IU132" s="206"/>
      <c r="IV132" s="206"/>
      <c r="IW132" s="206"/>
      <c r="IX132" s="206"/>
      <c r="IY132" s="206"/>
      <c r="IZ132" s="206"/>
      <c r="JA132" s="206"/>
      <c r="JB132" s="206"/>
      <c r="JC132" s="206"/>
      <c r="JD132" s="206"/>
      <c r="JE132" s="206"/>
      <c r="JF132" s="206"/>
      <c r="JG132" s="206"/>
      <c r="JH132" s="206"/>
      <c r="JI132" s="206"/>
      <c r="JJ132" s="206"/>
      <c r="JK132" s="206"/>
      <c r="JL132" s="206"/>
      <c r="JM132" s="206"/>
      <c r="JN132" s="206"/>
    </row>
    <row r="133" spans="1:274" s="207" customFormat="1" ht="15.75" x14ac:dyDescent="0.2">
      <c r="A133" s="397"/>
      <c r="B133" s="395"/>
      <c r="C133" s="384"/>
      <c r="D133" s="384"/>
      <c r="E133" s="384"/>
      <c r="F133" s="384"/>
      <c r="G133" s="384"/>
      <c r="H133" s="384"/>
      <c r="I133" s="384"/>
      <c r="J133" s="384"/>
      <c r="K133" s="384"/>
      <c r="L133" s="384"/>
      <c r="M133" s="387"/>
      <c r="N133" s="390"/>
      <c r="O133" s="372"/>
      <c r="P133" s="376"/>
      <c r="Q133" s="372">
        <f ca="1">IF(NOT(ISERROR(MATCH(P133,_xlfn.ANCHORARRAY(F144),0))),O146&amp;"Por favor no seleccionar los criterios de impacto",P133)</f>
        <v>0</v>
      </c>
      <c r="R133" s="390"/>
      <c r="S133" s="372"/>
      <c r="T133" s="369"/>
      <c r="U133" s="139">
        <v>4</v>
      </c>
      <c r="V133" s="168"/>
      <c r="W133" s="140" t="str">
        <f t="shared" si="164"/>
        <v/>
      </c>
      <c r="X133" s="141"/>
      <c r="Y133" s="141"/>
      <c r="Z133" s="142" t="str">
        <f t="shared" si="159"/>
        <v/>
      </c>
      <c r="AA133" s="141"/>
      <c r="AB133" s="141"/>
      <c r="AC133" s="141"/>
      <c r="AD133" s="196" t="str">
        <f>IFERROR(IF(AND(W132="Probabilidad",W133="Probabilidad"),(AF132-(+AF132*Z133)),IF(AND(W132="Impacto",W133="Probabilidad"),(AF131-(+AF131*Z133)),IF(W133="Impacto",AF132,""))),"")</f>
        <v/>
      </c>
      <c r="AE133" s="143" t="str">
        <f t="shared" si="167"/>
        <v/>
      </c>
      <c r="AF133" s="142" t="str">
        <f t="shared" si="160"/>
        <v/>
      </c>
      <c r="AG133" s="143" t="str">
        <f t="shared" si="168"/>
        <v/>
      </c>
      <c r="AH133" s="142" t="str">
        <f>IFERROR(IF(AND(W132="Impacto",W133="Impacto"),(AH132-(+AH132*Z133)),IF(AND(W132="Probabilidad",W133="Impacto"),(AH131-(+AH131*Z133)),IF(W133="Probabilidad",AH132,""))),"")</f>
        <v/>
      </c>
      <c r="AI133" s="144" t="str">
        <f t="shared" si="166"/>
        <v/>
      </c>
      <c r="AJ133" s="145"/>
      <c r="AK133" s="239"/>
      <c r="AL133" s="240"/>
      <c r="AM133" s="240"/>
      <c r="AN133" s="146"/>
      <c r="AO133" s="146"/>
      <c r="AP133" s="146"/>
      <c r="AQ133" s="204"/>
      <c r="AR133" s="205"/>
      <c r="AS133" s="205"/>
      <c r="AT133" s="205"/>
      <c r="AU133" s="205"/>
      <c r="AV133" s="205"/>
      <c r="AW133" s="205"/>
      <c r="AX133" s="205"/>
      <c r="AY133" s="205"/>
      <c r="AZ133" s="205"/>
      <c r="BA133" s="205"/>
      <c r="BB133" s="205"/>
      <c r="BC133" s="205"/>
      <c r="BD133" s="205"/>
      <c r="BE133" s="205"/>
      <c r="BF133" s="205"/>
      <c r="BG133" s="205"/>
      <c r="BH133" s="205"/>
      <c r="BI133" s="205"/>
      <c r="BJ133" s="205"/>
      <c r="BK133" s="205"/>
      <c r="BL133" s="205"/>
      <c r="BM133" s="205"/>
      <c r="BN133" s="205"/>
      <c r="BO133" s="205"/>
      <c r="BP133" s="205"/>
      <c r="BQ133" s="205"/>
      <c r="BR133" s="206"/>
      <c r="BS133" s="206"/>
      <c r="BT133" s="206"/>
      <c r="BU133" s="206"/>
      <c r="BV133" s="206"/>
      <c r="BW133" s="206"/>
      <c r="BX133" s="206"/>
      <c r="BY133" s="206"/>
      <c r="BZ133" s="206"/>
      <c r="CA133" s="206"/>
      <c r="CB133" s="206"/>
      <c r="CC133" s="206"/>
      <c r="CD133" s="206"/>
      <c r="CE133" s="206"/>
      <c r="CF133" s="206"/>
      <c r="CG133" s="206"/>
      <c r="CH133" s="206"/>
      <c r="CI133" s="206"/>
      <c r="CJ133" s="206"/>
      <c r="CK133" s="206"/>
      <c r="CL133" s="206"/>
      <c r="CM133" s="206"/>
      <c r="CN133" s="206"/>
      <c r="CO133" s="206"/>
      <c r="CP133" s="206"/>
      <c r="CQ133" s="206"/>
      <c r="CR133" s="206"/>
      <c r="CS133" s="206"/>
      <c r="CT133" s="206"/>
      <c r="CU133" s="206"/>
      <c r="CV133" s="206"/>
      <c r="CW133" s="206"/>
      <c r="CX133" s="206"/>
      <c r="CY133" s="206"/>
      <c r="CZ133" s="206"/>
      <c r="DA133" s="206"/>
      <c r="DB133" s="206"/>
      <c r="DC133" s="206"/>
      <c r="DD133" s="206"/>
      <c r="DE133" s="206"/>
      <c r="DF133" s="206"/>
      <c r="DG133" s="206"/>
      <c r="DH133" s="206"/>
      <c r="DI133" s="206"/>
      <c r="DJ133" s="206"/>
      <c r="DK133" s="206"/>
      <c r="DL133" s="206"/>
      <c r="DM133" s="206"/>
      <c r="DN133" s="206"/>
      <c r="DO133" s="206"/>
      <c r="DP133" s="206"/>
      <c r="DQ133" s="206"/>
      <c r="DR133" s="206"/>
      <c r="DS133" s="206"/>
      <c r="DT133" s="206"/>
      <c r="DU133" s="206"/>
      <c r="DV133" s="206"/>
      <c r="DW133" s="206"/>
      <c r="DX133" s="206"/>
      <c r="DY133" s="206"/>
      <c r="DZ133" s="206"/>
      <c r="EA133" s="206"/>
      <c r="EB133" s="206"/>
      <c r="EC133" s="206"/>
      <c r="ED133" s="206"/>
      <c r="EE133" s="206"/>
      <c r="EF133" s="206"/>
      <c r="EG133" s="206"/>
      <c r="EH133" s="206"/>
      <c r="EI133" s="206"/>
      <c r="EJ133" s="206"/>
      <c r="EK133" s="206"/>
      <c r="EL133" s="206"/>
      <c r="EM133" s="206"/>
      <c r="EN133" s="206"/>
      <c r="EO133" s="206"/>
      <c r="EP133" s="206"/>
      <c r="EQ133" s="206"/>
      <c r="ER133" s="206"/>
      <c r="ES133" s="206"/>
      <c r="ET133" s="206"/>
      <c r="EU133" s="206"/>
      <c r="EV133" s="206"/>
      <c r="EW133" s="206"/>
      <c r="EX133" s="206"/>
      <c r="EY133" s="206"/>
      <c r="EZ133" s="206"/>
      <c r="FA133" s="206"/>
      <c r="FB133" s="206"/>
      <c r="FC133" s="206"/>
      <c r="FD133" s="206"/>
      <c r="FE133" s="206"/>
      <c r="FF133" s="206"/>
      <c r="FG133" s="206"/>
      <c r="FH133" s="206"/>
      <c r="FI133" s="206"/>
      <c r="FJ133" s="206"/>
      <c r="FK133" s="206"/>
      <c r="FL133" s="206"/>
      <c r="FM133" s="206"/>
      <c r="FN133" s="206"/>
      <c r="FO133" s="206"/>
      <c r="FP133" s="206"/>
      <c r="FQ133" s="206"/>
      <c r="FR133" s="206"/>
      <c r="FS133" s="206"/>
      <c r="FT133" s="206"/>
      <c r="FU133" s="206"/>
      <c r="FV133" s="206"/>
      <c r="FW133" s="206"/>
      <c r="FX133" s="206"/>
      <c r="FY133" s="206"/>
      <c r="FZ133" s="206"/>
      <c r="GA133" s="206"/>
      <c r="GB133" s="206"/>
      <c r="GC133" s="206"/>
      <c r="GD133" s="206"/>
      <c r="GE133" s="206"/>
      <c r="GF133" s="206"/>
      <c r="GG133" s="206"/>
      <c r="GH133" s="206"/>
      <c r="GI133" s="206"/>
      <c r="GJ133" s="206"/>
      <c r="GK133" s="206"/>
      <c r="GL133" s="206"/>
      <c r="GM133" s="206"/>
      <c r="GN133" s="206"/>
      <c r="GO133" s="206"/>
      <c r="GP133" s="206"/>
      <c r="GQ133" s="206"/>
      <c r="GR133" s="206"/>
      <c r="GS133" s="206"/>
      <c r="GT133" s="206"/>
      <c r="GU133" s="206"/>
      <c r="GV133" s="206"/>
      <c r="GW133" s="206"/>
      <c r="GX133" s="206"/>
      <c r="GY133" s="206"/>
      <c r="GZ133" s="206"/>
      <c r="HA133" s="206"/>
      <c r="HB133" s="206"/>
      <c r="HC133" s="206"/>
      <c r="HD133" s="206"/>
      <c r="HE133" s="206"/>
      <c r="HF133" s="206"/>
      <c r="HG133" s="206"/>
      <c r="HH133" s="206"/>
      <c r="HI133" s="206"/>
      <c r="HJ133" s="206"/>
      <c r="HK133" s="206"/>
      <c r="HL133" s="206"/>
      <c r="HM133" s="206"/>
      <c r="HN133" s="206"/>
      <c r="HO133" s="206"/>
      <c r="HP133" s="206"/>
      <c r="HQ133" s="206"/>
      <c r="HR133" s="206"/>
      <c r="HS133" s="206"/>
      <c r="HT133" s="206"/>
      <c r="HU133" s="206"/>
      <c r="HV133" s="206"/>
      <c r="HW133" s="206"/>
      <c r="HX133" s="206"/>
      <c r="HY133" s="206"/>
      <c r="HZ133" s="206"/>
      <c r="IA133" s="206"/>
      <c r="IB133" s="206"/>
      <c r="IC133" s="206"/>
      <c r="ID133" s="206"/>
      <c r="IE133" s="206"/>
      <c r="IF133" s="206"/>
      <c r="IG133" s="206"/>
      <c r="IH133" s="206"/>
      <c r="II133" s="206"/>
      <c r="IJ133" s="206"/>
      <c r="IK133" s="206"/>
      <c r="IL133" s="206"/>
      <c r="IM133" s="206"/>
      <c r="IN133" s="206"/>
      <c r="IO133" s="206"/>
      <c r="IP133" s="206"/>
      <c r="IQ133" s="206"/>
      <c r="IR133" s="206"/>
      <c r="IS133" s="206"/>
      <c r="IT133" s="206"/>
      <c r="IU133" s="206"/>
      <c r="IV133" s="206"/>
      <c r="IW133" s="206"/>
      <c r="IX133" s="206"/>
      <c r="IY133" s="206"/>
      <c r="IZ133" s="206"/>
      <c r="JA133" s="206"/>
      <c r="JB133" s="206"/>
      <c r="JC133" s="206"/>
      <c r="JD133" s="206"/>
      <c r="JE133" s="206"/>
      <c r="JF133" s="206"/>
      <c r="JG133" s="206"/>
      <c r="JH133" s="206"/>
      <c r="JI133" s="206"/>
      <c r="JJ133" s="206"/>
      <c r="JK133" s="206"/>
      <c r="JL133" s="206"/>
      <c r="JM133" s="206"/>
      <c r="JN133" s="206"/>
    </row>
    <row r="134" spans="1:274" s="207" customFormat="1" ht="15.75" x14ac:dyDescent="0.25">
      <c r="A134" s="397"/>
      <c r="B134" s="395"/>
      <c r="C134" s="384"/>
      <c r="D134" s="384"/>
      <c r="E134" s="384"/>
      <c r="F134" s="384"/>
      <c r="G134" s="384"/>
      <c r="H134" s="384"/>
      <c r="I134" s="384"/>
      <c r="J134" s="384"/>
      <c r="K134" s="384"/>
      <c r="L134" s="384"/>
      <c r="M134" s="387"/>
      <c r="N134" s="390"/>
      <c r="O134" s="372"/>
      <c r="P134" s="376"/>
      <c r="Q134" s="372">
        <f ca="1">IF(NOT(ISERROR(MATCH(P134,_xlfn.ANCHORARRAY(F145),0))),O147&amp;"Por favor no seleccionar los criterios de impacto",P134)</f>
        <v>0</v>
      </c>
      <c r="R134" s="390"/>
      <c r="S134" s="372"/>
      <c r="T134" s="369"/>
      <c r="U134" s="139">
        <v>5</v>
      </c>
      <c r="V134" s="168"/>
      <c r="W134" s="140" t="str">
        <f t="shared" si="164"/>
        <v/>
      </c>
      <c r="X134" s="141"/>
      <c r="Y134" s="141"/>
      <c r="Z134" s="142" t="str">
        <f t="shared" si="159"/>
        <v/>
      </c>
      <c r="AA134" s="141"/>
      <c r="AB134" s="141"/>
      <c r="AC134" s="141"/>
      <c r="AD134" s="196" t="str">
        <f>IFERROR(IF(AND(W133="Probabilidad",W134="Probabilidad"),(AF133-(+AF133*Z134)),IF(AND(W133="Impacto",W134="Probabilidad"),(AF132-(+AF132*Z134)),IF(W134="Impacto",AF133,""))),"")</f>
        <v/>
      </c>
      <c r="AE134" s="143" t="str">
        <f t="shared" si="167"/>
        <v/>
      </c>
      <c r="AF134" s="142" t="str">
        <f t="shared" si="160"/>
        <v/>
      </c>
      <c r="AG134" s="143" t="str">
        <f t="shared" si="168"/>
        <v/>
      </c>
      <c r="AH134" s="142" t="str">
        <f>IFERROR(IF(AND(W133="Impacto",W134="Impacto"),(AH133-(+AH133*Z134)),IF(AND(W133="Probabilidad",W134="Impacto"),(AH132-(+AH132*Z134)),IF(W134="Probabilidad",AH133,""))),"")</f>
        <v/>
      </c>
      <c r="AI134" s="144" t="str">
        <f t="shared" si="166"/>
        <v/>
      </c>
      <c r="AJ134" s="145"/>
      <c r="AK134" s="239"/>
      <c r="AL134" s="240"/>
      <c r="AM134" s="240"/>
      <c r="AN134" s="146"/>
      <c r="AO134" s="146"/>
      <c r="AP134" s="146"/>
      <c r="AQ134" s="146"/>
      <c r="AR134" s="205"/>
      <c r="AS134" s="205"/>
      <c r="AT134" s="205"/>
      <c r="AU134" s="205"/>
      <c r="AV134" s="205"/>
      <c r="AW134" s="205"/>
      <c r="AX134" s="205"/>
      <c r="AY134" s="205"/>
      <c r="AZ134" s="205"/>
      <c r="BA134" s="205"/>
      <c r="BB134" s="205"/>
      <c r="BC134" s="205"/>
      <c r="BD134" s="205"/>
      <c r="BE134" s="205"/>
      <c r="BF134" s="205"/>
      <c r="BG134" s="205"/>
      <c r="BH134" s="205"/>
      <c r="BI134" s="205"/>
      <c r="BJ134" s="205"/>
      <c r="BK134" s="205"/>
      <c r="BL134" s="205"/>
      <c r="BM134" s="205"/>
      <c r="BN134" s="205"/>
      <c r="BO134" s="205"/>
      <c r="BP134" s="205"/>
      <c r="BQ134" s="205"/>
      <c r="BR134" s="206"/>
      <c r="BS134" s="206"/>
      <c r="BT134" s="206"/>
      <c r="BU134" s="206"/>
      <c r="BV134" s="206"/>
      <c r="BW134" s="206"/>
      <c r="BX134" s="206"/>
      <c r="BY134" s="206"/>
      <c r="BZ134" s="206"/>
      <c r="CA134" s="206"/>
      <c r="CB134" s="206"/>
      <c r="CC134" s="206"/>
      <c r="CD134" s="206"/>
      <c r="CE134" s="206"/>
      <c r="CF134" s="206"/>
      <c r="CG134" s="206"/>
      <c r="CH134" s="206"/>
      <c r="CI134" s="206"/>
      <c r="CJ134" s="206"/>
      <c r="CK134" s="206"/>
      <c r="CL134" s="206"/>
      <c r="CM134" s="206"/>
      <c r="CN134" s="206"/>
      <c r="CO134" s="206"/>
      <c r="CP134" s="206"/>
      <c r="CQ134" s="206"/>
      <c r="CR134" s="206"/>
      <c r="CS134" s="206"/>
      <c r="CT134" s="206"/>
      <c r="CU134" s="206"/>
      <c r="CV134" s="206"/>
      <c r="CW134" s="206"/>
      <c r="CX134" s="206"/>
      <c r="CY134" s="206"/>
      <c r="CZ134" s="206"/>
      <c r="DA134" s="206"/>
      <c r="DB134" s="206"/>
      <c r="DC134" s="206"/>
      <c r="DD134" s="206"/>
      <c r="DE134" s="206"/>
      <c r="DF134" s="206"/>
      <c r="DG134" s="206"/>
      <c r="DH134" s="206"/>
      <c r="DI134" s="206"/>
      <c r="DJ134" s="206"/>
      <c r="DK134" s="206"/>
      <c r="DL134" s="206"/>
      <c r="DM134" s="206"/>
      <c r="DN134" s="206"/>
      <c r="DO134" s="206"/>
      <c r="DP134" s="206"/>
      <c r="DQ134" s="206"/>
      <c r="DR134" s="206"/>
      <c r="DS134" s="206"/>
      <c r="DT134" s="206"/>
      <c r="DU134" s="206"/>
      <c r="DV134" s="206"/>
      <c r="DW134" s="206"/>
      <c r="DX134" s="206"/>
      <c r="DY134" s="206"/>
      <c r="DZ134" s="206"/>
      <c r="EA134" s="206"/>
      <c r="EB134" s="206"/>
      <c r="EC134" s="206"/>
      <c r="ED134" s="206"/>
      <c r="EE134" s="206"/>
      <c r="EF134" s="206"/>
      <c r="EG134" s="206"/>
      <c r="EH134" s="206"/>
      <c r="EI134" s="206"/>
      <c r="EJ134" s="206"/>
      <c r="EK134" s="206"/>
      <c r="EL134" s="206"/>
      <c r="EM134" s="206"/>
      <c r="EN134" s="206"/>
      <c r="EO134" s="206"/>
      <c r="EP134" s="206"/>
      <c r="EQ134" s="206"/>
      <c r="ER134" s="206"/>
      <c r="ES134" s="206"/>
      <c r="ET134" s="206"/>
      <c r="EU134" s="206"/>
      <c r="EV134" s="206"/>
      <c r="EW134" s="206"/>
      <c r="EX134" s="206"/>
      <c r="EY134" s="206"/>
      <c r="EZ134" s="206"/>
      <c r="FA134" s="206"/>
      <c r="FB134" s="206"/>
      <c r="FC134" s="206"/>
      <c r="FD134" s="206"/>
      <c r="FE134" s="206"/>
      <c r="FF134" s="206"/>
      <c r="FG134" s="206"/>
      <c r="FH134" s="206"/>
      <c r="FI134" s="206"/>
      <c r="FJ134" s="206"/>
      <c r="FK134" s="206"/>
      <c r="FL134" s="206"/>
      <c r="FM134" s="206"/>
      <c r="FN134" s="206"/>
      <c r="FO134" s="206"/>
      <c r="FP134" s="206"/>
      <c r="FQ134" s="206"/>
      <c r="FR134" s="206"/>
      <c r="FS134" s="206"/>
      <c r="FT134" s="206"/>
      <c r="FU134" s="206"/>
      <c r="FV134" s="206"/>
      <c r="FW134" s="206"/>
      <c r="FX134" s="206"/>
      <c r="FY134" s="206"/>
      <c r="FZ134" s="206"/>
      <c r="GA134" s="206"/>
      <c r="GB134" s="206"/>
      <c r="GC134" s="206"/>
      <c r="GD134" s="206"/>
      <c r="GE134" s="206"/>
      <c r="GF134" s="206"/>
      <c r="GG134" s="206"/>
      <c r="GH134" s="206"/>
      <c r="GI134" s="206"/>
      <c r="GJ134" s="206"/>
      <c r="GK134" s="206"/>
      <c r="GL134" s="206"/>
      <c r="GM134" s="206"/>
      <c r="GN134" s="206"/>
      <c r="GO134" s="206"/>
      <c r="GP134" s="206"/>
      <c r="GQ134" s="206"/>
      <c r="GR134" s="206"/>
      <c r="GS134" s="206"/>
      <c r="GT134" s="206"/>
      <c r="GU134" s="206"/>
      <c r="GV134" s="206"/>
      <c r="GW134" s="206"/>
      <c r="GX134" s="206"/>
      <c r="GY134" s="206"/>
      <c r="GZ134" s="206"/>
      <c r="HA134" s="206"/>
      <c r="HB134" s="206"/>
      <c r="HC134" s="206"/>
      <c r="HD134" s="206"/>
      <c r="HE134" s="206"/>
      <c r="HF134" s="206"/>
      <c r="HG134" s="206"/>
      <c r="HH134" s="206"/>
      <c r="HI134" s="206"/>
      <c r="HJ134" s="206"/>
      <c r="HK134" s="206"/>
      <c r="HL134" s="206"/>
      <c r="HM134" s="206"/>
      <c r="HN134" s="206"/>
      <c r="HO134" s="206"/>
      <c r="HP134" s="206"/>
      <c r="HQ134" s="206"/>
      <c r="HR134" s="206"/>
      <c r="HS134" s="206"/>
      <c r="HT134" s="206"/>
      <c r="HU134" s="206"/>
      <c r="HV134" s="206"/>
      <c r="HW134" s="206"/>
      <c r="HX134" s="206"/>
      <c r="HY134" s="206"/>
      <c r="HZ134" s="206"/>
      <c r="IA134" s="206"/>
      <c r="IB134" s="206"/>
      <c r="IC134" s="206"/>
      <c r="ID134" s="206"/>
      <c r="IE134" s="206"/>
      <c r="IF134" s="206"/>
      <c r="IG134" s="206"/>
      <c r="IH134" s="206"/>
      <c r="II134" s="206"/>
      <c r="IJ134" s="206"/>
      <c r="IK134" s="206"/>
      <c r="IL134" s="206"/>
      <c r="IM134" s="206"/>
      <c r="IN134" s="206"/>
      <c r="IO134" s="206"/>
      <c r="IP134" s="206"/>
      <c r="IQ134" s="206"/>
      <c r="IR134" s="206"/>
      <c r="IS134" s="206"/>
      <c r="IT134" s="206"/>
      <c r="IU134" s="206"/>
      <c r="IV134" s="206"/>
      <c r="IW134" s="206"/>
      <c r="IX134" s="206"/>
      <c r="IY134" s="206"/>
      <c r="IZ134" s="206"/>
      <c r="JA134" s="206"/>
      <c r="JB134" s="206"/>
      <c r="JC134" s="206"/>
      <c r="JD134" s="206"/>
      <c r="JE134" s="206"/>
      <c r="JF134" s="206"/>
      <c r="JG134" s="206"/>
      <c r="JH134" s="206"/>
      <c r="JI134" s="206"/>
      <c r="JJ134" s="206"/>
      <c r="JK134" s="206"/>
      <c r="JL134" s="206"/>
      <c r="JM134" s="206"/>
      <c r="JN134" s="206"/>
    </row>
    <row r="135" spans="1:274" s="207" customFormat="1" ht="16.5" thickBot="1" x14ac:dyDescent="0.3">
      <c r="A135" s="397"/>
      <c r="B135" s="396"/>
      <c r="C135" s="385"/>
      <c r="D135" s="385"/>
      <c r="E135" s="385"/>
      <c r="F135" s="385"/>
      <c r="G135" s="385"/>
      <c r="H135" s="385"/>
      <c r="I135" s="385"/>
      <c r="J135" s="385"/>
      <c r="K135" s="385"/>
      <c r="L135" s="385"/>
      <c r="M135" s="388"/>
      <c r="N135" s="391"/>
      <c r="O135" s="373"/>
      <c r="P135" s="377"/>
      <c r="Q135" s="373">
        <f ca="1">IF(NOT(ISERROR(MATCH(P135,_xlfn.ANCHORARRAY(F146),0))),O148&amp;"Por favor no seleccionar los criterios de impacto",P135)</f>
        <v>0</v>
      </c>
      <c r="R135" s="391"/>
      <c r="S135" s="373"/>
      <c r="T135" s="370"/>
      <c r="U135" s="280">
        <v>6</v>
      </c>
      <c r="V135" s="281"/>
      <c r="W135" s="282" t="str">
        <f t="shared" si="164"/>
        <v/>
      </c>
      <c r="X135" s="283"/>
      <c r="Y135" s="283"/>
      <c r="Z135" s="284" t="str">
        <f t="shared" si="159"/>
        <v/>
      </c>
      <c r="AA135" s="283"/>
      <c r="AB135" s="283"/>
      <c r="AC135" s="283"/>
      <c r="AD135" s="285" t="str">
        <f>IFERROR(IF(AND(W134="Probabilidad",W135="Probabilidad"),(AF134-(+AF134*Z135)),IF(AND(W134="Impacto",W135="Probabilidad"),(AF133-(+AF133*Z135)),IF(W135="Impacto",AF134,""))),"")</f>
        <v/>
      </c>
      <c r="AE135" s="286" t="str">
        <f t="shared" si="167"/>
        <v/>
      </c>
      <c r="AF135" s="284" t="str">
        <f t="shared" si="160"/>
        <v/>
      </c>
      <c r="AG135" s="286" t="str">
        <f t="shared" si="168"/>
        <v/>
      </c>
      <c r="AH135" s="284" t="str">
        <f>IFERROR(IF(AND(W134="Impacto",W135="Impacto"),(AH134-(+AH134*Z135)),IF(AND(W134="Probabilidad",W135="Impacto"),(AH133-(+AH133*Z135)),IF(W135="Probabilidad",AH134,""))),"")</f>
        <v/>
      </c>
      <c r="AI135" s="287" t="str">
        <f t="shared" si="166"/>
        <v/>
      </c>
      <c r="AJ135" s="288"/>
      <c r="AK135" s="289"/>
      <c r="AL135" s="290"/>
      <c r="AM135" s="290"/>
      <c r="AN135" s="291"/>
      <c r="AO135" s="291"/>
      <c r="AP135" s="291"/>
      <c r="AQ135" s="291"/>
      <c r="AR135" s="205"/>
      <c r="AS135" s="205"/>
      <c r="AT135" s="205"/>
      <c r="AU135" s="205"/>
      <c r="AV135" s="205"/>
      <c r="AW135" s="205"/>
      <c r="AX135" s="205"/>
      <c r="AY135" s="205"/>
      <c r="AZ135" s="205"/>
      <c r="BA135" s="205"/>
      <c r="BB135" s="205"/>
      <c r="BC135" s="205"/>
      <c r="BD135" s="205"/>
      <c r="BE135" s="205"/>
      <c r="BF135" s="205"/>
      <c r="BG135" s="205"/>
      <c r="BH135" s="205"/>
      <c r="BI135" s="205"/>
      <c r="BJ135" s="205"/>
      <c r="BK135" s="205"/>
      <c r="BL135" s="205"/>
      <c r="BM135" s="205"/>
      <c r="BN135" s="205"/>
      <c r="BO135" s="205"/>
      <c r="BP135" s="205"/>
      <c r="BQ135" s="205"/>
      <c r="BR135" s="206"/>
      <c r="BS135" s="206"/>
      <c r="BT135" s="206"/>
      <c r="BU135" s="206"/>
      <c r="BV135" s="206"/>
      <c r="BW135" s="206"/>
      <c r="BX135" s="206"/>
      <c r="BY135" s="206"/>
      <c r="BZ135" s="206"/>
      <c r="CA135" s="206"/>
      <c r="CB135" s="206"/>
      <c r="CC135" s="206"/>
      <c r="CD135" s="206"/>
      <c r="CE135" s="206"/>
      <c r="CF135" s="206"/>
      <c r="CG135" s="206"/>
      <c r="CH135" s="206"/>
      <c r="CI135" s="206"/>
      <c r="CJ135" s="206"/>
      <c r="CK135" s="206"/>
      <c r="CL135" s="206"/>
      <c r="CM135" s="206"/>
      <c r="CN135" s="206"/>
      <c r="CO135" s="206"/>
      <c r="CP135" s="206"/>
      <c r="CQ135" s="206"/>
      <c r="CR135" s="206"/>
      <c r="CS135" s="206"/>
      <c r="CT135" s="206"/>
      <c r="CU135" s="206"/>
      <c r="CV135" s="206"/>
      <c r="CW135" s="206"/>
      <c r="CX135" s="206"/>
      <c r="CY135" s="206"/>
      <c r="CZ135" s="206"/>
      <c r="DA135" s="206"/>
      <c r="DB135" s="206"/>
      <c r="DC135" s="206"/>
      <c r="DD135" s="206"/>
      <c r="DE135" s="206"/>
      <c r="DF135" s="206"/>
      <c r="DG135" s="206"/>
      <c r="DH135" s="206"/>
      <c r="DI135" s="206"/>
      <c r="DJ135" s="206"/>
      <c r="DK135" s="206"/>
      <c r="DL135" s="206"/>
      <c r="DM135" s="206"/>
      <c r="DN135" s="206"/>
      <c r="DO135" s="206"/>
      <c r="DP135" s="206"/>
      <c r="DQ135" s="206"/>
      <c r="DR135" s="206"/>
      <c r="DS135" s="206"/>
      <c r="DT135" s="206"/>
      <c r="DU135" s="206"/>
      <c r="DV135" s="206"/>
      <c r="DW135" s="206"/>
      <c r="DX135" s="206"/>
      <c r="DY135" s="206"/>
      <c r="DZ135" s="206"/>
      <c r="EA135" s="206"/>
      <c r="EB135" s="206"/>
      <c r="EC135" s="206"/>
      <c r="ED135" s="206"/>
      <c r="EE135" s="206"/>
      <c r="EF135" s="206"/>
      <c r="EG135" s="206"/>
      <c r="EH135" s="206"/>
      <c r="EI135" s="206"/>
      <c r="EJ135" s="206"/>
      <c r="EK135" s="206"/>
      <c r="EL135" s="206"/>
      <c r="EM135" s="206"/>
      <c r="EN135" s="206"/>
      <c r="EO135" s="206"/>
      <c r="EP135" s="206"/>
      <c r="EQ135" s="206"/>
      <c r="ER135" s="206"/>
      <c r="ES135" s="206"/>
      <c r="ET135" s="206"/>
      <c r="EU135" s="206"/>
      <c r="EV135" s="206"/>
      <c r="EW135" s="206"/>
      <c r="EX135" s="206"/>
      <c r="EY135" s="206"/>
      <c r="EZ135" s="206"/>
      <c r="FA135" s="206"/>
      <c r="FB135" s="206"/>
      <c r="FC135" s="206"/>
      <c r="FD135" s="206"/>
      <c r="FE135" s="206"/>
      <c r="FF135" s="206"/>
      <c r="FG135" s="206"/>
      <c r="FH135" s="206"/>
      <c r="FI135" s="206"/>
      <c r="FJ135" s="206"/>
      <c r="FK135" s="206"/>
      <c r="FL135" s="206"/>
      <c r="FM135" s="206"/>
      <c r="FN135" s="206"/>
      <c r="FO135" s="206"/>
      <c r="FP135" s="206"/>
      <c r="FQ135" s="206"/>
      <c r="FR135" s="206"/>
      <c r="FS135" s="206"/>
      <c r="FT135" s="206"/>
      <c r="FU135" s="206"/>
      <c r="FV135" s="206"/>
      <c r="FW135" s="206"/>
      <c r="FX135" s="206"/>
      <c r="FY135" s="206"/>
      <c r="FZ135" s="206"/>
      <c r="GA135" s="206"/>
      <c r="GB135" s="206"/>
      <c r="GC135" s="206"/>
      <c r="GD135" s="206"/>
      <c r="GE135" s="206"/>
      <c r="GF135" s="206"/>
      <c r="GG135" s="206"/>
      <c r="GH135" s="206"/>
      <c r="GI135" s="206"/>
      <c r="GJ135" s="206"/>
      <c r="GK135" s="206"/>
      <c r="GL135" s="206"/>
      <c r="GM135" s="206"/>
      <c r="GN135" s="206"/>
      <c r="GO135" s="206"/>
      <c r="GP135" s="206"/>
      <c r="GQ135" s="206"/>
      <c r="GR135" s="206"/>
      <c r="GS135" s="206"/>
      <c r="GT135" s="206"/>
      <c r="GU135" s="206"/>
      <c r="GV135" s="206"/>
      <c r="GW135" s="206"/>
      <c r="GX135" s="206"/>
      <c r="GY135" s="206"/>
      <c r="GZ135" s="206"/>
      <c r="HA135" s="206"/>
      <c r="HB135" s="206"/>
      <c r="HC135" s="206"/>
      <c r="HD135" s="206"/>
      <c r="HE135" s="206"/>
      <c r="HF135" s="206"/>
      <c r="HG135" s="206"/>
      <c r="HH135" s="206"/>
      <c r="HI135" s="206"/>
      <c r="HJ135" s="206"/>
      <c r="HK135" s="206"/>
      <c r="HL135" s="206"/>
      <c r="HM135" s="206"/>
      <c r="HN135" s="206"/>
      <c r="HO135" s="206"/>
      <c r="HP135" s="206"/>
      <c r="HQ135" s="206"/>
      <c r="HR135" s="206"/>
      <c r="HS135" s="206"/>
      <c r="HT135" s="206"/>
      <c r="HU135" s="206"/>
      <c r="HV135" s="206"/>
      <c r="HW135" s="206"/>
      <c r="HX135" s="206"/>
      <c r="HY135" s="206"/>
      <c r="HZ135" s="206"/>
      <c r="IA135" s="206"/>
      <c r="IB135" s="206"/>
      <c r="IC135" s="206"/>
      <c r="ID135" s="206"/>
      <c r="IE135" s="206"/>
      <c r="IF135" s="206"/>
      <c r="IG135" s="206"/>
      <c r="IH135" s="206"/>
      <c r="II135" s="206"/>
      <c r="IJ135" s="206"/>
      <c r="IK135" s="206"/>
      <c r="IL135" s="206"/>
      <c r="IM135" s="206"/>
      <c r="IN135" s="206"/>
      <c r="IO135" s="206"/>
      <c r="IP135" s="206"/>
      <c r="IQ135" s="206"/>
      <c r="IR135" s="206"/>
      <c r="IS135" s="206"/>
      <c r="IT135" s="206"/>
      <c r="IU135" s="206"/>
      <c r="IV135" s="206"/>
      <c r="IW135" s="206"/>
      <c r="IX135" s="206"/>
      <c r="IY135" s="206"/>
      <c r="IZ135" s="206"/>
      <c r="JA135" s="206"/>
      <c r="JB135" s="206"/>
      <c r="JC135" s="206"/>
      <c r="JD135" s="206"/>
      <c r="JE135" s="206"/>
      <c r="JF135" s="206"/>
      <c r="JG135" s="206"/>
      <c r="JH135" s="206"/>
      <c r="JI135" s="206"/>
      <c r="JJ135" s="206"/>
      <c r="JK135" s="206"/>
      <c r="JL135" s="206"/>
      <c r="JM135" s="206"/>
      <c r="JN135" s="206"/>
    </row>
    <row r="136" spans="1:274" s="207" customFormat="1" ht="153" customHeight="1" x14ac:dyDescent="0.25">
      <c r="A136" s="397">
        <v>21</v>
      </c>
      <c r="B136" s="394" t="s">
        <v>240</v>
      </c>
      <c r="C136" s="339" t="s">
        <v>85</v>
      </c>
      <c r="D136" s="339" t="s">
        <v>732</v>
      </c>
      <c r="E136" s="339" t="s">
        <v>733</v>
      </c>
      <c r="F136" s="401" t="s">
        <v>744</v>
      </c>
      <c r="G136" s="339" t="s">
        <v>248</v>
      </c>
      <c r="H136" s="339" t="s">
        <v>77</v>
      </c>
      <c r="I136" s="339"/>
      <c r="J136" s="339"/>
      <c r="K136" s="339"/>
      <c r="L136" s="339"/>
      <c r="M136" s="382">
        <v>5000</v>
      </c>
      <c r="N136" s="374" t="str">
        <f>IF(M136&lt;=0,"",IF(M136&lt;=2,"Muy Baja",IF(M136&lt;=24,"Baja",IF(M136&lt;=500,"Media",IF(M136&lt;=5000,"Alta","Muy Alta")))))</f>
        <v>Alta</v>
      </c>
      <c r="O136" s="366">
        <f>IF(N136="","",IF(N136="Muy Baja",0.2,IF(N136="Baja",0.4,IF(N136="Media",0.6,IF(N136="Alta",0.8,IF(N136="Muy Alta",1,))))))</f>
        <v>0.8</v>
      </c>
      <c r="P136" s="367" t="s">
        <v>131</v>
      </c>
      <c r="Q136" s="366" t="str">
        <f>IF(NOT(ISERROR(MATCH(P136,'[10]Tabla Impacto'!$B$222:$B$224,0))),'[10]Tabla Impacto'!$F$224&amp;"Por favor no seleccionar los criterios de impacto(Afectación Económica o presupuestal y Pérdida Reputacional)",P136)</f>
        <v xml:space="preserve">     Afectación menor a 130 SMLMV .</v>
      </c>
      <c r="R136" s="374" t="str">
        <f>IF(OR(Q136='[10]Tabla Impacto'!$C$12,Q136='[10]Tabla Impacto'!$D$12),"Leve",IF(OR(Q136='[10]Tabla Impacto'!$C$13,Q136='[10]Tabla Impacto'!$D$13),"Menor",IF(OR(Q136='[10]Tabla Impacto'!$C$14,Q136='[10]Tabla Impacto'!$D$14),"Moderado",IF(OR(Q136='[10]Tabla Impacto'!$C$15,Q136='[10]Tabla Impacto'!$D$15),"Mayor",IF(OR(Q136='[10]Tabla Impacto'!$C$16,Q136='[10]Tabla Impacto'!$D$16),"Catastrófico","")))))</f>
        <v>Leve</v>
      </c>
      <c r="S136" s="366">
        <f>IF(R136="","",IF(R136="Leve",0.2,IF(R136="Menor",0.4,IF(R136="Moderado",0.6,IF(R136="Mayor",0.8,IF(R136="Catastrófico",1,))))))</f>
        <v>0.2</v>
      </c>
      <c r="T136" s="365" t="str">
        <f>IF(OR(AND(N136="Muy Baja",R136="Leve"),AND(N136="Muy Baja",R136="Menor"),AND(N136="Baja",R136="Leve")),"Bajo",IF(OR(AND(N136="Muy baja",R136="Moderado"),AND(N136="Baja",R136="Menor"),AND(N136="Baja",R136="Moderado"),AND(N136="Media",R136="Leve"),AND(N136="Media",R136="Menor"),AND(N136="Media",R136="Moderado"),AND(N136="Alta",R136="Leve"),AND(N136="Alta",R136="Menor")),"Moderado",IF(OR(AND(N136="Muy Baja",R136="Mayor"),AND(N136="Baja",R136="Mayor"),AND(N136="Media",R136="Mayor"),AND(N136="Alta",R136="Moderado"),AND(N136="Alta",R136="Mayor"),AND(N136="Muy Alta",R136="Leve"),AND(N136="Muy Alta",R136="Menor"),AND(N136="Muy Alta",R136="Moderado"),AND(N136="Muy Alta",R136="Mayor")),"Alto",IF(OR(AND(N136="Muy Baja",R136="Catastrófico"),AND(N136="Baja",R136="Catastrófico"),AND(N136="Media",R136="Catastrófico"),AND(N136="Alta",R136="Catastrófico"),AND(N136="Muy Alta",R136="Catastrófico")),"Extremo",""))))</f>
        <v>Moderado</v>
      </c>
      <c r="U136" s="208">
        <v>1</v>
      </c>
      <c r="V136" s="309" t="s">
        <v>734</v>
      </c>
      <c r="W136" s="193" t="str">
        <f t="shared" si="164"/>
        <v>Probabilidad</v>
      </c>
      <c r="X136" s="194" t="s">
        <v>81</v>
      </c>
      <c r="Y136" s="194" t="s">
        <v>80</v>
      </c>
      <c r="Z136" s="195" t="str">
        <f>IF(AND(X136="Preventivo",Y136="Automático"),"50%",IF(AND(X136="Preventivo",Y136="Manual"),"40%",IF(AND(X136="Detectivo",Y136="Automático"),"40%",IF(AND(X136="Detectivo",Y136="Manual"),"30%",IF(AND(X136="Correctivo",Y136="Automático"),"35%",IF(AND(X136="Correctivo",Y136="Manual"),"25%",""))))))</f>
        <v>30%</v>
      </c>
      <c r="AA136" s="194" t="s">
        <v>83</v>
      </c>
      <c r="AB136" s="194" t="s">
        <v>84</v>
      </c>
      <c r="AC136" s="194" t="s">
        <v>259</v>
      </c>
      <c r="AD136" s="196">
        <f>IFERROR(IF(W136="Probabilidad",(O136-(+O136*Z136)),IF(W136="Impacto",O136,"")),"")</f>
        <v>0.56000000000000005</v>
      </c>
      <c r="AE136" s="197" t="str">
        <f>IFERROR(IF(AD136="","",IF(AD136&lt;=0.2,"Muy Baja",IF(AD136&lt;=0.4,"Baja",IF(AD136&lt;=0.6,"Media",IF(AD136&lt;=0.8,"Alta","Muy Alta"))))),"")</f>
        <v>Media</v>
      </c>
      <c r="AF136" s="195">
        <f>+AD136</f>
        <v>0.56000000000000005</v>
      </c>
      <c r="AG136" s="197" t="str">
        <f>IFERROR(IF(AH136="","",IF(AH136&lt;=0.2,"Leve",IF(AH136&lt;=0.4,"Menor",IF(AH136&lt;=0.6,"Moderado",IF(AH136&lt;=0.8,"Mayor","Catastrófico"))))),"")</f>
        <v>Leve</v>
      </c>
      <c r="AH136" s="195">
        <f>IFERROR(IF(W136="Impacto",(S136-(+S136*Z136)),IF(W136="Probabilidad",S136,"")),"")</f>
        <v>0.2</v>
      </c>
      <c r="AI136" s="198" t="str">
        <f>IFERROR(IF(OR(AND(AE136="Muy Baja",AG136="Leve"),AND(AE136="Muy Baja",AG136="Menor"),AND(AE136="Baja",AG136="Leve")),"Bajo",IF(OR(AND(AE136="Muy baja",AG136="Moderado"),AND(AE136="Baja",AG136="Menor"),AND(AE136="Baja",AG136="Moderado"),AND(AE136="Media",AG136="Leve"),AND(AE136="Media",AG136="Menor"),AND(AE136="Media",AG136="Moderado"),AND(AE136="Alta",AG136="Leve"),AND(AE136="Alta",AG136="Menor")),"Moderado",IF(OR(AND(AE136="Muy Baja",AG136="Mayor"),AND(AE136="Baja",AG136="Mayor"),AND(AE136="Media",AG136="Mayor"),AND(AE136="Alta",AG136="Moderado"),AND(AE136="Alta",AG136="Mayor"),AND(AE136="Muy Alta",AG136="Leve"),AND(AE136="Muy Alta",AG136="Menor"),AND(AE136="Muy Alta",AG136="Moderado"),AND(AE136="Muy Alta",AG136="Mayor")),"Alto",IF(OR(AND(AE136="Muy Baja",AG136="Catastrófico"),AND(AE136="Baja",AG136="Catastrófico"),AND(AE136="Media",AG136="Catastrófico"),AND(AE136="Alta",AG136="Catastrófico"),AND(AE136="Muy Alta",AG136="Catastrófico")),"Extremo","")))),"")</f>
        <v>Moderado</v>
      </c>
      <c r="AJ136" s="199" t="s">
        <v>82</v>
      </c>
      <c r="AK136" s="302" t="s">
        <v>735</v>
      </c>
      <c r="AL136" s="302" t="s">
        <v>736</v>
      </c>
      <c r="AM136" s="302" t="s">
        <v>737</v>
      </c>
      <c r="AN136" s="201" t="s">
        <v>320</v>
      </c>
      <c r="AO136" s="340" t="s">
        <v>738</v>
      </c>
      <c r="AP136" s="325" t="s">
        <v>739</v>
      </c>
      <c r="AQ136" s="325" t="s">
        <v>736</v>
      </c>
      <c r="AR136" s="205"/>
      <c r="AS136" s="205"/>
      <c r="AT136" s="205"/>
      <c r="AU136" s="205"/>
      <c r="AV136" s="205"/>
      <c r="AW136" s="205"/>
      <c r="AX136" s="205"/>
      <c r="AY136" s="205"/>
      <c r="AZ136" s="205"/>
      <c r="BA136" s="205"/>
      <c r="BB136" s="205"/>
      <c r="BC136" s="205"/>
      <c r="BD136" s="205"/>
      <c r="BE136" s="205"/>
      <c r="BF136" s="205"/>
      <c r="BG136" s="205"/>
      <c r="BH136" s="205"/>
      <c r="BI136" s="205"/>
      <c r="BJ136" s="205"/>
      <c r="BK136" s="205"/>
      <c r="BL136" s="205"/>
      <c r="BM136" s="205"/>
      <c r="BN136" s="205"/>
      <c r="BO136" s="205"/>
      <c r="BP136" s="205"/>
      <c r="BQ136" s="205"/>
      <c r="BR136" s="206"/>
      <c r="BS136" s="206"/>
      <c r="BT136" s="206"/>
      <c r="BU136" s="206"/>
      <c r="BV136" s="206"/>
      <c r="BW136" s="206"/>
      <c r="BX136" s="206"/>
      <c r="BY136" s="206"/>
      <c r="BZ136" s="206"/>
      <c r="CA136" s="206"/>
      <c r="CB136" s="206"/>
      <c r="CC136" s="206"/>
      <c r="CD136" s="206"/>
      <c r="CE136" s="206"/>
      <c r="CF136" s="206"/>
      <c r="CG136" s="206"/>
      <c r="CH136" s="206"/>
      <c r="CI136" s="206"/>
      <c r="CJ136" s="206"/>
      <c r="CK136" s="206"/>
      <c r="CL136" s="206"/>
      <c r="CM136" s="206"/>
      <c r="CN136" s="206"/>
      <c r="CO136" s="206"/>
      <c r="CP136" s="206"/>
      <c r="CQ136" s="206"/>
      <c r="CR136" s="206"/>
      <c r="CS136" s="206"/>
      <c r="CT136" s="206"/>
      <c r="CU136" s="206"/>
      <c r="CV136" s="206"/>
      <c r="CW136" s="206"/>
      <c r="CX136" s="206"/>
      <c r="CY136" s="206"/>
      <c r="CZ136" s="206"/>
      <c r="DA136" s="206"/>
      <c r="DB136" s="206"/>
      <c r="DC136" s="206"/>
      <c r="DD136" s="206"/>
      <c r="DE136" s="206"/>
      <c r="DF136" s="206"/>
      <c r="DG136" s="206"/>
      <c r="DH136" s="206"/>
      <c r="DI136" s="206"/>
      <c r="DJ136" s="206"/>
      <c r="DK136" s="206"/>
      <c r="DL136" s="206"/>
      <c r="DM136" s="206"/>
      <c r="DN136" s="206"/>
      <c r="DO136" s="206"/>
      <c r="DP136" s="206"/>
      <c r="DQ136" s="206"/>
      <c r="DR136" s="206"/>
      <c r="DS136" s="206"/>
      <c r="DT136" s="206"/>
      <c r="DU136" s="206"/>
      <c r="DV136" s="206"/>
      <c r="DW136" s="206"/>
      <c r="DX136" s="206"/>
      <c r="DY136" s="206"/>
      <c r="DZ136" s="206"/>
      <c r="EA136" s="206"/>
      <c r="EB136" s="206"/>
      <c r="EC136" s="206"/>
      <c r="ED136" s="206"/>
      <c r="EE136" s="206"/>
      <c r="EF136" s="206"/>
      <c r="EG136" s="206"/>
      <c r="EH136" s="206"/>
      <c r="EI136" s="206"/>
      <c r="EJ136" s="206"/>
      <c r="EK136" s="206"/>
      <c r="EL136" s="206"/>
      <c r="EM136" s="206"/>
      <c r="EN136" s="206"/>
      <c r="EO136" s="206"/>
      <c r="EP136" s="206"/>
      <c r="EQ136" s="206"/>
      <c r="ER136" s="206"/>
      <c r="ES136" s="206"/>
      <c r="ET136" s="206"/>
      <c r="EU136" s="206"/>
      <c r="EV136" s="206"/>
      <c r="EW136" s="206"/>
      <c r="EX136" s="206"/>
      <c r="EY136" s="206"/>
      <c r="EZ136" s="206"/>
      <c r="FA136" s="206"/>
      <c r="FB136" s="206"/>
      <c r="FC136" s="206"/>
      <c r="FD136" s="206"/>
      <c r="FE136" s="206"/>
      <c r="FF136" s="206"/>
      <c r="FG136" s="206"/>
      <c r="FH136" s="206"/>
      <c r="FI136" s="206"/>
      <c r="FJ136" s="206"/>
      <c r="FK136" s="206"/>
      <c r="FL136" s="206"/>
      <c r="FM136" s="206"/>
      <c r="FN136" s="206"/>
      <c r="FO136" s="206"/>
      <c r="FP136" s="206"/>
      <c r="FQ136" s="206"/>
      <c r="FR136" s="206"/>
      <c r="FS136" s="206"/>
      <c r="FT136" s="206"/>
      <c r="FU136" s="206"/>
      <c r="FV136" s="206"/>
      <c r="FW136" s="206"/>
      <c r="FX136" s="206"/>
      <c r="FY136" s="206"/>
      <c r="FZ136" s="206"/>
      <c r="GA136" s="206"/>
      <c r="GB136" s="206"/>
      <c r="GC136" s="206"/>
      <c r="GD136" s="206"/>
      <c r="GE136" s="206"/>
      <c r="GF136" s="206"/>
      <c r="GG136" s="206"/>
      <c r="GH136" s="206"/>
      <c r="GI136" s="206"/>
      <c r="GJ136" s="206"/>
      <c r="GK136" s="206"/>
      <c r="GL136" s="206"/>
      <c r="GM136" s="206"/>
      <c r="GN136" s="206"/>
      <c r="GO136" s="206"/>
      <c r="GP136" s="206"/>
      <c r="GQ136" s="206"/>
      <c r="GR136" s="206"/>
      <c r="GS136" s="206"/>
      <c r="GT136" s="206"/>
      <c r="GU136" s="206"/>
      <c r="GV136" s="206"/>
      <c r="GW136" s="206"/>
      <c r="GX136" s="206"/>
      <c r="GY136" s="206"/>
      <c r="GZ136" s="206"/>
      <c r="HA136" s="206"/>
      <c r="HB136" s="206"/>
      <c r="HC136" s="206"/>
      <c r="HD136" s="206"/>
      <c r="HE136" s="206"/>
      <c r="HF136" s="206"/>
      <c r="HG136" s="206"/>
      <c r="HH136" s="206"/>
      <c r="HI136" s="206"/>
      <c r="HJ136" s="206"/>
      <c r="HK136" s="206"/>
      <c r="HL136" s="206"/>
      <c r="HM136" s="206"/>
      <c r="HN136" s="206"/>
      <c r="HO136" s="206"/>
      <c r="HP136" s="206"/>
      <c r="HQ136" s="206"/>
      <c r="HR136" s="206"/>
      <c r="HS136" s="206"/>
      <c r="HT136" s="206"/>
      <c r="HU136" s="206"/>
      <c r="HV136" s="206"/>
      <c r="HW136" s="206"/>
      <c r="HX136" s="206"/>
      <c r="HY136" s="206"/>
      <c r="HZ136" s="206"/>
      <c r="IA136" s="206"/>
      <c r="IB136" s="206"/>
      <c r="IC136" s="206"/>
      <c r="ID136" s="206"/>
      <c r="IE136" s="206"/>
      <c r="IF136" s="206"/>
      <c r="IG136" s="206"/>
      <c r="IH136" s="206"/>
      <c r="II136" s="206"/>
      <c r="IJ136" s="206"/>
      <c r="IK136" s="206"/>
      <c r="IL136" s="206"/>
      <c r="IM136" s="206"/>
      <c r="IN136" s="206"/>
      <c r="IO136" s="206"/>
      <c r="IP136" s="206"/>
      <c r="IQ136" s="206"/>
      <c r="IR136" s="206"/>
      <c r="IS136" s="206"/>
      <c r="IT136" s="206"/>
      <c r="IU136" s="206"/>
      <c r="IV136" s="206"/>
      <c r="IW136" s="206"/>
      <c r="IX136" s="206"/>
      <c r="IY136" s="206"/>
      <c r="IZ136" s="206"/>
      <c r="JA136" s="206"/>
      <c r="JB136" s="206"/>
      <c r="JC136" s="206"/>
      <c r="JD136" s="206"/>
      <c r="JE136" s="206"/>
      <c r="JF136" s="206"/>
      <c r="JG136" s="206"/>
      <c r="JH136" s="206"/>
      <c r="JI136" s="206"/>
      <c r="JJ136" s="206"/>
      <c r="JK136" s="206"/>
      <c r="JL136" s="206"/>
      <c r="JM136" s="206"/>
      <c r="JN136" s="206"/>
    </row>
    <row r="137" spans="1:274" s="207" customFormat="1" ht="153" customHeight="1" x14ac:dyDescent="0.25">
      <c r="A137" s="397"/>
      <c r="B137" s="395"/>
      <c r="C137" s="339"/>
      <c r="D137" s="339"/>
      <c r="E137" s="339"/>
      <c r="F137" s="401"/>
      <c r="G137" s="339"/>
      <c r="H137" s="339"/>
      <c r="I137" s="339"/>
      <c r="J137" s="339"/>
      <c r="K137" s="339"/>
      <c r="L137" s="339"/>
      <c r="M137" s="382"/>
      <c r="N137" s="374"/>
      <c r="O137" s="366"/>
      <c r="P137" s="367"/>
      <c r="Q137" s="366">
        <f ca="1">IF(NOT(ISERROR(MATCH(P137,_xlfn.ANCHORARRAY(F148),0))),O150&amp;"Por favor no seleccionar los criterios de impacto",P137)</f>
        <v>0</v>
      </c>
      <c r="R137" s="374"/>
      <c r="S137" s="366"/>
      <c r="T137" s="365"/>
      <c r="U137" s="208">
        <v>2</v>
      </c>
      <c r="V137" s="309" t="s">
        <v>740</v>
      </c>
      <c r="W137" s="193" t="str">
        <f t="shared" si="164"/>
        <v>Probabilidad</v>
      </c>
      <c r="X137" s="194" t="s">
        <v>81</v>
      </c>
      <c r="Y137" s="194" t="s">
        <v>80</v>
      </c>
      <c r="Z137" s="195" t="str">
        <f t="shared" ref="Z137:Z141" si="169">IF(AND(X137="Preventivo",Y137="Automático"),"50%",IF(AND(X137="Preventivo",Y137="Manual"),"40%",IF(AND(X137="Detectivo",Y137="Automático"),"40%",IF(AND(X137="Detectivo",Y137="Manual"),"30%",IF(AND(X137="Correctivo",Y137="Automático"),"35%",IF(AND(X137="Correctivo",Y137="Manual"),"25%",""))))))</f>
        <v>30%</v>
      </c>
      <c r="AA137" s="194" t="s">
        <v>83</v>
      </c>
      <c r="AB137" s="194" t="s">
        <v>204</v>
      </c>
      <c r="AC137" s="194" t="s">
        <v>259</v>
      </c>
      <c r="AD137" s="196">
        <f>IFERROR(IF(AND(W136="Probabilidad",W137="Probabilidad"),(AF136-(+AF136*Z137)),IF(W137="Probabilidad",(O136-(+O136*Z137)),IF(W137="Impacto",AF136,""))),"")</f>
        <v>0.39200000000000002</v>
      </c>
      <c r="AE137" s="197" t="str">
        <f t="shared" ref="AE137:AE141" si="170">IFERROR(IF(AD137="","",IF(AD137&lt;=0.2,"Muy Baja",IF(AD137&lt;=0.4,"Baja",IF(AD137&lt;=0.6,"Media",IF(AD137&lt;=0.8,"Alta","Muy Alta"))))),"")</f>
        <v>Baja</v>
      </c>
      <c r="AF137" s="195">
        <f t="shared" ref="AF137:AF141" si="171">+AD137</f>
        <v>0.39200000000000002</v>
      </c>
      <c r="AG137" s="197" t="str">
        <f t="shared" ref="AG137:AG141" si="172">IFERROR(IF(AH137="","",IF(AH137&lt;=0.2,"Leve",IF(AH137&lt;=0.4,"Menor",IF(AH137&lt;=0.6,"Moderado",IF(AH137&lt;=0.8,"Mayor","Catastrófico"))))),"")</f>
        <v>Leve</v>
      </c>
      <c r="AH137" s="195">
        <f>IFERROR(IF(AND(W136="Impacto",W137="Impacto"),(AH136-(+AH136*Z137)),IF(W137="Impacto",($R$13-(+$R$13*Z137)),IF(W137="Probabilidad",AH136,""))),"")</f>
        <v>0.2</v>
      </c>
      <c r="AI137" s="198" t="str">
        <f t="shared" ref="AI137:AI141" si="173">IFERROR(IF(OR(AND(AE137="Muy Baja",AG137="Leve"),AND(AE137="Muy Baja",AG137="Menor"),AND(AE137="Baja",AG137="Leve")),"Bajo",IF(OR(AND(AE137="Muy baja",AG137="Moderado"),AND(AE137="Baja",AG137="Menor"),AND(AE137="Baja",AG137="Moderado"),AND(AE137="Media",AG137="Leve"),AND(AE137="Media",AG137="Menor"),AND(AE137="Media",AG137="Moderado"),AND(AE137="Alta",AG137="Leve"),AND(AE137="Alta",AG137="Menor")),"Moderado",IF(OR(AND(AE137="Muy Baja",AG137="Mayor"),AND(AE137="Baja",AG137="Mayor"),AND(AE137="Media",AG137="Mayor"),AND(AE137="Alta",AG137="Moderado"),AND(AE137="Alta",AG137="Mayor"),AND(AE137="Muy Alta",AG137="Leve"),AND(AE137="Muy Alta",AG137="Menor"),AND(AE137="Muy Alta",AG137="Moderado"),AND(AE137="Muy Alta",AG137="Mayor")),"Alto",IF(OR(AND(AE137="Muy Baja",AG137="Catastrófico"),AND(AE137="Baja",AG137="Catastrófico"),AND(AE137="Media",AG137="Catastrófico"),AND(AE137="Alta",AG137="Catastrófico"),AND(AE137="Muy Alta",AG137="Catastrófico")),"Extremo","")))),"")</f>
        <v>Bajo</v>
      </c>
      <c r="AJ137" s="199" t="s">
        <v>205</v>
      </c>
      <c r="AK137" s="302" t="s">
        <v>741</v>
      </c>
      <c r="AL137" s="302" t="s">
        <v>736</v>
      </c>
      <c r="AM137" s="302" t="s">
        <v>742</v>
      </c>
      <c r="AN137" s="310" t="s">
        <v>743</v>
      </c>
      <c r="AO137" s="341"/>
      <c r="AP137" s="342"/>
      <c r="AQ137" s="342"/>
      <c r="AR137" s="205"/>
      <c r="AS137" s="205"/>
      <c r="AT137" s="205"/>
      <c r="AU137" s="205"/>
      <c r="AV137" s="205"/>
      <c r="AW137" s="205"/>
      <c r="AX137" s="205"/>
      <c r="AY137" s="205"/>
      <c r="AZ137" s="205"/>
      <c r="BA137" s="205"/>
      <c r="BB137" s="205"/>
      <c r="BC137" s="205"/>
      <c r="BD137" s="205"/>
      <c r="BE137" s="205"/>
      <c r="BF137" s="205"/>
      <c r="BG137" s="205"/>
      <c r="BH137" s="205"/>
      <c r="BI137" s="205"/>
      <c r="BJ137" s="205"/>
      <c r="BK137" s="205"/>
      <c r="BL137" s="205"/>
      <c r="BM137" s="205"/>
      <c r="BN137" s="205"/>
      <c r="BO137" s="205"/>
      <c r="BP137" s="205"/>
      <c r="BQ137" s="205"/>
      <c r="BR137" s="206"/>
      <c r="BS137" s="206"/>
      <c r="BT137" s="206"/>
      <c r="BU137" s="206"/>
      <c r="BV137" s="206"/>
      <c r="BW137" s="206"/>
      <c r="BX137" s="206"/>
      <c r="BY137" s="206"/>
      <c r="BZ137" s="206"/>
      <c r="CA137" s="206"/>
      <c r="CB137" s="206"/>
      <c r="CC137" s="206"/>
      <c r="CD137" s="206"/>
      <c r="CE137" s="206"/>
      <c r="CF137" s="206"/>
      <c r="CG137" s="206"/>
      <c r="CH137" s="206"/>
      <c r="CI137" s="206"/>
      <c r="CJ137" s="206"/>
      <c r="CK137" s="206"/>
      <c r="CL137" s="206"/>
      <c r="CM137" s="206"/>
      <c r="CN137" s="206"/>
      <c r="CO137" s="206"/>
      <c r="CP137" s="206"/>
      <c r="CQ137" s="206"/>
      <c r="CR137" s="206"/>
      <c r="CS137" s="206"/>
      <c r="CT137" s="206"/>
      <c r="CU137" s="206"/>
      <c r="CV137" s="206"/>
      <c r="CW137" s="206"/>
      <c r="CX137" s="206"/>
      <c r="CY137" s="206"/>
      <c r="CZ137" s="206"/>
      <c r="DA137" s="206"/>
      <c r="DB137" s="206"/>
      <c r="DC137" s="206"/>
      <c r="DD137" s="206"/>
      <c r="DE137" s="206"/>
      <c r="DF137" s="206"/>
      <c r="DG137" s="206"/>
      <c r="DH137" s="206"/>
      <c r="DI137" s="206"/>
      <c r="DJ137" s="206"/>
      <c r="DK137" s="206"/>
      <c r="DL137" s="206"/>
      <c r="DM137" s="206"/>
      <c r="DN137" s="206"/>
      <c r="DO137" s="206"/>
      <c r="DP137" s="206"/>
      <c r="DQ137" s="206"/>
      <c r="DR137" s="206"/>
      <c r="DS137" s="206"/>
      <c r="DT137" s="206"/>
      <c r="DU137" s="206"/>
      <c r="DV137" s="206"/>
      <c r="DW137" s="206"/>
      <c r="DX137" s="206"/>
      <c r="DY137" s="206"/>
      <c r="DZ137" s="206"/>
      <c r="EA137" s="206"/>
      <c r="EB137" s="206"/>
      <c r="EC137" s="206"/>
      <c r="ED137" s="206"/>
      <c r="EE137" s="206"/>
      <c r="EF137" s="206"/>
      <c r="EG137" s="206"/>
      <c r="EH137" s="206"/>
      <c r="EI137" s="206"/>
      <c r="EJ137" s="206"/>
      <c r="EK137" s="206"/>
      <c r="EL137" s="206"/>
      <c r="EM137" s="206"/>
      <c r="EN137" s="206"/>
      <c r="EO137" s="206"/>
      <c r="EP137" s="206"/>
      <c r="EQ137" s="206"/>
      <c r="ER137" s="206"/>
      <c r="ES137" s="206"/>
      <c r="ET137" s="206"/>
      <c r="EU137" s="206"/>
      <c r="EV137" s="206"/>
      <c r="EW137" s="206"/>
      <c r="EX137" s="206"/>
      <c r="EY137" s="206"/>
      <c r="EZ137" s="206"/>
      <c r="FA137" s="206"/>
      <c r="FB137" s="206"/>
      <c r="FC137" s="206"/>
      <c r="FD137" s="206"/>
      <c r="FE137" s="206"/>
      <c r="FF137" s="206"/>
      <c r="FG137" s="206"/>
      <c r="FH137" s="206"/>
      <c r="FI137" s="206"/>
      <c r="FJ137" s="206"/>
      <c r="FK137" s="206"/>
      <c r="FL137" s="206"/>
      <c r="FM137" s="206"/>
      <c r="FN137" s="206"/>
      <c r="FO137" s="206"/>
      <c r="FP137" s="206"/>
      <c r="FQ137" s="206"/>
      <c r="FR137" s="206"/>
      <c r="FS137" s="206"/>
      <c r="FT137" s="206"/>
      <c r="FU137" s="206"/>
      <c r="FV137" s="206"/>
      <c r="FW137" s="206"/>
      <c r="FX137" s="206"/>
      <c r="FY137" s="206"/>
      <c r="FZ137" s="206"/>
      <c r="GA137" s="206"/>
      <c r="GB137" s="206"/>
      <c r="GC137" s="206"/>
      <c r="GD137" s="206"/>
      <c r="GE137" s="206"/>
      <c r="GF137" s="206"/>
      <c r="GG137" s="206"/>
      <c r="GH137" s="206"/>
      <c r="GI137" s="206"/>
      <c r="GJ137" s="206"/>
      <c r="GK137" s="206"/>
      <c r="GL137" s="206"/>
      <c r="GM137" s="206"/>
      <c r="GN137" s="206"/>
      <c r="GO137" s="206"/>
      <c r="GP137" s="206"/>
      <c r="GQ137" s="206"/>
      <c r="GR137" s="206"/>
      <c r="GS137" s="206"/>
      <c r="GT137" s="206"/>
      <c r="GU137" s="206"/>
      <c r="GV137" s="206"/>
      <c r="GW137" s="206"/>
      <c r="GX137" s="206"/>
      <c r="GY137" s="206"/>
      <c r="GZ137" s="206"/>
      <c r="HA137" s="206"/>
      <c r="HB137" s="206"/>
      <c r="HC137" s="206"/>
      <c r="HD137" s="206"/>
      <c r="HE137" s="206"/>
      <c r="HF137" s="206"/>
      <c r="HG137" s="206"/>
      <c r="HH137" s="206"/>
      <c r="HI137" s="206"/>
      <c r="HJ137" s="206"/>
      <c r="HK137" s="206"/>
      <c r="HL137" s="206"/>
      <c r="HM137" s="206"/>
      <c r="HN137" s="206"/>
      <c r="HO137" s="206"/>
      <c r="HP137" s="206"/>
      <c r="HQ137" s="206"/>
      <c r="HR137" s="206"/>
      <c r="HS137" s="206"/>
      <c r="HT137" s="206"/>
      <c r="HU137" s="206"/>
      <c r="HV137" s="206"/>
      <c r="HW137" s="206"/>
      <c r="HX137" s="206"/>
      <c r="HY137" s="206"/>
      <c r="HZ137" s="206"/>
      <c r="IA137" s="206"/>
      <c r="IB137" s="206"/>
      <c r="IC137" s="206"/>
      <c r="ID137" s="206"/>
      <c r="IE137" s="206"/>
      <c r="IF137" s="206"/>
      <c r="IG137" s="206"/>
      <c r="IH137" s="206"/>
      <c r="II137" s="206"/>
      <c r="IJ137" s="206"/>
      <c r="IK137" s="206"/>
      <c r="IL137" s="206"/>
      <c r="IM137" s="206"/>
      <c r="IN137" s="206"/>
      <c r="IO137" s="206"/>
      <c r="IP137" s="206"/>
      <c r="IQ137" s="206"/>
      <c r="IR137" s="206"/>
      <c r="IS137" s="206"/>
      <c r="IT137" s="206"/>
      <c r="IU137" s="206"/>
      <c r="IV137" s="206"/>
      <c r="IW137" s="206"/>
      <c r="IX137" s="206"/>
      <c r="IY137" s="206"/>
      <c r="IZ137" s="206"/>
      <c r="JA137" s="206"/>
      <c r="JB137" s="206"/>
      <c r="JC137" s="206"/>
      <c r="JD137" s="206"/>
      <c r="JE137" s="206"/>
      <c r="JF137" s="206"/>
      <c r="JG137" s="206"/>
      <c r="JH137" s="206"/>
      <c r="JI137" s="206"/>
      <c r="JJ137" s="206"/>
      <c r="JK137" s="206"/>
      <c r="JL137" s="206"/>
      <c r="JM137" s="206"/>
      <c r="JN137" s="206"/>
    </row>
    <row r="138" spans="1:274" s="207" customFormat="1" ht="4.5" customHeight="1" x14ac:dyDescent="0.25">
      <c r="A138" s="397"/>
      <c r="B138" s="395"/>
      <c r="C138" s="339"/>
      <c r="D138" s="339"/>
      <c r="E138" s="339"/>
      <c r="F138" s="401"/>
      <c r="G138" s="339"/>
      <c r="H138" s="339"/>
      <c r="I138" s="339"/>
      <c r="J138" s="339"/>
      <c r="K138" s="339"/>
      <c r="L138" s="339"/>
      <c r="M138" s="382"/>
      <c r="N138" s="374"/>
      <c r="O138" s="366"/>
      <c r="P138" s="367"/>
      <c r="Q138" s="366">
        <f ca="1">IF(NOT(ISERROR(MATCH(P138,_xlfn.ANCHORARRAY(F149),0))),O151&amp;"Por favor no seleccionar los criterios de impacto",P138)</f>
        <v>0</v>
      </c>
      <c r="R138" s="374"/>
      <c r="S138" s="366"/>
      <c r="T138" s="365"/>
      <c r="U138" s="208">
        <v>3</v>
      </c>
      <c r="V138" s="192"/>
      <c r="W138" s="193" t="str">
        <f t="shared" si="164"/>
        <v/>
      </c>
      <c r="X138" s="194"/>
      <c r="Y138" s="194"/>
      <c r="Z138" s="195" t="str">
        <f t="shared" si="169"/>
        <v/>
      </c>
      <c r="AA138" s="194"/>
      <c r="AB138" s="194"/>
      <c r="AC138" s="194"/>
      <c r="AD138" s="196" t="str">
        <f>IFERROR(IF(AND(W137="Probabilidad",W138="Probabilidad"),(AF137-(+AF137*Z138)),IF(AND(W137="Impacto",W138="Probabilidad"),(AF136-(+AF136*Z138)),IF(W138="Impacto",AF137,""))),"")</f>
        <v/>
      </c>
      <c r="AE138" s="197" t="str">
        <f t="shared" si="170"/>
        <v/>
      </c>
      <c r="AF138" s="195" t="str">
        <f t="shared" si="171"/>
        <v/>
      </c>
      <c r="AG138" s="197" t="str">
        <f t="shared" si="172"/>
        <v/>
      </c>
      <c r="AH138" s="195" t="str">
        <f>IFERROR(IF(AND(W137="Impacto",W138="Impacto"),(AH137-(+AH137*Z138)),IF(AND(W137="Probabilidad",W138="Impacto"),(AH136-(+AH136*Z138)),IF(W138="Probabilidad",AH137,""))),"")</f>
        <v/>
      </c>
      <c r="AI138" s="198" t="str">
        <f t="shared" si="173"/>
        <v/>
      </c>
      <c r="AJ138" s="199"/>
      <c r="AK138" s="302"/>
      <c r="AL138" s="304"/>
      <c r="AM138" s="304"/>
      <c r="AN138" s="201"/>
      <c r="AO138" s="188"/>
      <c r="AP138" s="311"/>
      <c r="AQ138" s="311"/>
      <c r="AR138" s="205"/>
      <c r="AS138" s="205"/>
      <c r="AT138" s="205"/>
      <c r="AU138" s="205"/>
      <c r="AV138" s="205"/>
      <c r="AW138" s="205"/>
      <c r="AX138" s="205"/>
      <c r="AY138" s="205"/>
      <c r="AZ138" s="205"/>
      <c r="BA138" s="205"/>
      <c r="BB138" s="205"/>
      <c r="BC138" s="205"/>
      <c r="BD138" s="205"/>
      <c r="BE138" s="205"/>
      <c r="BF138" s="205"/>
      <c r="BG138" s="205"/>
      <c r="BH138" s="205"/>
      <c r="BI138" s="205"/>
      <c r="BJ138" s="205"/>
      <c r="BK138" s="205"/>
      <c r="BL138" s="205"/>
      <c r="BM138" s="205"/>
      <c r="BN138" s="205"/>
      <c r="BO138" s="205"/>
      <c r="BP138" s="205"/>
      <c r="BQ138" s="205"/>
      <c r="BR138" s="206"/>
      <c r="BS138" s="206"/>
      <c r="BT138" s="206"/>
      <c r="BU138" s="206"/>
      <c r="BV138" s="206"/>
      <c r="BW138" s="206"/>
      <c r="BX138" s="206"/>
      <c r="BY138" s="206"/>
      <c r="BZ138" s="206"/>
      <c r="CA138" s="206"/>
      <c r="CB138" s="206"/>
      <c r="CC138" s="206"/>
      <c r="CD138" s="206"/>
      <c r="CE138" s="206"/>
      <c r="CF138" s="206"/>
      <c r="CG138" s="206"/>
      <c r="CH138" s="206"/>
      <c r="CI138" s="206"/>
      <c r="CJ138" s="206"/>
      <c r="CK138" s="206"/>
      <c r="CL138" s="206"/>
      <c r="CM138" s="206"/>
      <c r="CN138" s="206"/>
      <c r="CO138" s="206"/>
      <c r="CP138" s="206"/>
      <c r="CQ138" s="206"/>
      <c r="CR138" s="206"/>
      <c r="CS138" s="206"/>
      <c r="CT138" s="206"/>
      <c r="CU138" s="206"/>
      <c r="CV138" s="206"/>
      <c r="CW138" s="206"/>
      <c r="CX138" s="206"/>
      <c r="CY138" s="206"/>
      <c r="CZ138" s="206"/>
      <c r="DA138" s="206"/>
      <c r="DB138" s="206"/>
      <c r="DC138" s="206"/>
      <c r="DD138" s="206"/>
      <c r="DE138" s="206"/>
      <c r="DF138" s="206"/>
      <c r="DG138" s="206"/>
      <c r="DH138" s="206"/>
      <c r="DI138" s="206"/>
      <c r="DJ138" s="206"/>
      <c r="DK138" s="206"/>
      <c r="DL138" s="206"/>
      <c r="DM138" s="206"/>
      <c r="DN138" s="206"/>
      <c r="DO138" s="206"/>
      <c r="DP138" s="206"/>
      <c r="DQ138" s="206"/>
      <c r="DR138" s="206"/>
      <c r="DS138" s="206"/>
      <c r="DT138" s="206"/>
      <c r="DU138" s="206"/>
      <c r="DV138" s="206"/>
      <c r="DW138" s="206"/>
      <c r="DX138" s="206"/>
      <c r="DY138" s="206"/>
      <c r="DZ138" s="206"/>
      <c r="EA138" s="206"/>
      <c r="EB138" s="206"/>
      <c r="EC138" s="206"/>
      <c r="ED138" s="206"/>
      <c r="EE138" s="206"/>
      <c r="EF138" s="206"/>
      <c r="EG138" s="206"/>
      <c r="EH138" s="206"/>
      <c r="EI138" s="206"/>
      <c r="EJ138" s="206"/>
      <c r="EK138" s="206"/>
      <c r="EL138" s="206"/>
      <c r="EM138" s="206"/>
      <c r="EN138" s="206"/>
      <c r="EO138" s="206"/>
      <c r="EP138" s="206"/>
      <c r="EQ138" s="206"/>
      <c r="ER138" s="206"/>
      <c r="ES138" s="206"/>
      <c r="ET138" s="206"/>
      <c r="EU138" s="206"/>
      <c r="EV138" s="206"/>
      <c r="EW138" s="206"/>
      <c r="EX138" s="206"/>
      <c r="EY138" s="206"/>
      <c r="EZ138" s="206"/>
      <c r="FA138" s="206"/>
      <c r="FB138" s="206"/>
      <c r="FC138" s="206"/>
      <c r="FD138" s="206"/>
      <c r="FE138" s="206"/>
      <c r="FF138" s="206"/>
      <c r="FG138" s="206"/>
      <c r="FH138" s="206"/>
      <c r="FI138" s="206"/>
      <c r="FJ138" s="206"/>
      <c r="FK138" s="206"/>
      <c r="FL138" s="206"/>
      <c r="FM138" s="206"/>
      <c r="FN138" s="206"/>
      <c r="FO138" s="206"/>
      <c r="FP138" s="206"/>
      <c r="FQ138" s="206"/>
      <c r="FR138" s="206"/>
      <c r="FS138" s="206"/>
      <c r="FT138" s="206"/>
      <c r="FU138" s="206"/>
      <c r="FV138" s="206"/>
      <c r="FW138" s="206"/>
      <c r="FX138" s="206"/>
      <c r="FY138" s="206"/>
      <c r="FZ138" s="206"/>
      <c r="GA138" s="206"/>
      <c r="GB138" s="206"/>
      <c r="GC138" s="206"/>
      <c r="GD138" s="206"/>
      <c r="GE138" s="206"/>
      <c r="GF138" s="206"/>
      <c r="GG138" s="206"/>
      <c r="GH138" s="206"/>
      <c r="GI138" s="206"/>
      <c r="GJ138" s="206"/>
      <c r="GK138" s="206"/>
      <c r="GL138" s="206"/>
      <c r="GM138" s="206"/>
      <c r="GN138" s="206"/>
      <c r="GO138" s="206"/>
      <c r="GP138" s="206"/>
      <c r="GQ138" s="206"/>
      <c r="GR138" s="206"/>
      <c r="GS138" s="206"/>
      <c r="GT138" s="206"/>
      <c r="GU138" s="206"/>
      <c r="GV138" s="206"/>
      <c r="GW138" s="206"/>
      <c r="GX138" s="206"/>
      <c r="GY138" s="206"/>
      <c r="GZ138" s="206"/>
      <c r="HA138" s="206"/>
      <c r="HB138" s="206"/>
      <c r="HC138" s="206"/>
      <c r="HD138" s="206"/>
      <c r="HE138" s="206"/>
      <c r="HF138" s="206"/>
      <c r="HG138" s="206"/>
      <c r="HH138" s="206"/>
      <c r="HI138" s="206"/>
      <c r="HJ138" s="206"/>
      <c r="HK138" s="206"/>
      <c r="HL138" s="206"/>
      <c r="HM138" s="206"/>
      <c r="HN138" s="206"/>
      <c r="HO138" s="206"/>
      <c r="HP138" s="206"/>
      <c r="HQ138" s="206"/>
      <c r="HR138" s="206"/>
      <c r="HS138" s="206"/>
      <c r="HT138" s="206"/>
      <c r="HU138" s="206"/>
      <c r="HV138" s="206"/>
      <c r="HW138" s="206"/>
      <c r="HX138" s="206"/>
      <c r="HY138" s="206"/>
      <c r="HZ138" s="206"/>
      <c r="IA138" s="206"/>
      <c r="IB138" s="206"/>
      <c r="IC138" s="206"/>
      <c r="ID138" s="206"/>
      <c r="IE138" s="206"/>
      <c r="IF138" s="206"/>
      <c r="IG138" s="206"/>
      <c r="IH138" s="206"/>
      <c r="II138" s="206"/>
      <c r="IJ138" s="206"/>
      <c r="IK138" s="206"/>
      <c r="IL138" s="206"/>
      <c r="IM138" s="206"/>
      <c r="IN138" s="206"/>
      <c r="IO138" s="206"/>
      <c r="IP138" s="206"/>
      <c r="IQ138" s="206"/>
      <c r="IR138" s="206"/>
      <c r="IS138" s="206"/>
      <c r="IT138" s="206"/>
      <c r="IU138" s="206"/>
      <c r="IV138" s="206"/>
      <c r="IW138" s="206"/>
      <c r="IX138" s="206"/>
      <c r="IY138" s="206"/>
      <c r="IZ138" s="206"/>
      <c r="JA138" s="206"/>
      <c r="JB138" s="206"/>
      <c r="JC138" s="206"/>
      <c r="JD138" s="206"/>
      <c r="JE138" s="206"/>
      <c r="JF138" s="206"/>
      <c r="JG138" s="206"/>
      <c r="JH138" s="206"/>
      <c r="JI138" s="206"/>
      <c r="JJ138" s="206"/>
      <c r="JK138" s="206"/>
      <c r="JL138" s="206"/>
      <c r="JM138" s="206"/>
      <c r="JN138" s="206"/>
    </row>
    <row r="139" spans="1:274" s="207" customFormat="1" ht="4.5" customHeight="1" x14ac:dyDescent="0.25">
      <c r="A139" s="397"/>
      <c r="B139" s="395"/>
      <c r="C139" s="339"/>
      <c r="D139" s="339"/>
      <c r="E139" s="339"/>
      <c r="F139" s="401"/>
      <c r="G139" s="339"/>
      <c r="H139" s="339"/>
      <c r="I139" s="339"/>
      <c r="J139" s="339"/>
      <c r="K139" s="339"/>
      <c r="L139" s="339"/>
      <c r="M139" s="382"/>
      <c r="N139" s="374"/>
      <c r="O139" s="366"/>
      <c r="P139" s="367"/>
      <c r="Q139" s="366">
        <f ca="1">IF(NOT(ISERROR(MATCH(P139,_xlfn.ANCHORARRAY(F150),0))),O152&amp;"Por favor no seleccionar los criterios de impacto",P139)</f>
        <v>0</v>
      </c>
      <c r="R139" s="374"/>
      <c r="S139" s="366"/>
      <c r="T139" s="365"/>
      <c r="U139" s="208">
        <v>4</v>
      </c>
      <c r="V139" s="303"/>
      <c r="W139" s="193" t="str">
        <f t="shared" si="164"/>
        <v/>
      </c>
      <c r="X139" s="194"/>
      <c r="Y139" s="194"/>
      <c r="Z139" s="195" t="str">
        <f t="shared" si="169"/>
        <v/>
      </c>
      <c r="AA139" s="194"/>
      <c r="AB139" s="194"/>
      <c r="AC139" s="194"/>
      <c r="AD139" s="196" t="str">
        <f t="shared" ref="AD139:AD141" si="174">IFERROR(IF(AND(W138="Probabilidad",W139="Probabilidad"),(AF138-(+AF138*Z139)),IF(AND(W138="Impacto",W139="Probabilidad"),(AF137-(+AF137*Z139)),IF(W139="Impacto",AF138,""))),"")</f>
        <v/>
      </c>
      <c r="AE139" s="197" t="str">
        <f t="shared" si="170"/>
        <v/>
      </c>
      <c r="AF139" s="195" t="str">
        <f t="shared" si="171"/>
        <v/>
      </c>
      <c r="AG139" s="197" t="str">
        <f t="shared" si="172"/>
        <v/>
      </c>
      <c r="AH139" s="195" t="str">
        <f t="shared" ref="AH139:AH141" si="175">IFERROR(IF(AND(W138="Impacto",W139="Impacto"),(AH138-(+AH138*Z139)),IF(AND(W138="Probabilidad",W139="Impacto"),(AH137-(+AH137*Z139)),IF(W139="Probabilidad",AH138,""))),"")</f>
        <v/>
      </c>
      <c r="AI139" s="198" t="str">
        <f>IFERROR(IF(OR(AND(AE139="Muy Baja",AG139="Leve"),AND(AE139="Muy Baja",AG139="Menor"),AND(AE139="Baja",AG139="Leve")),"Bajo",IF(OR(AND(AE139="Muy baja",AG139="Moderado"),AND(AE139="Baja",AG139="Menor"),AND(AE139="Baja",AG139="Moderado"),AND(AE139="Media",AG139="Leve"),AND(AE139="Media",AG139="Menor"),AND(AE139="Media",AG139="Moderado"),AND(AE139="Alta",AG139="Leve"),AND(AE139="Alta",AG139="Menor")),"Moderado",IF(OR(AND(AE139="Muy Baja",AG139="Mayor"),AND(AE139="Baja",AG139="Mayor"),AND(AE139="Media",AG139="Mayor"),AND(AE139="Alta",AG139="Moderado"),AND(AE139="Alta",AG139="Mayor"),AND(AE139="Muy Alta",AG139="Leve"),AND(AE139="Muy Alta",AG139="Menor"),AND(AE139="Muy Alta",AG139="Moderado"),AND(AE139="Muy Alta",AG139="Mayor")),"Alto",IF(OR(AND(AE139="Muy Baja",AG139="Catastrófico"),AND(AE139="Baja",AG139="Catastrófico"),AND(AE139="Media",AG139="Catastrófico"),AND(AE139="Alta",AG139="Catastrófico"),AND(AE139="Muy Alta",AG139="Catastrófico")),"Extremo","")))),"")</f>
        <v/>
      </c>
      <c r="AJ139" s="199"/>
      <c r="AK139" s="302"/>
      <c r="AL139" s="304"/>
      <c r="AM139" s="304"/>
      <c r="AN139" s="201"/>
      <c r="AO139" s="188"/>
      <c r="AP139" s="311"/>
      <c r="AQ139" s="311"/>
      <c r="AR139" s="205"/>
      <c r="AS139" s="205"/>
      <c r="AT139" s="205"/>
      <c r="AU139" s="205"/>
      <c r="AV139" s="205"/>
      <c r="AW139" s="205"/>
      <c r="AX139" s="205"/>
      <c r="AY139" s="205"/>
      <c r="AZ139" s="205"/>
      <c r="BA139" s="205"/>
      <c r="BB139" s="205"/>
      <c r="BC139" s="205"/>
      <c r="BD139" s="205"/>
      <c r="BE139" s="205"/>
      <c r="BF139" s="205"/>
      <c r="BG139" s="205"/>
      <c r="BH139" s="205"/>
      <c r="BI139" s="205"/>
      <c r="BJ139" s="205"/>
      <c r="BK139" s="205"/>
      <c r="BL139" s="205"/>
      <c r="BM139" s="205"/>
      <c r="BN139" s="205"/>
      <c r="BO139" s="205"/>
      <c r="BP139" s="205"/>
      <c r="BQ139" s="205"/>
      <c r="BR139" s="206"/>
      <c r="BS139" s="206"/>
      <c r="BT139" s="206"/>
      <c r="BU139" s="206"/>
      <c r="BV139" s="206"/>
      <c r="BW139" s="206"/>
      <c r="BX139" s="206"/>
      <c r="BY139" s="206"/>
      <c r="BZ139" s="206"/>
      <c r="CA139" s="206"/>
      <c r="CB139" s="206"/>
      <c r="CC139" s="206"/>
      <c r="CD139" s="206"/>
      <c r="CE139" s="206"/>
      <c r="CF139" s="206"/>
      <c r="CG139" s="206"/>
      <c r="CH139" s="206"/>
      <c r="CI139" s="206"/>
      <c r="CJ139" s="206"/>
      <c r="CK139" s="206"/>
      <c r="CL139" s="206"/>
      <c r="CM139" s="206"/>
      <c r="CN139" s="206"/>
      <c r="CO139" s="206"/>
      <c r="CP139" s="206"/>
      <c r="CQ139" s="206"/>
      <c r="CR139" s="206"/>
      <c r="CS139" s="206"/>
      <c r="CT139" s="206"/>
      <c r="CU139" s="206"/>
      <c r="CV139" s="206"/>
      <c r="CW139" s="206"/>
      <c r="CX139" s="206"/>
      <c r="CY139" s="206"/>
      <c r="CZ139" s="206"/>
      <c r="DA139" s="206"/>
      <c r="DB139" s="206"/>
      <c r="DC139" s="206"/>
      <c r="DD139" s="206"/>
      <c r="DE139" s="206"/>
      <c r="DF139" s="206"/>
      <c r="DG139" s="206"/>
      <c r="DH139" s="206"/>
      <c r="DI139" s="206"/>
      <c r="DJ139" s="206"/>
      <c r="DK139" s="206"/>
      <c r="DL139" s="206"/>
      <c r="DM139" s="206"/>
      <c r="DN139" s="206"/>
      <c r="DO139" s="206"/>
      <c r="DP139" s="206"/>
      <c r="DQ139" s="206"/>
      <c r="DR139" s="206"/>
      <c r="DS139" s="206"/>
      <c r="DT139" s="206"/>
      <c r="DU139" s="206"/>
      <c r="DV139" s="206"/>
      <c r="DW139" s="206"/>
      <c r="DX139" s="206"/>
      <c r="DY139" s="206"/>
      <c r="DZ139" s="206"/>
      <c r="EA139" s="206"/>
      <c r="EB139" s="206"/>
      <c r="EC139" s="206"/>
      <c r="ED139" s="206"/>
      <c r="EE139" s="206"/>
      <c r="EF139" s="206"/>
      <c r="EG139" s="206"/>
      <c r="EH139" s="206"/>
      <c r="EI139" s="206"/>
      <c r="EJ139" s="206"/>
      <c r="EK139" s="206"/>
      <c r="EL139" s="206"/>
      <c r="EM139" s="206"/>
      <c r="EN139" s="206"/>
      <c r="EO139" s="206"/>
      <c r="EP139" s="206"/>
      <c r="EQ139" s="206"/>
      <c r="ER139" s="206"/>
      <c r="ES139" s="206"/>
      <c r="ET139" s="206"/>
      <c r="EU139" s="206"/>
      <c r="EV139" s="206"/>
      <c r="EW139" s="206"/>
      <c r="EX139" s="206"/>
      <c r="EY139" s="206"/>
      <c r="EZ139" s="206"/>
      <c r="FA139" s="206"/>
      <c r="FB139" s="206"/>
      <c r="FC139" s="206"/>
      <c r="FD139" s="206"/>
      <c r="FE139" s="206"/>
      <c r="FF139" s="206"/>
      <c r="FG139" s="206"/>
      <c r="FH139" s="206"/>
      <c r="FI139" s="206"/>
      <c r="FJ139" s="206"/>
      <c r="FK139" s="206"/>
      <c r="FL139" s="206"/>
      <c r="FM139" s="206"/>
      <c r="FN139" s="206"/>
      <c r="FO139" s="206"/>
      <c r="FP139" s="206"/>
      <c r="FQ139" s="206"/>
      <c r="FR139" s="206"/>
      <c r="FS139" s="206"/>
      <c r="FT139" s="206"/>
      <c r="FU139" s="206"/>
      <c r="FV139" s="206"/>
      <c r="FW139" s="206"/>
      <c r="FX139" s="206"/>
      <c r="FY139" s="206"/>
      <c r="FZ139" s="206"/>
      <c r="GA139" s="206"/>
      <c r="GB139" s="206"/>
      <c r="GC139" s="206"/>
      <c r="GD139" s="206"/>
      <c r="GE139" s="206"/>
      <c r="GF139" s="206"/>
      <c r="GG139" s="206"/>
      <c r="GH139" s="206"/>
      <c r="GI139" s="206"/>
      <c r="GJ139" s="206"/>
      <c r="GK139" s="206"/>
      <c r="GL139" s="206"/>
      <c r="GM139" s="206"/>
      <c r="GN139" s="206"/>
      <c r="GO139" s="206"/>
      <c r="GP139" s="206"/>
      <c r="GQ139" s="206"/>
      <c r="GR139" s="206"/>
      <c r="GS139" s="206"/>
      <c r="GT139" s="206"/>
      <c r="GU139" s="206"/>
      <c r="GV139" s="206"/>
      <c r="GW139" s="206"/>
      <c r="GX139" s="206"/>
      <c r="GY139" s="206"/>
      <c r="GZ139" s="206"/>
      <c r="HA139" s="206"/>
      <c r="HB139" s="206"/>
      <c r="HC139" s="206"/>
      <c r="HD139" s="206"/>
      <c r="HE139" s="206"/>
      <c r="HF139" s="206"/>
      <c r="HG139" s="206"/>
      <c r="HH139" s="206"/>
      <c r="HI139" s="206"/>
      <c r="HJ139" s="206"/>
      <c r="HK139" s="206"/>
      <c r="HL139" s="206"/>
      <c r="HM139" s="206"/>
      <c r="HN139" s="206"/>
      <c r="HO139" s="206"/>
      <c r="HP139" s="206"/>
      <c r="HQ139" s="206"/>
      <c r="HR139" s="206"/>
      <c r="HS139" s="206"/>
      <c r="HT139" s="206"/>
      <c r="HU139" s="206"/>
      <c r="HV139" s="206"/>
      <c r="HW139" s="206"/>
      <c r="HX139" s="206"/>
      <c r="HY139" s="206"/>
      <c r="HZ139" s="206"/>
      <c r="IA139" s="206"/>
      <c r="IB139" s="206"/>
      <c r="IC139" s="206"/>
      <c r="ID139" s="206"/>
      <c r="IE139" s="206"/>
      <c r="IF139" s="206"/>
      <c r="IG139" s="206"/>
      <c r="IH139" s="206"/>
      <c r="II139" s="206"/>
      <c r="IJ139" s="206"/>
      <c r="IK139" s="206"/>
      <c r="IL139" s="206"/>
      <c r="IM139" s="206"/>
      <c r="IN139" s="206"/>
      <c r="IO139" s="206"/>
      <c r="IP139" s="206"/>
      <c r="IQ139" s="206"/>
      <c r="IR139" s="206"/>
      <c r="IS139" s="206"/>
      <c r="IT139" s="206"/>
      <c r="IU139" s="206"/>
      <c r="IV139" s="206"/>
      <c r="IW139" s="206"/>
      <c r="IX139" s="206"/>
      <c r="IY139" s="206"/>
      <c r="IZ139" s="206"/>
      <c r="JA139" s="206"/>
      <c r="JB139" s="206"/>
      <c r="JC139" s="206"/>
      <c r="JD139" s="206"/>
      <c r="JE139" s="206"/>
      <c r="JF139" s="206"/>
      <c r="JG139" s="206"/>
      <c r="JH139" s="206"/>
      <c r="JI139" s="206"/>
      <c r="JJ139" s="206"/>
      <c r="JK139" s="206"/>
      <c r="JL139" s="206"/>
      <c r="JM139" s="206"/>
      <c r="JN139" s="206"/>
    </row>
    <row r="140" spans="1:274" s="207" customFormat="1" ht="4.5" customHeight="1" x14ac:dyDescent="0.25">
      <c r="A140" s="397"/>
      <c r="B140" s="395"/>
      <c r="C140" s="339"/>
      <c r="D140" s="339"/>
      <c r="E140" s="339"/>
      <c r="F140" s="401"/>
      <c r="G140" s="339"/>
      <c r="H140" s="339"/>
      <c r="I140" s="339"/>
      <c r="J140" s="339"/>
      <c r="K140" s="339"/>
      <c r="L140" s="339"/>
      <c r="M140" s="382"/>
      <c r="N140" s="374"/>
      <c r="O140" s="366"/>
      <c r="P140" s="367"/>
      <c r="Q140" s="366">
        <f ca="1">IF(NOT(ISERROR(MATCH(P140,_xlfn.ANCHORARRAY(F151),0))),O153&amp;"Por favor no seleccionar los criterios de impacto",P140)</f>
        <v>0</v>
      </c>
      <c r="R140" s="374"/>
      <c r="S140" s="366"/>
      <c r="T140" s="365"/>
      <c r="U140" s="208">
        <v>5</v>
      </c>
      <c r="V140" s="303"/>
      <c r="W140" s="193" t="str">
        <f t="shared" si="164"/>
        <v/>
      </c>
      <c r="X140" s="194"/>
      <c r="Y140" s="194"/>
      <c r="Z140" s="195" t="str">
        <f t="shared" si="169"/>
        <v/>
      </c>
      <c r="AA140" s="194"/>
      <c r="AB140" s="194"/>
      <c r="AC140" s="194"/>
      <c r="AD140" s="196" t="str">
        <f t="shared" si="174"/>
        <v/>
      </c>
      <c r="AE140" s="197" t="str">
        <f t="shared" si="170"/>
        <v/>
      </c>
      <c r="AF140" s="195" t="str">
        <f t="shared" si="171"/>
        <v/>
      </c>
      <c r="AG140" s="197" t="str">
        <f t="shared" si="172"/>
        <v/>
      </c>
      <c r="AH140" s="195" t="str">
        <f t="shared" si="175"/>
        <v/>
      </c>
      <c r="AI140" s="198" t="str">
        <f t="shared" si="173"/>
        <v/>
      </c>
      <c r="AJ140" s="199"/>
      <c r="AK140" s="302"/>
      <c r="AL140" s="304"/>
      <c r="AM140" s="304"/>
      <c r="AN140" s="201"/>
      <c r="AO140" s="188"/>
      <c r="AP140" s="311"/>
      <c r="AQ140" s="311"/>
      <c r="AR140" s="205"/>
      <c r="AS140" s="205"/>
      <c r="AT140" s="205"/>
      <c r="AU140" s="205"/>
      <c r="AV140" s="205"/>
      <c r="AW140" s="205"/>
      <c r="AX140" s="205"/>
      <c r="AY140" s="205"/>
      <c r="AZ140" s="205"/>
      <c r="BA140" s="205"/>
      <c r="BB140" s="205"/>
      <c r="BC140" s="205"/>
      <c r="BD140" s="205"/>
      <c r="BE140" s="205"/>
      <c r="BF140" s="205"/>
      <c r="BG140" s="205"/>
      <c r="BH140" s="205"/>
      <c r="BI140" s="205"/>
      <c r="BJ140" s="205"/>
      <c r="BK140" s="205"/>
      <c r="BL140" s="205"/>
      <c r="BM140" s="205"/>
      <c r="BN140" s="205"/>
      <c r="BO140" s="205"/>
      <c r="BP140" s="205"/>
      <c r="BQ140" s="205"/>
      <c r="BR140" s="206"/>
      <c r="BS140" s="206"/>
      <c r="BT140" s="206"/>
      <c r="BU140" s="206"/>
      <c r="BV140" s="206"/>
      <c r="BW140" s="206"/>
      <c r="BX140" s="206"/>
      <c r="BY140" s="206"/>
      <c r="BZ140" s="206"/>
      <c r="CA140" s="206"/>
      <c r="CB140" s="206"/>
      <c r="CC140" s="206"/>
      <c r="CD140" s="206"/>
      <c r="CE140" s="206"/>
      <c r="CF140" s="206"/>
      <c r="CG140" s="206"/>
      <c r="CH140" s="206"/>
      <c r="CI140" s="206"/>
      <c r="CJ140" s="206"/>
      <c r="CK140" s="206"/>
      <c r="CL140" s="206"/>
      <c r="CM140" s="206"/>
      <c r="CN140" s="206"/>
      <c r="CO140" s="206"/>
      <c r="CP140" s="206"/>
      <c r="CQ140" s="206"/>
      <c r="CR140" s="206"/>
      <c r="CS140" s="206"/>
      <c r="CT140" s="206"/>
      <c r="CU140" s="206"/>
      <c r="CV140" s="206"/>
      <c r="CW140" s="206"/>
      <c r="CX140" s="206"/>
      <c r="CY140" s="206"/>
      <c r="CZ140" s="206"/>
      <c r="DA140" s="206"/>
      <c r="DB140" s="206"/>
      <c r="DC140" s="206"/>
      <c r="DD140" s="206"/>
      <c r="DE140" s="206"/>
      <c r="DF140" s="206"/>
      <c r="DG140" s="206"/>
      <c r="DH140" s="206"/>
      <c r="DI140" s="206"/>
      <c r="DJ140" s="206"/>
      <c r="DK140" s="206"/>
      <c r="DL140" s="206"/>
      <c r="DM140" s="206"/>
      <c r="DN140" s="206"/>
      <c r="DO140" s="206"/>
      <c r="DP140" s="206"/>
      <c r="DQ140" s="206"/>
      <c r="DR140" s="206"/>
      <c r="DS140" s="206"/>
      <c r="DT140" s="206"/>
      <c r="DU140" s="206"/>
      <c r="DV140" s="206"/>
      <c r="DW140" s="206"/>
      <c r="DX140" s="206"/>
      <c r="DY140" s="206"/>
      <c r="DZ140" s="206"/>
      <c r="EA140" s="206"/>
      <c r="EB140" s="206"/>
      <c r="EC140" s="206"/>
      <c r="ED140" s="206"/>
      <c r="EE140" s="206"/>
      <c r="EF140" s="206"/>
      <c r="EG140" s="206"/>
      <c r="EH140" s="206"/>
      <c r="EI140" s="206"/>
      <c r="EJ140" s="206"/>
      <c r="EK140" s="206"/>
      <c r="EL140" s="206"/>
      <c r="EM140" s="206"/>
      <c r="EN140" s="206"/>
      <c r="EO140" s="206"/>
      <c r="EP140" s="206"/>
      <c r="EQ140" s="206"/>
      <c r="ER140" s="206"/>
      <c r="ES140" s="206"/>
      <c r="ET140" s="206"/>
      <c r="EU140" s="206"/>
      <c r="EV140" s="206"/>
      <c r="EW140" s="206"/>
      <c r="EX140" s="206"/>
      <c r="EY140" s="206"/>
      <c r="EZ140" s="206"/>
      <c r="FA140" s="206"/>
      <c r="FB140" s="206"/>
      <c r="FC140" s="206"/>
      <c r="FD140" s="206"/>
      <c r="FE140" s="206"/>
      <c r="FF140" s="206"/>
      <c r="FG140" s="206"/>
      <c r="FH140" s="206"/>
      <c r="FI140" s="206"/>
      <c r="FJ140" s="206"/>
      <c r="FK140" s="206"/>
      <c r="FL140" s="206"/>
      <c r="FM140" s="206"/>
      <c r="FN140" s="206"/>
      <c r="FO140" s="206"/>
      <c r="FP140" s="206"/>
      <c r="FQ140" s="206"/>
      <c r="FR140" s="206"/>
      <c r="FS140" s="206"/>
      <c r="FT140" s="206"/>
      <c r="FU140" s="206"/>
      <c r="FV140" s="206"/>
      <c r="FW140" s="206"/>
      <c r="FX140" s="206"/>
      <c r="FY140" s="206"/>
      <c r="FZ140" s="206"/>
      <c r="GA140" s="206"/>
      <c r="GB140" s="206"/>
      <c r="GC140" s="206"/>
      <c r="GD140" s="206"/>
      <c r="GE140" s="206"/>
      <c r="GF140" s="206"/>
      <c r="GG140" s="206"/>
      <c r="GH140" s="206"/>
      <c r="GI140" s="206"/>
      <c r="GJ140" s="206"/>
      <c r="GK140" s="206"/>
      <c r="GL140" s="206"/>
      <c r="GM140" s="206"/>
      <c r="GN140" s="206"/>
      <c r="GO140" s="206"/>
      <c r="GP140" s="206"/>
      <c r="GQ140" s="206"/>
      <c r="GR140" s="206"/>
      <c r="GS140" s="206"/>
      <c r="GT140" s="206"/>
      <c r="GU140" s="206"/>
      <c r="GV140" s="206"/>
      <c r="GW140" s="206"/>
      <c r="GX140" s="206"/>
      <c r="GY140" s="206"/>
      <c r="GZ140" s="206"/>
      <c r="HA140" s="206"/>
      <c r="HB140" s="206"/>
      <c r="HC140" s="206"/>
      <c r="HD140" s="206"/>
      <c r="HE140" s="206"/>
      <c r="HF140" s="206"/>
      <c r="HG140" s="206"/>
      <c r="HH140" s="206"/>
      <c r="HI140" s="206"/>
      <c r="HJ140" s="206"/>
      <c r="HK140" s="206"/>
      <c r="HL140" s="206"/>
      <c r="HM140" s="206"/>
      <c r="HN140" s="206"/>
      <c r="HO140" s="206"/>
      <c r="HP140" s="206"/>
      <c r="HQ140" s="206"/>
      <c r="HR140" s="206"/>
      <c r="HS140" s="206"/>
      <c r="HT140" s="206"/>
      <c r="HU140" s="206"/>
      <c r="HV140" s="206"/>
      <c r="HW140" s="206"/>
      <c r="HX140" s="206"/>
      <c r="HY140" s="206"/>
      <c r="HZ140" s="206"/>
      <c r="IA140" s="206"/>
      <c r="IB140" s="206"/>
      <c r="IC140" s="206"/>
      <c r="ID140" s="206"/>
      <c r="IE140" s="206"/>
      <c r="IF140" s="206"/>
      <c r="IG140" s="206"/>
      <c r="IH140" s="206"/>
      <c r="II140" s="206"/>
      <c r="IJ140" s="206"/>
      <c r="IK140" s="206"/>
      <c r="IL140" s="206"/>
      <c r="IM140" s="206"/>
      <c r="IN140" s="206"/>
      <c r="IO140" s="206"/>
      <c r="IP140" s="206"/>
      <c r="IQ140" s="206"/>
      <c r="IR140" s="206"/>
      <c r="IS140" s="206"/>
      <c r="IT140" s="206"/>
      <c r="IU140" s="206"/>
      <c r="IV140" s="206"/>
      <c r="IW140" s="206"/>
      <c r="IX140" s="206"/>
      <c r="IY140" s="206"/>
      <c r="IZ140" s="206"/>
      <c r="JA140" s="206"/>
      <c r="JB140" s="206"/>
      <c r="JC140" s="206"/>
      <c r="JD140" s="206"/>
      <c r="JE140" s="206"/>
      <c r="JF140" s="206"/>
      <c r="JG140" s="206"/>
      <c r="JH140" s="206"/>
      <c r="JI140" s="206"/>
      <c r="JJ140" s="206"/>
      <c r="JK140" s="206"/>
      <c r="JL140" s="206"/>
      <c r="JM140" s="206"/>
      <c r="JN140" s="206"/>
    </row>
    <row r="141" spans="1:274" s="207" customFormat="1" ht="4.5" customHeight="1" x14ac:dyDescent="0.25">
      <c r="A141" s="397"/>
      <c r="B141" s="396"/>
      <c r="C141" s="339"/>
      <c r="D141" s="339"/>
      <c r="E141" s="339"/>
      <c r="F141" s="401"/>
      <c r="G141" s="339"/>
      <c r="H141" s="339"/>
      <c r="I141" s="339"/>
      <c r="J141" s="339"/>
      <c r="K141" s="339"/>
      <c r="L141" s="339"/>
      <c r="M141" s="382"/>
      <c r="N141" s="374"/>
      <c r="O141" s="366"/>
      <c r="P141" s="367"/>
      <c r="Q141" s="366">
        <f ca="1">IF(NOT(ISERROR(MATCH(P141,_xlfn.ANCHORARRAY(F152),0))),O154&amp;"Por favor no seleccionar los criterios de impacto",P141)</f>
        <v>0</v>
      </c>
      <c r="R141" s="374"/>
      <c r="S141" s="366"/>
      <c r="T141" s="365"/>
      <c r="U141" s="208">
        <v>6</v>
      </c>
      <c r="V141" s="303"/>
      <c r="W141" s="193" t="str">
        <f t="shared" si="164"/>
        <v/>
      </c>
      <c r="X141" s="194"/>
      <c r="Y141" s="194"/>
      <c r="Z141" s="195" t="str">
        <f t="shared" si="169"/>
        <v/>
      </c>
      <c r="AA141" s="194"/>
      <c r="AB141" s="194"/>
      <c r="AC141" s="194"/>
      <c r="AD141" s="196" t="str">
        <f t="shared" si="174"/>
        <v/>
      </c>
      <c r="AE141" s="197" t="str">
        <f t="shared" si="170"/>
        <v/>
      </c>
      <c r="AF141" s="195" t="str">
        <f t="shared" si="171"/>
        <v/>
      </c>
      <c r="AG141" s="197" t="str">
        <f t="shared" si="172"/>
        <v/>
      </c>
      <c r="AH141" s="195" t="str">
        <f t="shared" si="175"/>
        <v/>
      </c>
      <c r="AI141" s="198" t="str">
        <f t="shared" si="173"/>
        <v/>
      </c>
      <c r="AJ141" s="199"/>
      <c r="AK141" s="302"/>
      <c r="AL141" s="304"/>
      <c r="AM141" s="304"/>
      <c r="AN141" s="201"/>
      <c r="AO141" s="188"/>
      <c r="AP141" s="312"/>
      <c r="AQ141" s="312"/>
      <c r="AR141" s="205"/>
      <c r="AS141" s="205"/>
      <c r="AT141" s="205"/>
      <c r="AU141" s="205"/>
      <c r="AV141" s="205"/>
      <c r="AW141" s="205"/>
      <c r="AX141" s="205"/>
      <c r="AY141" s="205"/>
      <c r="AZ141" s="205"/>
      <c r="BA141" s="205"/>
      <c r="BB141" s="205"/>
      <c r="BC141" s="205"/>
      <c r="BD141" s="205"/>
      <c r="BE141" s="205"/>
      <c r="BF141" s="205"/>
      <c r="BG141" s="205"/>
      <c r="BH141" s="205"/>
      <c r="BI141" s="205"/>
      <c r="BJ141" s="205"/>
      <c r="BK141" s="205"/>
      <c r="BL141" s="205"/>
      <c r="BM141" s="205"/>
      <c r="BN141" s="205"/>
      <c r="BO141" s="205"/>
      <c r="BP141" s="205"/>
      <c r="BQ141" s="205"/>
      <c r="BR141" s="206"/>
      <c r="BS141" s="206"/>
      <c r="BT141" s="206"/>
      <c r="BU141" s="206"/>
      <c r="BV141" s="206"/>
      <c r="BW141" s="206"/>
      <c r="BX141" s="206"/>
      <c r="BY141" s="206"/>
      <c r="BZ141" s="206"/>
      <c r="CA141" s="206"/>
      <c r="CB141" s="206"/>
      <c r="CC141" s="206"/>
      <c r="CD141" s="206"/>
      <c r="CE141" s="206"/>
      <c r="CF141" s="206"/>
      <c r="CG141" s="206"/>
      <c r="CH141" s="206"/>
      <c r="CI141" s="206"/>
      <c r="CJ141" s="206"/>
      <c r="CK141" s="206"/>
      <c r="CL141" s="206"/>
      <c r="CM141" s="206"/>
      <c r="CN141" s="206"/>
      <c r="CO141" s="206"/>
      <c r="CP141" s="206"/>
      <c r="CQ141" s="206"/>
      <c r="CR141" s="206"/>
      <c r="CS141" s="206"/>
      <c r="CT141" s="206"/>
      <c r="CU141" s="206"/>
      <c r="CV141" s="206"/>
      <c r="CW141" s="206"/>
      <c r="CX141" s="206"/>
      <c r="CY141" s="206"/>
      <c r="CZ141" s="206"/>
      <c r="DA141" s="206"/>
      <c r="DB141" s="206"/>
      <c r="DC141" s="206"/>
      <c r="DD141" s="206"/>
      <c r="DE141" s="206"/>
      <c r="DF141" s="206"/>
      <c r="DG141" s="206"/>
      <c r="DH141" s="206"/>
      <c r="DI141" s="206"/>
      <c r="DJ141" s="206"/>
      <c r="DK141" s="206"/>
      <c r="DL141" s="206"/>
      <c r="DM141" s="206"/>
      <c r="DN141" s="206"/>
      <c r="DO141" s="206"/>
      <c r="DP141" s="206"/>
      <c r="DQ141" s="206"/>
      <c r="DR141" s="206"/>
      <c r="DS141" s="206"/>
      <c r="DT141" s="206"/>
      <c r="DU141" s="206"/>
      <c r="DV141" s="206"/>
      <c r="DW141" s="206"/>
      <c r="DX141" s="206"/>
      <c r="DY141" s="206"/>
      <c r="DZ141" s="206"/>
      <c r="EA141" s="206"/>
      <c r="EB141" s="206"/>
      <c r="EC141" s="206"/>
      <c r="ED141" s="206"/>
      <c r="EE141" s="206"/>
      <c r="EF141" s="206"/>
      <c r="EG141" s="206"/>
      <c r="EH141" s="206"/>
      <c r="EI141" s="206"/>
      <c r="EJ141" s="206"/>
      <c r="EK141" s="206"/>
      <c r="EL141" s="206"/>
      <c r="EM141" s="206"/>
      <c r="EN141" s="206"/>
      <c r="EO141" s="206"/>
      <c r="EP141" s="206"/>
      <c r="EQ141" s="206"/>
      <c r="ER141" s="206"/>
      <c r="ES141" s="206"/>
      <c r="ET141" s="206"/>
      <c r="EU141" s="206"/>
      <c r="EV141" s="206"/>
      <c r="EW141" s="206"/>
      <c r="EX141" s="206"/>
      <c r="EY141" s="206"/>
      <c r="EZ141" s="206"/>
      <c r="FA141" s="206"/>
      <c r="FB141" s="206"/>
      <c r="FC141" s="206"/>
      <c r="FD141" s="206"/>
      <c r="FE141" s="206"/>
      <c r="FF141" s="206"/>
      <c r="FG141" s="206"/>
      <c r="FH141" s="206"/>
      <c r="FI141" s="206"/>
      <c r="FJ141" s="206"/>
      <c r="FK141" s="206"/>
      <c r="FL141" s="206"/>
      <c r="FM141" s="206"/>
      <c r="FN141" s="206"/>
      <c r="FO141" s="206"/>
      <c r="FP141" s="206"/>
      <c r="FQ141" s="206"/>
      <c r="FR141" s="206"/>
      <c r="FS141" s="206"/>
      <c r="FT141" s="206"/>
      <c r="FU141" s="206"/>
      <c r="FV141" s="206"/>
      <c r="FW141" s="206"/>
      <c r="FX141" s="206"/>
      <c r="FY141" s="206"/>
      <c r="FZ141" s="206"/>
      <c r="GA141" s="206"/>
      <c r="GB141" s="206"/>
      <c r="GC141" s="206"/>
      <c r="GD141" s="206"/>
      <c r="GE141" s="206"/>
      <c r="GF141" s="206"/>
      <c r="GG141" s="206"/>
      <c r="GH141" s="206"/>
      <c r="GI141" s="206"/>
      <c r="GJ141" s="206"/>
      <c r="GK141" s="206"/>
      <c r="GL141" s="206"/>
      <c r="GM141" s="206"/>
      <c r="GN141" s="206"/>
      <c r="GO141" s="206"/>
      <c r="GP141" s="206"/>
      <c r="GQ141" s="206"/>
      <c r="GR141" s="206"/>
      <c r="GS141" s="206"/>
      <c r="GT141" s="206"/>
      <c r="GU141" s="206"/>
      <c r="GV141" s="206"/>
      <c r="GW141" s="206"/>
      <c r="GX141" s="206"/>
      <c r="GY141" s="206"/>
      <c r="GZ141" s="206"/>
      <c r="HA141" s="206"/>
      <c r="HB141" s="206"/>
      <c r="HC141" s="206"/>
      <c r="HD141" s="206"/>
      <c r="HE141" s="206"/>
      <c r="HF141" s="206"/>
      <c r="HG141" s="206"/>
      <c r="HH141" s="206"/>
      <c r="HI141" s="206"/>
      <c r="HJ141" s="206"/>
      <c r="HK141" s="206"/>
      <c r="HL141" s="206"/>
      <c r="HM141" s="206"/>
      <c r="HN141" s="206"/>
      <c r="HO141" s="206"/>
      <c r="HP141" s="206"/>
      <c r="HQ141" s="206"/>
      <c r="HR141" s="206"/>
      <c r="HS141" s="206"/>
      <c r="HT141" s="206"/>
      <c r="HU141" s="206"/>
      <c r="HV141" s="206"/>
      <c r="HW141" s="206"/>
      <c r="HX141" s="206"/>
      <c r="HY141" s="206"/>
      <c r="HZ141" s="206"/>
      <c r="IA141" s="206"/>
      <c r="IB141" s="206"/>
      <c r="IC141" s="206"/>
      <c r="ID141" s="206"/>
      <c r="IE141" s="206"/>
      <c r="IF141" s="206"/>
      <c r="IG141" s="206"/>
      <c r="IH141" s="206"/>
      <c r="II141" s="206"/>
      <c r="IJ141" s="206"/>
      <c r="IK141" s="206"/>
      <c r="IL141" s="206"/>
      <c r="IM141" s="206"/>
      <c r="IN141" s="206"/>
      <c r="IO141" s="206"/>
      <c r="IP141" s="206"/>
      <c r="IQ141" s="206"/>
      <c r="IR141" s="206"/>
      <c r="IS141" s="206"/>
      <c r="IT141" s="206"/>
      <c r="IU141" s="206"/>
      <c r="IV141" s="206"/>
      <c r="IW141" s="206"/>
      <c r="IX141" s="206"/>
      <c r="IY141" s="206"/>
      <c r="IZ141" s="206"/>
      <c r="JA141" s="206"/>
      <c r="JB141" s="206"/>
      <c r="JC141" s="206"/>
      <c r="JD141" s="206"/>
      <c r="JE141" s="206"/>
      <c r="JF141" s="206"/>
      <c r="JG141" s="206"/>
      <c r="JH141" s="206"/>
      <c r="JI141" s="206"/>
      <c r="JJ141" s="206"/>
      <c r="JK141" s="206"/>
      <c r="JL141" s="206"/>
      <c r="JM141" s="206"/>
      <c r="JN141" s="206"/>
    </row>
    <row r="142" spans="1:274" s="207" customFormat="1" ht="195" x14ac:dyDescent="0.25">
      <c r="A142" s="397">
        <v>22</v>
      </c>
      <c r="B142" s="394" t="s">
        <v>240</v>
      </c>
      <c r="C142" s="339" t="s">
        <v>76</v>
      </c>
      <c r="D142" s="339" t="s">
        <v>772</v>
      </c>
      <c r="E142" s="339" t="s">
        <v>773</v>
      </c>
      <c r="F142" s="339" t="s">
        <v>774</v>
      </c>
      <c r="G142" s="339" t="s">
        <v>248</v>
      </c>
      <c r="H142" s="339" t="s">
        <v>77</v>
      </c>
      <c r="I142" s="339"/>
      <c r="J142" s="339"/>
      <c r="K142" s="339"/>
      <c r="L142" s="339"/>
      <c r="M142" s="382">
        <v>50</v>
      </c>
      <c r="N142" s="374" t="str">
        <f>IF(M142&lt;=0,"",IF(M142&lt;=2,"Muy Baja",IF(M142&lt;=24,"Baja",IF(M142&lt;=500,"Media",IF(M142&lt;=5000,"Alta","Muy Alta")))))</f>
        <v>Media</v>
      </c>
      <c r="O142" s="366">
        <f>IF(N142="","",IF(N142="Muy Baja",0.2,IF(N142="Baja",0.4,IF(N142="Media",0.6,IF(N142="Alta",0.8,IF(N142="Muy Alta",1,))))))</f>
        <v>0.6</v>
      </c>
      <c r="P142" s="367" t="s">
        <v>136</v>
      </c>
      <c r="Q142" s="366" t="str">
        <f>IF(NOT(ISERROR(MATCH(P142,'[10]Tabla Impacto'!$B$222:$B$224,0))),'[10]Tabla Impacto'!$F$224&amp;"Por favor no seleccionar los criterios de impacto(Afectación Económica o presupuestal y Pérdida Reputacional)",P142)</f>
        <v xml:space="preserve">     Entre 650 y 1300 SMLMV </v>
      </c>
      <c r="R142" s="374" t="str">
        <f>IF(OR(Q142='[10]Tabla Impacto'!$C$12,Q142='[10]Tabla Impacto'!$D$12),"Leve",IF(OR(Q142='[10]Tabla Impacto'!$C$13,Q142='[10]Tabla Impacto'!$D$13),"Menor",IF(OR(Q142='[10]Tabla Impacto'!$C$14,Q142='[10]Tabla Impacto'!$D$14),"Moderado",IF(OR(Q142='[10]Tabla Impacto'!$C$15,Q142='[10]Tabla Impacto'!$D$15),"Mayor",IF(OR(Q142='[10]Tabla Impacto'!$C$16,Q142='[10]Tabla Impacto'!$D$16),"Catastrófico","")))))</f>
        <v>Moderado</v>
      </c>
      <c r="S142" s="366">
        <f>IF(R142="","",IF(R142="Leve",0.2,IF(R142="Menor",0.4,IF(R142="Moderado",0.6,IF(R142="Mayor",0.8,IF(R142="Catastrófico",1,))))))</f>
        <v>0.6</v>
      </c>
      <c r="T142" s="365" t="str">
        <f>IF(OR(AND(N142="Muy Baja",R142="Leve"),AND(N142="Muy Baja",R142="Menor"),AND(N142="Baja",R142="Leve")),"Bajo",IF(OR(AND(N142="Muy baja",R142="Moderado"),AND(N142="Baja",R142="Menor"),AND(N142="Baja",R142="Moderado"),AND(N142="Media",R142="Leve"),AND(N142="Media",R142="Menor"),AND(N142="Media",R142="Moderado"),AND(N142="Alta",R142="Leve"),AND(N142="Alta",R142="Menor")),"Moderado",IF(OR(AND(N142="Muy Baja",R142="Mayor"),AND(N142="Baja",R142="Mayor"),AND(N142="Media",R142="Mayor"),AND(N142="Alta",R142="Moderado"),AND(N142="Alta",R142="Mayor"),AND(N142="Muy Alta",R142="Leve"),AND(N142="Muy Alta",R142="Menor"),AND(N142="Muy Alta",R142="Moderado"),AND(N142="Muy Alta",R142="Mayor")),"Alto",IF(OR(AND(N142="Muy Baja",R142="Catastrófico"),AND(N142="Baja",R142="Catastrófico"),AND(N142="Media",R142="Catastrófico"),AND(N142="Alta",R142="Catastrófico"),AND(N142="Muy Alta",R142="Catastrófico")),"Extremo",""))))</f>
        <v>Moderado</v>
      </c>
      <c r="U142" s="208">
        <v>1</v>
      </c>
      <c r="V142" s="303" t="s">
        <v>775</v>
      </c>
      <c r="W142" s="193" t="str">
        <f>IF(OR(X142="Preventivo",X142="Detectivo"),"Probabilidad",IF(X142="Correctivo","Impacto",""))</f>
        <v>Probabilidad</v>
      </c>
      <c r="X142" s="194" t="s">
        <v>81</v>
      </c>
      <c r="Y142" s="194" t="s">
        <v>80</v>
      </c>
      <c r="Z142" s="195" t="str">
        <f>IF(AND(X142="Preventivo",Y142="Automático"),"50%",IF(AND(X142="Preventivo",Y142="Manual"),"40%",IF(AND(X142="Detectivo",Y142="Automático"),"40%",IF(AND(X142="Detectivo",Y142="Manual"),"30%",IF(AND(X142="Correctivo",Y142="Automático"),"35%",IF(AND(X142="Correctivo",Y142="Manual"),"25%",""))))))</f>
        <v>30%</v>
      </c>
      <c r="AA142" s="194" t="s">
        <v>83</v>
      </c>
      <c r="AB142" s="194" t="s">
        <v>84</v>
      </c>
      <c r="AC142" s="194" t="s">
        <v>259</v>
      </c>
      <c r="AD142" s="196">
        <f>IFERROR(IF(W142="Probabilidad",(O142-(+O142*Z142)),IF(W142="Impacto",O142,"")),"")</f>
        <v>0.42</v>
      </c>
      <c r="AE142" s="197" t="str">
        <f>IFERROR(IF(AD142="","",IF(AD142&lt;=0.2,"Muy Baja",IF(AD142&lt;=0.4,"Baja",IF(AD142&lt;=0.6,"Media",IF(AD142&lt;=0.8,"Alta","Muy Alta"))))),"")</f>
        <v>Media</v>
      </c>
      <c r="AF142" s="195">
        <f>+AD142</f>
        <v>0.42</v>
      </c>
      <c r="AG142" s="197" t="str">
        <f>IFERROR(IF(AH142="","",IF(AH142&lt;=0.2,"Leve",IF(AH142&lt;=0.4,"Menor",IF(AH142&lt;=0.6,"Moderado",IF(AH142&lt;=0.8,"Mayor","Catastrófico"))))),"")</f>
        <v>Moderado</v>
      </c>
      <c r="AH142" s="195">
        <f t="shared" ref="AH142" si="176">IFERROR(IF(W142="Impacto",(S142-(+S142*Z142)),IF(W142="Probabilidad",S142,"")),"")</f>
        <v>0.6</v>
      </c>
      <c r="AI142" s="198" t="str">
        <f>IFERROR(IF(OR(AND(AE142="Muy Baja",AG142="Leve"),AND(AE142="Muy Baja",AG142="Menor"),AND(AE142="Baja",AG142="Leve")),"Bajo",IF(OR(AND(AE142="Muy baja",AG142="Moderado"),AND(AE142="Baja",AG142="Menor"),AND(AE142="Baja",AG142="Moderado"),AND(AE142="Media",AG142="Leve"),AND(AE142="Media",AG142="Menor"),AND(AE142="Media",AG142="Moderado"),AND(AE142="Alta",AG142="Leve"),AND(AE142="Alta",AG142="Menor")),"Moderado",IF(OR(AND(AE142="Muy Baja",AG142="Mayor"),AND(AE142="Baja",AG142="Mayor"),AND(AE142="Media",AG142="Mayor"),AND(AE142="Alta",AG142="Moderado"),AND(AE142="Alta",AG142="Mayor"),AND(AE142="Muy Alta",AG142="Leve"),AND(AE142="Muy Alta",AG142="Menor"),AND(AE142="Muy Alta",AG142="Moderado"),AND(AE142="Muy Alta",AG142="Mayor")),"Alto",IF(OR(AND(AE142="Muy Baja",AG142="Catastrófico"),AND(AE142="Baja",AG142="Catastrófico"),AND(AE142="Media",AG142="Catastrófico"),AND(AE142="Alta",AG142="Catastrófico"),AND(AE142="Muy Alta",AG142="Catastrófico")),"Extremo","")))),"")</f>
        <v>Moderado</v>
      </c>
      <c r="AJ142" s="199" t="s">
        <v>82</v>
      </c>
      <c r="AK142" s="327" t="s">
        <v>776</v>
      </c>
      <c r="AL142" s="327" t="s">
        <v>777</v>
      </c>
      <c r="AM142" s="327" t="s">
        <v>778</v>
      </c>
      <c r="AN142" s="343" t="s">
        <v>308</v>
      </c>
      <c r="AO142" s="345" t="s">
        <v>779</v>
      </c>
      <c r="AP142" s="325" t="s">
        <v>780</v>
      </c>
      <c r="AQ142" s="325" t="s">
        <v>777</v>
      </c>
      <c r="AR142" s="205"/>
      <c r="AS142" s="205"/>
      <c r="AT142" s="205"/>
      <c r="AU142" s="205"/>
      <c r="AV142" s="205"/>
      <c r="AW142" s="205"/>
      <c r="AX142" s="205"/>
      <c r="AY142" s="205"/>
      <c r="AZ142" s="205"/>
      <c r="BA142" s="205"/>
      <c r="BB142" s="205"/>
      <c r="BC142" s="205"/>
      <c r="BD142" s="205"/>
      <c r="BE142" s="205"/>
      <c r="BF142" s="205"/>
      <c r="BG142" s="205"/>
      <c r="BH142" s="205"/>
      <c r="BI142" s="205"/>
      <c r="BJ142" s="205"/>
      <c r="BK142" s="205"/>
      <c r="BL142" s="205"/>
      <c r="BM142" s="205"/>
      <c r="BN142" s="205"/>
      <c r="BO142" s="205"/>
      <c r="BP142" s="205"/>
      <c r="BQ142" s="205"/>
      <c r="BR142" s="206"/>
      <c r="BS142" s="206"/>
      <c r="BT142" s="206"/>
      <c r="BU142" s="206"/>
      <c r="BV142" s="206"/>
      <c r="BW142" s="206"/>
      <c r="BX142" s="206"/>
      <c r="BY142" s="206"/>
      <c r="BZ142" s="206"/>
      <c r="CA142" s="206"/>
      <c r="CB142" s="206"/>
      <c r="CC142" s="206"/>
      <c r="CD142" s="206"/>
      <c r="CE142" s="206"/>
      <c r="CF142" s="206"/>
      <c r="CG142" s="206"/>
      <c r="CH142" s="206"/>
      <c r="CI142" s="206"/>
      <c r="CJ142" s="206"/>
      <c r="CK142" s="206"/>
      <c r="CL142" s="206"/>
      <c r="CM142" s="206"/>
      <c r="CN142" s="206"/>
      <c r="CO142" s="206"/>
      <c r="CP142" s="206"/>
      <c r="CQ142" s="206"/>
      <c r="CR142" s="206"/>
      <c r="CS142" s="206"/>
      <c r="CT142" s="206"/>
      <c r="CU142" s="206"/>
      <c r="CV142" s="206"/>
      <c r="CW142" s="206"/>
      <c r="CX142" s="206"/>
      <c r="CY142" s="206"/>
      <c r="CZ142" s="206"/>
      <c r="DA142" s="206"/>
      <c r="DB142" s="206"/>
      <c r="DC142" s="206"/>
      <c r="DD142" s="206"/>
      <c r="DE142" s="206"/>
      <c r="DF142" s="206"/>
      <c r="DG142" s="206"/>
      <c r="DH142" s="206"/>
      <c r="DI142" s="206"/>
      <c r="DJ142" s="206"/>
      <c r="DK142" s="206"/>
      <c r="DL142" s="206"/>
      <c r="DM142" s="206"/>
      <c r="DN142" s="206"/>
      <c r="DO142" s="206"/>
      <c r="DP142" s="206"/>
      <c r="DQ142" s="206"/>
      <c r="DR142" s="206"/>
      <c r="DS142" s="206"/>
      <c r="DT142" s="206"/>
      <c r="DU142" s="206"/>
      <c r="DV142" s="206"/>
      <c r="DW142" s="206"/>
      <c r="DX142" s="206"/>
      <c r="DY142" s="206"/>
      <c r="DZ142" s="206"/>
      <c r="EA142" s="206"/>
      <c r="EB142" s="206"/>
      <c r="EC142" s="206"/>
      <c r="ED142" s="206"/>
      <c r="EE142" s="206"/>
      <c r="EF142" s="206"/>
      <c r="EG142" s="206"/>
      <c r="EH142" s="206"/>
      <c r="EI142" s="206"/>
      <c r="EJ142" s="206"/>
      <c r="EK142" s="206"/>
      <c r="EL142" s="206"/>
      <c r="EM142" s="206"/>
      <c r="EN142" s="206"/>
      <c r="EO142" s="206"/>
      <c r="EP142" s="206"/>
      <c r="EQ142" s="206"/>
      <c r="ER142" s="206"/>
      <c r="ES142" s="206"/>
      <c r="ET142" s="206"/>
      <c r="EU142" s="206"/>
      <c r="EV142" s="206"/>
      <c r="EW142" s="206"/>
      <c r="EX142" s="206"/>
      <c r="EY142" s="206"/>
      <c r="EZ142" s="206"/>
      <c r="FA142" s="206"/>
      <c r="FB142" s="206"/>
      <c r="FC142" s="206"/>
      <c r="FD142" s="206"/>
      <c r="FE142" s="206"/>
      <c r="FF142" s="206"/>
      <c r="FG142" s="206"/>
      <c r="FH142" s="206"/>
      <c r="FI142" s="206"/>
      <c r="FJ142" s="206"/>
      <c r="FK142" s="206"/>
      <c r="FL142" s="206"/>
      <c r="FM142" s="206"/>
      <c r="FN142" s="206"/>
      <c r="FO142" s="206"/>
      <c r="FP142" s="206"/>
      <c r="FQ142" s="206"/>
      <c r="FR142" s="206"/>
      <c r="FS142" s="206"/>
      <c r="FT142" s="206"/>
      <c r="FU142" s="206"/>
      <c r="FV142" s="206"/>
      <c r="FW142" s="206"/>
      <c r="FX142" s="206"/>
      <c r="FY142" s="206"/>
      <c r="FZ142" s="206"/>
      <c r="GA142" s="206"/>
      <c r="GB142" s="206"/>
      <c r="GC142" s="206"/>
      <c r="GD142" s="206"/>
      <c r="GE142" s="206"/>
      <c r="GF142" s="206"/>
      <c r="GG142" s="206"/>
      <c r="GH142" s="206"/>
      <c r="GI142" s="206"/>
      <c r="GJ142" s="206"/>
      <c r="GK142" s="206"/>
      <c r="GL142" s="206"/>
      <c r="GM142" s="206"/>
      <c r="GN142" s="206"/>
      <c r="GO142" s="206"/>
      <c r="GP142" s="206"/>
      <c r="GQ142" s="206"/>
      <c r="GR142" s="206"/>
      <c r="GS142" s="206"/>
      <c r="GT142" s="206"/>
      <c r="GU142" s="206"/>
      <c r="GV142" s="206"/>
      <c r="GW142" s="206"/>
      <c r="GX142" s="206"/>
      <c r="GY142" s="206"/>
      <c r="GZ142" s="206"/>
      <c r="HA142" s="206"/>
      <c r="HB142" s="206"/>
      <c r="HC142" s="206"/>
      <c r="HD142" s="206"/>
      <c r="HE142" s="206"/>
      <c r="HF142" s="206"/>
      <c r="HG142" s="206"/>
      <c r="HH142" s="206"/>
      <c r="HI142" s="206"/>
      <c r="HJ142" s="206"/>
      <c r="HK142" s="206"/>
      <c r="HL142" s="206"/>
      <c r="HM142" s="206"/>
      <c r="HN142" s="206"/>
      <c r="HO142" s="206"/>
      <c r="HP142" s="206"/>
      <c r="HQ142" s="206"/>
      <c r="HR142" s="206"/>
      <c r="HS142" s="206"/>
      <c r="HT142" s="206"/>
      <c r="HU142" s="206"/>
      <c r="HV142" s="206"/>
      <c r="HW142" s="206"/>
      <c r="HX142" s="206"/>
      <c r="HY142" s="206"/>
      <c r="HZ142" s="206"/>
      <c r="IA142" s="206"/>
      <c r="IB142" s="206"/>
      <c r="IC142" s="206"/>
      <c r="ID142" s="206"/>
      <c r="IE142" s="206"/>
      <c r="IF142" s="206"/>
      <c r="IG142" s="206"/>
      <c r="IH142" s="206"/>
      <c r="II142" s="206"/>
      <c r="IJ142" s="206"/>
      <c r="IK142" s="206"/>
      <c r="IL142" s="206"/>
      <c r="IM142" s="206"/>
      <c r="IN142" s="206"/>
      <c r="IO142" s="206"/>
      <c r="IP142" s="206"/>
      <c r="IQ142" s="206"/>
      <c r="IR142" s="206"/>
      <c r="IS142" s="206"/>
      <c r="IT142" s="206"/>
      <c r="IU142" s="206"/>
      <c r="IV142" s="206"/>
      <c r="IW142" s="206"/>
      <c r="IX142" s="206"/>
      <c r="IY142" s="206"/>
      <c r="IZ142" s="206"/>
      <c r="JA142" s="206"/>
      <c r="JB142" s="206"/>
      <c r="JC142" s="206"/>
      <c r="JD142" s="206"/>
      <c r="JE142" s="206"/>
      <c r="JF142" s="206"/>
      <c r="JG142" s="206"/>
      <c r="JH142" s="206"/>
      <c r="JI142" s="206"/>
      <c r="JJ142" s="206"/>
      <c r="JK142" s="206"/>
      <c r="JL142" s="206"/>
      <c r="JM142" s="206"/>
      <c r="JN142" s="206"/>
    </row>
    <row r="143" spans="1:274" s="207" customFormat="1" ht="135" x14ac:dyDescent="0.25">
      <c r="A143" s="397"/>
      <c r="B143" s="395"/>
      <c r="C143" s="339"/>
      <c r="D143" s="339"/>
      <c r="E143" s="339"/>
      <c r="F143" s="339"/>
      <c r="G143" s="339"/>
      <c r="H143" s="339"/>
      <c r="I143" s="339"/>
      <c r="J143" s="339"/>
      <c r="K143" s="339"/>
      <c r="L143" s="339"/>
      <c r="M143" s="382"/>
      <c r="N143" s="374"/>
      <c r="O143" s="366"/>
      <c r="P143" s="367"/>
      <c r="Q143" s="366">
        <f t="shared" ref="Q143:Q147" ca="1" si="177">IF(NOT(ISERROR(MATCH(P143,_xlfn.ANCHORARRAY(F154),0))),O156&amp;"Por favor no seleccionar los criterios de impacto",P143)</f>
        <v>0</v>
      </c>
      <c r="R143" s="374"/>
      <c r="S143" s="366"/>
      <c r="T143" s="365"/>
      <c r="U143" s="208">
        <v>2</v>
      </c>
      <c r="V143" s="303" t="s">
        <v>781</v>
      </c>
      <c r="W143" s="193" t="str">
        <f>IF(OR(X143="Preventivo",X143="Detectivo"),"Probabilidad",IF(X143="Correctivo","Impacto",""))</f>
        <v>Impacto</v>
      </c>
      <c r="X143" s="194" t="s">
        <v>201</v>
      </c>
      <c r="Y143" s="194" t="s">
        <v>80</v>
      </c>
      <c r="Z143" s="195" t="str">
        <f t="shared" ref="Z143:Z147" si="178">IF(AND(X143="Preventivo",Y143="Automático"),"50%",IF(AND(X143="Preventivo",Y143="Manual"),"40%",IF(AND(X143="Detectivo",Y143="Automático"),"40%",IF(AND(X143="Detectivo",Y143="Manual"),"30%",IF(AND(X143="Correctivo",Y143="Automático"),"35%",IF(AND(X143="Correctivo",Y143="Manual"),"25%",""))))))</f>
        <v>25%</v>
      </c>
      <c r="AA143" s="194" t="s">
        <v>83</v>
      </c>
      <c r="AB143" s="194" t="s">
        <v>204</v>
      </c>
      <c r="AC143" s="194" t="s">
        <v>259</v>
      </c>
      <c r="AD143" s="196">
        <f>IFERROR(IF(AND(W142="Probabilidad",W143="Probabilidad"),(AF142-(+AF142*Z143)),IF(W143="Probabilidad",(O142-(+O142*Z143)),IF(W143="Impacto",AF142,""))),"")</f>
        <v>0.42</v>
      </c>
      <c r="AE143" s="197" t="str">
        <f t="shared" ref="AE143:AE147" si="179">IFERROR(IF(AD143="","",IF(AD143&lt;=0.2,"Muy Baja",IF(AD143&lt;=0.4,"Baja",IF(AD143&lt;=0.6,"Media",IF(AD143&lt;=0.8,"Alta","Muy Alta"))))),"")</f>
        <v>Media</v>
      </c>
      <c r="AF143" s="195">
        <f t="shared" ref="AF143:AF147" si="180">+AD143</f>
        <v>0.42</v>
      </c>
      <c r="AG143" s="197" t="str">
        <f t="shared" ref="AG143:AG147" si="181">IFERROR(IF(AH143="","",IF(AH143&lt;=0.2,"Leve",IF(AH143&lt;=0.4,"Menor",IF(AH143&lt;=0.6,"Moderado",IF(AH143&lt;=0.8,"Mayor","Catastrófico"))))),"")</f>
        <v>Leve</v>
      </c>
      <c r="AH143" s="195">
        <f t="shared" ref="AH143" si="182">IFERROR(IF(AND(W142="Impacto",W143="Impacto"),(AH142-(+AH142*Z143)),IF(W143="Impacto",($R$13-(+$R$13*Z143)),IF(W143="Probabilidad",AH142,""))),"")</f>
        <v>0</v>
      </c>
      <c r="AI143" s="198" t="str">
        <f t="shared" ref="AI143:AI144" si="183">IFERROR(IF(OR(AND(AE143="Muy Baja",AG143="Leve"),AND(AE143="Muy Baja",AG143="Menor"),AND(AE143="Baja",AG143="Leve")),"Bajo",IF(OR(AND(AE143="Muy baja",AG143="Moderado"),AND(AE143="Baja",AG143="Menor"),AND(AE143="Baja",AG143="Moderado"),AND(AE143="Media",AG143="Leve"),AND(AE143="Media",AG143="Menor"),AND(AE143="Media",AG143="Moderado"),AND(AE143="Alta",AG143="Leve"),AND(AE143="Alta",AG143="Menor")),"Moderado",IF(OR(AND(AE143="Muy Baja",AG143="Mayor"),AND(AE143="Baja",AG143="Mayor"),AND(AE143="Media",AG143="Mayor"),AND(AE143="Alta",AG143="Moderado"),AND(AE143="Alta",AG143="Mayor"),AND(AE143="Muy Alta",AG143="Leve"),AND(AE143="Muy Alta",AG143="Menor"),AND(AE143="Muy Alta",AG143="Moderado"),AND(AE143="Muy Alta",AG143="Mayor")),"Alto",IF(OR(AND(AE143="Muy Baja",AG143="Catastrófico"),AND(AE143="Baja",AG143="Catastrófico"),AND(AE143="Media",AG143="Catastrófico"),AND(AE143="Alta",AG143="Catastrófico"),AND(AE143="Muy Alta",AG143="Catastrófico")),"Extremo","")))),"")</f>
        <v>Moderado</v>
      </c>
      <c r="AJ143" s="199" t="s">
        <v>205</v>
      </c>
      <c r="AK143" s="329"/>
      <c r="AL143" s="329"/>
      <c r="AM143" s="329"/>
      <c r="AN143" s="344"/>
      <c r="AO143" s="346"/>
      <c r="AP143" s="326"/>
      <c r="AQ143" s="326"/>
      <c r="AR143" s="205"/>
      <c r="AS143" s="205"/>
      <c r="AT143" s="205"/>
      <c r="AU143" s="205"/>
      <c r="AV143" s="205"/>
      <c r="AW143" s="205"/>
      <c r="AX143" s="205"/>
      <c r="AY143" s="205"/>
      <c r="AZ143" s="205"/>
      <c r="BA143" s="205"/>
      <c r="BB143" s="205"/>
      <c r="BC143" s="205"/>
      <c r="BD143" s="205"/>
      <c r="BE143" s="205"/>
      <c r="BF143" s="205"/>
      <c r="BG143" s="205"/>
      <c r="BH143" s="205"/>
      <c r="BI143" s="205"/>
      <c r="BJ143" s="205"/>
      <c r="BK143" s="205"/>
      <c r="BL143" s="205"/>
      <c r="BM143" s="205"/>
      <c r="BN143" s="205"/>
      <c r="BO143" s="205"/>
      <c r="BP143" s="205"/>
      <c r="BQ143" s="205"/>
      <c r="BR143" s="206"/>
      <c r="BS143" s="206"/>
      <c r="BT143" s="206"/>
      <c r="BU143" s="206"/>
      <c r="BV143" s="206"/>
      <c r="BW143" s="206"/>
      <c r="BX143" s="206"/>
      <c r="BY143" s="206"/>
      <c r="BZ143" s="206"/>
      <c r="CA143" s="206"/>
      <c r="CB143" s="206"/>
      <c r="CC143" s="206"/>
      <c r="CD143" s="206"/>
      <c r="CE143" s="206"/>
      <c r="CF143" s="206"/>
      <c r="CG143" s="206"/>
      <c r="CH143" s="206"/>
      <c r="CI143" s="206"/>
      <c r="CJ143" s="206"/>
      <c r="CK143" s="206"/>
      <c r="CL143" s="206"/>
      <c r="CM143" s="206"/>
      <c r="CN143" s="206"/>
      <c r="CO143" s="206"/>
      <c r="CP143" s="206"/>
      <c r="CQ143" s="206"/>
      <c r="CR143" s="206"/>
      <c r="CS143" s="206"/>
      <c r="CT143" s="206"/>
      <c r="CU143" s="206"/>
      <c r="CV143" s="206"/>
      <c r="CW143" s="206"/>
      <c r="CX143" s="206"/>
      <c r="CY143" s="206"/>
      <c r="CZ143" s="206"/>
      <c r="DA143" s="206"/>
      <c r="DB143" s="206"/>
      <c r="DC143" s="206"/>
      <c r="DD143" s="206"/>
      <c r="DE143" s="206"/>
      <c r="DF143" s="206"/>
      <c r="DG143" s="206"/>
      <c r="DH143" s="206"/>
      <c r="DI143" s="206"/>
      <c r="DJ143" s="206"/>
      <c r="DK143" s="206"/>
      <c r="DL143" s="206"/>
      <c r="DM143" s="206"/>
      <c r="DN143" s="206"/>
      <c r="DO143" s="206"/>
      <c r="DP143" s="206"/>
      <c r="DQ143" s="206"/>
      <c r="DR143" s="206"/>
      <c r="DS143" s="206"/>
      <c r="DT143" s="206"/>
      <c r="DU143" s="206"/>
      <c r="DV143" s="206"/>
      <c r="DW143" s="206"/>
      <c r="DX143" s="206"/>
      <c r="DY143" s="206"/>
      <c r="DZ143" s="206"/>
      <c r="EA143" s="206"/>
      <c r="EB143" s="206"/>
      <c r="EC143" s="206"/>
      <c r="ED143" s="206"/>
      <c r="EE143" s="206"/>
      <c r="EF143" s="206"/>
      <c r="EG143" s="206"/>
      <c r="EH143" s="206"/>
      <c r="EI143" s="206"/>
      <c r="EJ143" s="206"/>
      <c r="EK143" s="206"/>
      <c r="EL143" s="206"/>
      <c r="EM143" s="206"/>
      <c r="EN143" s="206"/>
      <c r="EO143" s="206"/>
      <c r="EP143" s="206"/>
      <c r="EQ143" s="206"/>
      <c r="ER143" s="206"/>
      <c r="ES143" s="206"/>
      <c r="ET143" s="206"/>
      <c r="EU143" s="206"/>
      <c r="EV143" s="206"/>
      <c r="EW143" s="206"/>
      <c r="EX143" s="206"/>
      <c r="EY143" s="206"/>
      <c r="EZ143" s="206"/>
      <c r="FA143" s="206"/>
      <c r="FB143" s="206"/>
      <c r="FC143" s="206"/>
      <c r="FD143" s="206"/>
      <c r="FE143" s="206"/>
      <c r="FF143" s="206"/>
      <c r="FG143" s="206"/>
      <c r="FH143" s="206"/>
      <c r="FI143" s="206"/>
      <c r="FJ143" s="206"/>
      <c r="FK143" s="206"/>
      <c r="FL143" s="206"/>
      <c r="FM143" s="206"/>
      <c r="FN143" s="206"/>
      <c r="FO143" s="206"/>
      <c r="FP143" s="206"/>
      <c r="FQ143" s="206"/>
      <c r="FR143" s="206"/>
      <c r="FS143" s="206"/>
      <c r="FT143" s="206"/>
      <c r="FU143" s="206"/>
      <c r="FV143" s="206"/>
      <c r="FW143" s="206"/>
      <c r="FX143" s="206"/>
      <c r="FY143" s="206"/>
      <c r="FZ143" s="206"/>
      <c r="GA143" s="206"/>
      <c r="GB143" s="206"/>
      <c r="GC143" s="206"/>
      <c r="GD143" s="206"/>
      <c r="GE143" s="206"/>
      <c r="GF143" s="206"/>
      <c r="GG143" s="206"/>
      <c r="GH143" s="206"/>
      <c r="GI143" s="206"/>
      <c r="GJ143" s="206"/>
      <c r="GK143" s="206"/>
      <c r="GL143" s="206"/>
      <c r="GM143" s="206"/>
      <c r="GN143" s="206"/>
      <c r="GO143" s="206"/>
      <c r="GP143" s="206"/>
      <c r="GQ143" s="206"/>
      <c r="GR143" s="206"/>
      <c r="GS143" s="206"/>
      <c r="GT143" s="206"/>
      <c r="GU143" s="206"/>
      <c r="GV143" s="206"/>
      <c r="GW143" s="206"/>
      <c r="GX143" s="206"/>
      <c r="GY143" s="206"/>
      <c r="GZ143" s="206"/>
      <c r="HA143" s="206"/>
      <c r="HB143" s="206"/>
      <c r="HC143" s="206"/>
      <c r="HD143" s="206"/>
      <c r="HE143" s="206"/>
      <c r="HF143" s="206"/>
      <c r="HG143" s="206"/>
      <c r="HH143" s="206"/>
      <c r="HI143" s="206"/>
      <c r="HJ143" s="206"/>
      <c r="HK143" s="206"/>
      <c r="HL143" s="206"/>
      <c r="HM143" s="206"/>
      <c r="HN143" s="206"/>
      <c r="HO143" s="206"/>
      <c r="HP143" s="206"/>
      <c r="HQ143" s="206"/>
      <c r="HR143" s="206"/>
      <c r="HS143" s="206"/>
      <c r="HT143" s="206"/>
      <c r="HU143" s="206"/>
      <c r="HV143" s="206"/>
      <c r="HW143" s="206"/>
      <c r="HX143" s="206"/>
      <c r="HY143" s="206"/>
      <c r="HZ143" s="206"/>
      <c r="IA143" s="206"/>
      <c r="IB143" s="206"/>
      <c r="IC143" s="206"/>
      <c r="ID143" s="206"/>
      <c r="IE143" s="206"/>
      <c r="IF143" s="206"/>
      <c r="IG143" s="206"/>
      <c r="IH143" s="206"/>
      <c r="II143" s="206"/>
      <c r="IJ143" s="206"/>
      <c r="IK143" s="206"/>
      <c r="IL143" s="206"/>
      <c r="IM143" s="206"/>
      <c r="IN143" s="206"/>
      <c r="IO143" s="206"/>
      <c r="IP143" s="206"/>
      <c r="IQ143" s="206"/>
      <c r="IR143" s="206"/>
      <c r="IS143" s="206"/>
      <c r="IT143" s="206"/>
      <c r="IU143" s="206"/>
      <c r="IV143" s="206"/>
      <c r="IW143" s="206"/>
      <c r="IX143" s="206"/>
      <c r="IY143" s="206"/>
      <c r="IZ143" s="206"/>
      <c r="JA143" s="206"/>
      <c r="JB143" s="206"/>
      <c r="JC143" s="206"/>
      <c r="JD143" s="206"/>
      <c r="JE143" s="206"/>
      <c r="JF143" s="206"/>
      <c r="JG143" s="206"/>
      <c r="JH143" s="206"/>
      <c r="JI143" s="206"/>
      <c r="JJ143" s="206"/>
      <c r="JK143" s="206"/>
      <c r="JL143" s="206"/>
      <c r="JM143" s="206"/>
      <c r="JN143" s="206"/>
    </row>
    <row r="144" spans="1:274" s="207" customFormat="1" ht="6.75" customHeight="1" x14ac:dyDescent="0.25">
      <c r="A144" s="397"/>
      <c r="B144" s="395"/>
      <c r="C144" s="339"/>
      <c r="D144" s="339"/>
      <c r="E144" s="339"/>
      <c r="F144" s="339"/>
      <c r="G144" s="339"/>
      <c r="H144" s="339"/>
      <c r="I144" s="339"/>
      <c r="J144" s="339"/>
      <c r="K144" s="339"/>
      <c r="L144" s="339"/>
      <c r="M144" s="382"/>
      <c r="N144" s="374"/>
      <c r="O144" s="366"/>
      <c r="P144" s="367"/>
      <c r="Q144" s="366">
        <f t="shared" ca="1" si="177"/>
        <v>0</v>
      </c>
      <c r="R144" s="374"/>
      <c r="S144" s="366"/>
      <c r="T144" s="365"/>
      <c r="U144" s="208">
        <v>3</v>
      </c>
      <c r="V144" s="192"/>
      <c r="W144" s="193" t="str">
        <f>IF(OR(X144="Preventivo",X144="Detectivo"),"Probabilidad",IF(X144="Correctivo","Impacto",""))</f>
        <v/>
      </c>
      <c r="X144" s="194"/>
      <c r="Y144" s="194"/>
      <c r="Z144" s="195" t="str">
        <f t="shared" si="178"/>
        <v/>
      </c>
      <c r="AA144" s="194"/>
      <c r="AB144" s="194"/>
      <c r="AC144" s="194"/>
      <c r="AD144" s="196" t="str">
        <f>IFERROR(IF(AND(W143="Probabilidad",W144="Probabilidad"),(AF143-(+AF143*Z144)),IF(AND(W143="Impacto",W144="Probabilidad"),(AF142-(+AF142*Z144)),IF(W144="Impacto",AF143,""))),"")</f>
        <v/>
      </c>
      <c r="AE144" s="197" t="str">
        <f t="shared" si="179"/>
        <v/>
      </c>
      <c r="AF144" s="195" t="str">
        <f t="shared" si="180"/>
        <v/>
      </c>
      <c r="AG144" s="197" t="str">
        <f t="shared" si="181"/>
        <v/>
      </c>
      <c r="AH144" s="195" t="str">
        <f t="shared" ref="AH144:AH147" si="184">IFERROR(IF(AND(W143="Impacto",W144="Impacto"),(AH143-(+AH143*Z144)),IF(AND(W143="Probabilidad",W144="Impacto"),(AH142-(+AH142*Z144)),IF(W144="Probabilidad",AH143,""))),"")</f>
        <v/>
      </c>
      <c r="AI144" s="198" t="str">
        <f t="shared" si="183"/>
        <v/>
      </c>
      <c r="AJ144" s="199"/>
      <c r="AK144" s="302"/>
      <c r="AL144" s="304"/>
      <c r="AM144" s="304"/>
      <c r="AN144" s="201"/>
      <c r="AO144" s="222"/>
      <c r="AP144" s="222"/>
      <c r="AQ144" s="222"/>
      <c r="AR144" s="205"/>
      <c r="AS144" s="205"/>
      <c r="AT144" s="205"/>
      <c r="AU144" s="205"/>
      <c r="AV144" s="205"/>
      <c r="AW144" s="205"/>
      <c r="AX144" s="205"/>
      <c r="AY144" s="205"/>
      <c r="AZ144" s="205"/>
      <c r="BA144" s="205"/>
      <c r="BB144" s="205"/>
      <c r="BC144" s="205"/>
      <c r="BD144" s="205"/>
      <c r="BE144" s="205"/>
      <c r="BF144" s="205"/>
      <c r="BG144" s="205"/>
      <c r="BH144" s="205"/>
      <c r="BI144" s="205"/>
      <c r="BJ144" s="205"/>
      <c r="BK144" s="205"/>
      <c r="BL144" s="205"/>
      <c r="BM144" s="205"/>
      <c r="BN144" s="205"/>
      <c r="BO144" s="205"/>
      <c r="BP144" s="205"/>
      <c r="BQ144" s="205"/>
      <c r="BR144" s="206"/>
      <c r="BS144" s="206"/>
      <c r="BT144" s="206"/>
      <c r="BU144" s="206"/>
      <c r="BV144" s="206"/>
      <c r="BW144" s="206"/>
      <c r="BX144" s="206"/>
      <c r="BY144" s="206"/>
      <c r="BZ144" s="206"/>
      <c r="CA144" s="206"/>
      <c r="CB144" s="206"/>
      <c r="CC144" s="206"/>
      <c r="CD144" s="206"/>
      <c r="CE144" s="206"/>
      <c r="CF144" s="206"/>
      <c r="CG144" s="206"/>
      <c r="CH144" s="206"/>
      <c r="CI144" s="206"/>
      <c r="CJ144" s="206"/>
      <c r="CK144" s="206"/>
      <c r="CL144" s="206"/>
      <c r="CM144" s="206"/>
      <c r="CN144" s="206"/>
      <c r="CO144" s="206"/>
      <c r="CP144" s="206"/>
      <c r="CQ144" s="206"/>
      <c r="CR144" s="206"/>
      <c r="CS144" s="206"/>
      <c r="CT144" s="206"/>
      <c r="CU144" s="206"/>
      <c r="CV144" s="206"/>
      <c r="CW144" s="206"/>
      <c r="CX144" s="206"/>
      <c r="CY144" s="206"/>
      <c r="CZ144" s="206"/>
      <c r="DA144" s="206"/>
      <c r="DB144" s="206"/>
      <c r="DC144" s="206"/>
      <c r="DD144" s="206"/>
      <c r="DE144" s="206"/>
      <c r="DF144" s="206"/>
      <c r="DG144" s="206"/>
      <c r="DH144" s="206"/>
      <c r="DI144" s="206"/>
      <c r="DJ144" s="206"/>
      <c r="DK144" s="206"/>
      <c r="DL144" s="206"/>
      <c r="DM144" s="206"/>
      <c r="DN144" s="206"/>
      <c r="DO144" s="206"/>
      <c r="DP144" s="206"/>
      <c r="DQ144" s="206"/>
      <c r="DR144" s="206"/>
      <c r="DS144" s="206"/>
      <c r="DT144" s="206"/>
      <c r="DU144" s="206"/>
      <c r="DV144" s="206"/>
      <c r="DW144" s="206"/>
      <c r="DX144" s="206"/>
      <c r="DY144" s="206"/>
      <c r="DZ144" s="206"/>
      <c r="EA144" s="206"/>
      <c r="EB144" s="206"/>
      <c r="EC144" s="206"/>
      <c r="ED144" s="206"/>
      <c r="EE144" s="206"/>
      <c r="EF144" s="206"/>
      <c r="EG144" s="206"/>
      <c r="EH144" s="206"/>
      <c r="EI144" s="206"/>
      <c r="EJ144" s="206"/>
      <c r="EK144" s="206"/>
      <c r="EL144" s="206"/>
      <c r="EM144" s="206"/>
      <c r="EN144" s="206"/>
      <c r="EO144" s="206"/>
      <c r="EP144" s="206"/>
      <c r="EQ144" s="206"/>
      <c r="ER144" s="206"/>
      <c r="ES144" s="206"/>
      <c r="ET144" s="206"/>
      <c r="EU144" s="206"/>
      <c r="EV144" s="206"/>
      <c r="EW144" s="206"/>
      <c r="EX144" s="206"/>
      <c r="EY144" s="206"/>
      <c r="EZ144" s="206"/>
      <c r="FA144" s="206"/>
      <c r="FB144" s="206"/>
      <c r="FC144" s="206"/>
      <c r="FD144" s="206"/>
      <c r="FE144" s="206"/>
      <c r="FF144" s="206"/>
      <c r="FG144" s="206"/>
      <c r="FH144" s="206"/>
      <c r="FI144" s="206"/>
      <c r="FJ144" s="206"/>
      <c r="FK144" s="206"/>
      <c r="FL144" s="206"/>
      <c r="FM144" s="206"/>
      <c r="FN144" s="206"/>
      <c r="FO144" s="206"/>
      <c r="FP144" s="206"/>
      <c r="FQ144" s="206"/>
      <c r="FR144" s="206"/>
      <c r="FS144" s="206"/>
      <c r="FT144" s="206"/>
      <c r="FU144" s="206"/>
      <c r="FV144" s="206"/>
      <c r="FW144" s="206"/>
      <c r="FX144" s="206"/>
      <c r="FY144" s="206"/>
      <c r="FZ144" s="206"/>
      <c r="GA144" s="206"/>
      <c r="GB144" s="206"/>
      <c r="GC144" s="206"/>
      <c r="GD144" s="206"/>
      <c r="GE144" s="206"/>
      <c r="GF144" s="206"/>
      <c r="GG144" s="206"/>
      <c r="GH144" s="206"/>
      <c r="GI144" s="206"/>
      <c r="GJ144" s="206"/>
      <c r="GK144" s="206"/>
      <c r="GL144" s="206"/>
      <c r="GM144" s="206"/>
      <c r="GN144" s="206"/>
      <c r="GO144" s="206"/>
      <c r="GP144" s="206"/>
      <c r="GQ144" s="206"/>
      <c r="GR144" s="206"/>
      <c r="GS144" s="206"/>
      <c r="GT144" s="206"/>
      <c r="GU144" s="206"/>
      <c r="GV144" s="206"/>
      <c r="GW144" s="206"/>
      <c r="GX144" s="206"/>
      <c r="GY144" s="206"/>
      <c r="GZ144" s="206"/>
      <c r="HA144" s="206"/>
      <c r="HB144" s="206"/>
      <c r="HC144" s="206"/>
      <c r="HD144" s="206"/>
      <c r="HE144" s="206"/>
      <c r="HF144" s="206"/>
      <c r="HG144" s="206"/>
      <c r="HH144" s="206"/>
      <c r="HI144" s="206"/>
      <c r="HJ144" s="206"/>
      <c r="HK144" s="206"/>
      <c r="HL144" s="206"/>
      <c r="HM144" s="206"/>
      <c r="HN144" s="206"/>
      <c r="HO144" s="206"/>
      <c r="HP144" s="206"/>
      <c r="HQ144" s="206"/>
      <c r="HR144" s="206"/>
      <c r="HS144" s="206"/>
      <c r="HT144" s="206"/>
      <c r="HU144" s="206"/>
      <c r="HV144" s="206"/>
      <c r="HW144" s="206"/>
      <c r="HX144" s="206"/>
      <c r="HY144" s="206"/>
      <c r="HZ144" s="206"/>
      <c r="IA144" s="206"/>
      <c r="IB144" s="206"/>
      <c r="IC144" s="206"/>
      <c r="ID144" s="206"/>
      <c r="IE144" s="206"/>
      <c r="IF144" s="206"/>
      <c r="IG144" s="206"/>
      <c r="IH144" s="206"/>
      <c r="II144" s="206"/>
      <c r="IJ144" s="206"/>
      <c r="IK144" s="206"/>
      <c r="IL144" s="206"/>
      <c r="IM144" s="206"/>
      <c r="IN144" s="206"/>
      <c r="IO144" s="206"/>
      <c r="IP144" s="206"/>
      <c r="IQ144" s="206"/>
      <c r="IR144" s="206"/>
      <c r="IS144" s="206"/>
      <c r="IT144" s="206"/>
      <c r="IU144" s="206"/>
      <c r="IV144" s="206"/>
      <c r="IW144" s="206"/>
      <c r="IX144" s="206"/>
      <c r="IY144" s="206"/>
      <c r="IZ144" s="206"/>
      <c r="JA144" s="206"/>
      <c r="JB144" s="206"/>
      <c r="JC144" s="206"/>
      <c r="JD144" s="206"/>
      <c r="JE144" s="206"/>
      <c r="JF144" s="206"/>
      <c r="JG144" s="206"/>
      <c r="JH144" s="206"/>
      <c r="JI144" s="206"/>
      <c r="JJ144" s="206"/>
      <c r="JK144" s="206"/>
      <c r="JL144" s="206"/>
      <c r="JM144" s="206"/>
      <c r="JN144" s="206"/>
    </row>
    <row r="145" spans="1:274" s="207" customFormat="1" ht="6.75" customHeight="1" x14ac:dyDescent="0.25">
      <c r="A145" s="397"/>
      <c r="B145" s="395"/>
      <c r="C145" s="339"/>
      <c r="D145" s="339"/>
      <c r="E145" s="339"/>
      <c r="F145" s="339"/>
      <c r="G145" s="339"/>
      <c r="H145" s="339"/>
      <c r="I145" s="339"/>
      <c r="J145" s="339"/>
      <c r="K145" s="339"/>
      <c r="L145" s="339"/>
      <c r="M145" s="382"/>
      <c r="N145" s="374"/>
      <c r="O145" s="366"/>
      <c r="P145" s="367"/>
      <c r="Q145" s="366">
        <f t="shared" ca="1" si="177"/>
        <v>0</v>
      </c>
      <c r="R145" s="374"/>
      <c r="S145" s="366"/>
      <c r="T145" s="365"/>
      <c r="U145" s="208">
        <v>4</v>
      </c>
      <c r="V145" s="303"/>
      <c r="W145" s="193" t="str">
        <f t="shared" ref="W145:W147" si="185">IF(OR(X145="Preventivo",X145="Detectivo"),"Probabilidad",IF(X145="Correctivo","Impacto",""))</f>
        <v/>
      </c>
      <c r="X145" s="194"/>
      <c r="Y145" s="194"/>
      <c r="Z145" s="195" t="str">
        <f t="shared" si="178"/>
        <v/>
      </c>
      <c r="AA145" s="194"/>
      <c r="AB145" s="194"/>
      <c r="AC145" s="194"/>
      <c r="AD145" s="196" t="str">
        <f t="shared" ref="AD145:AD147" si="186">IFERROR(IF(AND(W144="Probabilidad",W145="Probabilidad"),(AF144-(+AF144*Z145)),IF(AND(W144="Impacto",W145="Probabilidad"),(AF143-(+AF143*Z145)),IF(W145="Impacto",AF144,""))),"")</f>
        <v/>
      </c>
      <c r="AE145" s="197" t="str">
        <f t="shared" si="179"/>
        <v/>
      </c>
      <c r="AF145" s="195" t="str">
        <f t="shared" si="180"/>
        <v/>
      </c>
      <c r="AG145" s="197" t="str">
        <f t="shared" si="181"/>
        <v/>
      </c>
      <c r="AH145" s="195" t="str">
        <f t="shared" si="184"/>
        <v/>
      </c>
      <c r="AI145" s="198" t="str">
        <f>IFERROR(IF(OR(AND(AE145="Muy Baja",AG145="Leve"),AND(AE145="Muy Baja",AG145="Menor"),AND(AE145="Baja",AG145="Leve")),"Bajo",IF(OR(AND(AE145="Muy baja",AG145="Moderado"),AND(AE145="Baja",AG145="Menor"),AND(AE145="Baja",AG145="Moderado"),AND(AE145="Media",AG145="Leve"),AND(AE145="Media",AG145="Menor"),AND(AE145="Media",AG145="Moderado"),AND(AE145="Alta",AG145="Leve"),AND(AE145="Alta",AG145="Menor")),"Moderado",IF(OR(AND(AE145="Muy Baja",AG145="Mayor"),AND(AE145="Baja",AG145="Mayor"),AND(AE145="Media",AG145="Mayor"),AND(AE145="Alta",AG145="Moderado"),AND(AE145="Alta",AG145="Mayor"),AND(AE145="Muy Alta",AG145="Leve"),AND(AE145="Muy Alta",AG145="Menor"),AND(AE145="Muy Alta",AG145="Moderado"),AND(AE145="Muy Alta",AG145="Mayor")),"Alto",IF(OR(AND(AE145="Muy Baja",AG145="Catastrófico"),AND(AE145="Baja",AG145="Catastrófico"),AND(AE145="Media",AG145="Catastrófico"),AND(AE145="Alta",AG145="Catastrófico"),AND(AE145="Muy Alta",AG145="Catastrófico")),"Extremo","")))),"")</f>
        <v/>
      </c>
      <c r="AJ145" s="199"/>
      <c r="AK145" s="302"/>
      <c r="AL145" s="304"/>
      <c r="AM145" s="304"/>
      <c r="AN145" s="201"/>
      <c r="AO145" s="222"/>
      <c r="AP145" s="222"/>
      <c r="AQ145" s="222"/>
      <c r="AR145" s="205"/>
      <c r="AS145" s="205"/>
      <c r="AT145" s="205"/>
      <c r="AU145" s="205"/>
      <c r="AV145" s="205"/>
      <c r="AW145" s="205"/>
      <c r="AX145" s="205"/>
      <c r="AY145" s="205"/>
      <c r="AZ145" s="205"/>
      <c r="BA145" s="205"/>
      <c r="BB145" s="205"/>
      <c r="BC145" s="205"/>
      <c r="BD145" s="205"/>
      <c r="BE145" s="205"/>
      <c r="BF145" s="205"/>
      <c r="BG145" s="205"/>
      <c r="BH145" s="205"/>
      <c r="BI145" s="205"/>
      <c r="BJ145" s="205"/>
      <c r="BK145" s="205"/>
      <c r="BL145" s="205"/>
      <c r="BM145" s="205"/>
      <c r="BN145" s="205"/>
      <c r="BO145" s="205"/>
      <c r="BP145" s="205"/>
      <c r="BQ145" s="205"/>
      <c r="BR145" s="206"/>
      <c r="BS145" s="206"/>
      <c r="BT145" s="206"/>
      <c r="BU145" s="206"/>
      <c r="BV145" s="206"/>
      <c r="BW145" s="206"/>
      <c r="BX145" s="206"/>
      <c r="BY145" s="206"/>
      <c r="BZ145" s="206"/>
      <c r="CA145" s="206"/>
      <c r="CB145" s="206"/>
      <c r="CC145" s="206"/>
      <c r="CD145" s="206"/>
      <c r="CE145" s="206"/>
      <c r="CF145" s="206"/>
      <c r="CG145" s="206"/>
      <c r="CH145" s="206"/>
      <c r="CI145" s="206"/>
      <c r="CJ145" s="206"/>
      <c r="CK145" s="206"/>
      <c r="CL145" s="206"/>
      <c r="CM145" s="206"/>
      <c r="CN145" s="206"/>
      <c r="CO145" s="206"/>
      <c r="CP145" s="206"/>
      <c r="CQ145" s="206"/>
      <c r="CR145" s="206"/>
      <c r="CS145" s="206"/>
      <c r="CT145" s="206"/>
      <c r="CU145" s="206"/>
      <c r="CV145" s="206"/>
      <c r="CW145" s="206"/>
      <c r="CX145" s="206"/>
      <c r="CY145" s="206"/>
      <c r="CZ145" s="206"/>
      <c r="DA145" s="206"/>
      <c r="DB145" s="206"/>
      <c r="DC145" s="206"/>
      <c r="DD145" s="206"/>
      <c r="DE145" s="206"/>
      <c r="DF145" s="206"/>
      <c r="DG145" s="206"/>
      <c r="DH145" s="206"/>
      <c r="DI145" s="206"/>
      <c r="DJ145" s="206"/>
      <c r="DK145" s="206"/>
      <c r="DL145" s="206"/>
      <c r="DM145" s="206"/>
      <c r="DN145" s="206"/>
      <c r="DO145" s="206"/>
      <c r="DP145" s="206"/>
      <c r="DQ145" s="206"/>
      <c r="DR145" s="206"/>
      <c r="DS145" s="206"/>
      <c r="DT145" s="206"/>
      <c r="DU145" s="206"/>
      <c r="DV145" s="206"/>
      <c r="DW145" s="206"/>
      <c r="DX145" s="206"/>
      <c r="DY145" s="206"/>
      <c r="DZ145" s="206"/>
      <c r="EA145" s="206"/>
      <c r="EB145" s="206"/>
      <c r="EC145" s="206"/>
      <c r="ED145" s="206"/>
      <c r="EE145" s="206"/>
      <c r="EF145" s="206"/>
      <c r="EG145" s="206"/>
      <c r="EH145" s="206"/>
      <c r="EI145" s="206"/>
      <c r="EJ145" s="206"/>
      <c r="EK145" s="206"/>
      <c r="EL145" s="206"/>
      <c r="EM145" s="206"/>
      <c r="EN145" s="206"/>
      <c r="EO145" s="206"/>
      <c r="EP145" s="206"/>
      <c r="EQ145" s="206"/>
      <c r="ER145" s="206"/>
      <c r="ES145" s="206"/>
      <c r="ET145" s="206"/>
      <c r="EU145" s="206"/>
      <c r="EV145" s="206"/>
      <c r="EW145" s="206"/>
      <c r="EX145" s="206"/>
      <c r="EY145" s="206"/>
      <c r="EZ145" s="206"/>
      <c r="FA145" s="206"/>
      <c r="FB145" s="206"/>
      <c r="FC145" s="206"/>
      <c r="FD145" s="206"/>
      <c r="FE145" s="206"/>
      <c r="FF145" s="206"/>
      <c r="FG145" s="206"/>
      <c r="FH145" s="206"/>
      <c r="FI145" s="206"/>
      <c r="FJ145" s="206"/>
      <c r="FK145" s="206"/>
      <c r="FL145" s="206"/>
      <c r="FM145" s="206"/>
      <c r="FN145" s="206"/>
      <c r="FO145" s="206"/>
      <c r="FP145" s="206"/>
      <c r="FQ145" s="206"/>
      <c r="FR145" s="206"/>
      <c r="FS145" s="206"/>
      <c r="FT145" s="206"/>
      <c r="FU145" s="206"/>
      <c r="FV145" s="206"/>
      <c r="FW145" s="206"/>
      <c r="FX145" s="206"/>
      <c r="FY145" s="206"/>
      <c r="FZ145" s="206"/>
      <c r="GA145" s="206"/>
      <c r="GB145" s="206"/>
      <c r="GC145" s="206"/>
      <c r="GD145" s="206"/>
      <c r="GE145" s="206"/>
      <c r="GF145" s="206"/>
      <c r="GG145" s="206"/>
      <c r="GH145" s="206"/>
      <c r="GI145" s="206"/>
      <c r="GJ145" s="206"/>
      <c r="GK145" s="206"/>
      <c r="GL145" s="206"/>
      <c r="GM145" s="206"/>
      <c r="GN145" s="206"/>
      <c r="GO145" s="206"/>
      <c r="GP145" s="206"/>
      <c r="GQ145" s="206"/>
      <c r="GR145" s="206"/>
      <c r="GS145" s="206"/>
      <c r="GT145" s="206"/>
      <c r="GU145" s="206"/>
      <c r="GV145" s="206"/>
      <c r="GW145" s="206"/>
      <c r="GX145" s="206"/>
      <c r="GY145" s="206"/>
      <c r="GZ145" s="206"/>
      <c r="HA145" s="206"/>
      <c r="HB145" s="206"/>
      <c r="HC145" s="206"/>
      <c r="HD145" s="206"/>
      <c r="HE145" s="206"/>
      <c r="HF145" s="206"/>
      <c r="HG145" s="206"/>
      <c r="HH145" s="206"/>
      <c r="HI145" s="206"/>
      <c r="HJ145" s="206"/>
      <c r="HK145" s="206"/>
      <c r="HL145" s="206"/>
      <c r="HM145" s="206"/>
      <c r="HN145" s="206"/>
      <c r="HO145" s="206"/>
      <c r="HP145" s="206"/>
      <c r="HQ145" s="206"/>
      <c r="HR145" s="206"/>
      <c r="HS145" s="206"/>
      <c r="HT145" s="206"/>
      <c r="HU145" s="206"/>
      <c r="HV145" s="206"/>
      <c r="HW145" s="206"/>
      <c r="HX145" s="206"/>
      <c r="HY145" s="206"/>
      <c r="HZ145" s="206"/>
      <c r="IA145" s="206"/>
      <c r="IB145" s="206"/>
      <c r="IC145" s="206"/>
      <c r="ID145" s="206"/>
      <c r="IE145" s="206"/>
      <c r="IF145" s="206"/>
      <c r="IG145" s="206"/>
      <c r="IH145" s="206"/>
      <c r="II145" s="206"/>
      <c r="IJ145" s="206"/>
      <c r="IK145" s="206"/>
      <c r="IL145" s="206"/>
      <c r="IM145" s="206"/>
      <c r="IN145" s="206"/>
      <c r="IO145" s="206"/>
      <c r="IP145" s="206"/>
      <c r="IQ145" s="206"/>
      <c r="IR145" s="206"/>
      <c r="IS145" s="206"/>
      <c r="IT145" s="206"/>
      <c r="IU145" s="206"/>
      <c r="IV145" s="206"/>
      <c r="IW145" s="206"/>
      <c r="IX145" s="206"/>
      <c r="IY145" s="206"/>
      <c r="IZ145" s="206"/>
      <c r="JA145" s="206"/>
      <c r="JB145" s="206"/>
      <c r="JC145" s="206"/>
      <c r="JD145" s="206"/>
      <c r="JE145" s="206"/>
      <c r="JF145" s="206"/>
      <c r="JG145" s="206"/>
      <c r="JH145" s="206"/>
      <c r="JI145" s="206"/>
      <c r="JJ145" s="206"/>
      <c r="JK145" s="206"/>
      <c r="JL145" s="206"/>
      <c r="JM145" s="206"/>
      <c r="JN145" s="206"/>
    </row>
    <row r="146" spans="1:274" s="207" customFormat="1" ht="6.75" customHeight="1" x14ac:dyDescent="0.25">
      <c r="A146" s="397"/>
      <c r="B146" s="395"/>
      <c r="C146" s="339"/>
      <c r="D146" s="339"/>
      <c r="E146" s="339"/>
      <c r="F146" s="339"/>
      <c r="G146" s="339"/>
      <c r="H146" s="339"/>
      <c r="I146" s="339"/>
      <c r="J146" s="339"/>
      <c r="K146" s="339"/>
      <c r="L146" s="339"/>
      <c r="M146" s="382"/>
      <c r="N146" s="374"/>
      <c r="O146" s="366"/>
      <c r="P146" s="367"/>
      <c r="Q146" s="366">
        <f t="shared" ca="1" si="177"/>
        <v>0</v>
      </c>
      <c r="R146" s="374"/>
      <c r="S146" s="366"/>
      <c r="T146" s="365"/>
      <c r="U146" s="208">
        <v>5</v>
      </c>
      <c r="V146" s="303"/>
      <c r="W146" s="193" t="str">
        <f t="shared" si="185"/>
        <v/>
      </c>
      <c r="X146" s="194"/>
      <c r="Y146" s="194"/>
      <c r="Z146" s="195" t="str">
        <f t="shared" si="178"/>
        <v/>
      </c>
      <c r="AA146" s="194"/>
      <c r="AB146" s="194"/>
      <c r="AC146" s="194"/>
      <c r="AD146" s="196" t="str">
        <f t="shared" si="186"/>
        <v/>
      </c>
      <c r="AE146" s="197" t="str">
        <f>IFERROR(IF(AD146="","",IF(AD146&lt;=0.2,"Muy Baja",IF(AD146&lt;=0.4,"Baja",IF(AD146&lt;=0.6,"Media",IF(AD146&lt;=0.8,"Alta","Muy Alta"))))),"")</f>
        <v/>
      </c>
      <c r="AF146" s="195" t="str">
        <f t="shared" si="180"/>
        <v/>
      </c>
      <c r="AG146" s="197" t="str">
        <f t="shared" si="181"/>
        <v/>
      </c>
      <c r="AH146" s="195" t="str">
        <f t="shared" si="184"/>
        <v/>
      </c>
      <c r="AI146" s="198" t="str">
        <f t="shared" ref="AI146:AI147" si="187">IFERROR(IF(OR(AND(AE146="Muy Baja",AG146="Leve"),AND(AE146="Muy Baja",AG146="Menor"),AND(AE146="Baja",AG146="Leve")),"Bajo",IF(OR(AND(AE146="Muy baja",AG146="Moderado"),AND(AE146="Baja",AG146="Menor"),AND(AE146="Baja",AG146="Moderado"),AND(AE146="Media",AG146="Leve"),AND(AE146="Media",AG146="Menor"),AND(AE146="Media",AG146="Moderado"),AND(AE146="Alta",AG146="Leve"),AND(AE146="Alta",AG146="Menor")),"Moderado",IF(OR(AND(AE146="Muy Baja",AG146="Mayor"),AND(AE146="Baja",AG146="Mayor"),AND(AE146="Media",AG146="Mayor"),AND(AE146="Alta",AG146="Moderado"),AND(AE146="Alta",AG146="Mayor"),AND(AE146="Muy Alta",AG146="Leve"),AND(AE146="Muy Alta",AG146="Menor"),AND(AE146="Muy Alta",AG146="Moderado"),AND(AE146="Muy Alta",AG146="Mayor")),"Alto",IF(OR(AND(AE146="Muy Baja",AG146="Catastrófico"),AND(AE146="Baja",AG146="Catastrófico"),AND(AE146="Media",AG146="Catastrófico"),AND(AE146="Alta",AG146="Catastrófico"),AND(AE146="Muy Alta",AG146="Catastrófico")),"Extremo","")))),"")</f>
        <v/>
      </c>
      <c r="AJ146" s="199"/>
      <c r="AK146" s="302"/>
      <c r="AL146" s="304"/>
      <c r="AM146" s="304"/>
      <c r="AN146" s="201"/>
      <c r="AO146" s="222"/>
      <c r="AP146" s="222"/>
      <c r="AQ146" s="222"/>
      <c r="AR146" s="205"/>
      <c r="AS146" s="205"/>
      <c r="AT146" s="205"/>
      <c r="AU146" s="205"/>
      <c r="AV146" s="205"/>
      <c r="AW146" s="205"/>
      <c r="AX146" s="205"/>
      <c r="AY146" s="205"/>
      <c r="AZ146" s="205"/>
      <c r="BA146" s="205"/>
      <c r="BB146" s="205"/>
      <c r="BC146" s="205"/>
      <c r="BD146" s="205"/>
      <c r="BE146" s="205"/>
      <c r="BF146" s="205"/>
      <c r="BG146" s="205"/>
      <c r="BH146" s="205"/>
      <c r="BI146" s="205"/>
      <c r="BJ146" s="205"/>
      <c r="BK146" s="205"/>
      <c r="BL146" s="205"/>
      <c r="BM146" s="205"/>
      <c r="BN146" s="205"/>
      <c r="BO146" s="205"/>
      <c r="BP146" s="205"/>
      <c r="BQ146" s="205"/>
      <c r="BR146" s="206"/>
      <c r="BS146" s="206"/>
      <c r="BT146" s="206"/>
      <c r="BU146" s="206"/>
      <c r="BV146" s="206"/>
      <c r="BW146" s="206"/>
      <c r="BX146" s="206"/>
      <c r="BY146" s="206"/>
      <c r="BZ146" s="206"/>
      <c r="CA146" s="206"/>
      <c r="CB146" s="206"/>
      <c r="CC146" s="206"/>
      <c r="CD146" s="206"/>
      <c r="CE146" s="206"/>
      <c r="CF146" s="206"/>
      <c r="CG146" s="206"/>
      <c r="CH146" s="206"/>
      <c r="CI146" s="206"/>
      <c r="CJ146" s="206"/>
      <c r="CK146" s="206"/>
      <c r="CL146" s="206"/>
      <c r="CM146" s="206"/>
      <c r="CN146" s="206"/>
      <c r="CO146" s="206"/>
      <c r="CP146" s="206"/>
      <c r="CQ146" s="206"/>
      <c r="CR146" s="206"/>
      <c r="CS146" s="206"/>
      <c r="CT146" s="206"/>
      <c r="CU146" s="206"/>
      <c r="CV146" s="206"/>
      <c r="CW146" s="206"/>
      <c r="CX146" s="206"/>
      <c r="CY146" s="206"/>
      <c r="CZ146" s="206"/>
      <c r="DA146" s="206"/>
      <c r="DB146" s="206"/>
      <c r="DC146" s="206"/>
      <c r="DD146" s="206"/>
      <c r="DE146" s="206"/>
      <c r="DF146" s="206"/>
      <c r="DG146" s="206"/>
      <c r="DH146" s="206"/>
      <c r="DI146" s="206"/>
      <c r="DJ146" s="206"/>
      <c r="DK146" s="206"/>
      <c r="DL146" s="206"/>
      <c r="DM146" s="206"/>
      <c r="DN146" s="206"/>
      <c r="DO146" s="206"/>
      <c r="DP146" s="206"/>
      <c r="DQ146" s="206"/>
      <c r="DR146" s="206"/>
      <c r="DS146" s="206"/>
      <c r="DT146" s="206"/>
      <c r="DU146" s="206"/>
      <c r="DV146" s="206"/>
      <c r="DW146" s="206"/>
      <c r="DX146" s="206"/>
      <c r="DY146" s="206"/>
      <c r="DZ146" s="206"/>
      <c r="EA146" s="206"/>
      <c r="EB146" s="206"/>
      <c r="EC146" s="206"/>
      <c r="ED146" s="206"/>
      <c r="EE146" s="206"/>
      <c r="EF146" s="206"/>
      <c r="EG146" s="206"/>
      <c r="EH146" s="206"/>
      <c r="EI146" s="206"/>
      <c r="EJ146" s="206"/>
      <c r="EK146" s="206"/>
      <c r="EL146" s="206"/>
      <c r="EM146" s="206"/>
      <c r="EN146" s="206"/>
      <c r="EO146" s="206"/>
      <c r="EP146" s="206"/>
      <c r="EQ146" s="206"/>
      <c r="ER146" s="206"/>
      <c r="ES146" s="206"/>
      <c r="ET146" s="206"/>
      <c r="EU146" s="206"/>
      <c r="EV146" s="206"/>
      <c r="EW146" s="206"/>
      <c r="EX146" s="206"/>
      <c r="EY146" s="206"/>
      <c r="EZ146" s="206"/>
      <c r="FA146" s="206"/>
      <c r="FB146" s="206"/>
      <c r="FC146" s="206"/>
      <c r="FD146" s="206"/>
      <c r="FE146" s="206"/>
      <c r="FF146" s="206"/>
      <c r="FG146" s="206"/>
      <c r="FH146" s="206"/>
      <c r="FI146" s="206"/>
      <c r="FJ146" s="206"/>
      <c r="FK146" s="206"/>
      <c r="FL146" s="206"/>
      <c r="FM146" s="206"/>
      <c r="FN146" s="206"/>
      <c r="FO146" s="206"/>
      <c r="FP146" s="206"/>
      <c r="FQ146" s="206"/>
      <c r="FR146" s="206"/>
      <c r="FS146" s="206"/>
      <c r="FT146" s="206"/>
      <c r="FU146" s="206"/>
      <c r="FV146" s="206"/>
      <c r="FW146" s="206"/>
      <c r="FX146" s="206"/>
      <c r="FY146" s="206"/>
      <c r="FZ146" s="206"/>
      <c r="GA146" s="206"/>
      <c r="GB146" s="206"/>
      <c r="GC146" s="206"/>
      <c r="GD146" s="206"/>
      <c r="GE146" s="206"/>
      <c r="GF146" s="206"/>
      <c r="GG146" s="206"/>
      <c r="GH146" s="206"/>
      <c r="GI146" s="206"/>
      <c r="GJ146" s="206"/>
      <c r="GK146" s="206"/>
      <c r="GL146" s="206"/>
      <c r="GM146" s="206"/>
      <c r="GN146" s="206"/>
      <c r="GO146" s="206"/>
      <c r="GP146" s="206"/>
      <c r="GQ146" s="206"/>
      <c r="GR146" s="206"/>
      <c r="GS146" s="206"/>
      <c r="GT146" s="206"/>
      <c r="GU146" s="206"/>
      <c r="GV146" s="206"/>
      <c r="GW146" s="206"/>
      <c r="GX146" s="206"/>
      <c r="GY146" s="206"/>
      <c r="GZ146" s="206"/>
      <c r="HA146" s="206"/>
      <c r="HB146" s="206"/>
      <c r="HC146" s="206"/>
      <c r="HD146" s="206"/>
      <c r="HE146" s="206"/>
      <c r="HF146" s="206"/>
      <c r="HG146" s="206"/>
      <c r="HH146" s="206"/>
      <c r="HI146" s="206"/>
      <c r="HJ146" s="206"/>
      <c r="HK146" s="206"/>
      <c r="HL146" s="206"/>
      <c r="HM146" s="206"/>
      <c r="HN146" s="206"/>
      <c r="HO146" s="206"/>
      <c r="HP146" s="206"/>
      <c r="HQ146" s="206"/>
      <c r="HR146" s="206"/>
      <c r="HS146" s="206"/>
      <c r="HT146" s="206"/>
      <c r="HU146" s="206"/>
      <c r="HV146" s="206"/>
      <c r="HW146" s="206"/>
      <c r="HX146" s="206"/>
      <c r="HY146" s="206"/>
      <c r="HZ146" s="206"/>
      <c r="IA146" s="206"/>
      <c r="IB146" s="206"/>
      <c r="IC146" s="206"/>
      <c r="ID146" s="206"/>
      <c r="IE146" s="206"/>
      <c r="IF146" s="206"/>
      <c r="IG146" s="206"/>
      <c r="IH146" s="206"/>
      <c r="II146" s="206"/>
      <c r="IJ146" s="206"/>
      <c r="IK146" s="206"/>
      <c r="IL146" s="206"/>
      <c r="IM146" s="206"/>
      <c r="IN146" s="206"/>
      <c r="IO146" s="206"/>
      <c r="IP146" s="206"/>
      <c r="IQ146" s="206"/>
      <c r="IR146" s="206"/>
      <c r="IS146" s="206"/>
      <c r="IT146" s="206"/>
      <c r="IU146" s="206"/>
      <c r="IV146" s="206"/>
      <c r="IW146" s="206"/>
      <c r="IX146" s="206"/>
      <c r="IY146" s="206"/>
      <c r="IZ146" s="206"/>
      <c r="JA146" s="206"/>
      <c r="JB146" s="206"/>
      <c r="JC146" s="206"/>
      <c r="JD146" s="206"/>
      <c r="JE146" s="206"/>
      <c r="JF146" s="206"/>
      <c r="JG146" s="206"/>
      <c r="JH146" s="206"/>
      <c r="JI146" s="206"/>
      <c r="JJ146" s="206"/>
      <c r="JK146" s="206"/>
      <c r="JL146" s="206"/>
      <c r="JM146" s="206"/>
      <c r="JN146" s="206"/>
    </row>
    <row r="147" spans="1:274" s="207" customFormat="1" ht="6.75" customHeight="1" x14ac:dyDescent="0.25">
      <c r="A147" s="397"/>
      <c r="B147" s="396"/>
      <c r="C147" s="339"/>
      <c r="D147" s="339"/>
      <c r="E147" s="339"/>
      <c r="F147" s="339"/>
      <c r="G147" s="339"/>
      <c r="H147" s="339"/>
      <c r="I147" s="339"/>
      <c r="J147" s="339"/>
      <c r="K147" s="339"/>
      <c r="L147" s="339"/>
      <c r="M147" s="382"/>
      <c r="N147" s="374"/>
      <c r="O147" s="366"/>
      <c r="P147" s="367"/>
      <c r="Q147" s="366">
        <f t="shared" ca="1" si="177"/>
        <v>0</v>
      </c>
      <c r="R147" s="374"/>
      <c r="S147" s="366"/>
      <c r="T147" s="365"/>
      <c r="U147" s="208">
        <v>6</v>
      </c>
      <c r="V147" s="303"/>
      <c r="W147" s="193" t="str">
        <f t="shared" si="185"/>
        <v/>
      </c>
      <c r="X147" s="194"/>
      <c r="Y147" s="194"/>
      <c r="Z147" s="195" t="str">
        <f t="shared" si="178"/>
        <v/>
      </c>
      <c r="AA147" s="194"/>
      <c r="AB147" s="194"/>
      <c r="AC147" s="194"/>
      <c r="AD147" s="196" t="str">
        <f t="shared" si="186"/>
        <v/>
      </c>
      <c r="AE147" s="197" t="str">
        <f t="shared" si="179"/>
        <v/>
      </c>
      <c r="AF147" s="195" t="str">
        <f t="shared" si="180"/>
        <v/>
      </c>
      <c r="AG147" s="197" t="str">
        <f t="shared" si="181"/>
        <v/>
      </c>
      <c r="AH147" s="195" t="str">
        <f t="shared" si="184"/>
        <v/>
      </c>
      <c r="AI147" s="198" t="str">
        <f t="shared" si="187"/>
        <v/>
      </c>
      <c r="AJ147" s="199"/>
      <c r="AK147" s="302"/>
      <c r="AL147" s="304"/>
      <c r="AM147" s="304"/>
      <c r="AN147" s="201"/>
      <c r="AO147" s="222"/>
      <c r="AP147" s="222"/>
      <c r="AQ147" s="222"/>
      <c r="AR147" s="205"/>
      <c r="AS147" s="205"/>
      <c r="AT147" s="205"/>
      <c r="AU147" s="205"/>
      <c r="AV147" s="205"/>
      <c r="AW147" s="205"/>
      <c r="AX147" s="205"/>
      <c r="AY147" s="205"/>
      <c r="AZ147" s="205"/>
      <c r="BA147" s="205"/>
      <c r="BB147" s="205"/>
      <c r="BC147" s="205"/>
      <c r="BD147" s="205"/>
      <c r="BE147" s="205"/>
      <c r="BF147" s="205"/>
      <c r="BG147" s="205"/>
      <c r="BH147" s="205"/>
      <c r="BI147" s="205"/>
      <c r="BJ147" s="205"/>
      <c r="BK147" s="205"/>
      <c r="BL147" s="205"/>
      <c r="BM147" s="205"/>
      <c r="BN147" s="205"/>
      <c r="BO147" s="205"/>
      <c r="BP147" s="205"/>
      <c r="BQ147" s="205"/>
      <c r="BR147" s="206"/>
      <c r="BS147" s="206"/>
      <c r="BT147" s="206"/>
      <c r="BU147" s="206"/>
      <c r="BV147" s="206"/>
      <c r="BW147" s="206"/>
      <c r="BX147" s="206"/>
      <c r="BY147" s="206"/>
      <c r="BZ147" s="206"/>
      <c r="CA147" s="206"/>
      <c r="CB147" s="206"/>
      <c r="CC147" s="206"/>
      <c r="CD147" s="206"/>
      <c r="CE147" s="206"/>
      <c r="CF147" s="206"/>
      <c r="CG147" s="206"/>
      <c r="CH147" s="206"/>
      <c r="CI147" s="206"/>
      <c r="CJ147" s="206"/>
      <c r="CK147" s="206"/>
      <c r="CL147" s="206"/>
      <c r="CM147" s="206"/>
      <c r="CN147" s="206"/>
      <c r="CO147" s="206"/>
      <c r="CP147" s="206"/>
      <c r="CQ147" s="206"/>
      <c r="CR147" s="206"/>
      <c r="CS147" s="206"/>
      <c r="CT147" s="206"/>
      <c r="CU147" s="206"/>
      <c r="CV147" s="206"/>
      <c r="CW147" s="206"/>
      <c r="CX147" s="206"/>
      <c r="CY147" s="206"/>
      <c r="CZ147" s="206"/>
      <c r="DA147" s="206"/>
      <c r="DB147" s="206"/>
      <c r="DC147" s="206"/>
      <c r="DD147" s="206"/>
      <c r="DE147" s="206"/>
      <c r="DF147" s="206"/>
      <c r="DG147" s="206"/>
      <c r="DH147" s="206"/>
      <c r="DI147" s="206"/>
      <c r="DJ147" s="206"/>
      <c r="DK147" s="206"/>
      <c r="DL147" s="206"/>
      <c r="DM147" s="206"/>
      <c r="DN147" s="206"/>
      <c r="DO147" s="206"/>
      <c r="DP147" s="206"/>
      <c r="DQ147" s="206"/>
      <c r="DR147" s="206"/>
      <c r="DS147" s="206"/>
      <c r="DT147" s="206"/>
      <c r="DU147" s="206"/>
      <c r="DV147" s="206"/>
      <c r="DW147" s="206"/>
      <c r="DX147" s="206"/>
      <c r="DY147" s="206"/>
      <c r="DZ147" s="206"/>
      <c r="EA147" s="206"/>
      <c r="EB147" s="206"/>
      <c r="EC147" s="206"/>
      <c r="ED147" s="206"/>
      <c r="EE147" s="206"/>
      <c r="EF147" s="206"/>
      <c r="EG147" s="206"/>
      <c r="EH147" s="206"/>
      <c r="EI147" s="206"/>
      <c r="EJ147" s="206"/>
      <c r="EK147" s="206"/>
      <c r="EL147" s="206"/>
      <c r="EM147" s="206"/>
      <c r="EN147" s="206"/>
      <c r="EO147" s="206"/>
      <c r="EP147" s="206"/>
      <c r="EQ147" s="206"/>
      <c r="ER147" s="206"/>
      <c r="ES147" s="206"/>
      <c r="ET147" s="206"/>
      <c r="EU147" s="206"/>
      <c r="EV147" s="206"/>
      <c r="EW147" s="206"/>
      <c r="EX147" s="206"/>
      <c r="EY147" s="206"/>
      <c r="EZ147" s="206"/>
      <c r="FA147" s="206"/>
      <c r="FB147" s="206"/>
      <c r="FC147" s="206"/>
      <c r="FD147" s="206"/>
      <c r="FE147" s="206"/>
      <c r="FF147" s="206"/>
      <c r="FG147" s="206"/>
      <c r="FH147" s="206"/>
      <c r="FI147" s="206"/>
      <c r="FJ147" s="206"/>
      <c r="FK147" s="206"/>
      <c r="FL147" s="206"/>
      <c r="FM147" s="206"/>
      <c r="FN147" s="206"/>
      <c r="FO147" s="206"/>
      <c r="FP147" s="206"/>
      <c r="FQ147" s="206"/>
      <c r="FR147" s="206"/>
      <c r="FS147" s="206"/>
      <c r="FT147" s="206"/>
      <c r="FU147" s="206"/>
      <c r="FV147" s="206"/>
      <c r="FW147" s="206"/>
      <c r="FX147" s="206"/>
      <c r="FY147" s="206"/>
      <c r="FZ147" s="206"/>
      <c r="GA147" s="206"/>
      <c r="GB147" s="206"/>
      <c r="GC147" s="206"/>
      <c r="GD147" s="206"/>
      <c r="GE147" s="206"/>
      <c r="GF147" s="206"/>
      <c r="GG147" s="206"/>
      <c r="GH147" s="206"/>
      <c r="GI147" s="206"/>
      <c r="GJ147" s="206"/>
      <c r="GK147" s="206"/>
      <c r="GL147" s="206"/>
      <c r="GM147" s="206"/>
      <c r="GN147" s="206"/>
      <c r="GO147" s="206"/>
      <c r="GP147" s="206"/>
      <c r="GQ147" s="206"/>
      <c r="GR147" s="206"/>
      <c r="GS147" s="206"/>
      <c r="GT147" s="206"/>
      <c r="GU147" s="206"/>
      <c r="GV147" s="206"/>
      <c r="GW147" s="206"/>
      <c r="GX147" s="206"/>
      <c r="GY147" s="206"/>
      <c r="GZ147" s="206"/>
      <c r="HA147" s="206"/>
      <c r="HB147" s="206"/>
      <c r="HC147" s="206"/>
      <c r="HD147" s="206"/>
      <c r="HE147" s="206"/>
      <c r="HF147" s="206"/>
      <c r="HG147" s="206"/>
      <c r="HH147" s="206"/>
      <c r="HI147" s="206"/>
      <c r="HJ147" s="206"/>
      <c r="HK147" s="206"/>
      <c r="HL147" s="206"/>
      <c r="HM147" s="206"/>
      <c r="HN147" s="206"/>
      <c r="HO147" s="206"/>
      <c r="HP147" s="206"/>
      <c r="HQ147" s="206"/>
      <c r="HR147" s="206"/>
      <c r="HS147" s="206"/>
      <c r="HT147" s="206"/>
      <c r="HU147" s="206"/>
      <c r="HV147" s="206"/>
      <c r="HW147" s="206"/>
      <c r="HX147" s="206"/>
      <c r="HY147" s="206"/>
      <c r="HZ147" s="206"/>
      <c r="IA147" s="206"/>
      <c r="IB147" s="206"/>
      <c r="IC147" s="206"/>
      <c r="ID147" s="206"/>
      <c r="IE147" s="206"/>
      <c r="IF147" s="206"/>
      <c r="IG147" s="206"/>
      <c r="IH147" s="206"/>
      <c r="II147" s="206"/>
      <c r="IJ147" s="206"/>
      <c r="IK147" s="206"/>
      <c r="IL147" s="206"/>
      <c r="IM147" s="206"/>
      <c r="IN147" s="206"/>
      <c r="IO147" s="206"/>
      <c r="IP147" s="206"/>
      <c r="IQ147" s="206"/>
      <c r="IR147" s="206"/>
      <c r="IS147" s="206"/>
      <c r="IT147" s="206"/>
      <c r="IU147" s="206"/>
      <c r="IV147" s="206"/>
      <c r="IW147" s="206"/>
      <c r="IX147" s="206"/>
      <c r="IY147" s="206"/>
      <c r="IZ147" s="206"/>
      <c r="JA147" s="206"/>
      <c r="JB147" s="206"/>
      <c r="JC147" s="206"/>
      <c r="JD147" s="206"/>
      <c r="JE147" s="206"/>
      <c r="JF147" s="206"/>
      <c r="JG147" s="206"/>
      <c r="JH147" s="206"/>
      <c r="JI147" s="206"/>
      <c r="JJ147" s="206"/>
      <c r="JK147" s="206"/>
      <c r="JL147" s="206"/>
      <c r="JM147" s="206"/>
      <c r="JN147" s="206"/>
    </row>
    <row r="148" spans="1:274" s="207" customFormat="1" ht="157.5" customHeight="1" x14ac:dyDescent="0.25">
      <c r="A148" s="397"/>
      <c r="B148" s="394" t="s">
        <v>240</v>
      </c>
      <c r="C148" s="339" t="s">
        <v>76</v>
      </c>
      <c r="D148" s="339" t="s">
        <v>782</v>
      </c>
      <c r="E148" s="339" t="s">
        <v>783</v>
      </c>
      <c r="F148" s="339" t="s">
        <v>784</v>
      </c>
      <c r="G148" s="339" t="s">
        <v>248</v>
      </c>
      <c r="H148" s="339" t="s">
        <v>77</v>
      </c>
      <c r="I148" s="339"/>
      <c r="J148" s="339"/>
      <c r="K148" s="339"/>
      <c r="L148" s="339"/>
      <c r="M148" s="382">
        <v>5000</v>
      </c>
      <c r="N148" s="374" t="str">
        <f>IF(M148&lt;=0,"",IF(M148&lt;=2,"Muy Baja",IF(M148&lt;=24,"Baja",IF(M148&lt;=500,"Media",IF(M148&lt;=5000,"Alta","Muy Alta")))))</f>
        <v>Alta</v>
      </c>
      <c r="O148" s="366">
        <f>IF(N148="","",IF(N148="Muy Baja",0.2,IF(N148="Baja",0.4,IF(N148="Media",0.6,IF(N148="Alta",0.8,IF(N148="Muy Alta",1,))))))</f>
        <v>0.8</v>
      </c>
      <c r="P148" s="367" t="s">
        <v>137</v>
      </c>
      <c r="Q148" s="366" t="str">
        <f>IF(NOT(ISERROR(MATCH(P148,'[10]Tabla Impacto'!$B$222:$B$224,0))),'[10]Tabla Impacto'!$F$224&amp;"Por favor no seleccionar los criterios de impacto(Afectación Económica o presupuestal y Pérdida Reputacional)",P148)</f>
        <v xml:space="preserve">     Entre 1300 y 6500 SMLMV </v>
      </c>
      <c r="R148" s="374" t="str">
        <f>IF(OR(Q148='[10]Tabla Impacto'!$C$12,Q148='[10]Tabla Impacto'!$D$12),"Leve",IF(OR(Q148='[10]Tabla Impacto'!$C$13,Q148='[10]Tabla Impacto'!$D$13),"Menor",IF(OR(Q148='[10]Tabla Impacto'!$C$14,Q148='[10]Tabla Impacto'!$D$14),"Moderado",IF(OR(Q148='[10]Tabla Impacto'!$C$15,Q148='[10]Tabla Impacto'!$D$15),"Mayor",IF(OR(Q148='[10]Tabla Impacto'!$C$16,Q148='[10]Tabla Impacto'!$D$16),"Catastrófico","")))))</f>
        <v>Mayor</v>
      </c>
      <c r="S148" s="366">
        <f>IF(R148="","",IF(R148="Leve",0.2,IF(R148="Menor",0.4,IF(R148="Moderado",0.6,IF(R148="Mayor",0.8,IF(R148="Catastrófico",1,))))))</f>
        <v>0.8</v>
      </c>
      <c r="T148" s="365" t="str">
        <f>IF(OR(AND(N148="Muy Baja",R148="Leve"),AND(N148="Muy Baja",R148="Menor"),AND(N148="Baja",R148="Leve")),"Bajo",IF(OR(AND(N148="Muy baja",R148="Moderado"),AND(N148="Baja",R148="Menor"),AND(N148="Baja",R148="Moderado"),AND(N148="Media",R148="Leve"),AND(N148="Media",R148="Menor"),AND(N148="Media",R148="Moderado"),AND(N148="Alta",R148="Leve"),AND(N148="Alta",R148="Menor")),"Moderado",IF(OR(AND(N148="Muy Baja",R148="Mayor"),AND(N148="Baja",R148="Mayor"),AND(N148="Media",R148="Mayor"),AND(N148="Alta",R148="Moderado"),AND(N148="Alta",R148="Mayor"),AND(N148="Muy Alta",R148="Leve"),AND(N148="Muy Alta",R148="Menor"),AND(N148="Muy Alta",R148="Moderado"),AND(N148="Muy Alta",R148="Mayor")),"Alto",IF(OR(AND(N148="Muy Baja",R148="Catastrófico"),AND(N148="Baja",R148="Catastrófico"),AND(N148="Media",R148="Catastrófico"),AND(N148="Alta",R148="Catastrófico"),AND(N148="Muy Alta",R148="Catastrófico")),"Extremo",""))))</f>
        <v>Alto</v>
      </c>
      <c r="U148" s="208">
        <v>1</v>
      </c>
      <c r="V148" s="303" t="s">
        <v>785</v>
      </c>
      <c r="W148" s="193" t="str">
        <f>IF(OR(X148="Preventivo",X148="Detectivo"),"Probabilidad",IF(X148="Correctivo","Impacto",""))</f>
        <v>Probabilidad</v>
      </c>
      <c r="X148" s="194" t="s">
        <v>81</v>
      </c>
      <c r="Y148" s="194" t="s">
        <v>80</v>
      </c>
      <c r="Z148" s="195" t="str">
        <f>IF(AND(X148="Preventivo",Y148="Automático"),"50%",IF(AND(X148="Preventivo",Y148="Manual"),"40%",IF(AND(X148="Detectivo",Y148="Automático"),"40%",IF(AND(X148="Detectivo",Y148="Manual"),"30%",IF(AND(X148="Correctivo",Y148="Automático"),"35%",IF(AND(X148="Correctivo",Y148="Manual"),"25%",""))))))</f>
        <v>30%</v>
      </c>
      <c r="AA148" s="194" t="s">
        <v>83</v>
      </c>
      <c r="AB148" s="194" t="s">
        <v>84</v>
      </c>
      <c r="AC148" s="194" t="s">
        <v>259</v>
      </c>
      <c r="AD148" s="196">
        <f>IFERROR(IF(W148="Probabilidad",(O148-(+O148*Z148)),IF(W148="Impacto",O148,"")),"")</f>
        <v>0.56000000000000005</v>
      </c>
      <c r="AE148" s="197" t="str">
        <f>IFERROR(IF(AD148="","",IF(AD148&lt;=0.2,"Muy Baja",IF(AD148&lt;=0.4,"Baja",IF(AD148&lt;=0.6,"Media",IF(AD148&lt;=0.8,"Alta","Muy Alta"))))),"")</f>
        <v>Media</v>
      </c>
      <c r="AF148" s="195">
        <f>+AD148</f>
        <v>0.56000000000000005</v>
      </c>
      <c r="AG148" s="197" t="str">
        <f>IFERROR(IF(AH148="","",IF(AH148&lt;=0.2,"Leve",IF(AH148&lt;=0.4,"Menor",IF(AH148&lt;=0.6,"Moderado",IF(AH148&lt;=0.8,"Mayor","Catastrófico"))))),"")</f>
        <v>Mayor</v>
      </c>
      <c r="AH148" s="195">
        <f t="shared" ref="AH148" si="188">IFERROR(IF(W148="Impacto",(S148-(+S148*Z148)),IF(W148="Probabilidad",S148,"")),"")</f>
        <v>0.8</v>
      </c>
      <c r="AI148" s="198" t="str">
        <f>IFERROR(IF(OR(AND(AE148="Muy Baja",AG148="Leve"),AND(AE148="Muy Baja",AG148="Menor"),AND(AE148="Baja",AG148="Leve")),"Bajo",IF(OR(AND(AE148="Muy baja",AG148="Moderado"),AND(AE148="Baja",AG148="Menor"),AND(AE148="Baja",AG148="Moderado"),AND(AE148="Media",AG148="Leve"),AND(AE148="Media",AG148="Menor"),AND(AE148="Media",AG148="Moderado"),AND(AE148="Alta",AG148="Leve"),AND(AE148="Alta",AG148="Menor")),"Moderado",IF(OR(AND(AE148="Muy Baja",AG148="Mayor"),AND(AE148="Baja",AG148="Mayor"),AND(AE148="Media",AG148="Mayor"),AND(AE148="Alta",AG148="Moderado"),AND(AE148="Alta",AG148="Mayor"),AND(AE148="Muy Alta",AG148="Leve"),AND(AE148="Muy Alta",AG148="Menor"),AND(AE148="Muy Alta",AG148="Moderado"),AND(AE148="Muy Alta",AG148="Mayor")),"Alto",IF(OR(AND(AE148="Muy Baja",AG148="Catastrófico"),AND(AE148="Baja",AG148="Catastrófico"),AND(AE148="Media",AG148="Catastrófico"),AND(AE148="Alta",AG148="Catastrófico"),AND(AE148="Muy Alta",AG148="Catastrófico")),"Extremo","")))),"")</f>
        <v>Alto</v>
      </c>
      <c r="AJ148" s="199" t="s">
        <v>82</v>
      </c>
      <c r="AK148" s="302" t="s">
        <v>786</v>
      </c>
      <c r="AL148" s="302" t="s">
        <v>787</v>
      </c>
      <c r="AM148" s="304" t="s">
        <v>788</v>
      </c>
      <c r="AN148" s="201" t="s">
        <v>768</v>
      </c>
      <c r="AO148" s="323" t="s">
        <v>789</v>
      </c>
      <c r="AP148" s="325" t="s">
        <v>790</v>
      </c>
      <c r="AQ148" s="325" t="s">
        <v>736</v>
      </c>
      <c r="AR148" s="205"/>
      <c r="AS148" s="205"/>
      <c r="AT148" s="205"/>
      <c r="AU148" s="205"/>
      <c r="AV148" s="205"/>
      <c r="AW148" s="205"/>
      <c r="AX148" s="205"/>
      <c r="AY148" s="205"/>
      <c r="AZ148" s="205"/>
      <c r="BA148" s="205"/>
      <c r="BB148" s="205"/>
      <c r="BC148" s="205"/>
      <c r="BD148" s="205"/>
      <c r="BE148" s="205"/>
      <c r="BF148" s="205"/>
      <c r="BG148" s="205"/>
      <c r="BH148" s="205"/>
      <c r="BI148" s="205"/>
      <c r="BJ148" s="205"/>
      <c r="BK148" s="205"/>
      <c r="BL148" s="205"/>
      <c r="BM148" s="205"/>
      <c r="BN148" s="205"/>
      <c r="BO148" s="205"/>
      <c r="BP148" s="205"/>
      <c r="BQ148" s="205"/>
      <c r="BR148" s="206"/>
      <c r="BS148" s="206"/>
      <c r="BT148" s="206"/>
      <c r="BU148" s="206"/>
      <c r="BV148" s="206"/>
      <c r="BW148" s="206"/>
      <c r="BX148" s="206"/>
      <c r="BY148" s="206"/>
      <c r="BZ148" s="206"/>
      <c r="CA148" s="206"/>
      <c r="CB148" s="206"/>
      <c r="CC148" s="206"/>
      <c r="CD148" s="206"/>
      <c r="CE148" s="206"/>
      <c r="CF148" s="206"/>
      <c r="CG148" s="206"/>
      <c r="CH148" s="206"/>
      <c r="CI148" s="206"/>
      <c r="CJ148" s="206"/>
      <c r="CK148" s="206"/>
      <c r="CL148" s="206"/>
      <c r="CM148" s="206"/>
      <c r="CN148" s="206"/>
      <c r="CO148" s="206"/>
      <c r="CP148" s="206"/>
      <c r="CQ148" s="206"/>
      <c r="CR148" s="206"/>
      <c r="CS148" s="206"/>
      <c r="CT148" s="206"/>
      <c r="CU148" s="206"/>
      <c r="CV148" s="206"/>
      <c r="CW148" s="206"/>
      <c r="CX148" s="206"/>
      <c r="CY148" s="206"/>
      <c r="CZ148" s="206"/>
      <c r="DA148" s="206"/>
      <c r="DB148" s="206"/>
      <c r="DC148" s="206"/>
      <c r="DD148" s="206"/>
      <c r="DE148" s="206"/>
      <c r="DF148" s="206"/>
      <c r="DG148" s="206"/>
      <c r="DH148" s="206"/>
      <c r="DI148" s="206"/>
      <c r="DJ148" s="206"/>
      <c r="DK148" s="206"/>
      <c r="DL148" s="206"/>
      <c r="DM148" s="206"/>
      <c r="DN148" s="206"/>
      <c r="DO148" s="206"/>
      <c r="DP148" s="206"/>
      <c r="DQ148" s="206"/>
      <c r="DR148" s="206"/>
      <c r="DS148" s="206"/>
      <c r="DT148" s="206"/>
      <c r="DU148" s="206"/>
      <c r="DV148" s="206"/>
      <c r="DW148" s="206"/>
      <c r="DX148" s="206"/>
      <c r="DY148" s="206"/>
      <c r="DZ148" s="206"/>
      <c r="EA148" s="206"/>
      <c r="EB148" s="206"/>
      <c r="EC148" s="206"/>
      <c r="ED148" s="206"/>
      <c r="EE148" s="206"/>
      <c r="EF148" s="206"/>
      <c r="EG148" s="206"/>
      <c r="EH148" s="206"/>
      <c r="EI148" s="206"/>
      <c r="EJ148" s="206"/>
      <c r="EK148" s="206"/>
      <c r="EL148" s="206"/>
      <c r="EM148" s="206"/>
      <c r="EN148" s="206"/>
      <c r="EO148" s="206"/>
      <c r="EP148" s="206"/>
      <c r="EQ148" s="206"/>
      <c r="ER148" s="206"/>
      <c r="ES148" s="206"/>
      <c r="ET148" s="206"/>
      <c r="EU148" s="206"/>
      <c r="EV148" s="206"/>
      <c r="EW148" s="206"/>
      <c r="EX148" s="206"/>
      <c r="EY148" s="206"/>
      <c r="EZ148" s="206"/>
      <c r="FA148" s="206"/>
      <c r="FB148" s="206"/>
      <c r="FC148" s="206"/>
      <c r="FD148" s="206"/>
      <c r="FE148" s="206"/>
      <c r="FF148" s="206"/>
      <c r="FG148" s="206"/>
      <c r="FH148" s="206"/>
      <c r="FI148" s="206"/>
      <c r="FJ148" s="206"/>
      <c r="FK148" s="206"/>
      <c r="FL148" s="206"/>
      <c r="FM148" s="206"/>
      <c r="FN148" s="206"/>
      <c r="FO148" s="206"/>
      <c r="FP148" s="206"/>
      <c r="FQ148" s="206"/>
      <c r="FR148" s="206"/>
      <c r="FS148" s="206"/>
      <c r="FT148" s="206"/>
      <c r="FU148" s="206"/>
      <c r="FV148" s="206"/>
      <c r="FW148" s="206"/>
      <c r="FX148" s="206"/>
      <c r="FY148" s="206"/>
      <c r="FZ148" s="206"/>
      <c r="GA148" s="206"/>
      <c r="GB148" s="206"/>
      <c r="GC148" s="206"/>
      <c r="GD148" s="206"/>
      <c r="GE148" s="206"/>
      <c r="GF148" s="206"/>
      <c r="GG148" s="206"/>
      <c r="GH148" s="206"/>
      <c r="GI148" s="206"/>
      <c r="GJ148" s="206"/>
      <c r="GK148" s="206"/>
      <c r="GL148" s="206"/>
      <c r="GM148" s="206"/>
      <c r="GN148" s="206"/>
      <c r="GO148" s="206"/>
      <c r="GP148" s="206"/>
      <c r="GQ148" s="206"/>
      <c r="GR148" s="206"/>
      <c r="GS148" s="206"/>
      <c r="GT148" s="206"/>
      <c r="GU148" s="206"/>
      <c r="GV148" s="206"/>
      <c r="GW148" s="206"/>
      <c r="GX148" s="206"/>
      <c r="GY148" s="206"/>
      <c r="GZ148" s="206"/>
      <c r="HA148" s="206"/>
      <c r="HB148" s="206"/>
      <c r="HC148" s="206"/>
      <c r="HD148" s="206"/>
      <c r="HE148" s="206"/>
      <c r="HF148" s="206"/>
      <c r="HG148" s="206"/>
      <c r="HH148" s="206"/>
      <c r="HI148" s="206"/>
      <c r="HJ148" s="206"/>
      <c r="HK148" s="206"/>
      <c r="HL148" s="206"/>
      <c r="HM148" s="206"/>
      <c r="HN148" s="206"/>
      <c r="HO148" s="206"/>
      <c r="HP148" s="206"/>
      <c r="HQ148" s="206"/>
      <c r="HR148" s="206"/>
      <c r="HS148" s="206"/>
      <c r="HT148" s="206"/>
      <c r="HU148" s="206"/>
      <c r="HV148" s="206"/>
      <c r="HW148" s="206"/>
      <c r="HX148" s="206"/>
      <c r="HY148" s="206"/>
      <c r="HZ148" s="206"/>
      <c r="IA148" s="206"/>
      <c r="IB148" s="206"/>
      <c r="IC148" s="206"/>
      <c r="ID148" s="206"/>
      <c r="IE148" s="206"/>
      <c r="IF148" s="206"/>
      <c r="IG148" s="206"/>
      <c r="IH148" s="206"/>
      <c r="II148" s="206"/>
      <c r="IJ148" s="206"/>
      <c r="IK148" s="206"/>
      <c r="IL148" s="206"/>
      <c r="IM148" s="206"/>
      <c r="IN148" s="206"/>
      <c r="IO148" s="206"/>
      <c r="IP148" s="206"/>
      <c r="IQ148" s="206"/>
      <c r="IR148" s="206"/>
      <c r="IS148" s="206"/>
      <c r="IT148" s="206"/>
      <c r="IU148" s="206"/>
      <c r="IV148" s="206"/>
      <c r="IW148" s="206"/>
      <c r="IX148" s="206"/>
      <c r="IY148" s="206"/>
      <c r="IZ148" s="206"/>
      <c r="JA148" s="206"/>
      <c r="JB148" s="206"/>
      <c r="JC148" s="206"/>
      <c r="JD148" s="206"/>
      <c r="JE148" s="206"/>
      <c r="JF148" s="206"/>
      <c r="JG148" s="206"/>
      <c r="JH148" s="206"/>
      <c r="JI148" s="206"/>
      <c r="JJ148" s="206"/>
      <c r="JK148" s="206"/>
      <c r="JL148" s="206"/>
      <c r="JM148" s="206"/>
      <c r="JN148" s="206"/>
    </row>
    <row r="149" spans="1:274" s="207" customFormat="1" ht="157.5" customHeight="1" x14ac:dyDescent="0.25">
      <c r="A149" s="397"/>
      <c r="B149" s="395"/>
      <c r="C149" s="339"/>
      <c r="D149" s="339"/>
      <c r="E149" s="339"/>
      <c r="F149" s="339"/>
      <c r="G149" s="339"/>
      <c r="H149" s="339"/>
      <c r="I149" s="339"/>
      <c r="J149" s="339"/>
      <c r="K149" s="339"/>
      <c r="L149" s="339"/>
      <c r="M149" s="382"/>
      <c r="N149" s="374"/>
      <c r="O149" s="366"/>
      <c r="P149" s="367"/>
      <c r="Q149" s="366">
        <f t="shared" ref="Q149:Q153" ca="1" si="189">IF(NOT(ISERROR(MATCH(P149,_xlfn.ANCHORARRAY(F160),0))),O162&amp;"Por favor no seleccionar los criterios de impacto",P149)</f>
        <v>0</v>
      </c>
      <c r="R149" s="374"/>
      <c r="S149" s="366"/>
      <c r="T149" s="365"/>
      <c r="U149" s="208">
        <v>2</v>
      </c>
      <c r="V149" s="303" t="s">
        <v>791</v>
      </c>
      <c r="W149" s="193" t="str">
        <f>IF(OR(X149="Preventivo",X149="Detectivo"),"Probabilidad",IF(X149="Correctivo","Impacto",""))</f>
        <v>Probabilidad</v>
      </c>
      <c r="X149" s="194" t="s">
        <v>79</v>
      </c>
      <c r="Y149" s="194" t="s">
        <v>202</v>
      </c>
      <c r="Z149" s="195" t="str">
        <f t="shared" ref="Z149:Z153" si="190">IF(AND(X149="Preventivo",Y149="Automático"),"50%",IF(AND(X149="Preventivo",Y149="Manual"),"40%",IF(AND(X149="Detectivo",Y149="Automático"),"40%",IF(AND(X149="Detectivo",Y149="Manual"),"30%",IF(AND(X149="Correctivo",Y149="Automático"),"35%",IF(AND(X149="Correctivo",Y149="Manual"),"25%",""))))))</f>
        <v>50%</v>
      </c>
      <c r="AA149" s="194" t="s">
        <v>83</v>
      </c>
      <c r="AB149" s="194" t="s">
        <v>84</v>
      </c>
      <c r="AC149" s="194" t="s">
        <v>259</v>
      </c>
      <c r="AD149" s="196">
        <f>IFERROR(IF(AND(W148="Probabilidad",W149="Probabilidad"),(AF148-(+AF148*Z149)),IF(W149="Probabilidad",(O148-(+O148*Z149)),IF(W149="Impacto",AF148,""))),"")</f>
        <v>0.28000000000000003</v>
      </c>
      <c r="AE149" s="197" t="str">
        <f t="shared" ref="AE149:AE153" si="191">IFERROR(IF(AD149="","",IF(AD149&lt;=0.2,"Muy Baja",IF(AD149&lt;=0.4,"Baja",IF(AD149&lt;=0.6,"Media",IF(AD149&lt;=0.8,"Alta","Muy Alta"))))),"")</f>
        <v>Baja</v>
      </c>
      <c r="AF149" s="195">
        <f t="shared" ref="AF149:AF153" si="192">+AD149</f>
        <v>0.28000000000000003</v>
      </c>
      <c r="AG149" s="197" t="str">
        <f t="shared" ref="AG149:AG153" si="193">IFERROR(IF(AH149="","",IF(AH149&lt;=0.2,"Leve",IF(AH149&lt;=0.4,"Menor",IF(AH149&lt;=0.6,"Moderado",IF(AH149&lt;=0.8,"Mayor","Catastrófico"))))),"")</f>
        <v>Mayor</v>
      </c>
      <c r="AH149" s="195">
        <f t="shared" ref="AH149" si="194">IFERROR(IF(AND(W148="Impacto",W149="Impacto"),(AH148-(+AH148*Z149)),IF(W149="Impacto",($R$13-(+$R$13*Z149)),IF(W149="Probabilidad",AH148,""))),"")</f>
        <v>0.8</v>
      </c>
      <c r="AI149" s="198" t="str">
        <f t="shared" ref="AI149:AI150" si="195">IFERROR(IF(OR(AND(AE149="Muy Baja",AG149="Leve"),AND(AE149="Muy Baja",AG149="Menor"),AND(AE149="Baja",AG149="Leve")),"Bajo",IF(OR(AND(AE149="Muy baja",AG149="Moderado"),AND(AE149="Baja",AG149="Menor"),AND(AE149="Baja",AG149="Moderado"),AND(AE149="Media",AG149="Leve"),AND(AE149="Media",AG149="Menor"),AND(AE149="Media",AG149="Moderado"),AND(AE149="Alta",AG149="Leve"),AND(AE149="Alta",AG149="Menor")),"Moderado",IF(OR(AND(AE149="Muy Baja",AG149="Mayor"),AND(AE149="Baja",AG149="Mayor"),AND(AE149="Media",AG149="Mayor"),AND(AE149="Alta",AG149="Moderado"),AND(AE149="Alta",AG149="Mayor"),AND(AE149="Muy Alta",AG149="Leve"),AND(AE149="Muy Alta",AG149="Menor"),AND(AE149="Muy Alta",AG149="Moderado"),AND(AE149="Muy Alta",AG149="Mayor")),"Alto",IF(OR(AND(AE149="Muy Baja",AG149="Catastrófico"),AND(AE149="Baja",AG149="Catastrófico"),AND(AE149="Media",AG149="Catastrófico"),AND(AE149="Alta",AG149="Catastrófico"),AND(AE149="Muy Alta",AG149="Catastrófico")),"Extremo","")))),"")</f>
        <v>Alto</v>
      </c>
      <c r="AJ149" s="199" t="s">
        <v>207</v>
      </c>
      <c r="AK149" s="189" t="s">
        <v>792</v>
      </c>
      <c r="AL149" s="189" t="s">
        <v>787</v>
      </c>
      <c r="AM149" s="189" t="s">
        <v>793</v>
      </c>
      <c r="AN149" s="201" t="s">
        <v>768</v>
      </c>
      <c r="AO149" s="324"/>
      <c r="AP149" s="326"/>
      <c r="AQ149" s="326"/>
      <c r="AR149" s="205"/>
      <c r="AS149" s="205"/>
      <c r="AT149" s="205"/>
      <c r="AU149" s="205"/>
      <c r="AV149" s="205"/>
      <c r="AW149" s="205"/>
      <c r="AX149" s="205"/>
      <c r="AY149" s="205"/>
      <c r="AZ149" s="205"/>
      <c r="BA149" s="205"/>
      <c r="BB149" s="205"/>
      <c r="BC149" s="205"/>
      <c r="BD149" s="205"/>
      <c r="BE149" s="205"/>
      <c r="BF149" s="205"/>
      <c r="BG149" s="205"/>
      <c r="BH149" s="205"/>
      <c r="BI149" s="205"/>
      <c r="BJ149" s="205"/>
      <c r="BK149" s="205"/>
      <c r="BL149" s="205"/>
      <c r="BM149" s="205"/>
      <c r="BN149" s="205"/>
      <c r="BO149" s="205"/>
      <c r="BP149" s="205"/>
      <c r="BQ149" s="205"/>
      <c r="BR149" s="206"/>
      <c r="BS149" s="206"/>
      <c r="BT149" s="206"/>
      <c r="BU149" s="206"/>
      <c r="BV149" s="206"/>
      <c r="BW149" s="206"/>
      <c r="BX149" s="206"/>
      <c r="BY149" s="206"/>
      <c r="BZ149" s="206"/>
      <c r="CA149" s="206"/>
      <c r="CB149" s="206"/>
      <c r="CC149" s="206"/>
      <c r="CD149" s="206"/>
      <c r="CE149" s="206"/>
      <c r="CF149" s="206"/>
      <c r="CG149" s="206"/>
      <c r="CH149" s="206"/>
      <c r="CI149" s="206"/>
      <c r="CJ149" s="206"/>
      <c r="CK149" s="206"/>
      <c r="CL149" s="206"/>
      <c r="CM149" s="206"/>
      <c r="CN149" s="206"/>
      <c r="CO149" s="206"/>
      <c r="CP149" s="206"/>
      <c r="CQ149" s="206"/>
      <c r="CR149" s="206"/>
      <c r="CS149" s="206"/>
      <c r="CT149" s="206"/>
      <c r="CU149" s="206"/>
      <c r="CV149" s="206"/>
      <c r="CW149" s="206"/>
      <c r="CX149" s="206"/>
      <c r="CY149" s="206"/>
      <c r="CZ149" s="206"/>
      <c r="DA149" s="206"/>
      <c r="DB149" s="206"/>
      <c r="DC149" s="206"/>
      <c r="DD149" s="206"/>
      <c r="DE149" s="206"/>
      <c r="DF149" s="206"/>
      <c r="DG149" s="206"/>
      <c r="DH149" s="206"/>
      <c r="DI149" s="206"/>
      <c r="DJ149" s="206"/>
      <c r="DK149" s="206"/>
      <c r="DL149" s="206"/>
      <c r="DM149" s="206"/>
      <c r="DN149" s="206"/>
      <c r="DO149" s="206"/>
      <c r="DP149" s="206"/>
      <c r="DQ149" s="206"/>
      <c r="DR149" s="206"/>
      <c r="DS149" s="206"/>
      <c r="DT149" s="206"/>
      <c r="DU149" s="206"/>
      <c r="DV149" s="206"/>
      <c r="DW149" s="206"/>
      <c r="DX149" s="206"/>
      <c r="DY149" s="206"/>
      <c r="DZ149" s="206"/>
      <c r="EA149" s="206"/>
      <c r="EB149" s="206"/>
      <c r="EC149" s="206"/>
      <c r="ED149" s="206"/>
      <c r="EE149" s="206"/>
      <c r="EF149" s="206"/>
      <c r="EG149" s="206"/>
      <c r="EH149" s="206"/>
      <c r="EI149" s="206"/>
      <c r="EJ149" s="206"/>
      <c r="EK149" s="206"/>
      <c r="EL149" s="206"/>
      <c r="EM149" s="206"/>
      <c r="EN149" s="206"/>
      <c r="EO149" s="206"/>
      <c r="EP149" s="206"/>
      <c r="EQ149" s="206"/>
      <c r="ER149" s="206"/>
      <c r="ES149" s="206"/>
      <c r="ET149" s="206"/>
      <c r="EU149" s="206"/>
      <c r="EV149" s="206"/>
      <c r="EW149" s="206"/>
      <c r="EX149" s="206"/>
      <c r="EY149" s="206"/>
      <c r="EZ149" s="206"/>
      <c r="FA149" s="206"/>
      <c r="FB149" s="206"/>
      <c r="FC149" s="206"/>
      <c r="FD149" s="206"/>
      <c r="FE149" s="206"/>
      <c r="FF149" s="206"/>
      <c r="FG149" s="206"/>
      <c r="FH149" s="206"/>
      <c r="FI149" s="206"/>
      <c r="FJ149" s="206"/>
      <c r="FK149" s="206"/>
      <c r="FL149" s="206"/>
      <c r="FM149" s="206"/>
      <c r="FN149" s="206"/>
      <c r="FO149" s="206"/>
      <c r="FP149" s="206"/>
      <c r="FQ149" s="206"/>
      <c r="FR149" s="206"/>
      <c r="FS149" s="206"/>
      <c r="FT149" s="206"/>
      <c r="FU149" s="206"/>
      <c r="FV149" s="206"/>
      <c r="FW149" s="206"/>
      <c r="FX149" s="206"/>
      <c r="FY149" s="206"/>
      <c r="FZ149" s="206"/>
      <c r="GA149" s="206"/>
      <c r="GB149" s="206"/>
      <c r="GC149" s="206"/>
      <c r="GD149" s="206"/>
      <c r="GE149" s="206"/>
      <c r="GF149" s="206"/>
      <c r="GG149" s="206"/>
      <c r="GH149" s="206"/>
      <c r="GI149" s="206"/>
      <c r="GJ149" s="206"/>
      <c r="GK149" s="206"/>
      <c r="GL149" s="206"/>
      <c r="GM149" s="206"/>
      <c r="GN149" s="206"/>
      <c r="GO149" s="206"/>
      <c r="GP149" s="206"/>
      <c r="GQ149" s="206"/>
      <c r="GR149" s="206"/>
      <c r="GS149" s="206"/>
      <c r="GT149" s="206"/>
      <c r="GU149" s="206"/>
      <c r="GV149" s="206"/>
      <c r="GW149" s="206"/>
      <c r="GX149" s="206"/>
      <c r="GY149" s="206"/>
      <c r="GZ149" s="206"/>
      <c r="HA149" s="206"/>
      <c r="HB149" s="206"/>
      <c r="HC149" s="206"/>
      <c r="HD149" s="206"/>
      <c r="HE149" s="206"/>
      <c r="HF149" s="206"/>
      <c r="HG149" s="206"/>
      <c r="HH149" s="206"/>
      <c r="HI149" s="206"/>
      <c r="HJ149" s="206"/>
      <c r="HK149" s="206"/>
      <c r="HL149" s="206"/>
      <c r="HM149" s="206"/>
      <c r="HN149" s="206"/>
      <c r="HO149" s="206"/>
      <c r="HP149" s="206"/>
      <c r="HQ149" s="206"/>
      <c r="HR149" s="206"/>
      <c r="HS149" s="206"/>
      <c r="HT149" s="206"/>
      <c r="HU149" s="206"/>
      <c r="HV149" s="206"/>
      <c r="HW149" s="206"/>
      <c r="HX149" s="206"/>
      <c r="HY149" s="206"/>
      <c r="HZ149" s="206"/>
      <c r="IA149" s="206"/>
      <c r="IB149" s="206"/>
      <c r="IC149" s="206"/>
      <c r="ID149" s="206"/>
      <c r="IE149" s="206"/>
      <c r="IF149" s="206"/>
      <c r="IG149" s="206"/>
      <c r="IH149" s="206"/>
      <c r="II149" s="206"/>
      <c r="IJ149" s="206"/>
      <c r="IK149" s="206"/>
      <c r="IL149" s="206"/>
      <c r="IM149" s="206"/>
      <c r="IN149" s="206"/>
      <c r="IO149" s="206"/>
      <c r="IP149" s="206"/>
      <c r="IQ149" s="206"/>
      <c r="IR149" s="206"/>
      <c r="IS149" s="206"/>
      <c r="IT149" s="206"/>
      <c r="IU149" s="206"/>
      <c r="IV149" s="206"/>
      <c r="IW149" s="206"/>
      <c r="IX149" s="206"/>
      <c r="IY149" s="206"/>
      <c r="IZ149" s="206"/>
      <c r="JA149" s="206"/>
      <c r="JB149" s="206"/>
      <c r="JC149" s="206"/>
      <c r="JD149" s="206"/>
      <c r="JE149" s="206"/>
      <c r="JF149" s="206"/>
      <c r="JG149" s="206"/>
      <c r="JH149" s="206"/>
      <c r="JI149" s="206"/>
      <c r="JJ149" s="206"/>
      <c r="JK149" s="206"/>
      <c r="JL149" s="206"/>
      <c r="JM149" s="206"/>
      <c r="JN149" s="206"/>
    </row>
    <row r="150" spans="1:274" s="207" customFormat="1" ht="5.25" customHeight="1" x14ac:dyDescent="0.2">
      <c r="A150" s="397"/>
      <c r="B150" s="395"/>
      <c r="C150" s="339"/>
      <c r="D150" s="339"/>
      <c r="E150" s="339"/>
      <c r="F150" s="339"/>
      <c r="G150" s="339"/>
      <c r="H150" s="339"/>
      <c r="I150" s="339"/>
      <c r="J150" s="339"/>
      <c r="K150" s="339"/>
      <c r="L150" s="339"/>
      <c r="M150" s="382"/>
      <c r="N150" s="374"/>
      <c r="O150" s="366"/>
      <c r="P150" s="367"/>
      <c r="Q150" s="366">
        <f t="shared" ca="1" si="189"/>
        <v>0</v>
      </c>
      <c r="R150" s="374"/>
      <c r="S150" s="366"/>
      <c r="T150" s="365"/>
      <c r="U150" s="208">
        <v>3</v>
      </c>
      <c r="V150" s="192"/>
      <c r="W150" s="193" t="str">
        <f>IF(OR(X150="Preventivo",X150="Detectivo"),"Probabilidad",IF(X150="Correctivo","Impacto",""))</f>
        <v/>
      </c>
      <c r="X150" s="194"/>
      <c r="Y150" s="194"/>
      <c r="Z150" s="195" t="str">
        <f t="shared" si="190"/>
        <v/>
      </c>
      <c r="AA150" s="194"/>
      <c r="AB150" s="194"/>
      <c r="AC150" s="194"/>
      <c r="AD150" s="196" t="str">
        <f>IFERROR(IF(AND(W149="Probabilidad",W150="Probabilidad"),(AF149-(+AF149*Z150)),IF(AND(W149="Impacto",W150="Probabilidad"),(AF148-(+AF148*Z150)),IF(W150="Impacto",AF149,""))),"")</f>
        <v/>
      </c>
      <c r="AE150" s="197" t="str">
        <f t="shared" si="191"/>
        <v/>
      </c>
      <c r="AF150" s="195" t="str">
        <f t="shared" si="192"/>
        <v/>
      </c>
      <c r="AG150" s="197" t="str">
        <f t="shared" si="193"/>
        <v/>
      </c>
      <c r="AH150" s="195" t="str">
        <f t="shared" ref="AH150:AH153" si="196">IFERROR(IF(AND(W149="Impacto",W150="Impacto"),(AH149-(+AH149*Z150)),IF(AND(W149="Probabilidad",W150="Impacto"),(AH148-(+AH148*Z150)),IF(W150="Probabilidad",AH149,""))),"")</f>
        <v/>
      </c>
      <c r="AI150" s="198" t="str">
        <f t="shared" si="195"/>
        <v/>
      </c>
      <c r="AJ150" s="199"/>
      <c r="AK150" s="202"/>
      <c r="AL150" s="202"/>
      <c r="AM150" s="202"/>
      <c r="AN150" s="202"/>
      <c r="AO150" s="222"/>
      <c r="AP150" s="222"/>
      <c r="AQ150" s="222"/>
      <c r="AR150" s="205"/>
      <c r="AS150" s="205"/>
      <c r="AT150" s="205"/>
      <c r="AU150" s="205"/>
      <c r="AV150" s="205"/>
      <c r="AW150" s="205"/>
      <c r="AX150" s="205"/>
      <c r="AY150" s="205"/>
      <c r="AZ150" s="205"/>
      <c r="BA150" s="205"/>
      <c r="BB150" s="205"/>
      <c r="BC150" s="205"/>
      <c r="BD150" s="205"/>
      <c r="BE150" s="205"/>
      <c r="BF150" s="205"/>
      <c r="BG150" s="205"/>
      <c r="BH150" s="205"/>
      <c r="BI150" s="205"/>
      <c r="BJ150" s="205"/>
      <c r="BK150" s="205"/>
      <c r="BL150" s="205"/>
      <c r="BM150" s="205"/>
      <c r="BN150" s="205"/>
      <c r="BO150" s="205"/>
      <c r="BP150" s="205"/>
      <c r="BQ150" s="205"/>
      <c r="BR150" s="206"/>
      <c r="BS150" s="206"/>
      <c r="BT150" s="206"/>
      <c r="BU150" s="206"/>
      <c r="BV150" s="206"/>
      <c r="BW150" s="206"/>
      <c r="BX150" s="206"/>
      <c r="BY150" s="206"/>
      <c r="BZ150" s="206"/>
      <c r="CA150" s="206"/>
      <c r="CB150" s="206"/>
      <c r="CC150" s="206"/>
      <c r="CD150" s="206"/>
      <c r="CE150" s="206"/>
      <c r="CF150" s="206"/>
      <c r="CG150" s="206"/>
      <c r="CH150" s="206"/>
      <c r="CI150" s="206"/>
      <c r="CJ150" s="206"/>
      <c r="CK150" s="206"/>
      <c r="CL150" s="206"/>
      <c r="CM150" s="206"/>
      <c r="CN150" s="206"/>
      <c r="CO150" s="206"/>
      <c r="CP150" s="206"/>
      <c r="CQ150" s="206"/>
      <c r="CR150" s="206"/>
      <c r="CS150" s="206"/>
      <c r="CT150" s="206"/>
      <c r="CU150" s="206"/>
      <c r="CV150" s="206"/>
      <c r="CW150" s="206"/>
      <c r="CX150" s="206"/>
      <c r="CY150" s="206"/>
      <c r="CZ150" s="206"/>
      <c r="DA150" s="206"/>
      <c r="DB150" s="206"/>
      <c r="DC150" s="206"/>
      <c r="DD150" s="206"/>
      <c r="DE150" s="206"/>
      <c r="DF150" s="206"/>
      <c r="DG150" s="206"/>
      <c r="DH150" s="206"/>
      <c r="DI150" s="206"/>
      <c r="DJ150" s="206"/>
      <c r="DK150" s="206"/>
      <c r="DL150" s="206"/>
      <c r="DM150" s="206"/>
      <c r="DN150" s="206"/>
      <c r="DO150" s="206"/>
      <c r="DP150" s="206"/>
      <c r="DQ150" s="206"/>
      <c r="DR150" s="206"/>
      <c r="DS150" s="206"/>
      <c r="DT150" s="206"/>
      <c r="DU150" s="206"/>
      <c r="DV150" s="206"/>
      <c r="DW150" s="206"/>
      <c r="DX150" s="206"/>
      <c r="DY150" s="206"/>
      <c r="DZ150" s="206"/>
      <c r="EA150" s="206"/>
      <c r="EB150" s="206"/>
      <c r="EC150" s="206"/>
      <c r="ED150" s="206"/>
      <c r="EE150" s="206"/>
      <c r="EF150" s="206"/>
      <c r="EG150" s="206"/>
      <c r="EH150" s="206"/>
      <c r="EI150" s="206"/>
      <c r="EJ150" s="206"/>
      <c r="EK150" s="206"/>
      <c r="EL150" s="206"/>
      <c r="EM150" s="206"/>
      <c r="EN150" s="206"/>
      <c r="EO150" s="206"/>
      <c r="EP150" s="206"/>
      <c r="EQ150" s="206"/>
      <c r="ER150" s="206"/>
      <c r="ES150" s="206"/>
      <c r="ET150" s="206"/>
      <c r="EU150" s="206"/>
      <c r="EV150" s="206"/>
      <c r="EW150" s="206"/>
      <c r="EX150" s="206"/>
      <c r="EY150" s="206"/>
      <c r="EZ150" s="206"/>
      <c r="FA150" s="206"/>
      <c r="FB150" s="206"/>
      <c r="FC150" s="206"/>
      <c r="FD150" s="206"/>
      <c r="FE150" s="206"/>
      <c r="FF150" s="206"/>
      <c r="FG150" s="206"/>
      <c r="FH150" s="206"/>
      <c r="FI150" s="206"/>
      <c r="FJ150" s="206"/>
      <c r="FK150" s="206"/>
      <c r="FL150" s="206"/>
      <c r="FM150" s="206"/>
      <c r="FN150" s="206"/>
      <c r="FO150" s="206"/>
      <c r="FP150" s="206"/>
      <c r="FQ150" s="206"/>
      <c r="FR150" s="206"/>
      <c r="FS150" s="206"/>
      <c r="FT150" s="206"/>
      <c r="FU150" s="206"/>
      <c r="FV150" s="206"/>
      <c r="FW150" s="206"/>
      <c r="FX150" s="206"/>
      <c r="FY150" s="206"/>
      <c r="FZ150" s="206"/>
      <c r="GA150" s="206"/>
      <c r="GB150" s="206"/>
      <c r="GC150" s="206"/>
      <c r="GD150" s="206"/>
      <c r="GE150" s="206"/>
      <c r="GF150" s="206"/>
      <c r="GG150" s="206"/>
      <c r="GH150" s="206"/>
      <c r="GI150" s="206"/>
      <c r="GJ150" s="206"/>
      <c r="GK150" s="206"/>
      <c r="GL150" s="206"/>
      <c r="GM150" s="206"/>
      <c r="GN150" s="206"/>
      <c r="GO150" s="206"/>
      <c r="GP150" s="206"/>
      <c r="GQ150" s="206"/>
      <c r="GR150" s="206"/>
      <c r="GS150" s="206"/>
      <c r="GT150" s="206"/>
      <c r="GU150" s="206"/>
      <c r="GV150" s="206"/>
      <c r="GW150" s="206"/>
      <c r="GX150" s="206"/>
      <c r="GY150" s="206"/>
      <c r="GZ150" s="206"/>
      <c r="HA150" s="206"/>
      <c r="HB150" s="206"/>
      <c r="HC150" s="206"/>
      <c r="HD150" s="206"/>
      <c r="HE150" s="206"/>
      <c r="HF150" s="206"/>
      <c r="HG150" s="206"/>
      <c r="HH150" s="206"/>
      <c r="HI150" s="206"/>
      <c r="HJ150" s="206"/>
      <c r="HK150" s="206"/>
      <c r="HL150" s="206"/>
      <c r="HM150" s="206"/>
      <c r="HN150" s="206"/>
      <c r="HO150" s="206"/>
      <c r="HP150" s="206"/>
      <c r="HQ150" s="206"/>
      <c r="HR150" s="206"/>
      <c r="HS150" s="206"/>
      <c r="HT150" s="206"/>
      <c r="HU150" s="206"/>
      <c r="HV150" s="206"/>
      <c r="HW150" s="206"/>
      <c r="HX150" s="206"/>
      <c r="HY150" s="206"/>
      <c r="HZ150" s="206"/>
      <c r="IA150" s="206"/>
      <c r="IB150" s="206"/>
      <c r="IC150" s="206"/>
      <c r="ID150" s="206"/>
      <c r="IE150" s="206"/>
      <c r="IF150" s="206"/>
      <c r="IG150" s="206"/>
      <c r="IH150" s="206"/>
      <c r="II150" s="206"/>
      <c r="IJ150" s="206"/>
      <c r="IK150" s="206"/>
      <c r="IL150" s="206"/>
      <c r="IM150" s="206"/>
      <c r="IN150" s="206"/>
      <c r="IO150" s="206"/>
      <c r="IP150" s="206"/>
      <c r="IQ150" s="206"/>
      <c r="IR150" s="206"/>
      <c r="IS150" s="206"/>
      <c r="IT150" s="206"/>
      <c r="IU150" s="206"/>
      <c r="IV150" s="206"/>
      <c r="IW150" s="206"/>
      <c r="IX150" s="206"/>
      <c r="IY150" s="206"/>
      <c r="IZ150" s="206"/>
      <c r="JA150" s="206"/>
      <c r="JB150" s="206"/>
      <c r="JC150" s="206"/>
      <c r="JD150" s="206"/>
      <c r="JE150" s="206"/>
      <c r="JF150" s="206"/>
      <c r="JG150" s="206"/>
      <c r="JH150" s="206"/>
      <c r="JI150" s="206"/>
      <c r="JJ150" s="206"/>
      <c r="JK150" s="206"/>
      <c r="JL150" s="206"/>
      <c r="JM150" s="206"/>
      <c r="JN150" s="206"/>
    </row>
    <row r="151" spans="1:274" s="207" customFormat="1" ht="5.25" customHeight="1" x14ac:dyDescent="0.25">
      <c r="A151" s="397"/>
      <c r="B151" s="395"/>
      <c r="C151" s="339"/>
      <c r="D151" s="339"/>
      <c r="E151" s="339"/>
      <c r="F151" s="339"/>
      <c r="G151" s="339"/>
      <c r="H151" s="339"/>
      <c r="I151" s="339"/>
      <c r="J151" s="339"/>
      <c r="K151" s="339"/>
      <c r="L151" s="339"/>
      <c r="M151" s="382"/>
      <c r="N151" s="374"/>
      <c r="O151" s="366"/>
      <c r="P151" s="367"/>
      <c r="Q151" s="366">
        <f t="shared" ca="1" si="189"/>
        <v>0</v>
      </c>
      <c r="R151" s="374"/>
      <c r="S151" s="366"/>
      <c r="T151" s="365"/>
      <c r="U151" s="208">
        <v>4</v>
      </c>
      <c r="V151" s="303"/>
      <c r="W151" s="193" t="str">
        <f t="shared" ref="W151:W157" si="197">IF(OR(X151="Preventivo",X151="Detectivo"),"Probabilidad",IF(X151="Correctivo","Impacto",""))</f>
        <v/>
      </c>
      <c r="X151" s="194"/>
      <c r="Y151" s="194"/>
      <c r="Z151" s="195" t="str">
        <f t="shared" si="190"/>
        <v/>
      </c>
      <c r="AA151" s="194"/>
      <c r="AB151" s="194"/>
      <c r="AC151" s="194"/>
      <c r="AD151" s="196" t="str">
        <f t="shared" ref="AD151:AD153" si="198">IFERROR(IF(AND(W150="Probabilidad",W151="Probabilidad"),(AF150-(+AF150*Z151)),IF(AND(W150="Impacto",W151="Probabilidad"),(AF149-(+AF149*Z151)),IF(W151="Impacto",AF150,""))),"")</f>
        <v/>
      </c>
      <c r="AE151" s="197" t="str">
        <f t="shared" si="191"/>
        <v/>
      </c>
      <c r="AF151" s="195" t="str">
        <f t="shared" si="192"/>
        <v/>
      </c>
      <c r="AG151" s="197" t="str">
        <f t="shared" si="193"/>
        <v/>
      </c>
      <c r="AH151" s="195" t="str">
        <f t="shared" si="196"/>
        <v/>
      </c>
      <c r="AI151" s="198" t="str">
        <f>IFERROR(IF(OR(AND(AE151="Muy Baja",AG151="Leve"),AND(AE151="Muy Baja",AG151="Menor"),AND(AE151="Baja",AG151="Leve")),"Bajo",IF(OR(AND(AE151="Muy baja",AG151="Moderado"),AND(AE151="Baja",AG151="Menor"),AND(AE151="Baja",AG151="Moderado"),AND(AE151="Media",AG151="Leve"),AND(AE151="Media",AG151="Menor"),AND(AE151="Media",AG151="Moderado"),AND(AE151="Alta",AG151="Leve"),AND(AE151="Alta",AG151="Menor")),"Moderado",IF(OR(AND(AE151="Muy Baja",AG151="Mayor"),AND(AE151="Baja",AG151="Mayor"),AND(AE151="Media",AG151="Mayor"),AND(AE151="Alta",AG151="Moderado"),AND(AE151="Alta",AG151="Mayor"),AND(AE151="Muy Alta",AG151="Leve"),AND(AE151="Muy Alta",AG151="Menor"),AND(AE151="Muy Alta",AG151="Moderado"),AND(AE151="Muy Alta",AG151="Mayor")),"Alto",IF(OR(AND(AE151="Muy Baja",AG151="Catastrófico"),AND(AE151="Baja",AG151="Catastrófico"),AND(AE151="Media",AG151="Catastrófico"),AND(AE151="Alta",AG151="Catastrófico"),AND(AE151="Muy Alta",AG151="Catastrófico")),"Extremo","")))),"")</f>
        <v/>
      </c>
      <c r="AJ151" s="199"/>
      <c r="AK151" s="302"/>
      <c r="AL151" s="304"/>
      <c r="AM151" s="304"/>
      <c r="AN151" s="201"/>
      <c r="AO151" s="222"/>
      <c r="AP151" s="222"/>
      <c r="AQ151" s="222"/>
      <c r="AR151" s="205"/>
      <c r="AS151" s="205"/>
      <c r="AT151" s="205"/>
      <c r="AU151" s="205"/>
      <c r="AV151" s="205"/>
      <c r="AW151" s="205"/>
      <c r="AX151" s="205"/>
      <c r="AY151" s="205"/>
      <c r="AZ151" s="205"/>
      <c r="BA151" s="205"/>
      <c r="BB151" s="205"/>
      <c r="BC151" s="205"/>
      <c r="BD151" s="205"/>
      <c r="BE151" s="205"/>
      <c r="BF151" s="205"/>
      <c r="BG151" s="205"/>
      <c r="BH151" s="205"/>
      <c r="BI151" s="205"/>
      <c r="BJ151" s="205"/>
      <c r="BK151" s="205"/>
      <c r="BL151" s="205"/>
      <c r="BM151" s="205"/>
      <c r="BN151" s="205"/>
      <c r="BO151" s="205"/>
      <c r="BP151" s="205"/>
      <c r="BQ151" s="205"/>
      <c r="BR151" s="206"/>
      <c r="BS151" s="206"/>
      <c r="BT151" s="206"/>
      <c r="BU151" s="206"/>
      <c r="BV151" s="206"/>
      <c r="BW151" s="206"/>
      <c r="BX151" s="206"/>
      <c r="BY151" s="206"/>
      <c r="BZ151" s="206"/>
      <c r="CA151" s="206"/>
      <c r="CB151" s="206"/>
      <c r="CC151" s="206"/>
      <c r="CD151" s="206"/>
      <c r="CE151" s="206"/>
      <c r="CF151" s="206"/>
      <c r="CG151" s="206"/>
      <c r="CH151" s="206"/>
      <c r="CI151" s="206"/>
      <c r="CJ151" s="206"/>
      <c r="CK151" s="206"/>
      <c r="CL151" s="206"/>
      <c r="CM151" s="206"/>
      <c r="CN151" s="206"/>
      <c r="CO151" s="206"/>
      <c r="CP151" s="206"/>
      <c r="CQ151" s="206"/>
      <c r="CR151" s="206"/>
      <c r="CS151" s="206"/>
      <c r="CT151" s="206"/>
      <c r="CU151" s="206"/>
      <c r="CV151" s="206"/>
      <c r="CW151" s="206"/>
      <c r="CX151" s="206"/>
      <c r="CY151" s="206"/>
      <c r="CZ151" s="206"/>
      <c r="DA151" s="206"/>
      <c r="DB151" s="206"/>
      <c r="DC151" s="206"/>
      <c r="DD151" s="206"/>
      <c r="DE151" s="206"/>
      <c r="DF151" s="206"/>
      <c r="DG151" s="206"/>
      <c r="DH151" s="206"/>
      <c r="DI151" s="206"/>
      <c r="DJ151" s="206"/>
      <c r="DK151" s="206"/>
      <c r="DL151" s="206"/>
      <c r="DM151" s="206"/>
      <c r="DN151" s="206"/>
      <c r="DO151" s="206"/>
      <c r="DP151" s="206"/>
      <c r="DQ151" s="206"/>
      <c r="DR151" s="206"/>
      <c r="DS151" s="206"/>
      <c r="DT151" s="206"/>
      <c r="DU151" s="206"/>
      <c r="DV151" s="206"/>
      <c r="DW151" s="206"/>
      <c r="DX151" s="206"/>
      <c r="DY151" s="206"/>
      <c r="DZ151" s="206"/>
      <c r="EA151" s="206"/>
      <c r="EB151" s="206"/>
      <c r="EC151" s="206"/>
      <c r="ED151" s="206"/>
      <c r="EE151" s="206"/>
      <c r="EF151" s="206"/>
      <c r="EG151" s="206"/>
      <c r="EH151" s="206"/>
      <c r="EI151" s="206"/>
      <c r="EJ151" s="206"/>
      <c r="EK151" s="206"/>
      <c r="EL151" s="206"/>
      <c r="EM151" s="206"/>
      <c r="EN151" s="206"/>
      <c r="EO151" s="206"/>
      <c r="EP151" s="206"/>
      <c r="EQ151" s="206"/>
      <c r="ER151" s="206"/>
      <c r="ES151" s="206"/>
      <c r="ET151" s="206"/>
      <c r="EU151" s="206"/>
      <c r="EV151" s="206"/>
      <c r="EW151" s="206"/>
      <c r="EX151" s="206"/>
      <c r="EY151" s="206"/>
      <c r="EZ151" s="206"/>
      <c r="FA151" s="206"/>
      <c r="FB151" s="206"/>
      <c r="FC151" s="206"/>
      <c r="FD151" s="206"/>
      <c r="FE151" s="206"/>
      <c r="FF151" s="206"/>
      <c r="FG151" s="206"/>
      <c r="FH151" s="206"/>
      <c r="FI151" s="206"/>
      <c r="FJ151" s="206"/>
      <c r="FK151" s="206"/>
      <c r="FL151" s="206"/>
      <c r="FM151" s="206"/>
      <c r="FN151" s="206"/>
      <c r="FO151" s="206"/>
      <c r="FP151" s="206"/>
      <c r="FQ151" s="206"/>
      <c r="FR151" s="206"/>
      <c r="FS151" s="206"/>
      <c r="FT151" s="206"/>
      <c r="FU151" s="206"/>
      <c r="FV151" s="206"/>
      <c r="FW151" s="206"/>
      <c r="FX151" s="206"/>
      <c r="FY151" s="206"/>
      <c r="FZ151" s="206"/>
      <c r="GA151" s="206"/>
      <c r="GB151" s="206"/>
      <c r="GC151" s="206"/>
      <c r="GD151" s="206"/>
      <c r="GE151" s="206"/>
      <c r="GF151" s="206"/>
      <c r="GG151" s="206"/>
      <c r="GH151" s="206"/>
      <c r="GI151" s="206"/>
      <c r="GJ151" s="206"/>
      <c r="GK151" s="206"/>
      <c r="GL151" s="206"/>
      <c r="GM151" s="206"/>
      <c r="GN151" s="206"/>
      <c r="GO151" s="206"/>
      <c r="GP151" s="206"/>
      <c r="GQ151" s="206"/>
      <c r="GR151" s="206"/>
      <c r="GS151" s="206"/>
      <c r="GT151" s="206"/>
      <c r="GU151" s="206"/>
      <c r="GV151" s="206"/>
      <c r="GW151" s="206"/>
      <c r="GX151" s="206"/>
      <c r="GY151" s="206"/>
      <c r="GZ151" s="206"/>
      <c r="HA151" s="206"/>
      <c r="HB151" s="206"/>
      <c r="HC151" s="206"/>
      <c r="HD151" s="206"/>
      <c r="HE151" s="206"/>
      <c r="HF151" s="206"/>
      <c r="HG151" s="206"/>
      <c r="HH151" s="206"/>
      <c r="HI151" s="206"/>
      <c r="HJ151" s="206"/>
      <c r="HK151" s="206"/>
      <c r="HL151" s="206"/>
      <c r="HM151" s="206"/>
      <c r="HN151" s="206"/>
      <c r="HO151" s="206"/>
      <c r="HP151" s="206"/>
      <c r="HQ151" s="206"/>
      <c r="HR151" s="206"/>
      <c r="HS151" s="206"/>
      <c r="HT151" s="206"/>
      <c r="HU151" s="206"/>
      <c r="HV151" s="206"/>
      <c r="HW151" s="206"/>
      <c r="HX151" s="206"/>
      <c r="HY151" s="206"/>
      <c r="HZ151" s="206"/>
      <c r="IA151" s="206"/>
      <c r="IB151" s="206"/>
      <c r="IC151" s="206"/>
      <c r="ID151" s="206"/>
      <c r="IE151" s="206"/>
      <c r="IF151" s="206"/>
      <c r="IG151" s="206"/>
      <c r="IH151" s="206"/>
      <c r="II151" s="206"/>
      <c r="IJ151" s="206"/>
      <c r="IK151" s="206"/>
      <c r="IL151" s="206"/>
      <c r="IM151" s="206"/>
      <c r="IN151" s="206"/>
      <c r="IO151" s="206"/>
      <c r="IP151" s="206"/>
      <c r="IQ151" s="206"/>
      <c r="IR151" s="206"/>
      <c r="IS151" s="206"/>
      <c r="IT151" s="206"/>
      <c r="IU151" s="206"/>
      <c r="IV151" s="206"/>
      <c r="IW151" s="206"/>
      <c r="IX151" s="206"/>
      <c r="IY151" s="206"/>
      <c r="IZ151" s="206"/>
      <c r="JA151" s="206"/>
      <c r="JB151" s="206"/>
      <c r="JC151" s="206"/>
      <c r="JD151" s="206"/>
      <c r="JE151" s="206"/>
      <c r="JF151" s="206"/>
      <c r="JG151" s="206"/>
      <c r="JH151" s="206"/>
      <c r="JI151" s="206"/>
      <c r="JJ151" s="206"/>
      <c r="JK151" s="206"/>
      <c r="JL151" s="206"/>
      <c r="JM151" s="206"/>
      <c r="JN151" s="206"/>
    </row>
    <row r="152" spans="1:274" s="207" customFormat="1" ht="5.25" customHeight="1" x14ac:dyDescent="0.25">
      <c r="A152" s="397"/>
      <c r="B152" s="395"/>
      <c r="C152" s="339"/>
      <c r="D152" s="339"/>
      <c r="E152" s="339"/>
      <c r="F152" s="339"/>
      <c r="G152" s="339"/>
      <c r="H152" s="339"/>
      <c r="I152" s="339"/>
      <c r="J152" s="339"/>
      <c r="K152" s="339"/>
      <c r="L152" s="339"/>
      <c r="M152" s="382"/>
      <c r="N152" s="374"/>
      <c r="O152" s="366"/>
      <c r="P152" s="367"/>
      <c r="Q152" s="366">
        <f t="shared" ca="1" si="189"/>
        <v>0</v>
      </c>
      <c r="R152" s="374"/>
      <c r="S152" s="366"/>
      <c r="T152" s="365"/>
      <c r="U152" s="208">
        <v>5</v>
      </c>
      <c r="V152" s="303"/>
      <c r="W152" s="193" t="str">
        <f t="shared" si="197"/>
        <v/>
      </c>
      <c r="X152" s="194"/>
      <c r="Y152" s="194"/>
      <c r="Z152" s="195" t="str">
        <f t="shared" si="190"/>
        <v/>
      </c>
      <c r="AA152" s="194"/>
      <c r="AB152" s="194"/>
      <c r="AC152" s="194"/>
      <c r="AD152" s="196" t="str">
        <f t="shared" si="198"/>
        <v/>
      </c>
      <c r="AE152" s="197" t="str">
        <f t="shared" si="191"/>
        <v/>
      </c>
      <c r="AF152" s="195" t="str">
        <f t="shared" si="192"/>
        <v/>
      </c>
      <c r="AG152" s="197" t="str">
        <f t="shared" si="193"/>
        <v/>
      </c>
      <c r="AH152" s="195" t="str">
        <f t="shared" si="196"/>
        <v/>
      </c>
      <c r="AI152" s="198" t="str">
        <f t="shared" ref="AI152:AI153" si="199">IFERROR(IF(OR(AND(AE152="Muy Baja",AG152="Leve"),AND(AE152="Muy Baja",AG152="Menor"),AND(AE152="Baja",AG152="Leve")),"Bajo",IF(OR(AND(AE152="Muy baja",AG152="Moderado"),AND(AE152="Baja",AG152="Menor"),AND(AE152="Baja",AG152="Moderado"),AND(AE152="Media",AG152="Leve"),AND(AE152="Media",AG152="Menor"),AND(AE152="Media",AG152="Moderado"),AND(AE152="Alta",AG152="Leve"),AND(AE152="Alta",AG152="Menor")),"Moderado",IF(OR(AND(AE152="Muy Baja",AG152="Mayor"),AND(AE152="Baja",AG152="Mayor"),AND(AE152="Media",AG152="Mayor"),AND(AE152="Alta",AG152="Moderado"),AND(AE152="Alta",AG152="Mayor"),AND(AE152="Muy Alta",AG152="Leve"),AND(AE152="Muy Alta",AG152="Menor"),AND(AE152="Muy Alta",AG152="Moderado"),AND(AE152="Muy Alta",AG152="Mayor")),"Alto",IF(OR(AND(AE152="Muy Baja",AG152="Catastrófico"),AND(AE152="Baja",AG152="Catastrófico"),AND(AE152="Media",AG152="Catastrófico"),AND(AE152="Alta",AG152="Catastrófico"),AND(AE152="Muy Alta",AG152="Catastrófico")),"Extremo","")))),"")</f>
        <v/>
      </c>
      <c r="AJ152" s="199"/>
      <c r="AK152" s="302"/>
      <c r="AL152" s="304"/>
      <c r="AM152" s="304"/>
      <c r="AN152" s="201"/>
      <c r="AO152" s="222"/>
      <c r="AP152" s="222"/>
      <c r="AQ152" s="222"/>
      <c r="AR152" s="205"/>
      <c r="AS152" s="205"/>
      <c r="AT152" s="205"/>
      <c r="AU152" s="205"/>
      <c r="AV152" s="205"/>
      <c r="AW152" s="205"/>
      <c r="AX152" s="205"/>
      <c r="AY152" s="205"/>
      <c r="AZ152" s="205"/>
      <c r="BA152" s="205"/>
      <c r="BB152" s="205"/>
      <c r="BC152" s="205"/>
      <c r="BD152" s="205"/>
      <c r="BE152" s="205"/>
      <c r="BF152" s="205"/>
      <c r="BG152" s="205"/>
      <c r="BH152" s="205"/>
      <c r="BI152" s="205"/>
      <c r="BJ152" s="205"/>
      <c r="BK152" s="205"/>
      <c r="BL152" s="205"/>
      <c r="BM152" s="205"/>
      <c r="BN152" s="205"/>
      <c r="BO152" s="205"/>
      <c r="BP152" s="205"/>
      <c r="BQ152" s="205"/>
      <c r="BR152" s="206"/>
      <c r="BS152" s="206"/>
      <c r="BT152" s="206"/>
      <c r="BU152" s="206"/>
      <c r="BV152" s="206"/>
      <c r="BW152" s="206"/>
      <c r="BX152" s="206"/>
      <c r="BY152" s="206"/>
      <c r="BZ152" s="206"/>
      <c r="CA152" s="206"/>
      <c r="CB152" s="206"/>
      <c r="CC152" s="206"/>
      <c r="CD152" s="206"/>
      <c r="CE152" s="206"/>
      <c r="CF152" s="206"/>
      <c r="CG152" s="206"/>
      <c r="CH152" s="206"/>
      <c r="CI152" s="206"/>
      <c r="CJ152" s="206"/>
      <c r="CK152" s="206"/>
      <c r="CL152" s="206"/>
      <c r="CM152" s="206"/>
      <c r="CN152" s="206"/>
      <c r="CO152" s="206"/>
      <c r="CP152" s="206"/>
      <c r="CQ152" s="206"/>
      <c r="CR152" s="206"/>
      <c r="CS152" s="206"/>
      <c r="CT152" s="206"/>
      <c r="CU152" s="206"/>
      <c r="CV152" s="206"/>
      <c r="CW152" s="206"/>
      <c r="CX152" s="206"/>
      <c r="CY152" s="206"/>
      <c r="CZ152" s="206"/>
      <c r="DA152" s="206"/>
      <c r="DB152" s="206"/>
      <c r="DC152" s="206"/>
      <c r="DD152" s="206"/>
      <c r="DE152" s="206"/>
      <c r="DF152" s="206"/>
      <c r="DG152" s="206"/>
      <c r="DH152" s="206"/>
      <c r="DI152" s="206"/>
      <c r="DJ152" s="206"/>
      <c r="DK152" s="206"/>
      <c r="DL152" s="206"/>
      <c r="DM152" s="206"/>
      <c r="DN152" s="206"/>
      <c r="DO152" s="206"/>
      <c r="DP152" s="206"/>
      <c r="DQ152" s="206"/>
      <c r="DR152" s="206"/>
      <c r="DS152" s="206"/>
      <c r="DT152" s="206"/>
      <c r="DU152" s="206"/>
      <c r="DV152" s="206"/>
      <c r="DW152" s="206"/>
      <c r="DX152" s="206"/>
      <c r="DY152" s="206"/>
      <c r="DZ152" s="206"/>
      <c r="EA152" s="206"/>
      <c r="EB152" s="206"/>
      <c r="EC152" s="206"/>
      <c r="ED152" s="206"/>
      <c r="EE152" s="206"/>
      <c r="EF152" s="206"/>
      <c r="EG152" s="206"/>
      <c r="EH152" s="206"/>
      <c r="EI152" s="206"/>
      <c r="EJ152" s="206"/>
      <c r="EK152" s="206"/>
      <c r="EL152" s="206"/>
      <c r="EM152" s="206"/>
      <c r="EN152" s="206"/>
      <c r="EO152" s="206"/>
      <c r="EP152" s="206"/>
      <c r="EQ152" s="206"/>
      <c r="ER152" s="206"/>
      <c r="ES152" s="206"/>
      <c r="ET152" s="206"/>
      <c r="EU152" s="206"/>
      <c r="EV152" s="206"/>
      <c r="EW152" s="206"/>
      <c r="EX152" s="206"/>
      <c r="EY152" s="206"/>
      <c r="EZ152" s="206"/>
      <c r="FA152" s="206"/>
      <c r="FB152" s="206"/>
      <c r="FC152" s="206"/>
      <c r="FD152" s="206"/>
      <c r="FE152" s="206"/>
      <c r="FF152" s="206"/>
      <c r="FG152" s="206"/>
      <c r="FH152" s="206"/>
      <c r="FI152" s="206"/>
      <c r="FJ152" s="206"/>
      <c r="FK152" s="206"/>
      <c r="FL152" s="206"/>
      <c r="FM152" s="206"/>
      <c r="FN152" s="206"/>
      <c r="FO152" s="206"/>
      <c r="FP152" s="206"/>
      <c r="FQ152" s="206"/>
      <c r="FR152" s="206"/>
      <c r="FS152" s="206"/>
      <c r="FT152" s="206"/>
      <c r="FU152" s="206"/>
      <c r="FV152" s="206"/>
      <c r="FW152" s="206"/>
      <c r="FX152" s="206"/>
      <c r="FY152" s="206"/>
      <c r="FZ152" s="206"/>
      <c r="GA152" s="206"/>
      <c r="GB152" s="206"/>
      <c r="GC152" s="206"/>
      <c r="GD152" s="206"/>
      <c r="GE152" s="206"/>
      <c r="GF152" s="206"/>
      <c r="GG152" s="206"/>
      <c r="GH152" s="206"/>
      <c r="GI152" s="206"/>
      <c r="GJ152" s="206"/>
      <c r="GK152" s="206"/>
      <c r="GL152" s="206"/>
      <c r="GM152" s="206"/>
      <c r="GN152" s="206"/>
      <c r="GO152" s="206"/>
      <c r="GP152" s="206"/>
      <c r="GQ152" s="206"/>
      <c r="GR152" s="206"/>
      <c r="GS152" s="206"/>
      <c r="GT152" s="206"/>
      <c r="GU152" s="206"/>
      <c r="GV152" s="206"/>
      <c r="GW152" s="206"/>
      <c r="GX152" s="206"/>
      <c r="GY152" s="206"/>
      <c r="GZ152" s="206"/>
      <c r="HA152" s="206"/>
      <c r="HB152" s="206"/>
      <c r="HC152" s="206"/>
      <c r="HD152" s="206"/>
      <c r="HE152" s="206"/>
      <c r="HF152" s="206"/>
      <c r="HG152" s="206"/>
      <c r="HH152" s="206"/>
      <c r="HI152" s="206"/>
      <c r="HJ152" s="206"/>
      <c r="HK152" s="206"/>
      <c r="HL152" s="206"/>
      <c r="HM152" s="206"/>
      <c r="HN152" s="206"/>
      <c r="HO152" s="206"/>
      <c r="HP152" s="206"/>
      <c r="HQ152" s="206"/>
      <c r="HR152" s="206"/>
      <c r="HS152" s="206"/>
      <c r="HT152" s="206"/>
      <c r="HU152" s="206"/>
      <c r="HV152" s="206"/>
      <c r="HW152" s="206"/>
      <c r="HX152" s="206"/>
      <c r="HY152" s="206"/>
      <c r="HZ152" s="206"/>
      <c r="IA152" s="206"/>
      <c r="IB152" s="206"/>
      <c r="IC152" s="206"/>
      <c r="ID152" s="206"/>
      <c r="IE152" s="206"/>
      <c r="IF152" s="206"/>
      <c r="IG152" s="206"/>
      <c r="IH152" s="206"/>
      <c r="II152" s="206"/>
      <c r="IJ152" s="206"/>
      <c r="IK152" s="206"/>
      <c r="IL152" s="206"/>
      <c r="IM152" s="206"/>
      <c r="IN152" s="206"/>
      <c r="IO152" s="206"/>
      <c r="IP152" s="206"/>
      <c r="IQ152" s="206"/>
      <c r="IR152" s="206"/>
      <c r="IS152" s="206"/>
      <c r="IT152" s="206"/>
      <c r="IU152" s="206"/>
      <c r="IV152" s="206"/>
      <c r="IW152" s="206"/>
      <c r="IX152" s="206"/>
      <c r="IY152" s="206"/>
      <c r="IZ152" s="206"/>
      <c r="JA152" s="206"/>
      <c r="JB152" s="206"/>
      <c r="JC152" s="206"/>
      <c r="JD152" s="206"/>
      <c r="JE152" s="206"/>
      <c r="JF152" s="206"/>
      <c r="JG152" s="206"/>
      <c r="JH152" s="206"/>
      <c r="JI152" s="206"/>
      <c r="JJ152" s="206"/>
      <c r="JK152" s="206"/>
      <c r="JL152" s="206"/>
      <c r="JM152" s="206"/>
      <c r="JN152" s="206"/>
    </row>
    <row r="153" spans="1:274" s="207" customFormat="1" ht="5.25" customHeight="1" x14ac:dyDescent="0.25">
      <c r="A153" s="397"/>
      <c r="B153" s="396"/>
      <c r="C153" s="339"/>
      <c r="D153" s="339"/>
      <c r="E153" s="339"/>
      <c r="F153" s="339"/>
      <c r="G153" s="339"/>
      <c r="H153" s="339"/>
      <c r="I153" s="339"/>
      <c r="J153" s="339"/>
      <c r="K153" s="339"/>
      <c r="L153" s="339"/>
      <c r="M153" s="382"/>
      <c r="N153" s="374"/>
      <c r="O153" s="366"/>
      <c r="P153" s="367"/>
      <c r="Q153" s="366">
        <f t="shared" ca="1" si="189"/>
        <v>0</v>
      </c>
      <c r="R153" s="374"/>
      <c r="S153" s="366"/>
      <c r="T153" s="365"/>
      <c r="U153" s="208">
        <v>6</v>
      </c>
      <c r="V153" s="303"/>
      <c r="W153" s="193" t="str">
        <f t="shared" si="197"/>
        <v/>
      </c>
      <c r="X153" s="194"/>
      <c r="Y153" s="194"/>
      <c r="Z153" s="195" t="str">
        <f t="shared" si="190"/>
        <v/>
      </c>
      <c r="AA153" s="194"/>
      <c r="AB153" s="194"/>
      <c r="AC153" s="194"/>
      <c r="AD153" s="196" t="str">
        <f t="shared" si="198"/>
        <v/>
      </c>
      <c r="AE153" s="197" t="str">
        <f t="shared" si="191"/>
        <v/>
      </c>
      <c r="AF153" s="195" t="str">
        <f t="shared" si="192"/>
        <v/>
      </c>
      <c r="AG153" s="197" t="str">
        <f t="shared" si="193"/>
        <v/>
      </c>
      <c r="AH153" s="195" t="str">
        <f t="shared" si="196"/>
        <v/>
      </c>
      <c r="AI153" s="198" t="str">
        <f t="shared" si="199"/>
        <v/>
      </c>
      <c r="AJ153" s="199"/>
      <c r="AK153" s="302"/>
      <c r="AL153" s="304"/>
      <c r="AM153" s="304"/>
      <c r="AN153" s="201"/>
      <c r="AO153" s="222"/>
      <c r="AP153" s="222"/>
      <c r="AQ153" s="222"/>
      <c r="AR153" s="205"/>
      <c r="AS153" s="205"/>
      <c r="AT153" s="205"/>
      <c r="AU153" s="205"/>
      <c r="AV153" s="205"/>
      <c r="AW153" s="205"/>
      <c r="AX153" s="205"/>
      <c r="AY153" s="205"/>
      <c r="AZ153" s="205"/>
      <c r="BA153" s="205"/>
      <c r="BB153" s="205"/>
      <c r="BC153" s="205"/>
      <c r="BD153" s="205"/>
      <c r="BE153" s="205"/>
      <c r="BF153" s="205"/>
      <c r="BG153" s="205"/>
      <c r="BH153" s="205"/>
      <c r="BI153" s="205"/>
      <c r="BJ153" s="205"/>
      <c r="BK153" s="205"/>
      <c r="BL153" s="205"/>
      <c r="BM153" s="205"/>
      <c r="BN153" s="205"/>
      <c r="BO153" s="205"/>
      <c r="BP153" s="205"/>
      <c r="BQ153" s="205"/>
      <c r="BR153" s="206"/>
      <c r="BS153" s="206"/>
      <c r="BT153" s="206"/>
      <c r="BU153" s="206"/>
      <c r="BV153" s="206"/>
      <c r="BW153" s="206"/>
      <c r="BX153" s="206"/>
      <c r="BY153" s="206"/>
      <c r="BZ153" s="206"/>
      <c r="CA153" s="206"/>
      <c r="CB153" s="206"/>
      <c r="CC153" s="206"/>
      <c r="CD153" s="206"/>
      <c r="CE153" s="206"/>
      <c r="CF153" s="206"/>
      <c r="CG153" s="206"/>
      <c r="CH153" s="206"/>
      <c r="CI153" s="206"/>
      <c r="CJ153" s="206"/>
      <c r="CK153" s="206"/>
      <c r="CL153" s="206"/>
      <c r="CM153" s="206"/>
      <c r="CN153" s="206"/>
      <c r="CO153" s="206"/>
      <c r="CP153" s="206"/>
      <c r="CQ153" s="206"/>
      <c r="CR153" s="206"/>
      <c r="CS153" s="206"/>
      <c r="CT153" s="206"/>
      <c r="CU153" s="206"/>
      <c r="CV153" s="206"/>
      <c r="CW153" s="206"/>
      <c r="CX153" s="206"/>
      <c r="CY153" s="206"/>
      <c r="CZ153" s="206"/>
      <c r="DA153" s="206"/>
      <c r="DB153" s="206"/>
      <c r="DC153" s="206"/>
      <c r="DD153" s="206"/>
      <c r="DE153" s="206"/>
      <c r="DF153" s="206"/>
      <c r="DG153" s="206"/>
      <c r="DH153" s="206"/>
      <c r="DI153" s="206"/>
      <c r="DJ153" s="206"/>
      <c r="DK153" s="206"/>
      <c r="DL153" s="206"/>
      <c r="DM153" s="206"/>
      <c r="DN153" s="206"/>
      <c r="DO153" s="206"/>
      <c r="DP153" s="206"/>
      <c r="DQ153" s="206"/>
      <c r="DR153" s="206"/>
      <c r="DS153" s="206"/>
      <c r="DT153" s="206"/>
      <c r="DU153" s="206"/>
      <c r="DV153" s="206"/>
      <c r="DW153" s="206"/>
      <c r="DX153" s="206"/>
      <c r="DY153" s="206"/>
      <c r="DZ153" s="206"/>
      <c r="EA153" s="206"/>
      <c r="EB153" s="206"/>
      <c r="EC153" s="206"/>
      <c r="ED153" s="206"/>
      <c r="EE153" s="206"/>
      <c r="EF153" s="206"/>
      <c r="EG153" s="206"/>
      <c r="EH153" s="206"/>
      <c r="EI153" s="206"/>
      <c r="EJ153" s="206"/>
      <c r="EK153" s="206"/>
      <c r="EL153" s="206"/>
      <c r="EM153" s="206"/>
      <c r="EN153" s="206"/>
      <c r="EO153" s="206"/>
      <c r="EP153" s="206"/>
      <c r="EQ153" s="206"/>
      <c r="ER153" s="206"/>
      <c r="ES153" s="206"/>
      <c r="ET153" s="206"/>
      <c r="EU153" s="206"/>
      <c r="EV153" s="206"/>
      <c r="EW153" s="206"/>
      <c r="EX153" s="206"/>
      <c r="EY153" s="206"/>
      <c r="EZ153" s="206"/>
      <c r="FA153" s="206"/>
      <c r="FB153" s="206"/>
      <c r="FC153" s="206"/>
      <c r="FD153" s="206"/>
      <c r="FE153" s="206"/>
      <c r="FF153" s="206"/>
      <c r="FG153" s="206"/>
      <c r="FH153" s="206"/>
      <c r="FI153" s="206"/>
      <c r="FJ153" s="206"/>
      <c r="FK153" s="206"/>
      <c r="FL153" s="206"/>
      <c r="FM153" s="206"/>
      <c r="FN153" s="206"/>
      <c r="FO153" s="206"/>
      <c r="FP153" s="206"/>
      <c r="FQ153" s="206"/>
      <c r="FR153" s="206"/>
      <c r="FS153" s="206"/>
      <c r="FT153" s="206"/>
      <c r="FU153" s="206"/>
      <c r="FV153" s="206"/>
      <c r="FW153" s="206"/>
      <c r="FX153" s="206"/>
      <c r="FY153" s="206"/>
      <c r="FZ153" s="206"/>
      <c r="GA153" s="206"/>
      <c r="GB153" s="206"/>
      <c r="GC153" s="206"/>
      <c r="GD153" s="206"/>
      <c r="GE153" s="206"/>
      <c r="GF153" s="206"/>
      <c r="GG153" s="206"/>
      <c r="GH153" s="206"/>
      <c r="GI153" s="206"/>
      <c r="GJ153" s="206"/>
      <c r="GK153" s="206"/>
      <c r="GL153" s="206"/>
      <c r="GM153" s="206"/>
      <c r="GN153" s="206"/>
      <c r="GO153" s="206"/>
      <c r="GP153" s="206"/>
      <c r="GQ153" s="206"/>
      <c r="GR153" s="206"/>
      <c r="GS153" s="206"/>
      <c r="GT153" s="206"/>
      <c r="GU153" s="206"/>
      <c r="GV153" s="206"/>
      <c r="GW153" s="206"/>
      <c r="GX153" s="206"/>
      <c r="GY153" s="206"/>
      <c r="GZ153" s="206"/>
      <c r="HA153" s="206"/>
      <c r="HB153" s="206"/>
      <c r="HC153" s="206"/>
      <c r="HD153" s="206"/>
      <c r="HE153" s="206"/>
      <c r="HF153" s="206"/>
      <c r="HG153" s="206"/>
      <c r="HH153" s="206"/>
      <c r="HI153" s="206"/>
      <c r="HJ153" s="206"/>
      <c r="HK153" s="206"/>
      <c r="HL153" s="206"/>
      <c r="HM153" s="206"/>
      <c r="HN153" s="206"/>
      <c r="HO153" s="206"/>
      <c r="HP153" s="206"/>
      <c r="HQ153" s="206"/>
      <c r="HR153" s="206"/>
      <c r="HS153" s="206"/>
      <c r="HT153" s="206"/>
      <c r="HU153" s="206"/>
      <c r="HV153" s="206"/>
      <c r="HW153" s="206"/>
      <c r="HX153" s="206"/>
      <c r="HY153" s="206"/>
      <c r="HZ153" s="206"/>
      <c r="IA153" s="206"/>
      <c r="IB153" s="206"/>
      <c r="IC153" s="206"/>
      <c r="ID153" s="206"/>
      <c r="IE153" s="206"/>
      <c r="IF153" s="206"/>
      <c r="IG153" s="206"/>
      <c r="IH153" s="206"/>
      <c r="II153" s="206"/>
      <c r="IJ153" s="206"/>
      <c r="IK153" s="206"/>
      <c r="IL153" s="206"/>
      <c r="IM153" s="206"/>
      <c r="IN153" s="206"/>
      <c r="IO153" s="206"/>
      <c r="IP153" s="206"/>
      <c r="IQ153" s="206"/>
      <c r="IR153" s="206"/>
      <c r="IS153" s="206"/>
      <c r="IT153" s="206"/>
      <c r="IU153" s="206"/>
      <c r="IV153" s="206"/>
      <c r="IW153" s="206"/>
      <c r="IX153" s="206"/>
      <c r="IY153" s="206"/>
      <c r="IZ153" s="206"/>
      <c r="JA153" s="206"/>
      <c r="JB153" s="206"/>
      <c r="JC153" s="206"/>
      <c r="JD153" s="206"/>
      <c r="JE153" s="206"/>
      <c r="JF153" s="206"/>
      <c r="JG153" s="206"/>
      <c r="JH153" s="206"/>
      <c r="JI153" s="206"/>
      <c r="JJ153" s="206"/>
      <c r="JK153" s="206"/>
      <c r="JL153" s="206"/>
      <c r="JM153" s="206"/>
      <c r="JN153" s="206"/>
    </row>
    <row r="154" spans="1:274" s="207" customFormat="1" ht="105" customHeight="1" x14ac:dyDescent="0.25">
      <c r="A154" s="397"/>
      <c r="B154" s="394" t="s">
        <v>241</v>
      </c>
      <c r="C154" s="339" t="s">
        <v>76</v>
      </c>
      <c r="D154" s="339" t="s">
        <v>794</v>
      </c>
      <c r="E154" s="339" t="s">
        <v>795</v>
      </c>
      <c r="F154" s="339" t="s">
        <v>796</v>
      </c>
      <c r="G154" s="339" t="s">
        <v>248</v>
      </c>
      <c r="H154" s="339" t="s">
        <v>77</v>
      </c>
      <c r="I154" s="339"/>
      <c r="J154" s="339"/>
      <c r="K154" s="339"/>
      <c r="L154" s="339"/>
      <c r="M154" s="382">
        <v>4200</v>
      </c>
      <c r="N154" s="374" t="str">
        <f>IF(M154&lt;=0,"",IF(M154&lt;=2,"Muy Baja",IF(M154&lt;=24,"Baja",IF(M154&lt;=500,"Media",IF(M154&lt;=5000,"Alta","Muy Alta")))))</f>
        <v>Alta</v>
      </c>
      <c r="O154" s="366">
        <f>IF(N154="","",IF(N154="Muy Baja",0.2,IF(N154="Baja",0.4,IF(N154="Media",0.6,IF(N154="Alta",0.8,IF(N154="Muy Alta",1,))))))</f>
        <v>0.8</v>
      </c>
      <c r="P154" s="367" t="s">
        <v>135</v>
      </c>
      <c r="Q154" s="366" t="str">
        <f>IF(NOT(ISERROR(MATCH(P154,'[11]Tabla Impacto'!$B$222:$B$224,0))),'[11]Tabla Impacto'!$F$224&amp;"Por favor no seleccionar los criterios de impacto(Afectación Económica o presupuestal y Pérdida Reputacional)",P154)</f>
        <v xml:space="preserve">     El riesgo afecta la imagen de la entidad internamente, de conocimiento general, nivel interno, de junta dircetiva y accionistas y/o de provedores</v>
      </c>
      <c r="R154" s="374" t="str">
        <f>IF(OR(Q154='[11]Tabla Impacto'!$C$12,Q154='[11]Tabla Impacto'!$D$12),"Leve",IF(OR(Q154='[11]Tabla Impacto'!$C$13,Q154='[11]Tabla Impacto'!$D$13),"Menor",IF(OR(Q154='[11]Tabla Impacto'!$C$14,Q154='[11]Tabla Impacto'!$D$14),"Moderado",IF(OR(Q154='[11]Tabla Impacto'!$C$15,Q154='[11]Tabla Impacto'!$D$15),"Mayor",IF(OR(Q154='[11]Tabla Impacto'!$C$16,Q154='[11]Tabla Impacto'!$D$16),"Catastrófico","")))))</f>
        <v>Menor</v>
      </c>
      <c r="S154" s="366">
        <f>IF(R154="","",IF(R154="Leve",0.2,IF(R154="Menor",0.4,IF(R154="Moderado",0.6,IF(R154="Mayor",0.8,IF(R154="Catastrófico",1,))))))</f>
        <v>0.4</v>
      </c>
      <c r="T154" s="365" t="str">
        <f>IF(OR(AND(N154="Muy Baja",R154="Leve"),AND(N154="Muy Baja",R154="Menor"),AND(N154="Baja",R154="Leve")),"Bajo",IF(OR(AND(N154="Muy baja",R154="Moderado"),AND(N154="Baja",R154="Menor"),AND(N154="Baja",R154="Moderado"),AND(N154="Media",R154="Leve"),AND(N154="Media",R154="Menor"),AND(N154="Media",R154="Moderado"),AND(N154="Alta",R154="Leve"),AND(N154="Alta",R154="Menor")),"Moderado",IF(OR(AND(N154="Muy Baja",R154="Mayor"),AND(N154="Baja",R154="Mayor"),AND(N154="Media",R154="Mayor"),AND(N154="Alta",R154="Moderado"),AND(N154="Alta",R154="Mayor"),AND(N154="Muy Alta",R154="Leve"),AND(N154="Muy Alta",R154="Menor"),AND(N154="Muy Alta",R154="Moderado"),AND(N154="Muy Alta",R154="Mayor")),"Alto",IF(OR(AND(N154="Muy Baja",R154="Catastrófico"),AND(N154="Baja",R154="Catastrófico"),AND(N154="Media",R154="Catastrófico"),AND(N154="Alta",R154="Catastrófico"),AND(N154="Muy Alta",R154="Catastrófico")),"Extremo",""))))</f>
        <v>Moderado</v>
      </c>
      <c r="U154" s="208">
        <v>1</v>
      </c>
      <c r="V154" s="303" t="s">
        <v>797</v>
      </c>
      <c r="W154" s="193" t="str">
        <f t="shared" si="197"/>
        <v>Probabilidad</v>
      </c>
      <c r="X154" s="194" t="s">
        <v>79</v>
      </c>
      <c r="Y154" s="194" t="s">
        <v>80</v>
      </c>
      <c r="Z154" s="195" t="str">
        <f>IF(AND(X154="Preventivo",Y154="Automático"),"50%",IF(AND(X154="Preventivo",Y154="Manual"),"40%",IF(AND(X154="Detectivo",Y154="Automático"),"40%",IF(AND(X154="Detectivo",Y154="Manual"),"30%",IF(AND(X154="Correctivo",Y154="Automático"),"35%",IF(AND(X154="Correctivo",Y154="Manual"),"25%",""))))))</f>
        <v>40%</v>
      </c>
      <c r="AA154" s="194" t="s">
        <v>83</v>
      </c>
      <c r="AB154" s="194" t="s">
        <v>84</v>
      </c>
      <c r="AC154" s="194" t="s">
        <v>259</v>
      </c>
      <c r="AD154" s="196">
        <f>IFERROR(IF(W154="Probabilidad",(O154-(+O154*Z154)),IF(W154="Impacto",O154,"")),"")</f>
        <v>0.48</v>
      </c>
      <c r="AE154" s="197" t="str">
        <f>IFERROR(IF(AD154="","",IF(AD154&lt;=0.2,"Muy Baja",IF(AD154&lt;=0.4,"Baja",IF(AD154&lt;=0.6,"Media",IF(AD154&lt;=0.8,"Alta","Muy Alta"))))),"")</f>
        <v>Media</v>
      </c>
      <c r="AF154" s="195">
        <f>+AD154</f>
        <v>0.48</v>
      </c>
      <c r="AG154" s="197" t="str">
        <f>IFERROR(IF(AH154="","",IF(AH154&lt;=0.2,"Leve",IF(AH154&lt;=0.4,"Menor",IF(AH154&lt;=0.6,"Moderado",IF(AH154&lt;=0.8,"Mayor","Catastrófico"))))),"")</f>
        <v>Menor</v>
      </c>
      <c r="AH154" s="195">
        <f>IFERROR(IF(W154="Impacto",(S154-(+S154*Z154)),IF(W154="Probabilidad",S154,"")),"")</f>
        <v>0.4</v>
      </c>
      <c r="AI154" s="198" t="str">
        <f>IFERROR(IF(OR(AND(AE154="Muy Baja",AG154="Leve"),AND(AE154="Muy Baja",AG154="Menor"),AND(AE154="Baja",AG154="Leve")),"Bajo",IF(OR(AND(AE154="Muy baja",AG154="Moderado"),AND(AE154="Baja",AG154="Menor"),AND(AE154="Baja",AG154="Moderado"),AND(AE154="Media",AG154="Leve"),AND(AE154="Media",AG154="Menor"),AND(AE154="Media",AG154="Moderado"),AND(AE154="Alta",AG154="Leve"),AND(AE154="Alta",AG154="Menor")),"Moderado",IF(OR(AND(AE154="Muy Baja",AG154="Mayor"),AND(AE154="Baja",AG154="Mayor"),AND(AE154="Media",AG154="Mayor"),AND(AE154="Alta",AG154="Moderado"),AND(AE154="Alta",AG154="Mayor"),AND(AE154="Muy Alta",AG154="Leve"),AND(AE154="Muy Alta",AG154="Menor"),AND(AE154="Muy Alta",AG154="Moderado"),AND(AE154="Muy Alta",AG154="Mayor")),"Alto",IF(OR(AND(AE154="Muy Baja",AG154="Catastrófico"),AND(AE154="Baja",AG154="Catastrófico"),AND(AE154="Media",AG154="Catastrófico"),AND(AE154="Alta",AG154="Catastrófico"),AND(AE154="Muy Alta",AG154="Catastrófico")),"Extremo","")))),"")</f>
        <v>Moderado</v>
      </c>
      <c r="AJ154" s="199" t="s">
        <v>82</v>
      </c>
      <c r="AK154" s="302"/>
      <c r="AL154" s="304"/>
      <c r="AM154" s="304"/>
      <c r="AN154" s="201"/>
      <c r="AO154" s="339" t="s">
        <v>798</v>
      </c>
      <c r="AP154" s="339" t="s">
        <v>799</v>
      </c>
      <c r="AQ154" s="339" t="s">
        <v>800</v>
      </c>
      <c r="AR154" s="205"/>
      <c r="AS154" s="205"/>
      <c r="AT154" s="205"/>
      <c r="AU154" s="205"/>
      <c r="AV154" s="205"/>
      <c r="AW154" s="205"/>
      <c r="AX154" s="205"/>
      <c r="AY154" s="205"/>
      <c r="AZ154" s="205"/>
      <c r="BA154" s="205"/>
      <c r="BB154" s="205"/>
      <c r="BC154" s="205"/>
      <c r="BD154" s="205"/>
      <c r="BE154" s="205"/>
      <c r="BF154" s="205"/>
      <c r="BG154" s="205"/>
      <c r="BH154" s="205"/>
      <c r="BI154" s="205"/>
      <c r="BJ154" s="205"/>
      <c r="BK154" s="205"/>
      <c r="BL154" s="205"/>
      <c r="BM154" s="205"/>
      <c r="BN154" s="205"/>
      <c r="BO154" s="205"/>
      <c r="BP154" s="205"/>
      <c r="BQ154" s="205"/>
      <c r="BR154" s="206"/>
      <c r="BS154" s="206"/>
      <c r="BT154" s="206"/>
      <c r="BU154" s="206"/>
      <c r="BV154" s="206"/>
      <c r="BW154" s="206"/>
      <c r="BX154" s="206"/>
      <c r="BY154" s="206"/>
      <c r="BZ154" s="206"/>
      <c r="CA154" s="206"/>
      <c r="CB154" s="206"/>
      <c r="CC154" s="206"/>
      <c r="CD154" s="206"/>
      <c r="CE154" s="206"/>
      <c r="CF154" s="206"/>
      <c r="CG154" s="206"/>
      <c r="CH154" s="206"/>
      <c r="CI154" s="206"/>
      <c r="CJ154" s="206"/>
      <c r="CK154" s="206"/>
      <c r="CL154" s="206"/>
      <c r="CM154" s="206"/>
      <c r="CN154" s="206"/>
      <c r="CO154" s="206"/>
      <c r="CP154" s="206"/>
      <c r="CQ154" s="206"/>
      <c r="CR154" s="206"/>
      <c r="CS154" s="206"/>
      <c r="CT154" s="206"/>
      <c r="CU154" s="206"/>
      <c r="CV154" s="206"/>
      <c r="CW154" s="206"/>
      <c r="CX154" s="206"/>
      <c r="CY154" s="206"/>
      <c r="CZ154" s="206"/>
      <c r="DA154" s="206"/>
      <c r="DB154" s="206"/>
      <c r="DC154" s="206"/>
      <c r="DD154" s="206"/>
      <c r="DE154" s="206"/>
      <c r="DF154" s="206"/>
      <c r="DG154" s="206"/>
      <c r="DH154" s="206"/>
      <c r="DI154" s="206"/>
      <c r="DJ154" s="206"/>
      <c r="DK154" s="206"/>
      <c r="DL154" s="206"/>
      <c r="DM154" s="206"/>
      <c r="DN154" s="206"/>
      <c r="DO154" s="206"/>
      <c r="DP154" s="206"/>
      <c r="DQ154" s="206"/>
      <c r="DR154" s="206"/>
      <c r="DS154" s="206"/>
      <c r="DT154" s="206"/>
      <c r="DU154" s="206"/>
      <c r="DV154" s="206"/>
      <c r="DW154" s="206"/>
      <c r="DX154" s="206"/>
      <c r="DY154" s="206"/>
      <c r="DZ154" s="206"/>
      <c r="EA154" s="206"/>
      <c r="EB154" s="206"/>
      <c r="EC154" s="206"/>
      <c r="ED154" s="206"/>
      <c r="EE154" s="206"/>
      <c r="EF154" s="206"/>
      <c r="EG154" s="206"/>
      <c r="EH154" s="206"/>
      <c r="EI154" s="206"/>
      <c r="EJ154" s="206"/>
      <c r="EK154" s="206"/>
      <c r="EL154" s="206"/>
      <c r="EM154" s="206"/>
      <c r="EN154" s="206"/>
      <c r="EO154" s="206"/>
      <c r="EP154" s="206"/>
      <c r="EQ154" s="206"/>
      <c r="ER154" s="206"/>
      <c r="ES154" s="206"/>
      <c r="ET154" s="206"/>
      <c r="EU154" s="206"/>
      <c r="EV154" s="206"/>
      <c r="EW154" s="206"/>
      <c r="EX154" s="206"/>
      <c r="EY154" s="206"/>
      <c r="EZ154" s="206"/>
      <c r="FA154" s="206"/>
      <c r="FB154" s="206"/>
      <c r="FC154" s="206"/>
      <c r="FD154" s="206"/>
      <c r="FE154" s="206"/>
      <c r="FF154" s="206"/>
      <c r="FG154" s="206"/>
      <c r="FH154" s="206"/>
      <c r="FI154" s="206"/>
      <c r="FJ154" s="206"/>
      <c r="FK154" s="206"/>
      <c r="FL154" s="206"/>
      <c r="FM154" s="206"/>
      <c r="FN154" s="206"/>
      <c r="FO154" s="206"/>
      <c r="FP154" s="206"/>
      <c r="FQ154" s="206"/>
      <c r="FR154" s="206"/>
      <c r="FS154" s="206"/>
      <c r="FT154" s="206"/>
      <c r="FU154" s="206"/>
      <c r="FV154" s="206"/>
      <c r="FW154" s="206"/>
      <c r="FX154" s="206"/>
      <c r="FY154" s="206"/>
      <c r="FZ154" s="206"/>
      <c r="GA154" s="206"/>
      <c r="GB154" s="206"/>
      <c r="GC154" s="206"/>
      <c r="GD154" s="206"/>
      <c r="GE154" s="206"/>
      <c r="GF154" s="206"/>
      <c r="GG154" s="206"/>
      <c r="GH154" s="206"/>
      <c r="GI154" s="206"/>
      <c r="GJ154" s="206"/>
      <c r="GK154" s="206"/>
      <c r="GL154" s="206"/>
      <c r="GM154" s="206"/>
      <c r="GN154" s="206"/>
      <c r="GO154" s="206"/>
      <c r="GP154" s="206"/>
      <c r="GQ154" s="206"/>
      <c r="GR154" s="206"/>
      <c r="GS154" s="206"/>
      <c r="GT154" s="206"/>
      <c r="GU154" s="206"/>
      <c r="GV154" s="206"/>
      <c r="GW154" s="206"/>
      <c r="GX154" s="206"/>
      <c r="GY154" s="206"/>
      <c r="GZ154" s="206"/>
      <c r="HA154" s="206"/>
      <c r="HB154" s="206"/>
      <c r="HC154" s="206"/>
      <c r="HD154" s="206"/>
      <c r="HE154" s="206"/>
      <c r="HF154" s="206"/>
      <c r="HG154" s="206"/>
      <c r="HH154" s="206"/>
      <c r="HI154" s="206"/>
      <c r="HJ154" s="206"/>
      <c r="HK154" s="206"/>
      <c r="HL154" s="206"/>
      <c r="HM154" s="206"/>
      <c r="HN154" s="206"/>
      <c r="HO154" s="206"/>
      <c r="HP154" s="206"/>
      <c r="HQ154" s="206"/>
      <c r="HR154" s="206"/>
      <c r="HS154" s="206"/>
      <c r="HT154" s="206"/>
      <c r="HU154" s="206"/>
      <c r="HV154" s="206"/>
      <c r="HW154" s="206"/>
      <c r="HX154" s="206"/>
      <c r="HY154" s="206"/>
      <c r="HZ154" s="206"/>
      <c r="IA154" s="206"/>
      <c r="IB154" s="206"/>
      <c r="IC154" s="206"/>
      <c r="ID154" s="206"/>
      <c r="IE154" s="206"/>
      <c r="IF154" s="206"/>
      <c r="IG154" s="206"/>
      <c r="IH154" s="206"/>
      <c r="II154" s="206"/>
      <c r="IJ154" s="206"/>
      <c r="IK154" s="206"/>
      <c r="IL154" s="206"/>
      <c r="IM154" s="206"/>
      <c r="IN154" s="206"/>
      <c r="IO154" s="206"/>
      <c r="IP154" s="206"/>
      <c r="IQ154" s="206"/>
      <c r="IR154" s="206"/>
      <c r="IS154" s="206"/>
      <c r="IT154" s="206"/>
      <c r="IU154" s="206"/>
      <c r="IV154" s="206"/>
      <c r="IW154" s="206"/>
      <c r="IX154" s="206"/>
      <c r="IY154" s="206"/>
      <c r="IZ154" s="206"/>
      <c r="JA154" s="206"/>
      <c r="JB154" s="206"/>
      <c r="JC154" s="206"/>
      <c r="JD154" s="206"/>
      <c r="JE154" s="206"/>
      <c r="JF154" s="206"/>
      <c r="JG154" s="206"/>
      <c r="JH154" s="206"/>
      <c r="JI154" s="206"/>
      <c r="JJ154" s="206"/>
      <c r="JK154" s="206"/>
      <c r="JL154" s="206"/>
      <c r="JM154" s="206"/>
      <c r="JN154" s="206"/>
    </row>
    <row r="155" spans="1:274" s="207" customFormat="1" ht="105" customHeight="1" x14ac:dyDescent="0.25">
      <c r="A155" s="397"/>
      <c r="B155" s="395"/>
      <c r="C155" s="339"/>
      <c r="D155" s="339"/>
      <c r="E155" s="339"/>
      <c r="F155" s="339"/>
      <c r="G155" s="339"/>
      <c r="H155" s="339"/>
      <c r="I155" s="339"/>
      <c r="J155" s="339"/>
      <c r="K155" s="339"/>
      <c r="L155" s="339"/>
      <c r="M155" s="382"/>
      <c r="N155" s="374"/>
      <c r="O155" s="366"/>
      <c r="P155" s="367"/>
      <c r="Q155" s="366">
        <f ca="1">IF(NOT(ISERROR(MATCH(P155,_xlfn.ANCHORARRAY(F166),0))),O168&amp;"Por favor no seleccionar los criterios de impacto",P155)</f>
        <v>0</v>
      </c>
      <c r="R155" s="374"/>
      <c r="S155" s="366"/>
      <c r="T155" s="365"/>
      <c r="U155" s="208">
        <v>2</v>
      </c>
      <c r="V155" s="192" t="s">
        <v>801</v>
      </c>
      <c r="W155" s="193" t="str">
        <f t="shared" si="197"/>
        <v>Probabilidad</v>
      </c>
      <c r="X155" s="194" t="s">
        <v>81</v>
      </c>
      <c r="Y155" s="194" t="s">
        <v>80</v>
      </c>
      <c r="Z155" s="195" t="str">
        <f t="shared" ref="Z155:Z157" si="200">IF(AND(X155="Preventivo",Y155="Automático"),"50%",IF(AND(X155="Preventivo",Y155="Manual"),"40%",IF(AND(X155="Detectivo",Y155="Automático"),"40%",IF(AND(X155="Detectivo",Y155="Manual"),"30%",IF(AND(X155="Correctivo",Y155="Automático"),"35%",IF(AND(X155="Correctivo",Y155="Manual"),"25%",""))))))</f>
        <v>30%</v>
      </c>
      <c r="AA155" s="194" t="s">
        <v>83</v>
      </c>
      <c r="AB155" s="194" t="s">
        <v>84</v>
      </c>
      <c r="AC155" s="194" t="s">
        <v>259</v>
      </c>
      <c r="AD155" s="196">
        <f>IFERROR(IF(AND(W154="Probabilidad",W155="Probabilidad"),(AF154-(+AF154*Z155)),IF(AND(W154="Impacto",W155="Probabilidad"),(AF153-(+AF153*Z155)),IF(W155="Impacto",AF154,""))),"")</f>
        <v>0.33599999999999997</v>
      </c>
      <c r="AE155" s="197" t="str">
        <f t="shared" ref="AE155:AE159" si="201">IFERROR(IF(AD155="","",IF(AD155&lt;=0.2,"Muy Baja",IF(AD155&lt;=0.4,"Baja",IF(AD155&lt;=0.6,"Media",IF(AD155&lt;=0.8,"Alta","Muy Alta"))))),"")</f>
        <v>Baja</v>
      </c>
      <c r="AF155" s="195">
        <f t="shared" ref="AF155:AF159" si="202">+AD155</f>
        <v>0.33599999999999997</v>
      </c>
      <c r="AG155" s="197" t="str">
        <f t="shared" ref="AG155:AG159" si="203">IFERROR(IF(AH155="","",IF(AH155&lt;=0.2,"Leve",IF(AH155&lt;=0.4,"Menor",IF(AH155&lt;=0.6,"Moderado",IF(AH155&lt;=0.8,"Mayor","Catastrófico"))))),"")</f>
        <v>Menor</v>
      </c>
      <c r="AH155" s="195">
        <f>IFERROR(IF(AND(W154="Impacto",W155="Impacto"),(AH154-(+AH154*Z155)),IF(AND(W154="Probabilidad",W155="Impacto"),(AH153-(+AH153*Z155)),IF(W155="Probabilidad",AH154,""))),"")</f>
        <v>0.4</v>
      </c>
      <c r="AI155" s="198" t="str">
        <f t="shared" ref="AI155" si="204">IFERROR(IF(OR(AND(AE155="Muy Baja",AG155="Leve"),AND(AE155="Muy Baja",AG155="Menor"),AND(AE155="Baja",AG155="Leve")),"Bajo",IF(OR(AND(AE155="Muy baja",AG155="Moderado"),AND(AE155="Baja",AG155="Menor"),AND(AE155="Baja",AG155="Moderado"),AND(AE155="Media",AG155="Leve"),AND(AE155="Media",AG155="Menor"),AND(AE155="Media",AG155="Moderado"),AND(AE155="Alta",AG155="Leve"),AND(AE155="Alta",AG155="Menor")),"Moderado",IF(OR(AND(AE155="Muy Baja",AG155="Mayor"),AND(AE155="Baja",AG155="Mayor"),AND(AE155="Media",AG155="Mayor"),AND(AE155="Alta",AG155="Moderado"),AND(AE155="Alta",AG155="Mayor"),AND(AE155="Muy Alta",AG155="Leve"),AND(AE155="Muy Alta",AG155="Menor"),AND(AE155="Muy Alta",AG155="Moderado"),AND(AE155="Muy Alta",AG155="Mayor")),"Alto",IF(OR(AND(AE155="Muy Baja",AG155="Catastrófico"),AND(AE155="Baja",AG155="Catastrófico"),AND(AE155="Media",AG155="Catastrófico"),AND(AE155="Alta",AG155="Catastrófico"),AND(AE155="Muy Alta",AG155="Catastrófico")),"Extremo","")))),"")</f>
        <v>Moderado</v>
      </c>
      <c r="AJ155" s="199" t="s">
        <v>82</v>
      </c>
      <c r="AK155" s="302"/>
      <c r="AL155" s="304"/>
      <c r="AM155" s="302"/>
      <c r="AN155" s="201"/>
      <c r="AO155" s="339"/>
      <c r="AP155" s="339"/>
      <c r="AQ155" s="339"/>
      <c r="AR155" s="205"/>
      <c r="AS155" s="205"/>
      <c r="AT155" s="205"/>
      <c r="AU155" s="205"/>
      <c r="AV155" s="205"/>
      <c r="AW155" s="205"/>
      <c r="AX155" s="205"/>
      <c r="AY155" s="205"/>
      <c r="AZ155" s="205"/>
      <c r="BA155" s="205"/>
      <c r="BB155" s="205"/>
      <c r="BC155" s="205"/>
      <c r="BD155" s="205"/>
      <c r="BE155" s="205"/>
      <c r="BF155" s="205"/>
      <c r="BG155" s="205"/>
      <c r="BH155" s="205"/>
      <c r="BI155" s="205"/>
      <c r="BJ155" s="205"/>
      <c r="BK155" s="205"/>
      <c r="BL155" s="205"/>
      <c r="BM155" s="205"/>
      <c r="BN155" s="205"/>
      <c r="BO155" s="205"/>
      <c r="BP155" s="205"/>
      <c r="BQ155" s="205"/>
      <c r="BR155" s="206"/>
      <c r="BS155" s="206"/>
      <c r="BT155" s="206"/>
      <c r="BU155" s="206"/>
      <c r="BV155" s="206"/>
      <c r="BW155" s="206"/>
      <c r="BX155" s="206"/>
      <c r="BY155" s="206"/>
      <c r="BZ155" s="206"/>
      <c r="CA155" s="206"/>
      <c r="CB155" s="206"/>
      <c r="CC155" s="206"/>
      <c r="CD155" s="206"/>
      <c r="CE155" s="206"/>
      <c r="CF155" s="206"/>
      <c r="CG155" s="206"/>
      <c r="CH155" s="206"/>
      <c r="CI155" s="206"/>
      <c r="CJ155" s="206"/>
      <c r="CK155" s="206"/>
      <c r="CL155" s="206"/>
      <c r="CM155" s="206"/>
      <c r="CN155" s="206"/>
      <c r="CO155" s="206"/>
      <c r="CP155" s="206"/>
      <c r="CQ155" s="206"/>
      <c r="CR155" s="206"/>
      <c r="CS155" s="206"/>
      <c r="CT155" s="206"/>
      <c r="CU155" s="206"/>
      <c r="CV155" s="206"/>
      <c r="CW155" s="206"/>
      <c r="CX155" s="206"/>
      <c r="CY155" s="206"/>
      <c r="CZ155" s="206"/>
      <c r="DA155" s="206"/>
      <c r="DB155" s="206"/>
      <c r="DC155" s="206"/>
      <c r="DD155" s="206"/>
      <c r="DE155" s="206"/>
      <c r="DF155" s="206"/>
      <c r="DG155" s="206"/>
      <c r="DH155" s="206"/>
      <c r="DI155" s="206"/>
      <c r="DJ155" s="206"/>
      <c r="DK155" s="206"/>
      <c r="DL155" s="206"/>
      <c r="DM155" s="206"/>
      <c r="DN155" s="206"/>
      <c r="DO155" s="206"/>
      <c r="DP155" s="206"/>
      <c r="DQ155" s="206"/>
      <c r="DR155" s="206"/>
      <c r="DS155" s="206"/>
      <c r="DT155" s="206"/>
      <c r="DU155" s="206"/>
      <c r="DV155" s="206"/>
      <c r="DW155" s="206"/>
      <c r="DX155" s="206"/>
      <c r="DY155" s="206"/>
      <c r="DZ155" s="206"/>
      <c r="EA155" s="206"/>
      <c r="EB155" s="206"/>
      <c r="EC155" s="206"/>
      <c r="ED155" s="206"/>
      <c r="EE155" s="206"/>
      <c r="EF155" s="206"/>
      <c r="EG155" s="206"/>
      <c r="EH155" s="206"/>
      <c r="EI155" s="206"/>
      <c r="EJ155" s="206"/>
      <c r="EK155" s="206"/>
      <c r="EL155" s="206"/>
      <c r="EM155" s="206"/>
      <c r="EN155" s="206"/>
      <c r="EO155" s="206"/>
      <c r="EP155" s="206"/>
      <c r="EQ155" s="206"/>
      <c r="ER155" s="206"/>
      <c r="ES155" s="206"/>
      <c r="ET155" s="206"/>
      <c r="EU155" s="206"/>
      <c r="EV155" s="206"/>
      <c r="EW155" s="206"/>
      <c r="EX155" s="206"/>
      <c r="EY155" s="206"/>
      <c r="EZ155" s="206"/>
      <c r="FA155" s="206"/>
      <c r="FB155" s="206"/>
      <c r="FC155" s="206"/>
      <c r="FD155" s="206"/>
      <c r="FE155" s="206"/>
      <c r="FF155" s="206"/>
      <c r="FG155" s="206"/>
      <c r="FH155" s="206"/>
      <c r="FI155" s="206"/>
      <c r="FJ155" s="206"/>
      <c r="FK155" s="206"/>
      <c r="FL155" s="206"/>
      <c r="FM155" s="206"/>
      <c r="FN155" s="206"/>
      <c r="FO155" s="206"/>
      <c r="FP155" s="206"/>
      <c r="FQ155" s="206"/>
      <c r="FR155" s="206"/>
      <c r="FS155" s="206"/>
      <c r="FT155" s="206"/>
      <c r="FU155" s="206"/>
      <c r="FV155" s="206"/>
      <c r="FW155" s="206"/>
      <c r="FX155" s="206"/>
      <c r="FY155" s="206"/>
      <c r="FZ155" s="206"/>
      <c r="GA155" s="206"/>
      <c r="GB155" s="206"/>
      <c r="GC155" s="206"/>
      <c r="GD155" s="206"/>
      <c r="GE155" s="206"/>
      <c r="GF155" s="206"/>
      <c r="GG155" s="206"/>
      <c r="GH155" s="206"/>
      <c r="GI155" s="206"/>
      <c r="GJ155" s="206"/>
      <c r="GK155" s="206"/>
      <c r="GL155" s="206"/>
      <c r="GM155" s="206"/>
      <c r="GN155" s="206"/>
      <c r="GO155" s="206"/>
      <c r="GP155" s="206"/>
      <c r="GQ155" s="206"/>
      <c r="GR155" s="206"/>
      <c r="GS155" s="206"/>
      <c r="GT155" s="206"/>
      <c r="GU155" s="206"/>
      <c r="GV155" s="206"/>
      <c r="GW155" s="206"/>
      <c r="GX155" s="206"/>
      <c r="GY155" s="206"/>
      <c r="GZ155" s="206"/>
      <c r="HA155" s="206"/>
      <c r="HB155" s="206"/>
      <c r="HC155" s="206"/>
      <c r="HD155" s="206"/>
      <c r="HE155" s="206"/>
      <c r="HF155" s="206"/>
      <c r="HG155" s="206"/>
      <c r="HH155" s="206"/>
      <c r="HI155" s="206"/>
      <c r="HJ155" s="206"/>
      <c r="HK155" s="206"/>
      <c r="HL155" s="206"/>
      <c r="HM155" s="206"/>
      <c r="HN155" s="206"/>
      <c r="HO155" s="206"/>
      <c r="HP155" s="206"/>
      <c r="HQ155" s="206"/>
      <c r="HR155" s="206"/>
      <c r="HS155" s="206"/>
      <c r="HT155" s="206"/>
      <c r="HU155" s="206"/>
      <c r="HV155" s="206"/>
      <c r="HW155" s="206"/>
      <c r="HX155" s="206"/>
      <c r="HY155" s="206"/>
      <c r="HZ155" s="206"/>
      <c r="IA155" s="206"/>
      <c r="IB155" s="206"/>
      <c r="IC155" s="206"/>
      <c r="ID155" s="206"/>
      <c r="IE155" s="206"/>
      <c r="IF155" s="206"/>
      <c r="IG155" s="206"/>
      <c r="IH155" s="206"/>
      <c r="II155" s="206"/>
      <c r="IJ155" s="206"/>
      <c r="IK155" s="206"/>
      <c r="IL155" s="206"/>
      <c r="IM155" s="206"/>
      <c r="IN155" s="206"/>
      <c r="IO155" s="206"/>
      <c r="IP155" s="206"/>
      <c r="IQ155" s="206"/>
      <c r="IR155" s="206"/>
      <c r="IS155" s="206"/>
      <c r="IT155" s="206"/>
      <c r="IU155" s="206"/>
      <c r="IV155" s="206"/>
      <c r="IW155" s="206"/>
      <c r="IX155" s="206"/>
      <c r="IY155" s="206"/>
      <c r="IZ155" s="206"/>
      <c r="JA155" s="206"/>
      <c r="JB155" s="206"/>
      <c r="JC155" s="206"/>
      <c r="JD155" s="206"/>
      <c r="JE155" s="206"/>
      <c r="JF155" s="206"/>
      <c r="JG155" s="206"/>
      <c r="JH155" s="206"/>
      <c r="JI155" s="206"/>
      <c r="JJ155" s="206"/>
      <c r="JK155" s="206"/>
      <c r="JL155" s="206"/>
      <c r="JM155" s="206"/>
      <c r="JN155" s="206"/>
    </row>
    <row r="156" spans="1:274" s="207" customFormat="1" ht="105" customHeight="1" x14ac:dyDescent="0.25">
      <c r="A156" s="397"/>
      <c r="B156" s="395"/>
      <c r="C156" s="339"/>
      <c r="D156" s="339"/>
      <c r="E156" s="339"/>
      <c r="F156" s="339"/>
      <c r="G156" s="339"/>
      <c r="H156" s="339"/>
      <c r="I156" s="339"/>
      <c r="J156" s="339"/>
      <c r="K156" s="339"/>
      <c r="L156" s="339"/>
      <c r="M156" s="382"/>
      <c r="N156" s="374"/>
      <c r="O156" s="366"/>
      <c r="P156" s="367"/>
      <c r="Q156" s="366">
        <f ca="1">IF(NOT(ISERROR(MATCH(P156,_xlfn.ANCHORARRAY(F167),0))),O169&amp;"Por favor no seleccionar los criterios de impacto",P156)</f>
        <v>0</v>
      </c>
      <c r="R156" s="374"/>
      <c r="S156" s="366"/>
      <c r="T156" s="365"/>
      <c r="U156" s="208">
        <v>3</v>
      </c>
      <c r="V156" s="303" t="s">
        <v>802</v>
      </c>
      <c r="W156" s="193" t="str">
        <f t="shared" si="197"/>
        <v>Probabilidad</v>
      </c>
      <c r="X156" s="194" t="s">
        <v>79</v>
      </c>
      <c r="Y156" s="194" t="s">
        <v>80</v>
      </c>
      <c r="Z156" s="195" t="str">
        <f t="shared" si="200"/>
        <v>40%</v>
      </c>
      <c r="AA156" s="194" t="s">
        <v>83</v>
      </c>
      <c r="AB156" s="194" t="s">
        <v>84</v>
      </c>
      <c r="AC156" s="194" t="s">
        <v>259</v>
      </c>
      <c r="AD156" s="196">
        <f t="shared" ref="AD156" si="205">IFERROR(IF(AND(W155="Probabilidad",W156="Probabilidad"),(AF155-(+AF155*Z156)),IF(AND(W155="Impacto",W156="Probabilidad"),(AF154-(+AF154*Z156)),IF(W156="Impacto",AF155,""))),"")</f>
        <v>0.20159999999999997</v>
      </c>
      <c r="AE156" s="197" t="str">
        <f t="shared" si="201"/>
        <v>Baja</v>
      </c>
      <c r="AF156" s="195">
        <f t="shared" si="202"/>
        <v>0.20159999999999997</v>
      </c>
      <c r="AG156" s="197" t="str">
        <f t="shared" si="203"/>
        <v>Menor</v>
      </c>
      <c r="AH156" s="195">
        <f t="shared" ref="AH156:AH157" si="206">IFERROR(IF(AND(W155="Impacto",W156="Impacto"),(AH155-(+AH155*Z156)),IF(AND(W155="Probabilidad",W156="Impacto"),(AH154-(+AH154*Z156)),IF(W156="Probabilidad",AH155,""))),"")</f>
        <v>0.4</v>
      </c>
      <c r="AI156" s="198" t="str">
        <f>IFERROR(IF(OR(AND(AE156="Muy Baja",AG156="Leve"),AND(AE156="Muy Baja",AG156="Menor"),AND(AE156="Baja",AG156="Leve")),"Bajo",IF(OR(AND(AE156="Muy baja",AG156="Moderado"),AND(AE156="Baja",AG156="Menor"),AND(AE156="Baja",AG156="Moderado"),AND(AE156="Media",AG156="Leve"),AND(AE156="Media",AG156="Menor"),AND(AE156="Media",AG156="Moderado"),AND(AE156="Alta",AG156="Leve"),AND(AE156="Alta",AG156="Menor")),"Moderado",IF(OR(AND(AE156="Muy Baja",AG156="Mayor"),AND(AE156="Baja",AG156="Mayor"),AND(AE156="Media",AG156="Mayor"),AND(AE156="Alta",AG156="Moderado"),AND(AE156="Alta",AG156="Mayor"),AND(AE156="Muy Alta",AG156="Leve"),AND(AE156="Muy Alta",AG156="Menor"),AND(AE156="Muy Alta",AG156="Moderado"),AND(AE156="Muy Alta",AG156="Mayor")),"Alto",IF(OR(AND(AE156="Muy Baja",AG156="Catastrófico"),AND(AE156="Baja",AG156="Catastrófico"),AND(AE156="Media",AG156="Catastrófico"),AND(AE156="Alta",AG156="Catastrófico"),AND(AE156="Muy Alta",AG156="Catastrófico")),"Extremo","")))),"")</f>
        <v>Moderado</v>
      </c>
      <c r="AJ156" s="199" t="s">
        <v>82</v>
      </c>
      <c r="AK156" s="302"/>
      <c r="AL156" s="304"/>
      <c r="AM156" s="304"/>
      <c r="AN156" s="201"/>
      <c r="AO156" s="339"/>
      <c r="AP156" s="339"/>
      <c r="AQ156" s="339"/>
      <c r="AR156" s="205"/>
      <c r="AS156" s="205"/>
      <c r="AT156" s="205"/>
      <c r="AU156" s="205"/>
      <c r="AV156" s="205"/>
      <c r="AW156" s="205"/>
      <c r="AX156" s="205"/>
      <c r="AY156" s="205"/>
      <c r="AZ156" s="205"/>
      <c r="BA156" s="205"/>
      <c r="BB156" s="205"/>
      <c r="BC156" s="205"/>
      <c r="BD156" s="205"/>
      <c r="BE156" s="205"/>
      <c r="BF156" s="205"/>
      <c r="BG156" s="205"/>
      <c r="BH156" s="205"/>
      <c r="BI156" s="205"/>
      <c r="BJ156" s="205"/>
      <c r="BK156" s="205"/>
      <c r="BL156" s="205"/>
      <c r="BM156" s="205"/>
      <c r="BN156" s="205"/>
      <c r="BO156" s="205"/>
      <c r="BP156" s="205"/>
      <c r="BQ156" s="205"/>
      <c r="BR156" s="206"/>
      <c r="BS156" s="206"/>
      <c r="BT156" s="206"/>
      <c r="BU156" s="206"/>
      <c r="BV156" s="206"/>
      <c r="BW156" s="206"/>
      <c r="BX156" s="206"/>
      <c r="BY156" s="206"/>
      <c r="BZ156" s="206"/>
      <c r="CA156" s="206"/>
      <c r="CB156" s="206"/>
      <c r="CC156" s="206"/>
      <c r="CD156" s="206"/>
      <c r="CE156" s="206"/>
      <c r="CF156" s="206"/>
      <c r="CG156" s="206"/>
      <c r="CH156" s="206"/>
      <c r="CI156" s="206"/>
      <c r="CJ156" s="206"/>
      <c r="CK156" s="206"/>
      <c r="CL156" s="206"/>
      <c r="CM156" s="206"/>
      <c r="CN156" s="206"/>
      <c r="CO156" s="206"/>
      <c r="CP156" s="206"/>
      <c r="CQ156" s="206"/>
      <c r="CR156" s="206"/>
      <c r="CS156" s="206"/>
      <c r="CT156" s="206"/>
      <c r="CU156" s="206"/>
      <c r="CV156" s="206"/>
      <c r="CW156" s="206"/>
      <c r="CX156" s="206"/>
      <c r="CY156" s="206"/>
      <c r="CZ156" s="206"/>
      <c r="DA156" s="206"/>
      <c r="DB156" s="206"/>
      <c r="DC156" s="206"/>
      <c r="DD156" s="206"/>
      <c r="DE156" s="206"/>
      <c r="DF156" s="206"/>
      <c r="DG156" s="206"/>
      <c r="DH156" s="206"/>
      <c r="DI156" s="206"/>
      <c r="DJ156" s="206"/>
      <c r="DK156" s="206"/>
      <c r="DL156" s="206"/>
      <c r="DM156" s="206"/>
      <c r="DN156" s="206"/>
      <c r="DO156" s="206"/>
      <c r="DP156" s="206"/>
      <c r="DQ156" s="206"/>
      <c r="DR156" s="206"/>
      <c r="DS156" s="206"/>
      <c r="DT156" s="206"/>
      <c r="DU156" s="206"/>
      <c r="DV156" s="206"/>
      <c r="DW156" s="206"/>
      <c r="DX156" s="206"/>
      <c r="DY156" s="206"/>
      <c r="DZ156" s="206"/>
      <c r="EA156" s="206"/>
      <c r="EB156" s="206"/>
      <c r="EC156" s="206"/>
      <c r="ED156" s="206"/>
      <c r="EE156" s="206"/>
      <c r="EF156" s="206"/>
      <c r="EG156" s="206"/>
      <c r="EH156" s="206"/>
      <c r="EI156" s="206"/>
      <c r="EJ156" s="206"/>
      <c r="EK156" s="206"/>
      <c r="EL156" s="206"/>
      <c r="EM156" s="206"/>
      <c r="EN156" s="206"/>
      <c r="EO156" s="206"/>
      <c r="EP156" s="206"/>
      <c r="EQ156" s="206"/>
      <c r="ER156" s="206"/>
      <c r="ES156" s="206"/>
      <c r="ET156" s="206"/>
      <c r="EU156" s="206"/>
      <c r="EV156" s="206"/>
      <c r="EW156" s="206"/>
      <c r="EX156" s="206"/>
      <c r="EY156" s="206"/>
      <c r="EZ156" s="206"/>
      <c r="FA156" s="206"/>
      <c r="FB156" s="206"/>
      <c r="FC156" s="206"/>
      <c r="FD156" s="206"/>
      <c r="FE156" s="206"/>
      <c r="FF156" s="206"/>
      <c r="FG156" s="206"/>
      <c r="FH156" s="206"/>
      <c r="FI156" s="206"/>
      <c r="FJ156" s="206"/>
      <c r="FK156" s="206"/>
      <c r="FL156" s="206"/>
      <c r="FM156" s="206"/>
      <c r="FN156" s="206"/>
      <c r="FO156" s="206"/>
      <c r="FP156" s="206"/>
      <c r="FQ156" s="206"/>
      <c r="FR156" s="206"/>
      <c r="FS156" s="206"/>
      <c r="FT156" s="206"/>
      <c r="FU156" s="206"/>
      <c r="FV156" s="206"/>
      <c r="FW156" s="206"/>
      <c r="FX156" s="206"/>
      <c r="FY156" s="206"/>
      <c r="FZ156" s="206"/>
      <c r="GA156" s="206"/>
      <c r="GB156" s="206"/>
      <c r="GC156" s="206"/>
      <c r="GD156" s="206"/>
      <c r="GE156" s="206"/>
      <c r="GF156" s="206"/>
      <c r="GG156" s="206"/>
      <c r="GH156" s="206"/>
      <c r="GI156" s="206"/>
      <c r="GJ156" s="206"/>
      <c r="GK156" s="206"/>
      <c r="GL156" s="206"/>
      <c r="GM156" s="206"/>
      <c r="GN156" s="206"/>
      <c r="GO156" s="206"/>
      <c r="GP156" s="206"/>
      <c r="GQ156" s="206"/>
      <c r="GR156" s="206"/>
      <c r="GS156" s="206"/>
      <c r="GT156" s="206"/>
      <c r="GU156" s="206"/>
      <c r="GV156" s="206"/>
      <c r="GW156" s="206"/>
      <c r="GX156" s="206"/>
      <c r="GY156" s="206"/>
      <c r="GZ156" s="206"/>
      <c r="HA156" s="206"/>
      <c r="HB156" s="206"/>
      <c r="HC156" s="206"/>
      <c r="HD156" s="206"/>
      <c r="HE156" s="206"/>
      <c r="HF156" s="206"/>
      <c r="HG156" s="206"/>
      <c r="HH156" s="206"/>
      <c r="HI156" s="206"/>
      <c r="HJ156" s="206"/>
      <c r="HK156" s="206"/>
      <c r="HL156" s="206"/>
      <c r="HM156" s="206"/>
      <c r="HN156" s="206"/>
      <c r="HO156" s="206"/>
      <c r="HP156" s="206"/>
      <c r="HQ156" s="206"/>
      <c r="HR156" s="206"/>
      <c r="HS156" s="206"/>
      <c r="HT156" s="206"/>
      <c r="HU156" s="206"/>
      <c r="HV156" s="206"/>
      <c r="HW156" s="206"/>
      <c r="HX156" s="206"/>
      <c r="HY156" s="206"/>
      <c r="HZ156" s="206"/>
      <c r="IA156" s="206"/>
      <c r="IB156" s="206"/>
      <c r="IC156" s="206"/>
      <c r="ID156" s="206"/>
      <c r="IE156" s="206"/>
      <c r="IF156" s="206"/>
      <c r="IG156" s="206"/>
      <c r="IH156" s="206"/>
      <c r="II156" s="206"/>
      <c r="IJ156" s="206"/>
      <c r="IK156" s="206"/>
      <c r="IL156" s="206"/>
      <c r="IM156" s="206"/>
      <c r="IN156" s="206"/>
      <c r="IO156" s="206"/>
      <c r="IP156" s="206"/>
      <c r="IQ156" s="206"/>
      <c r="IR156" s="206"/>
      <c r="IS156" s="206"/>
      <c r="IT156" s="206"/>
      <c r="IU156" s="206"/>
      <c r="IV156" s="206"/>
      <c r="IW156" s="206"/>
      <c r="IX156" s="206"/>
      <c r="IY156" s="206"/>
      <c r="IZ156" s="206"/>
      <c r="JA156" s="206"/>
      <c r="JB156" s="206"/>
      <c r="JC156" s="206"/>
      <c r="JD156" s="206"/>
      <c r="JE156" s="206"/>
      <c r="JF156" s="206"/>
      <c r="JG156" s="206"/>
      <c r="JH156" s="206"/>
      <c r="JI156" s="206"/>
      <c r="JJ156" s="206"/>
      <c r="JK156" s="206"/>
      <c r="JL156" s="206"/>
      <c r="JM156" s="206"/>
      <c r="JN156" s="206"/>
    </row>
    <row r="157" spans="1:274" s="207" customFormat="1" ht="105" customHeight="1" x14ac:dyDescent="0.25">
      <c r="A157" s="397"/>
      <c r="B157" s="395"/>
      <c r="C157" s="339"/>
      <c r="D157" s="339"/>
      <c r="E157" s="339"/>
      <c r="F157" s="339"/>
      <c r="G157" s="339"/>
      <c r="H157" s="339"/>
      <c r="I157" s="339"/>
      <c r="J157" s="339"/>
      <c r="K157" s="339"/>
      <c r="L157" s="339"/>
      <c r="M157" s="382"/>
      <c r="N157" s="374"/>
      <c r="O157" s="366"/>
      <c r="P157" s="367"/>
      <c r="Q157" s="366">
        <f ca="1">IF(NOT(ISERROR(MATCH(P157,_xlfn.ANCHORARRAY(F168),0))),O170&amp;"Por favor no seleccionar los criterios de impacto",P157)</f>
        <v>0</v>
      </c>
      <c r="R157" s="374"/>
      <c r="S157" s="366"/>
      <c r="T157" s="365"/>
      <c r="U157" s="208">
        <v>4</v>
      </c>
      <c r="V157" s="303" t="s">
        <v>803</v>
      </c>
      <c r="W157" s="193" t="str">
        <f t="shared" si="197"/>
        <v>Probabilidad</v>
      </c>
      <c r="X157" s="194" t="s">
        <v>79</v>
      </c>
      <c r="Y157" s="194" t="s">
        <v>80</v>
      </c>
      <c r="Z157" s="195" t="str">
        <f t="shared" si="200"/>
        <v>40%</v>
      </c>
      <c r="AA157" s="194" t="s">
        <v>83</v>
      </c>
      <c r="AB157" s="194" t="s">
        <v>84</v>
      </c>
      <c r="AC157" s="194" t="s">
        <v>259</v>
      </c>
      <c r="AD157" s="196">
        <f>IFERROR(IF(AND(W156="Probabilidad",W157="Probabilidad"),(AF156-(+AF156*Z157)),IF(AND(W156="Impacto",W157="Probabilidad"),(AF155-(+AF155*Z157)),IF(W157="Impacto",AF156,""))),"")</f>
        <v>0.12095999999999998</v>
      </c>
      <c r="AE157" s="197" t="str">
        <f t="shared" si="201"/>
        <v>Muy Baja</v>
      </c>
      <c r="AF157" s="195">
        <f t="shared" si="202"/>
        <v>0.12095999999999998</v>
      </c>
      <c r="AG157" s="197" t="str">
        <f t="shared" si="203"/>
        <v>Menor</v>
      </c>
      <c r="AH157" s="195">
        <f t="shared" si="206"/>
        <v>0.4</v>
      </c>
      <c r="AI157" s="198" t="str">
        <f t="shared" ref="AI157:AI159" si="207">IFERROR(IF(OR(AND(AE157="Muy Baja",AG157="Leve"),AND(AE157="Muy Baja",AG157="Menor"),AND(AE157="Baja",AG157="Leve")),"Bajo",IF(OR(AND(AE157="Muy baja",AG157="Moderado"),AND(AE157="Baja",AG157="Menor"),AND(AE157="Baja",AG157="Moderado"),AND(AE157="Media",AG157="Leve"),AND(AE157="Media",AG157="Menor"),AND(AE157="Media",AG157="Moderado"),AND(AE157="Alta",AG157="Leve"),AND(AE157="Alta",AG157="Menor")),"Moderado",IF(OR(AND(AE157="Muy Baja",AG157="Mayor"),AND(AE157="Baja",AG157="Mayor"),AND(AE157="Media",AG157="Mayor"),AND(AE157="Alta",AG157="Moderado"),AND(AE157="Alta",AG157="Mayor"),AND(AE157="Muy Alta",AG157="Leve"),AND(AE157="Muy Alta",AG157="Menor"),AND(AE157="Muy Alta",AG157="Moderado"),AND(AE157="Muy Alta",AG157="Mayor")),"Alto",IF(OR(AND(AE157="Muy Baja",AG157="Catastrófico"),AND(AE157="Baja",AG157="Catastrófico"),AND(AE157="Media",AG157="Catastrófico"),AND(AE157="Alta",AG157="Catastrófico"),AND(AE157="Muy Alta",AG157="Catastrófico")),"Extremo","")))),"")</f>
        <v>Bajo</v>
      </c>
      <c r="AJ157" s="199" t="s">
        <v>82</v>
      </c>
      <c r="AK157" s="302"/>
      <c r="AL157" s="304"/>
      <c r="AM157" s="304"/>
      <c r="AN157" s="201"/>
      <c r="AO157" s="339"/>
      <c r="AP157" s="339"/>
      <c r="AQ157" s="339"/>
      <c r="AR157" s="205"/>
      <c r="AS157" s="205"/>
      <c r="AT157" s="205"/>
      <c r="AU157" s="205"/>
      <c r="AV157" s="205"/>
      <c r="AW157" s="205"/>
      <c r="AX157" s="205"/>
      <c r="AY157" s="205"/>
      <c r="AZ157" s="205"/>
      <c r="BA157" s="205"/>
      <c r="BB157" s="205"/>
      <c r="BC157" s="205"/>
      <c r="BD157" s="205"/>
      <c r="BE157" s="205"/>
      <c r="BF157" s="205"/>
      <c r="BG157" s="205"/>
      <c r="BH157" s="205"/>
      <c r="BI157" s="205"/>
      <c r="BJ157" s="205"/>
      <c r="BK157" s="205"/>
      <c r="BL157" s="205"/>
      <c r="BM157" s="205"/>
      <c r="BN157" s="205"/>
      <c r="BO157" s="205"/>
      <c r="BP157" s="205"/>
      <c r="BQ157" s="205"/>
      <c r="BR157" s="206"/>
      <c r="BS157" s="206"/>
      <c r="BT157" s="206"/>
      <c r="BU157" s="206"/>
      <c r="BV157" s="206"/>
      <c r="BW157" s="206"/>
      <c r="BX157" s="206"/>
      <c r="BY157" s="206"/>
      <c r="BZ157" s="206"/>
      <c r="CA157" s="206"/>
      <c r="CB157" s="206"/>
      <c r="CC157" s="206"/>
      <c r="CD157" s="206"/>
      <c r="CE157" s="206"/>
      <c r="CF157" s="206"/>
      <c r="CG157" s="206"/>
      <c r="CH157" s="206"/>
      <c r="CI157" s="206"/>
      <c r="CJ157" s="206"/>
      <c r="CK157" s="206"/>
      <c r="CL157" s="206"/>
      <c r="CM157" s="206"/>
      <c r="CN157" s="206"/>
      <c r="CO157" s="206"/>
      <c r="CP157" s="206"/>
      <c r="CQ157" s="206"/>
      <c r="CR157" s="206"/>
      <c r="CS157" s="206"/>
      <c r="CT157" s="206"/>
      <c r="CU157" s="206"/>
      <c r="CV157" s="206"/>
      <c r="CW157" s="206"/>
      <c r="CX157" s="206"/>
      <c r="CY157" s="206"/>
      <c r="CZ157" s="206"/>
      <c r="DA157" s="206"/>
      <c r="DB157" s="206"/>
      <c r="DC157" s="206"/>
      <c r="DD157" s="206"/>
      <c r="DE157" s="206"/>
      <c r="DF157" s="206"/>
      <c r="DG157" s="206"/>
      <c r="DH157" s="206"/>
      <c r="DI157" s="206"/>
      <c r="DJ157" s="206"/>
      <c r="DK157" s="206"/>
      <c r="DL157" s="206"/>
      <c r="DM157" s="206"/>
      <c r="DN157" s="206"/>
      <c r="DO157" s="206"/>
      <c r="DP157" s="206"/>
      <c r="DQ157" s="206"/>
      <c r="DR157" s="206"/>
      <c r="DS157" s="206"/>
      <c r="DT157" s="206"/>
      <c r="DU157" s="206"/>
      <c r="DV157" s="206"/>
      <c r="DW157" s="206"/>
      <c r="DX157" s="206"/>
      <c r="DY157" s="206"/>
      <c r="DZ157" s="206"/>
      <c r="EA157" s="206"/>
      <c r="EB157" s="206"/>
      <c r="EC157" s="206"/>
      <c r="ED157" s="206"/>
      <c r="EE157" s="206"/>
      <c r="EF157" s="206"/>
      <c r="EG157" s="206"/>
      <c r="EH157" s="206"/>
      <c r="EI157" s="206"/>
      <c r="EJ157" s="206"/>
      <c r="EK157" s="206"/>
      <c r="EL157" s="206"/>
      <c r="EM157" s="206"/>
      <c r="EN157" s="206"/>
      <c r="EO157" s="206"/>
      <c r="EP157" s="206"/>
      <c r="EQ157" s="206"/>
      <c r="ER157" s="206"/>
      <c r="ES157" s="206"/>
      <c r="ET157" s="206"/>
      <c r="EU157" s="206"/>
      <c r="EV157" s="206"/>
      <c r="EW157" s="206"/>
      <c r="EX157" s="206"/>
      <c r="EY157" s="206"/>
      <c r="EZ157" s="206"/>
      <c r="FA157" s="206"/>
      <c r="FB157" s="206"/>
      <c r="FC157" s="206"/>
      <c r="FD157" s="206"/>
      <c r="FE157" s="206"/>
      <c r="FF157" s="206"/>
      <c r="FG157" s="206"/>
      <c r="FH157" s="206"/>
      <c r="FI157" s="206"/>
      <c r="FJ157" s="206"/>
      <c r="FK157" s="206"/>
      <c r="FL157" s="206"/>
      <c r="FM157" s="206"/>
      <c r="FN157" s="206"/>
      <c r="FO157" s="206"/>
      <c r="FP157" s="206"/>
      <c r="FQ157" s="206"/>
      <c r="FR157" s="206"/>
      <c r="FS157" s="206"/>
      <c r="FT157" s="206"/>
      <c r="FU157" s="206"/>
      <c r="FV157" s="206"/>
      <c r="FW157" s="206"/>
      <c r="FX157" s="206"/>
      <c r="FY157" s="206"/>
      <c r="FZ157" s="206"/>
      <c r="GA157" s="206"/>
      <c r="GB157" s="206"/>
      <c r="GC157" s="206"/>
      <c r="GD157" s="206"/>
      <c r="GE157" s="206"/>
      <c r="GF157" s="206"/>
      <c r="GG157" s="206"/>
      <c r="GH157" s="206"/>
      <c r="GI157" s="206"/>
      <c r="GJ157" s="206"/>
      <c r="GK157" s="206"/>
      <c r="GL157" s="206"/>
      <c r="GM157" s="206"/>
      <c r="GN157" s="206"/>
      <c r="GO157" s="206"/>
      <c r="GP157" s="206"/>
      <c r="GQ157" s="206"/>
      <c r="GR157" s="206"/>
      <c r="GS157" s="206"/>
      <c r="GT157" s="206"/>
      <c r="GU157" s="206"/>
      <c r="GV157" s="206"/>
      <c r="GW157" s="206"/>
      <c r="GX157" s="206"/>
      <c r="GY157" s="206"/>
      <c r="GZ157" s="206"/>
      <c r="HA157" s="206"/>
      <c r="HB157" s="206"/>
      <c r="HC157" s="206"/>
      <c r="HD157" s="206"/>
      <c r="HE157" s="206"/>
      <c r="HF157" s="206"/>
      <c r="HG157" s="206"/>
      <c r="HH157" s="206"/>
      <c r="HI157" s="206"/>
      <c r="HJ157" s="206"/>
      <c r="HK157" s="206"/>
      <c r="HL157" s="206"/>
      <c r="HM157" s="206"/>
      <c r="HN157" s="206"/>
      <c r="HO157" s="206"/>
      <c r="HP157" s="206"/>
      <c r="HQ157" s="206"/>
      <c r="HR157" s="206"/>
      <c r="HS157" s="206"/>
      <c r="HT157" s="206"/>
      <c r="HU157" s="206"/>
      <c r="HV157" s="206"/>
      <c r="HW157" s="206"/>
      <c r="HX157" s="206"/>
      <c r="HY157" s="206"/>
      <c r="HZ157" s="206"/>
      <c r="IA157" s="206"/>
      <c r="IB157" s="206"/>
      <c r="IC157" s="206"/>
      <c r="ID157" s="206"/>
      <c r="IE157" s="206"/>
      <c r="IF157" s="206"/>
      <c r="IG157" s="206"/>
      <c r="IH157" s="206"/>
      <c r="II157" s="206"/>
      <c r="IJ157" s="206"/>
      <c r="IK157" s="206"/>
      <c r="IL157" s="206"/>
      <c r="IM157" s="206"/>
      <c r="IN157" s="206"/>
      <c r="IO157" s="206"/>
      <c r="IP157" s="206"/>
      <c r="IQ157" s="206"/>
      <c r="IR157" s="206"/>
      <c r="IS157" s="206"/>
      <c r="IT157" s="206"/>
      <c r="IU157" s="206"/>
      <c r="IV157" s="206"/>
      <c r="IW157" s="206"/>
      <c r="IX157" s="206"/>
      <c r="IY157" s="206"/>
      <c r="IZ157" s="206"/>
      <c r="JA157" s="206"/>
      <c r="JB157" s="206"/>
      <c r="JC157" s="206"/>
      <c r="JD157" s="206"/>
      <c r="JE157" s="206"/>
      <c r="JF157" s="206"/>
      <c r="JG157" s="206"/>
      <c r="JH157" s="206"/>
      <c r="JI157" s="206"/>
      <c r="JJ157" s="206"/>
      <c r="JK157" s="206"/>
      <c r="JL157" s="206"/>
      <c r="JM157" s="206"/>
      <c r="JN157" s="206"/>
    </row>
    <row r="158" spans="1:274" s="207" customFormat="1" ht="105" customHeight="1" x14ac:dyDescent="0.25">
      <c r="A158" s="397"/>
      <c r="B158" s="395"/>
      <c r="C158" s="339"/>
      <c r="D158" s="339"/>
      <c r="E158" s="339"/>
      <c r="F158" s="339"/>
      <c r="G158" s="339"/>
      <c r="H158" s="339"/>
      <c r="I158" s="339"/>
      <c r="J158" s="339"/>
      <c r="K158" s="339"/>
      <c r="L158" s="339"/>
      <c r="M158" s="382"/>
      <c r="N158" s="374"/>
      <c r="O158" s="366"/>
      <c r="P158" s="367"/>
      <c r="Q158" s="366">
        <f ca="1">IF(NOT(ISERROR(MATCH(P158,_xlfn.ANCHORARRAY(F169),0))),O171&amp;"Por favor no seleccionar los criterios de impacto",P158)</f>
        <v>0</v>
      </c>
      <c r="R158" s="374"/>
      <c r="S158" s="366"/>
      <c r="T158" s="365"/>
      <c r="U158" s="208">
        <v>5</v>
      </c>
      <c r="V158" s="313" t="s">
        <v>804</v>
      </c>
      <c r="W158" s="193"/>
      <c r="X158" s="194" t="s">
        <v>79</v>
      </c>
      <c r="Y158" s="194" t="s">
        <v>80</v>
      </c>
      <c r="Z158" s="195"/>
      <c r="AA158" s="194" t="s">
        <v>83</v>
      </c>
      <c r="AB158" s="194" t="s">
        <v>84</v>
      </c>
      <c r="AC158" s="194" t="s">
        <v>259</v>
      </c>
      <c r="AD158" s="196">
        <v>0.121</v>
      </c>
      <c r="AE158" s="197" t="str">
        <f t="shared" si="201"/>
        <v>Muy Baja</v>
      </c>
      <c r="AF158" s="195">
        <f t="shared" si="202"/>
        <v>0.121</v>
      </c>
      <c r="AG158" s="197" t="str">
        <f t="shared" si="203"/>
        <v>Menor</v>
      </c>
      <c r="AH158" s="195">
        <v>0.4</v>
      </c>
      <c r="AI158" s="198" t="str">
        <f t="shared" si="207"/>
        <v>Bajo</v>
      </c>
      <c r="AJ158" s="199" t="s">
        <v>82</v>
      </c>
      <c r="AK158" s="302"/>
      <c r="AL158" s="304"/>
      <c r="AM158" s="304"/>
      <c r="AN158" s="201"/>
      <c r="AO158" s="339"/>
      <c r="AP158" s="339"/>
      <c r="AQ158" s="339"/>
      <c r="AR158" s="205"/>
      <c r="AS158" s="205"/>
      <c r="AT158" s="205"/>
      <c r="AU158" s="205"/>
      <c r="AV158" s="205"/>
      <c r="AW158" s="205"/>
      <c r="AX158" s="205"/>
      <c r="AY158" s="205"/>
      <c r="AZ158" s="205"/>
      <c r="BA158" s="205"/>
      <c r="BB158" s="205"/>
      <c r="BC158" s="205"/>
      <c r="BD158" s="205"/>
      <c r="BE158" s="205"/>
      <c r="BF158" s="205"/>
      <c r="BG158" s="205"/>
      <c r="BH158" s="205"/>
      <c r="BI158" s="205"/>
      <c r="BJ158" s="205"/>
      <c r="BK158" s="205"/>
      <c r="BL158" s="205"/>
      <c r="BM158" s="205"/>
      <c r="BN158" s="205"/>
      <c r="BO158" s="205"/>
      <c r="BP158" s="205"/>
      <c r="BQ158" s="205"/>
      <c r="BR158" s="206"/>
      <c r="BS158" s="206"/>
      <c r="BT158" s="206"/>
      <c r="BU158" s="206"/>
      <c r="BV158" s="206"/>
      <c r="BW158" s="206"/>
      <c r="BX158" s="206"/>
      <c r="BY158" s="206"/>
      <c r="BZ158" s="206"/>
      <c r="CA158" s="206"/>
      <c r="CB158" s="206"/>
      <c r="CC158" s="206"/>
      <c r="CD158" s="206"/>
      <c r="CE158" s="206"/>
      <c r="CF158" s="206"/>
      <c r="CG158" s="206"/>
      <c r="CH158" s="206"/>
      <c r="CI158" s="206"/>
      <c r="CJ158" s="206"/>
      <c r="CK158" s="206"/>
      <c r="CL158" s="206"/>
      <c r="CM158" s="206"/>
      <c r="CN158" s="206"/>
      <c r="CO158" s="206"/>
      <c r="CP158" s="206"/>
      <c r="CQ158" s="206"/>
      <c r="CR158" s="206"/>
      <c r="CS158" s="206"/>
      <c r="CT158" s="206"/>
      <c r="CU158" s="206"/>
      <c r="CV158" s="206"/>
      <c r="CW158" s="206"/>
      <c r="CX158" s="206"/>
      <c r="CY158" s="206"/>
      <c r="CZ158" s="206"/>
      <c r="DA158" s="206"/>
      <c r="DB158" s="206"/>
      <c r="DC158" s="206"/>
      <c r="DD158" s="206"/>
      <c r="DE158" s="206"/>
      <c r="DF158" s="206"/>
      <c r="DG158" s="206"/>
      <c r="DH158" s="206"/>
      <c r="DI158" s="206"/>
      <c r="DJ158" s="206"/>
      <c r="DK158" s="206"/>
      <c r="DL158" s="206"/>
      <c r="DM158" s="206"/>
      <c r="DN158" s="206"/>
      <c r="DO158" s="206"/>
      <c r="DP158" s="206"/>
      <c r="DQ158" s="206"/>
      <c r="DR158" s="206"/>
      <c r="DS158" s="206"/>
      <c r="DT158" s="206"/>
      <c r="DU158" s="206"/>
      <c r="DV158" s="206"/>
      <c r="DW158" s="206"/>
      <c r="DX158" s="206"/>
      <c r="DY158" s="206"/>
      <c r="DZ158" s="206"/>
      <c r="EA158" s="206"/>
      <c r="EB158" s="206"/>
      <c r="EC158" s="206"/>
      <c r="ED158" s="206"/>
      <c r="EE158" s="206"/>
      <c r="EF158" s="206"/>
      <c r="EG158" s="206"/>
      <c r="EH158" s="206"/>
      <c r="EI158" s="206"/>
      <c r="EJ158" s="206"/>
      <c r="EK158" s="206"/>
      <c r="EL158" s="206"/>
      <c r="EM158" s="206"/>
      <c r="EN158" s="206"/>
      <c r="EO158" s="206"/>
      <c r="EP158" s="206"/>
      <c r="EQ158" s="206"/>
      <c r="ER158" s="206"/>
      <c r="ES158" s="206"/>
      <c r="ET158" s="206"/>
      <c r="EU158" s="206"/>
      <c r="EV158" s="206"/>
      <c r="EW158" s="206"/>
      <c r="EX158" s="206"/>
      <c r="EY158" s="206"/>
      <c r="EZ158" s="206"/>
      <c r="FA158" s="206"/>
      <c r="FB158" s="206"/>
      <c r="FC158" s="206"/>
      <c r="FD158" s="206"/>
      <c r="FE158" s="206"/>
      <c r="FF158" s="206"/>
      <c r="FG158" s="206"/>
      <c r="FH158" s="206"/>
      <c r="FI158" s="206"/>
      <c r="FJ158" s="206"/>
      <c r="FK158" s="206"/>
      <c r="FL158" s="206"/>
      <c r="FM158" s="206"/>
      <c r="FN158" s="206"/>
      <c r="FO158" s="206"/>
      <c r="FP158" s="206"/>
      <c r="FQ158" s="206"/>
      <c r="FR158" s="206"/>
      <c r="FS158" s="206"/>
      <c r="FT158" s="206"/>
      <c r="FU158" s="206"/>
      <c r="FV158" s="206"/>
      <c r="FW158" s="206"/>
      <c r="FX158" s="206"/>
      <c r="FY158" s="206"/>
      <c r="FZ158" s="206"/>
      <c r="GA158" s="206"/>
      <c r="GB158" s="206"/>
      <c r="GC158" s="206"/>
      <c r="GD158" s="206"/>
      <c r="GE158" s="206"/>
      <c r="GF158" s="206"/>
      <c r="GG158" s="206"/>
      <c r="GH158" s="206"/>
      <c r="GI158" s="206"/>
      <c r="GJ158" s="206"/>
      <c r="GK158" s="206"/>
      <c r="GL158" s="206"/>
      <c r="GM158" s="206"/>
      <c r="GN158" s="206"/>
      <c r="GO158" s="206"/>
      <c r="GP158" s="206"/>
      <c r="GQ158" s="206"/>
      <c r="GR158" s="206"/>
      <c r="GS158" s="206"/>
      <c r="GT158" s="206"/>
      <c r="GU158" s="206"/>
      <c r="GV158" s="206"/>
      <c r="GW158" s="206"/>
      <c r="GX158" s="206"/>
      <c r="GY158" s="206"/>
      <c r="GZ158" s="206"/>
      <c r="HA158" s="206"/>
      <c r="HB158" s="206"/>
      <c r="HC158" s="206"/>
      <c r="HD158" s="206"/>
      <c r="HE158" s="206"/>
      <c r="HF158" s="206"/>
      <c r="HG158" s="206"/>
      <c r="HH158" s="206"/>
      <c r="HI158" s="206"/>
      <c r="HJ158" s="206"/>
      <c r="HK158" s="206"/>
      <c r="HL158" s="206"/>
      <c r="HM158" s="206"/>
      <c r="HN158" s="206"/>
      <c r="HO158" s="206"/>
      <c r="HP158" s="206"/>
      <c r="HQ158" s="206"/>
      <c r="HR158" s="206"/>
      <c r="HS158" s="206"/>
      <c r="HT158" s="206"/>
      <c r="HU158" s="206"/>
      <c r="HV158" s="206"/>
      <c r="HW158" s="206"/>
      <c r="HX158" s="206"/>
      <c r="HY158" s="206"/>
      <c r="HZ158" s="206"/>
      <c r="IA158" s="206"/>
      <c r="IB158" s="206"/>
      <c r="IC158" s="206"/>
      <c r="ID158" s="206"/>
      <c r="IE158" s="206"/>
      <c r="IF158" s="206"/>
      <c r="IG158" s="206"/>
      <c r="IH158" s="206"/>
      <c r="II158" s="206"/>
      <c r="IJ158" s="206"/>
      <c r="IK158" s="206"/>
      <c r="IL158" s="206"/>
      <c r="IM158" s="206"/>
      <c r="IN158" s="206"/>
      <c r="IO158" s="206"/>
      <c r="IP158" s="206"/>
      <c r="IQ158" s="206"/>
      <c r="IR158" s="206"/>
      <c r="IS158" s="206"/>
      <c r="IT158" s="206"/>
      <c r="IU158" s="206"/>
      <c r="IV158" s="206"/>
      <c r="IW158" s="206"/>
      <c r="IX158" s="206"/>
      <c r="IY158" s="206"/>
      <c r="IZ158" s="206"/>
      <c r="JA158" s="206"/>
      <c r="JB158" s="206"/>
      <c r="JC158" s="206"/>
      <c r="JD158" s="206"/>
      <c r="JE158" s="206"/>
      <c r="JF158" s="206"/>
      <c r="JG158" s="206"/>
      <c r="JH158" s="206"/>
      <c r="JI158" s="206"/>
      <c r="JJ158" s="206"/>
      <c r="JK158" s="206"/>
      <c r="JL158" s="206"/>
      <c r="JM158" s="206"/>
      <c r="JN158" s="206"/>
    </row>
    <row r="159" spans="1:274" s="207" customFormat="1" ht="105" customHeight="1" x14ac:dyDescent="0.2">
      <c r="A159" s="397"/>
      <c r="B159" s="396"/>
      <c r="C159" s="339"/>
      <c r="D159" s="339"/>
      <c r="E159" s="339"/>
      <c r="F159" s="339"/>
      <c r="G159" s="339"/>
      <c r="H159" s="339"/>
      <c r="I159" s="339"/>
      <c r="J159" s="339"/>
      <c r="K159" s="339"/>
      <c r="L159" s="339"/>
      <c r="M159" s="382"/>
      <c r="N159" s="374"/>
      <c r="O159" s="366"/>
      <c r="P159" s="367"/>
      <c r="Q159" s="366"/>
      <c r="R159" s="374"/>
      <c r="S159" s="366"/>
      <c r="T159" s="365"/>
      <c r="U159" s="208">
        <v>6</v>
      </c>
      <c r="V159" s="314" t="s">
        <v>805</v>
      </c>
      <c r="W159" s="193" t="str">
        <f t="shared" ref="W159" si="208">IF(OR(X159="Preventivo",X159="Detectivo"),"Probabilidad",IF(X159="Correctivo","Impacto",""))</f>
        <v>Probabilidad</v>
      </c>
      <c r="X159" s="194" t="s">
        <v>79</v>
      </c>
      <c r="Y159" s="194" t="s">
        <v>80</v>
      </c>
      <c r="Z159" s="195" t="str">
        <f t="shared" ref="Z159" si="209">IF(AND(X159="Preventivo",Y159="Automático"),"50%",IF(AND(X159="Preventivo",Y159="Manual"),"40%",IF(AND(X159="Detectivo",Y159="Automático"),"40%",IF(AND(X159="Detectivo",Y159="Manual"),"30%",IF(AND(X159="Correctivo",Y159="Automático"),"35%",IF(AND(X159="Correctivo",Y159="Manual"),"25%",""))))))</f>
        <v>40%</v>
      </c>
      <c r="AA159" s="194" t="s">
        <v>83</v>
      </c>
      <c r="AB159" s="194" t="s">
        <v>84</v>
      </c>
      <c r="AC159" s="194" t="s">
        <v>259</v>
      </c>
      <c r="AD159" s="196">
        <f>IFERROR(IF(AND(W156="Probabilidad",W159="Probabilidad"),(AF156-(+AF156*Z159)),IF(AND(W156="Impacto",W159="Probabilidad"),(AF155-(+AF155*Z159)),IF(W159="Impacto",AF156,""))),"")</f>
        <v>0.12095999999999998</v>
      </c>
      <c r="AE159" s="197" t="str">
        <f t="shared" si="201"/>
        <v>Muy Baja</v>
      </c>
      <c r="AF159" s="195">
        <f t="shared" si="202"/>
        <v>0.12095999999999998</v>
      </c>
      <c r="AG159" s="197" t="str">
        <f t="shared" si="203"/>
        <v>Menor</v>
      </c>
      <c r="AH159" s="195">
        <f>IFERROR(IF(AND(W156="Impacto",W159="Impacto"),(AH156-(+AH156*Z159)),IF(AND(W156="Probabilidad",W159="Impacto"),(AH155-(+AH155*Z159)),IF(W159="Probabilidad",AH156,""))),"")</f>
        <v>0.4</v>
      </c>
      <c r="AI159" s="198" t="str">
        <f t="shared" si="207"/>
        <v>Bajo</v>
      </c>
      <c r="AJ159" s="199" t="s">
        <v>205</v>
      </c>
      <c r="AK159" s="302"/>
      <c r="AL159" s="304"/>
      <c r="AM159" s="304"/>
      <c r="AN159" s="201"/>
      <c r="AO159" s="339"/>
      <c r="AP159" s="339"/>
      <c r="AQ159" s="339"/>
      <c r="AR159" s="205"/>
      <c r="AS159" s="205"/>
      <c r="AT159" s="205"/>
      <c r="AU159" s="205"/>
      <c r="AV159" s="205"/>
      <c r="AW159" s="205"/>
      <c r="AX159" s="205"/>
      <c r="AY159" s="205"/>
      <c r="AZ159" s="205"/>
      <c r="BA159" s="205"/>
      <c r="BB159" s="205"/>
      <c r="BC159" s="205"/>
      <c r="BD159" s="205"/>
      <c r="BE159" s="205"/>
      <c r="BF159" s="205"/>
      <c r="BG159" s="205"/>
      <c r="BH159" s="205"/>
      <c r="BI159" s="205"/>
      <c r="BJ159" s="205"/>
      <c r="BK159" s="205"/>
      <c r="BL159" s="205"/>
      <c r="BM159" s="205"/>
      <c r="BN159" s="205"/>
      <c r="BO159" s="205"/>
      <c r="BP159" s="205"/>
      <c r="BQ159" s="205"/>
      <c r="BR159" s="206"/>
      <c r="BS159" s="206"/>
      <c r="BT159" s="206"/>
      <c r="BU159" s="206"/>
      <c r="BV159" s="206"/>
      <c r="BW159" s="206"/>
      <c r="BX159" s="206"/>
      <c r="BY159" s="206"/>
      <c r="BZ159" s="206"/>
      <c r="CA159" s="206"/>
      <c r="CB159" s="206"/>
      <c r="CC159" s="206"/>
      <c r="CD159" s="206"/>
      <c r="CE159" s="206"/>
      <c r="CF159" s="206"/>
      <c r="CG159" s="206"/>
      <c r="CH159" s="206"/>
      <c r="CI159" s="206"/>
      <c r="CJ159" s="206"/>
      <c r="CK159" s="206"/>
      <c r="CL159" s="206"/>
      <c r="CM159" s="206"/>
      <c r="CN159" s="206"/>
      <c r="CO159" s="206"/>
      <c r="CP159" s="206"/>
      <c r="CQ159" s="206"/>
      <c r="CR159" s="206"/>
      <c r="CS159" s="206"/>
      <c r="CT159" s="206"/>
      <c r="CU159" s="206"/>
      <c r="CV159" s="206"/>
      <c r="CW159" s="206"/>
      <c r="CX159" s="206"/>
      <c r="CY159" s="206"/>
      <c r="CZ159" s="206"/>
      <c r="DA159" s="206"/>
      <c r="DB159" s="206"/>
      <c r="DC159" s="206"/>
      <c r="DD159" s="206"/>
      <c r="DE159" s="206"/>
      <c r="DF159" s="206"/>
      <c r="DG159" s="206"/>
      <c r="DH159" s="206"/>
      <c r="DI159" s="206"/>
      <c r="DJ159" s="206"/>
      <c r="DK159" s="206"/>
      <c r="DL159" s="206"/>
      <c r="DM159" s="206"/>
      <c r="DN159" s="206"/>
      <c r="DO159" s="206"/>
      <c r="DP159" s="206"/>
      <c r="DQ159" s="206"/>
      <c r="DR159" s="206"/>
      <c r="DS159" s="206"/>
      <c r="DT159" s="206"/>
      <c r="DU159" s="206"/>
      <c r="DV159" s="206"/>
      <c r="DW159" s="206"/>
      <c r="DX159" s="206"/>
      <c r="DY159" s="206"/>
      <c r="DZ159" s="206"/>
      <c r="EA159" s="206"/>
      <c r="EB159" s="206"/>
      <c r="EC159" s="206"/>
      <c r="ED159" s="206"/>
      <c r="EE159" s="206"/>
      <c r="EF159" s="206"/>
      <c r="EG159" s="206"/>
      <c r="EH159" s="206"/>
      <c r="EI159" s="206"/>
      <c r="EJ159" s="206"/>
      <c r="EK159" s="206"/>
      <c r="EL159" s="206"/>
      <c r="EM159" s="206"/>
      <c r="EN159" s="206"/>
      <c r="EO159" s="206"/>
      <c r="EP159" s="206"/>
      <c r="EQ159" s="206"/>
      <c r="ER159" s="206"/>
      <c r="ES159" s="206"/>
      <c r="ET159" s="206"/>
      <c r="EU159" s="206"/>
      <c r="EV159" s="206"/>
      <c r="EW159" s="206"/>
      <c r="EX159" s="206"/>
      <c r="EY159" s="206"/>
      <c r="EZ159" s="206"/>
      <c r="FA159" s="206"/>
      <c r="FB159" s="206"/>
      <c r="FC159" s="206"/>
      <c r="FD159" s="206"/>
      <c r="FE159" s="206"/>
      <c r="FF159" s="206"/>
      <c r="FG159" s="206"/>
      <c r="FH159" s="206"/>
      <c r="FI159" s="206"/>
      <c r="FJ159" s="206"/>
      <c r="FK159" s="206"/>
      <c r="FL159" s="206"/>
      <c r="FM159" s="206"/>
      <c r="FN159" s="206"/>
      <c r="FO159" s="206"/>
      <c r="FP159" s="206"/>
      <c r="FQ159" s="206"/>
      <c r="FR159" s="206"/>
      <c r="FS159" s="206"/>
      <c r="FT159" s="206"/>
      <c r="FU159" s="206"/>
      <c r="FV159" s="206"/>
      <c r="FW159" s="206"/>
      <c r="FX159" s="206"/>
      <c r="FY159" s="206"/>
      <c r="FZ159" s="206"/>
      <c r="GA159" s="206"/>
      <c r="GB159" s="206"/>
      <c r="GC159" s="206"/>
      <c r="GD159" s="206"/>
      <c r="GE159" s="206"/>
      <c r="GF159" s="206"/>
      <c r="GG159" s="206"/>
      <c r="GH159" s="206"/>
      <c r="GI159" s="206"/>
      <c r="GJ159" s="206"/>
      <c r="GK159" s="206"/>
      <c r="GL159" s="206"/>
      <c r="GM159" s="206"/>
      <c r="GN159" s="206"/>
      <c r="GO159" s="206"/>
      <c r="GP159" s="206"/>
      <c r="GQ159" s="206"/>
      <c r="GR159" s="206"/>
      <c r="GS159" s="206"/>
      <c r="GT159" s="206"/>
      <c r="GU159" s="206"/>
      <c r="GV159" s="206"/>
      <c r="GW159" s="206"/>
      <c r="GX159" s="206"/>
      <c r="GY159" s="206"/>
      <c r="GZ159" s="206"/>
      <c r="HA159" s="206"/>
      <c r="HB159" s="206"/>
      <c r="HC159" s="206"/>
      <c r="HD159" s="206"/>
      <c r="HE159" s="206"/>
      <c r="HF159" s="206"/>
      <c r="HG159" s="206"/>
      <c r="HH159" s="206"/>
      <c r="HI159" s="206"/>
      <c r="HJ159" s="206"/>
      <c r="HK159" s="206"/>
      <c r="HL159" s="206"/>
      <c r="HM159" s="206"/>
      <c r="HN159" s="206"/>
      <c r="HO159" s="206"/>
      <c r="HP159" s="206"/>
      <c r="HQ159" s="206"/>
      <c r="HR159" s="206"/>
      <c r="HS159" s="206"/>
      <c r="HT159" s="206"/>
      <c r="HU159" s="206"/>
      <c r="HV159" s="206"/>
      <c r="HW159" s="206"/>
      <c r="HX159" s="206"/>
      <c r="HY159" s="206"/>
      <c r="HZ159" s="206"/>
      <c r="IA159" s="206"/>
      <c r="IB159" s="206"/>
      <c r="IC159" s="206"/>
      <c r="ID159" s="206"/>
      <c r="IE159" s="206"/>
      <c r="IF159" s="206"/>
      <c r="IG159" s="206"/>
      <c r="IH159" s="206"/>
      <c r="II159" s="206"/>
      <c r="IJ159" s="206"/>
      <c r="IK159" s="206"/>
      <c r="IL159" s="206"/>
      <c r="IM159" s="206"/>
      <c r="IN159" s="206"/>
      <c r="IO159" s="206"/>
      <c r="IP159" s="206"/>
      <c r="IQ159" s="206"/>
      <c r="IR159" s="206"/>
      <c r="IS159" s="206"/>
      <c r="IT159" s="206"/>
      <c r="IU159" s="206"/>
      <c r="IV159" s="206"/>
      <c r="IW159" s="206"/>
      <c r="IX159" s="206"/>
      <c r="IY159" s="206"/>
      <c r="IZ159" s="206"/>
      <c r="JA159" s="206"/>
      <c r="JB159" s="206"/>
      <c r="JC159" s="206"/>
      <c r="JD159" s="206"/>
      <c r="JE159" s="206"/>
      <c r="JF159" s="206"/>
      <c r="JG159" s="206"/>
      <c r="JH159" s="206"/>
      <c r="JI159" s="206"/>
      <c r="JJ159" s="206"/>
      <c r="JK159" s="206"/>
      <c r="JL159" s="206"/>
      <c r="JM159" s="206"/>
      <c r="JN159" s="206"/>
    </row>
    <row r="160" spans="1:274" s="207" customFormat="1" ht="87.75" customHeight="1" x14ac:dyDescent="0.25">
      <c r="A160" s="397"/>
      <c r="B160" s="394" t="s">
        <v>241</v>
      </c>
      <c r="C160" s="339" t="s">
        <v>85</v>
      </c>
      <c r="D160" s="339" t="s">
        <v>806</v>
      </c>
      <c r="E160" s="339" t="s">
        <v>807</v>
      </c>
      <c r="F160" s="339" t="s">
        <v>808</v>
      </c>
      <c r="G160" s="339" t="s">
        <v>248</v>
      </c>
      <c r="H160" s="339" t="s">
        <v>77</v>
      </c>
      <c r="I160" s="339"/>
      <c r="J160" s="339"/>
      <c r="K160" s="339"/>
      <c r="L160" s="339"/>
      <c r="M160" s="382">
        <v>365</v>
      </c>
      <c r="N160" s="374" t="str">
        <f>IF(M160&lt;=0,"",IF(M160&lt;=2,"Muy Baja",IF(M160&lt;=24,"Baja",IF(M160&lt;=500,"Media",IF(M160&lt;=5000,"Alta","Muy Alta")))))</f>
        <v>Media</v>
      </c>
      <c r="O160" s="366">
        <f>IF(N160="","",IF(N160="Muy Baja",0.2,IF(N160="Baja",0.4,IF(N160="Media",0.6,IF(N160="Alta",0.8,IF(N160="Muy Alta",1,))))))</f>
        <v>0.6</v>
      </c>
      <c r="P160" s="367" t="s">
        <v>135</v>
      </c>
      <c r="Q160" s="366" t="str">
        <f>IF(NOT(ISERROR(MATCH(P160,'[11]Tabla Impacto'!$B$222:$B$224,0))),'[11]Tabla Impacto'!$F$224&amp;"Por favor no seleccionar los criterios de impacto(Afectación Económica o presupuestal y Pérdida Reputacional)",P160)</f>
        <v xml:space="preserve">     El riesgo afecta la imagen de la entidad internamente, de conocimiento general, nivel interno, de junta dircetiva y accionistas y/o de provedores</v>
      </c>
      <c r="R160" s="374" t="str">
        <f>IF(OR(Q160='[11]Tabla Impacto'!$C$12,Q160='[11]Tabla Impacto'!$D$12),"Leve",IF(OR(Q160='[11]Tabla Impacto'!$C$13,Q160='[11]Tabla Impacto'!$D$13),"Menor",IF(OR(Q160='[11]Tabla Impacto'!$C$14,Q160='[11]Tabla Impacto'!$D$14),"Moderado",IF(OR(Q160='[11]Tabla Impacto'!$C$15,Q160='[11]Tabla Impacto'!$D$15),"Mayor",IF(OR(Q160='[11]Tabla Impacto'!$C$16,Q160='[11]Tabla Impacto'!$D$16),"Catastrófico","")))))</f>
        <v>Menor</v>
      </c>
      <c r="S160" s="366">
        <f>IF(R160="","",IF(R160="Leve",0.2,IF(R160="Menor",0.4,IF(R160="Moderado",0.6,IF(R160="Mayor",0.8,IF(R160="Catastrófico",1,))))))</f>
        <v>0.4</v>
      </c>
      <c r="T160" s="365" t="str">
        <f>IF(OR(AND(N160="Muy Baja",R160="Leve"),AND(N160="Muy Baja",R160="Menor"),AND(N160="Baja",R160="Leve")),"Bajo",IF(OR(AND(N160="Muy baja",R160="Moderado"),AND(N160="Baja",R160="Menor"),AND(N160="Baja",R160="Moderado"),AND(N160="Media",R160="Leve"),AND(N160="Media",R160="Menor"),AND(N160="Media",R160="Moderado"),AND(N160="Alta",R160="Leve"),AND(N160="Alta",R160="Menor")),"Moderado",IF(OR(AND(N160="Muy Baja",R160="Mayor"),AND(N160="Baja",R160="Mayor"),AND(N160="Media",R160="Mayor"),AND(N160="Alta",R160="Moderado"),AND(N160="Alta",R160="Mayor"),AND(N160="Muy Alta",R160="Leve"),AND(N160="Muy Alta",R160="Menor"),AND(N160="Muy Alta",R160="Moderado"),AND(N160="Muy Alta",R160="Mayor")),"Alto",IF(OR(AND(N160="Muy Baja",R160="Catastrófico"),AND(N160="Baja",R160="Catastrófico"),AND(N160="Media",R160="Catastrófico"),AND(N160="Alta",R160="Catastrófico"),AND(N160="Muy Alta",R160="Catastrófico")),"Extremo",""))))</f>
        <v>Moderado</v>
      </c>
      <c r="U160" s="208">
        <v>1</v>
      </c>
      <c r="V160" s="309" t="s">
        <v>809</v>
      </c>
      <c r="W160" s="193" t="str">
        <f>IF(OR(X160="Preventivo",X160="Detectivo"),"Probabilidad",IF(X160="Correctivo","Impacto",""))</f>
        <v>Probabilidad</v>
      </c>
      <c r="X160" s="194" t="s">
        <v>79</v>
      </c>
      <c r="Y160" s="194" t="s">
        <v>80</v>
      </c>
      <c r="Z160" s="195" t="str">
        <f>IF(AND(X160="Preventivo",Y160="Automático"),"50%",IF(AND(X160="Preventivo",Y160="Manual"),"40%",IF(AND(X160="Detectivo",Y160="Automático"),"40%",IF(AND(X160="Detectivo",Y160="Manual"),"30%",IF(AND(X160="Correctivo",Y160="Automático"),"35%",IF(AND(X160="Correctivo",Y160="Manual"),"25%",""))))))</f>
        <v>40%</v>
      </c>
      <c r="AA160" s="194" t="s">
        <v>83</v>
      </c>
      <c r="AB160" s="194" t="s">
        <v>84</v>
      </c>
      <c r="AC160" s="194" t="s">
        <v>259</v>
      </c>
      <c r="AD160" s="196">
        <f>IFERROR(IF(W160="Probabilidad",(O160-(+O160*Z160)),IF(W160="Impacto",O160,"")),"")</f>
        <v>0.36</v>
      </c>
      <c r="AE160" s="197" t="str">
        <f>IFERROR(IF(AD160="","",IF(AD160&lt;=0.2,"Muy Baja",IF(AD160&lt;=0.4,"Baja",IF(AD160&lt;=0.6,"Media",IF(AD160&lt;=0.8,"Alta","Muy Alta"))))),"")</f>
        <v>Baja</v>
      </c>
      <c r="AF160" s="195">
        <f>+AD160</f>
        <v>0.36</v>
      </c>
      <c r="AG160" s="197" t="str">
        <f>IFERROR(IF(AH160="","",IF(AH160&lt;=0.2,"Leve",IF(AH160&lt;=0.4,"Menor",IF(AH160&lt;=0.6,"Moderado",IF(AH160&lt;=0.8,"Mayor","Catastrófico"))))),"")</f>
        <v>Menor</v>
      </c>
      <c r="AH160" s="195">
        <f t="shared" ref="AH160" si="210">IFERROR(IF(W160="Impacto",(S160-(+S160*Z160)),IF(W160="Probabilidad",S160,"")),"")</f>
        <v>0.4</v>
      </c>
      <c r="AI160" s="198" t="str">
        <f>IFERROR(IF(OR(AND(AE160="Muy Baja",AG160="Leve"),AND(AE160="Muy Baja",AG160="Menor"),AND(AE160="Baja",AG160="Leve")),"Bajo",IF(OR(AND(AE160="Muy baja",AG160="Moderado"),AND(AE160="Baja",AG160="Menor"),AND(AE160="Baja",AG160="Moderado"),AND(AE160="Media",AG160="Leve"),AND(AE160="Media",AG160="Menor"),AND(AE160="Media",AG160="Moderado"),AND(AE160="Alta",AG160="Leve"),AND(AE160="Alta",AG160="Menor")),"Moderado",IF(OR(AND(AE160="Muy Baja",AG160="Mayor"),AND(AE160="Baja",AG160="Mayor"),AND(AE160="Media",AG160="Mayor"),AND(AE160="Alta",AG160="Moderado"),AND(AE160="Alta",AG160="Mayor"),AND(AE160="Muy Alta",AG160="Leve"),AND(AE160="Muy Alta",AG160="Menor"),AND(AE160="Muy Alta",AG160="Moderado"),AND(AE160="Muy Alta",AG160="Mayor")),"Alto",IF(OR(AND(AE160="Muy Baja",AG160="Catastrófico"),AND(AE160="Baja",AG160="Catastrófico"),AND(AE160="Media",AG160="Catastrófico"),AND(AE160="Alta",AG160="Catastrófico"),AND(AE160="Muy Alta",AG160="Catastrófico")),"Extremo","")))),"")</f>
        <v>Moderado</v>
      </c>
      <c r="AJ160" s="199" t="s">
        <v>82</v>
      </c>
      <c r="AK160" s="327" t="s">
        <v>810</v>
      </c>
      <c r="AL160" s="327" t="s">
        <v>811</v>
      </c>
      <c r="AM160" s="327" t="s">
        <v>812</v>
      </c>
      <c r="AN160" s="330">
        <v>44926</v>
      </c>
      <c r="AO160" s="333" t="s">
        <v>813</v>
      </c>
      <c r="AP160" s="336" t="s">
        <v>814</v>
      </c>
      <c r="AQ160" s="336" t="s">
        <v>815</v>
      </c>
      <c r="AR160" s="205"/>
      <c r="AS160" s="205"/>
      <c r="AT160" s="205"/>
      <c r="AU160" s="205"/>
      <c r="AV160" s="205"/>
      <c r="AW160" s="205"/>
      <c r="AX160" s="205"/>
      <c r="AY160" s="205"/>
      <c r="AZ160" s="205"/>
      <c r="BA160" s="205"/>
      <c r="BB160" s="205"/>
      <c r="BC160" s="205"/>
      <c r="BD160" s="205"/>
      <c r="BE160" s="205"/>
      <c r="BF160" s="205"/>
      <c r="BG160" s="205"/>
      <c r="BH160" s="205"/>
      <c r="BI160" s="205"/>
      <c r="BJ160" s="205"/>
      <c r="BK160" s="205"/>
      <c r="BL160" s="205"/>
      <c r="BM160" s="205"/>
      <c r="BN160" s="205"/>
      <c r="BO160" s="205"/>
      <c r="BP160" s="205"/>
      <c r="BQ160" s="205"/>
      <c r="BR160" s="206"/>
      <c r="BS160" s="206"/>
      <c r="BT160" s="206"/>
      <c r="BU160" s="206"/>
      <c r="BV160" s="206"/>
      <c r="BW160" s="206"/>
      <c r="BX160" s="206"/>
      <c r="BY160" s="206"/>
      <c r="BZ160" s="206"/>
      <c r="CA160" s="206"/>
      <c r="CB160" s="206"/>
      <c r="CC160" s="206"/>
      <c r="CD160" s="206"/>
      <c r="CE160" s="206"/>
      <c r="CF160" s="206"/>
      <c r="CG160" s="206"/>
      <c r="CH160" s="206"/>
      <c r="CI160" s="206"/>
      <c r="CJ160" s="206"/>
      <c r="CK160" s="206"/>
      <c r="CL160" s="206"/>
      <c r="CM160" s="206"/>
      <c r="CN160" s="206"/>
      <c r="CO160" s="206"/>
      <c r="CP160" s="206"/>
      <c r="CQ160" s="206"/>
      <c r="CR160" s="206"/>
      <c r="CS160" s="206"/>
      <c r="CT160" s="206"/>
      <c r="CU160" s="206"/>
      <c r="CV160" s="206"/>
      <c r="CW160" s="206"/>
      <c r="CX160" s="206"/>
      <c r="CY160" s="206"/>
      <c r="CZ160" s="206"/>
      <c r="DA160" s="206"/>
      <c r="DB160" s="206"/>
      <c r="DC160" s="206"/>
      <c r="DD160" s="206"/>
      <c r="DE160" s="206"/>
      <c r="DF160" s="206"/>
      <c r="DG160" s="206"/>
      <c r="DH160" s="206"/>
      <c r="DI160" s="206"/>
      <c r="DJ160" s="206"/>
      <c r="DK160" s="206"/>
      <c r="DL160" s="206"/>
      <c r="DM160" s="206"/>
      <c r="DN160" s="206"/>
      <c r="DO160" s="206"/>
      <c r="DP160" s="206"/>
      <c r="DQ160" s="206"/>
      <c r="DR160" s="206"/>
      <c r="DS160" s="206"/>
      <c r="DT160" s="206"/>
      <c r="DU160" s="206"/>
      <c r="DV160" s="206"/>
      <c r="DW160" s="206"/>
      <c r="DX160" s="206"/>
      <c r="DY160" s="206"/>
      <c r="DZ160" s="206"/>
      <c r="EA160" s="206"/>
      <c r="EB160" s="206"/>
      <c r="EC160" s="206"/>
      <c r="ED160" s="206"/>
      <c r="EE160" s="206"/>
      <c r="EF160" s="206"/>
      <c r="EG160" s="206"/>
      <c r="EH160" s="206"/>
      <c r="EI160" s="206"/>
      <c r="EJ160" s="206"/>
      <c r="EK160" s="206"/>
      <c r="EL160" s="206"/>
      <c r="EM160" s="206"/>
      <c r="EN160" s="206"/>
      <c r="EO160" s="206"/>
      <c r="EP160" s="206"/>
      <c r="EQ160" s="206"/>
      <c r="ER160" s="206"/>
      <c r="ES160" s="206"/>
      <c r="ET160" s="206"/>
      <c r="EU160" s="206"/>
      <c r="EV160" s="206"/>
      <c r="EW160" s="206"/>
      <c r="EX160" s="206"/>
      <c r="EY160" s="206"/>
      <c r="EZ160" s="206"/>
      <c r="FA160" s="206"/>
      <c r="FB160" s="206"/>
      <c r="FC160" s="206"/>
      <c r="FD160" s="206"/>
      <c r="FE160" s="206"/>
      <c r="FF160" s="206"/>
      <c r="FG160" s="206"/>
      <c r="FH160" s="206"/>
      <c r="FI160" s="206"/>
      <c r="FJ160" s="206"/>
      <c r="FK160" s="206"/>
      <c r="FL160" s="206"/>
      <c r="FM160" s="206"/>
      <c r="FN160" s="206"/>
      <c r="FO160" s="206"/>
      <c r="FP160" s="206"/>
      <c r="FQ160" s="206"/>
      <c r="FR160" s="206"/>
      <c r="FS160" s="206"/>
      <c r="FT160" s="206"/>
      <c r="FU160" s="206"/>
      <c r="FV160" s="206"/>
      <c r="FW160" s="206"/>
      <c r="FX160" s="206"/>
      <c r="FY160" s="206"/>
      <c r="FZ160" s="206"/>
      <c r="GA160" s="206"/>
      <c r="GB160" s="206"/>
      <c r="GC160" s="206"/>
      <c r="GD160" s="206"/>
      <c r="GE160" s="206"/>
      <c r="GF160" s="206"/>
      <c r="GG160" s="206"/>
      <c r="GH160" s="206"/>
      <c r="GI160" s="206"/>
      <c r="GJ160" s="206"/>
      <c r="GK160" s="206"/>
      <c r="GL160" s="206"/>
      <c r="GM160" s="206"/>
      <c r="GN160" s="206"/>
      <c r="GO160" s="206"/>
      <c r="GP160" s="206"/>
      <c r="GQ160" s="206"/>
      <c r="GR160" s="206"/>
      <c r="GS160" s="206"/>
      <c r="GT160" s="206"/>
      <c r="GU160" s="206"/>
      <c r="GV160" s="206"/>
      <c r="GW160" s="206"/>
      <c r="GX160" s="206"/>
      <c r="GY160" s="206"/>
      <c r="GZ160" s="206"/>
      <c r="HA160" s="206"/>
      <c r="HB160" s="206"/>
      <c r="HC160" s="206"/>
      <c r="HD160" s="206"/>
      <c r="HE160" s="206"/>
      <c r="HF160" s="206"/>
      <c r="HG160" s="206"/>
      <c r="HH160" s="206"/>
      <c r="HI160" s="206"/>
      <c r="HJ160" s="206"/>
      <c r="HK160" s="206"/>
      <c r="HL160" s="206"/>
      <c r="HM160" s="206"/>
      <c r="HN160" s="206"/>
      <c r="HO160" s="206"/>
      <c r="HP160" s="206"/>
      <c r="HQ160" s="206"/>
      <c r="HR160" s="206"/>
      <c r="HS160" s="206"/>
      <c r="HT160" s="206"/>
      <c r="HU160" s="206"/>
      <c r="HV160" s="206"/>
      <c r="HW160" s="206"/>
      <c r="HX160" s="206"/>
      <c r="HY160" s="206"/>
      <c r="HZ160" s="206"/>
      <c r="IA160" s="206"/>
      <c r="IB160" s="206"/>
      <c r="IC160" s="206"/>
      <c r="ID160" s="206"/>
      <c r="IE160" s="206"/>
      <c r="IF160" s="206"/>
      <c r="IG160" s="206"/>
      <c r="IH160" s="206"/>
      <c r="II160" s="206"/>
      <c r="IJ160" s="206"/>
      <c r="IK160" s="206"/>
      <c r="IL160" s="206"/>
      <c r="IM160" s="206"/>
      <c r="IN160" s="206"/>
      <c r="IO160" s="206"/>
      <c r="IP160" s="206"/>
      <c r="IQ160" s="206"/>
      <c r="IR160" s="206"/>
      <c r="IS160" s="206"/>
      <c r="IT160" s="206"/>
      <c r="IU160" s="206"/>
      <c r="IV160" s="206"/>
      <c r="IW160" s="206"/>
      <c r="IX160" s="206"/>
      <c r="IY160" s="206"/>
      <c r="IZ160" s="206"/>
      <c r="JA160" s="206"/>
      <c r="JB160" s="206"/>
      <c r="JC160" s="206"/>
      <c r="JD160" s="206"/>
      <c r="JE160" s="206"/>
      <c r="JF160" s="206"/>
      <c r="JG160" s="206"/>
      <c r="JH160" s="206"/>
      <c r="JI160" s="206"/>
      <c r="JJ160" s="206"/>
      <c r="JK160" s="206"/>
      <c r="JL160" s="206"/>
      <c r="JM160" s="206"/>
      <c r="JN160" s="206"/>
    </row>
    <row r="161" spans="1:274" s="207" customFormat="1" ht="87.75" customHeight="1" x14ac:dyDescent="0.25">
      <c r="A161" s="397"/>
      <c r="B161" s="395"/>
      <c r="C161" s="339"/>
      <c r="D161" s="339"/>
      <c r="E161" s="339"/>
      <c r="F161" s="339"/>
      <c r="G161" s="339"/>
      <c r="H161" s="339"/>
      <c r="I161" s="339"/>
      <c r="J161" s="339"/>
      <c r="K161" s="339"/>
      <c r="L161" s="339"/>
      <c r="M161" s="382"/>
      <c r="N161" s="374"/>
      <c r="O161" s="366"/>
      <c r="P161" s="367"/>
      <c r="Q161" s="366">
        <f ca="1">IF(NOT(ISERROR(MATCH(P161,_xlfn.ANCHORARRAY(F172),0))),O174&amp;"Por favor no seleccionar los criterios de impacto",P161)</f>
        <v>0</v>
      </c>
      <c r="R161" s="374"/>
      <c r="S161" s="366"/>
      <c r="T161" s="365"/>
      <c r="U161" s="208">
        <v>2</v>
      </c>
      <c r="V161" s="303" t="s">
        <v>816</v>
      </c>
      <c r="W161" s="193" t="str">
        <f>IF(OR(X161="Preventivo",X161="Detectivo"),"Probabilidad",IF(X161="Correctivo","Impacto",""))</f>
        <v>Probabilidad</v>
      </c>
      <c r="X161" s="194" t="s">
        <v>79</v>
      </c>
      <c r="Y161" s="194" t="s">
        <v>80</v>
      </c>
      <c r="Z161" s="195" t="str">
        <f t="shared" ref="Z161:Z165" si="211">IF(AND(X161="Preventivo",Y161="Automático"),"50%",IF(AND(X161="Preventivo",Y161="Manual"),"40%",IF(AND(X161="Detectivo",Y161="Automático"),"40%",IF(AND(X161="Detectivo",Y161="Manual"),"30%",IF(AND(X161="Correctivo",Y161="Automático"),"35%",IF(AND(X161="Correctivo",Y161="Manual"),"25%",""))))))</f>
        <v>40%</v>
      </c>
      <c r="AA161" s="194" t="s">
        <v>83</v>
      </c>
      <c r="AB161" s="194" t="s">
        <v>84</v>
      </c>
      <c r="AC161" s="194" t="s">
        <v>259</v>
      </c>
      <c r="AD161" s="196">
        <f>IFERROR(IF(AND(W160="Probabilidad",W161="Probabilidad"),(AF160-(+AF160*Z161)),IF(W161="Probabilidad",(O160-(+O160*Z161)),IF(W161="Impacto",AF160,""))),"")</f>
        <v>0.216</v>
      </c>
      <c r="AE161" s="197" t="str">
        <f t="shared" ref="AE161:AE165" si="212">IFERROR(IF(AD161="","",IF(AD161&lt;=0.2,"Muy Baja",IF(AD161&lt;=0.4,"Baja",IF(AD161&lt;=0.6,"Media",IF(AD161&lt;=0.8,"Alta","Muy Alta"))))),"")</f>
        <v>Baja</v>
      </c>
      <c r="AF161" s="195">
        <f t="shared" ref="AF161:AF165" si="213">+AD161</f>
        <v>0.216</v>
      </c>
      <c r="AG161" s="197" t="str">
        <f t="shared" ref="AG161:AG165" si="214">IFERROR(IF(AH161="","",IF(AH161&lt;=0.2,"Leve",IF(AH161&lt;=0.4,"Menor",IF(AH161&lt;=0.6,"Moderado",IF(AH161&lt;=0.8,"Mayor","Catastrófico"))))),"")</f>
        <v>Menor</v>
      </c>
      <c r="AH161" s="195">
        <f t="shared" ref="AH161" si="215">IFERROR(IF(AND(W160="Impacto",W161="Impacto"),(AH160-(+AH160*Z161)),IF(W161="Impacto",($R$13-(+$R$13*Z161)),IF(W161="Probabilidad",AH160,""))),"")</f>
        <v>0.4</v>
      </c>
      <c r="AI161" s="198" t="str">
        <f t="shared" ref="AI161:AI162" si="216">IFERROR(IF(OR(AND(AE161="Muy Baja",AG161="Leve"),AND(AE161="Muy Baja",AG161="Menor"),AND(AE161="Baja",AG161="Leve")),"Bajo",IF(OR(AND(AE161="Muy baja",AG161="Moderado"),AND(AE161="Baja",AG161="Menor"),AND(AE161="Baja",AG161="Moderado"),AND(AE161="Media",AG161="Leve"),AND(AE161="Media",AG161="Menor"),AND(AE161="Media",AG161="Moderado"),AND(AE161="Alta",AG161="Leve"),AND(AE161="Alta",AG161="Menor")),"Moderado",IF(OR(AND(AE161="Muy Baja",AG161="Mayor"),AND(AE161="Baja",AG161="Mayor"),AND(AE161="Media",AG161="Mayor"),AND(AE161="Alta",AG161="Moderado"),AND(AE161="Alta",AG161="Mayor"),AND(AE161="Muy Alta",AG161="Leve"),AND(AE161="Muy Alta",AG161="Menor"),AND(AE161="Muy Alta",AG161="Moderado"),AND(AE161="Muy Alta",AG161="Mayor")),"Alto",IF(OR(AND(AE161="Muy Baja",AG161="Catastrófico"),AND(AE161="Baja",AG161="Catastrófico"),AND(AE161="Media",AG161="Catastrófico"),AND(AE161="Alta",AG161="Catastrófico"),AND(AE161="Muy Alta",AG161="Catastrófico")),"Extremo","")))),"")</f>
        <v>Moderado</v>
      </c>
      <c r="AJ161" s="199" t="s">
        <v>82</v>
      </c>
      <c r="AK161" s="328"/>
      <c r="AL161" s="328"/>
      <c r="AM161" s="328"/>
      <c r="AN161" s="331"/>
      <c r="AO161" s="334"/>
      <c r="AP161" s="337"/>
      <c r="AQ161" s="337"/>
      <c r="AR161" s="205"/>
      <c r="AS161" s="205"/>
      <c r="AT161" s="205"/>
      <c r="AU161" s="205"/>
      <c r="AV161" s="205"/>
      <c r="AW161" s="205"/>
      <c r="AX161" s="205"/>
      <c r="AY161" s="205"/>
      <c r="AZ161" s="205"/>
      <c r="BA161" s="205"/>
      <c r="BB161" s="205"/>
      <c r="BC161" s="205"/>
      <c r="BD161" s="205"/>
      <c r="BE161" s="205"/>
      <c r="BF161" s="205"/>
      <c r="BG161" s="205"/>
      <c r="BH161" s="205"/>
      <c r="BI161" s="205"/>
      <c r="BJ161" s="205"/>
      <c r="BK161" s="205"/>
      <c r="BL161" s="205"/>
      <c r="BM161" s="205"/>
      <c r="BN161" s="205"/>
      <c r="BO161" s="205"/>
      <c r="BP161" s="205"/>
      <c r="BQ161" s="205"/>
      <c r="BR161" s="206"/>
      <c r="BS161" s="206"/>
      <c r="BT161" s="206"/>
      <c r="BU161" s="206"/>
      <c r="BV161" s="206"/>
      <c r="BW161" s="206"/>
      <c r="BX161" s="206"/>
      <c r="BY161" s="206"/>
      <c r="BZ161" s="206"/>
      <c r="CA161" s="206"/>
      <c r="CB161" s="206"/>
      <c r="CC161" s="206"/>
      <c r="CD161" s="206"/>
      <c r="CE161" s="206"/>
      <c r="CF161" s="206"/>
      <c r="CG161" s="206"/>
      <c r="CH161" s="206"/>
      <c r="CI161" s="206"/>
      <c r="CJ161" s="206"/>
      <c r="CK161" s="206"/>
      <c r="CL161" s="206"/>
      <c r="CM161" s="206"/>
      <c r="CN161" s="206"/>
      <c r="CO161" s="206"/>
      <c r="CP161" s="206"/>
      <c r="CQ161" s="206"/>
      <c r="CR161" s="206"/>
      <c r="CS161" s="206"/>
      <c r="CT161" s="206"/>
      <c r="CU161" s="206"/>
      <c r="CV161" s="206"/>
      <c r="CW161" s="206"/>
      <c r="CX161" s="206"/>
      <c r="CY161" s="206"/>
      <c r="CZ161" s="206"/>
      <c r="DA161" s="206"/>
      <c r="DB161" s="206"/>
      <c r="DC161" s="206"/>
      <c r="DD161" s="206"/>
      <c r="DE161" s="206"/>
      <c r="DF161" s="206"/>
      <c r="DG161" s="206"/>
      <c r="DH161" s="206"/>
      <c r="DI161" s="206"/>
      <c r="DJ161" s="206"/>
      <c r="DK161" s="206"/>
      <c r="DL161" s="206"/>
      <c r="DM161" s="206"/>
      <c r="DN161" s="206"/>
      <c r="DO161" s="206"/>
      <c r="DP161" s="206"/>
      <c r="DQ161" s="206"/>
      <c r="DR161" s="206"/>
      <c r="DS161" s="206"/>
      <c r="DT161" s="206"/>
      <c r="DU161" s="206"/>
      <c r="DV161" s="206"/>
      <c r="DW161" s="206"/>
      <c r="DX161" s="206"/>
      <c r="DY161" s="206"/>
      <c r="DZ161" s="206"/>
      <c r="EA161" s="206"/>
      <c r="EB161" s="206"/>
      <c r="EC161" s="206"/>
      <c r="ED161" s="206"/>
      <c r="EE161" s="206"/>
      <c r="EF161" s="206"/>
      <c r="EG161" s="206"/>
      <c r="EH161" s="206"/>
      <c r="EI161" s="206"/>
      <c r="EJ161" s="206"/>
      <c r="EK161" s="206"/>
      <c r="EL161" s="206"/>
      <c r="EM161" s="206"/>
      <c r="EN161" s="206"/>
      <c r="EO161" s="206"/>
      <c r="EP161" s="206"/>
      <c r="EQ161" s="206"/>
      <c r="ER161" s="206"/>
      <c r="ES161" s="206"/>
      <c r="ET161" s="206"/>
      <c r="EU161" s="206"/>
      <c r="EV161" s="206"/>
      <c r="EW161" s="206"/>
      <c r="EX161" s="206"/>
      <c r="EY161" s="206"/>
      <c r="EZ161" s="206"/>
      <c r="FA161" s="206"/>
      <c r="FB161" s="206"/>
      <c r="FC161" s="206"/>
      <c r="FD161" s="206"/>
      <c r="FE161" s="206"/>
      <c r="FF161" s="206"/>
      <c r="FG161" s="206"/>
      <c r="FH161" s="206"/>
      <c r="FI161" s="206"/>
      <c r="FJ161" s="206"/>
      <c r="FK161" s="206"/>
      <c r="FL161" s="206"/>
      <c r="FM161" s="206"/>
      <c r="FN161" s="206"/>
      <c r="FO161" s="206"/>
      <c r="FP161" s="206"/>
      <c r="FQ161" s="206"/>
      <c r="FR161" s="206"/>
      <c r="FS161" s="206"/>
      <c r="FT161" s="206"/>
      <c r="FU161" s="206"/>
      <c r="FV161" s="206"/>
      <c r="FW161" s="206"/>
      <c r="FX161" s="206"/>
      <c r="FY161" s="206"/>
      <c r="FZ161" s="206"/>
      <c r="GA161" s="206"/>
      <c r="GB161" s="206"/>
      <c r="GC161" s="206"/>
      <c r="GD161" s="206"/>
      <c r="GE161" s="206"/>
      <c r="GF161" s="206"/>
      <c r="GG161" s="206"/>
      <c r="GH161" s="206"/>
      <c r="GI161" s="206"/>
      <c r="GJ161" s="206"/>
      <c r="GK161" s="206"/>
      <c r="GL161" s="206"/>
      <c r="GM161" s="206"/>
      <c r="GN161" s="206"/>
      <c r="GO161" s="206"/>
      <c r="GP161" s="206"/>
      <c r="GQ161" s="206"/>
      <c r="GR161" s="206"/>
      <c r="GS161" s="206"/>
      <c r="GT161" s="206"/>
      <c r="GU161" s="206"/>
      <c r="GV161" s="206"/>
      <c r="GW161" s="206"/>
      <c r="GX161" s="206"/>
      <c r="GY161" s="206"/>
      <c r="GZ161" s="206"/>
      <c r="HA161" s="206"/>
      <c r="HB161" s="206"/>
      <c r="HC161" s="206"/>
      <c r="HD161" s="206"/>
      <c r="HE161" s="206"/>
      <c r="HF161" s="206"/>
      <c r="HG161" s="206"/>
      <c r="HH161" s="206"/>
      <c r="HI161" s="206"/>
      <c r="HJ161" s="206"/>
      <c r="HK161" s="206"/>
      <c r="HL161" s="206"/>
      <c r="HM161" s="206"/>
      <c r="HN161" s="206"/>
      <c r="HO161" s="206"/>
      <c r="HP161" s="206"/>
      <c r="HQ161" s="206"/>
      <c r="HR161" s="206"/>
      <c r="HS161" s="206"/>
      <c r="HT161" s="206"/>
      <c r="HU161" s="206"/>
      <c r="HV161" s="206"/>
      <c r="HW161" s="206"/>
      <c r="HX161" s="206"/>
      <c r="HY161" s="206"/>
      <c r="HZ161" s="206"/>
      <c r="IA161" s="206"/>
      <c r="IB161" s="206"/>
      <c r="IC161" s="206"/>
      <c r="ID161" s="206"/>
      <c r="IE161" s="206"/>
      <c r="IF161" s="206"/>
      <c r="IG161" s="206"/>
      <c r="IH161" s="206"/>
      <c r="II161" s="206"/>
      <c r="IJ161" s="206"/>
      <c r="IK161" s="206"/>
      <c r="IL161" s="206"/>
      <c r="IM161" s="206"/>
      <c r="IN161" s="206"/>
      <c r="IO161" s="206"/>
      <c r="IP161" s="206"/>
      <c r="IQ161" s="206"/>
      <c r="IR161" s="206"/>
      <c r="IS161" s="206"/>
      <c r="IT161" s="206"/>
      <c r="IU161" s="206"/>
      <c r="IV161" s="206"/>
      <c r="IW161" s="206"/>
      <c r="IX161" s="206"/>
      <c r="IY161" s="206"/>
      <c r="IZ161" s="206"/>
      <c r="JA161" s="206"/>
      <c r="JB161" s="206"/>
      <c r="JC161" s="206"/>
      <c r="JD161" s="206"/>
      <c r="JE161" s="206"/>
      <c r="JF161" s="206"/>
      <c r="JG161" s="206"/>
      <c r="JH161" s="206"/>
      <c r="JI161" s="206"/>
      <c r="JJ161" s="206"/>
      <c r="JK161" s="206"/>
      <c r="JL161" s="206"/>
      <c r="JM161" s="206"/>
      <c r="JN161" s="206"/>
    </row>
    <row r="162" spans="1:274" s="207" customFormat="1" ht="87.75" customHeight="1" x14ac:dyDescent="0.25">
      <c r="A162" s="397"/>
      <c r="B162" s="395"/>
      <c r="C162" s="339"/>
      <c r="D162" s="339"/>
      <c r="E162" s="339"/>
      <c r="F162" s="339"/>
      <c r="G162" s="339"/>
      <c r="H162" s="339"/>
      <c r="I162" s="339"/>
      <c r="J162" s="339"/>
      <c r="K162" s="339"/>
      <c r="L162" s="339"/>
      <c r="M162" s="382"/>
      <c r="N162" s="374"/>
      <c r="O162" s="366"/>
      <c r="P162" s="367"/>
      <c r="Q162" s="366">
        <f ca="1">IF(NOT(ISERROR(MATCH(P162,_xlfn.ANCHORARRAY(F173),0))),O175&amp;"Por favor no seleccionar los criterios de impacto",P162)</f>
        <v>0</v>
      </c>
      <c r="R162" s="374"/>
      <c r="S162" s="366"/>
      <c r="T162" s="365"/>
      <c r="U162" s="208">
        <v>3</v>
      </c>
      <c r="V162" s="192" t="s">
        <v>817</v>
      </c>
      <c r="W162" s="193" t="str">
        <f>IF(OR(X162="Preventivo",X162="Detectivo"),"Probabilidad",IF(X162="Correctivo","Impacto",""))</f>
        <v>Probabilidad</v>
      </c>
      <c r="X162" s="194" t="s">
        <v>79</v>
      </c>
      <c r="Y162" s="194" t="s">
        <v>80</v>
      </c>
      <c r="Z162" s="195" t="str">
        <f t="shared" si="211"/>
        <v>40%</v>
      </c>
      <c r="AA162" s="194" t="s">
        <v>83</v>
      </c>
      <c r="AB162" s="194" t="s">
        <v>84</v>
      </c>
      <c r="AC162" s="194" t="s">
        <v>259</v>
      </c>
      <c r="AD162" s="196">
        <f>IFERROR(IF(AND(W161="Probabilidad",W162="Probabilidad"),(AF161-(+AF161*Z162)),IF(AND(W161="Impacto",W162="Probabilidad"),(AF160-(+AF160*Z162)),IF(W162="Impacto",AF161,""))),"")</f>
        <v>0.12959999999999999</v>
      </c>
      <c r="AE162" s="197" t="str">
        <f t="shared" si="212"/>
        <v>Muy Baja</v>
      </c>
      <c r="AF162" s="195">
        <f t="shared" si="213"/>
        <v>0.12959999999999999</v>
      </c>
      <c r="AG162" s="197" t="str">
        <f t="shared" si="214"/>
        <v>Menor</v>
      </c>
      <c r="AH162" s="195">
        <f t="shared" ref="AH162:AH165" si="217">IFERROR(IF(AND(W161="Impacto",W162="Impacto"),(AH161-(+AH161*Z162)),IF(AND(W161="Probabilidad",W162="Impacto"),(AH160-(+AH160*Z162)),IF(W162="Probabilidad",AH161,""))),"")</f>
        <v>0.4</v>
      </c>
      <c r="AI162" s="198" t="str">
        <f t="shared" si="216"/>
        <v>Bajo</v>
      </c>
      <c r="AJ162" s="199" t="s">
        <v>205</v>
      </c>
      <c r="AK162" s="329"/>
      <c r="AL162" s="329"/>
      <c r="AM162" s="329"/>
      <c r="AN162" s="332"/>
      <c r="AO162" s="335"/>
      <c r="AP162" s="338"/>
      <c r="AQ162" s="338"/>
      <c r="AR162" s="205"/>
      <c r="AS162" s="205"/>
      <c r="AT162" s="205"/>
      <c r="AU162" s="205"/>
      <c r="AV162" s="205"/>
      <c r="AW162" s="205"/>
      <c r="AX162" s="205"/>
      <c r="AY162" s="205"/>
      <c r="AZ162" s="205"/>
      <c r="BA162" s="205"/>
      <c r="BB162" s="205"/>
      <c r="BC162" s="205"/>
      <c r="BD162" s="205"/>
      <c r="BE162" s="205"/>
      <c r="BF162" s="205"/>
      <c r="BG162" s="205"/>
      <c r="BH162" s="205"/>
      <c r="BI162" s="205"/>
      <c r="BJ162" s="205"/>
      <c r="BK162" s="205"/>
      <c r="BL162" s="205"/>
      <c r="BM162" s="205"/>
      <c r="BN162" s="205"/>
      <c r="BO162" s="205"/>
      <c r="BP162" s="205"/>
      <c r="BQ162" s="205"/>
      <c r="BR162" s="206"/>
      <c r="BS162" s="206"/>
      <c r="BT162" s="206"/>
      <c r="BU162" s="206"/>
      <c r="BV162" s="206"/>
      <c r="BW162" s="206"/>
      <c r="BX162" s="206"/>
      <c r="BY162" s="206"/>
      <c r="BZ162" s="206"/>
      <c r="CA162" s="206"/>
      <c r="CB162" s="206"/>
      <c r="CC162" s="206"/>
      <c r="CD162" s="206"/>
      <c r="CE162" s="206"/>
      <c r="CF162" s="206"/>
      <c r="CG162" s="206"/>
      <c r="CH162" s="206"/>
      <c r="CI162" s="206"/>
      <c r="CJ162" s="206"/>
      <c r="CK162" s="206"/>
      <c r="CL162" s="206"/>
      <c r="CM162" s="206"/>
      <c r="CN162" s="206"/>
      <c r="CO162" s="206"/>
      <c r="CP162" s="206"/>
      <c r="CQ162" s="206"/>
      <c r="CR162" s="206"/>
      <c r="CS162" s="206"/>
      <c r="CT162" s="206"/>
      <c r="CU162" s="206"/>
      <c r="CV162" s="206"/>
      <c r="CW162" s="206"/>
      <c r="CX162" s="206"/>
      <c r="CY162" s="206"/>
      <c r="CZ162" s="206"/>
      <c r="DA162" s="206"/>
      <c r="DB162" s="206"/>
      <c r="DC162" s="206"/>
      <c r="DD162" s="206"/>
      <c r="DE162" s="206"/>
      <c r="DF162" s="206"/>
      <c r="DG162" s="206"/>
      <c r="DH162" s="206"/>
      <c r="DI162" s="206"/>
      <c r="DJ162" s="206"/>
      <c r="DK162" s="206"/>
      <c r="DL162" s="206"/>
      <c r="DM162" s="206"/>
      <c r="DN162" s="206"/>
      <c r="DO162" s="206"/>
      <c r="DP162" s="206"/>
      <c r="DQ162" s="206"/>
      <c r="DR162" s="206"/>
      <c r="DS162" s="206"/>
      <c r="DT162" s="206"/>
      <c r="DU162" s="206"/>
      <c r="DV162" s="206"/>
      <c r="DW162" s="206"/>
      <c r="DX162" s="206"/>
      <c r="DY162" s="206"/>
      <c r="DZ162" s="206"/>
      <c r="EA162" s="206"/>
      <c r="EB162" s="206"/>
      <c r="EC162" s="206"/>
      <c r="ED162" s="206"/>
      <c r="EE162" s="206"/>
      <c r="EF162" s="206"/>
      <c r="EG162" s="206"/>
      <c r="EH162" s="206"/>
      <c r="EI162" s="206"/>
      <c r="EJ162" s="206"/>
      <c r="EK162" s="206"/>
      <c r="EL162" s="206"/>
      <c r="EM162" s="206"/>
      <c r="EN162" s="206"/>
      <c r="EO162" s="206"/>
      <c r="EP162" s="206"/>
      <c r="EQ162" s="206"/>
      <c r="ER162" s="206"/>
      <c r="ES162" s="206"/>
      <c r="ET162" s="206"/>
      <c r="EU162" s="206"/>
      <c r="EV162" s="206"/>
      <c r="EW162" s="206"/>
      <c r="EX162" s="206"/>
      <c r="EY162" s="206"/>
      <c r="EZ162" s="206"/>
      <c r="FA162" s="206"/>
      <c r="FB162" s="206"/>
      <c r="FC162" s="206"/>
      <c r="FD162" s="206"/>
      <c r="FE162" s="206"/>
      <c r="FF162" s="206"/>
      <c r="FG162" s="206"/>
      <c r="FH162" s="206"/>
      <c r="FI162" s="206"/>
      <c r="FJ162" s="206"/>
      <c r="FK162" s="206"/>
      <c r="FL162" s="206"/>
      <c r="FM162" s="206"/>
      <c r="FN162" s="206"/>
      <c r="FO162" s="206"/>
      <c r="FP162" s="206"/>
      <c r="FQ162" s="206"/>
      <c r="FR162" s="206"/>
      <c r="FS162" s="206"/>
      <c r="FT162" s="206"/>
      <c r="FU162" s="206"/>
      <c r="FV162" s="206"/>
      <c r="FW162" s="206"/>
      <c r="FX162" s="206"/>
      <c r="FY162" s="206"/>
      <c r="FZ162" s="206"/>
      <c r="GA162" s="206"/>
      <c r="GB162" s="206"/>
      <c r="GC162" s="206"/>
      <c r="GD162" s="206"/>
      <c r="GE162" s="206"/>
      <c r="GF162" s="206"/>
      <c r="GG162" s="206"/>
      <c r="GH162" s="206"/>
      <c r="GI162" s="206"/>
      <c r="GJ162" s="206"/>
      <c r="GK162" s="206"/>
      <c r="GL162" s="206"/>
      <c r="GM162" s="206"/>
      <c r="GN162" s="206"/>
      <c r="GO162" s="206"/>
      <c r="GP162" s="206"/>
      <c r="GQ162" s="206"/>
      <c r="GR162" s="206"/>
      <c r="GS162" s="206"/>
      <c r="GT162" s="206"/>
      <c r="GU162" s="206"/>
      <c r="GV162" s="206"/>
      <c r="GW162" s="206"/>
      <c r="GX162" s="206"/>
      <c r="GY162" s="206"/>
      <c r="GZ162" s="206"/>
      <c r="HA162" s="206"/>
      <c r="HB162" s="206"/>
      <c r="HC162" s="206"/>
      <c r="HD162" s="206"/>
      <c r="HE162" s="206"/>
      <c r="HF162" s="206"/>
      <c r="HG162" s="206"/>
      <c r="HH162" s="206"/>
      <c r="HI162" s="206"/>
      <c r="HJ162" s="206"/>
      <c r="HK162" s="206"/>
      <c r="HL162" s="206"/>
      <c r="HM162" s="206"/>
      <c r="HN162" s="206"/>
      <c r="HO162" s="206"/>
      <c r="HP162" s="206"/>
      <c r="HQ162" s="206"/>
      <c r="HR162" s="206"/>
      <c r="HS162" s="206"/>
      <c r="HT162" s="206"/>
      <c r="HU162" s="206"/>
      <c r="HV162" s="206"/>
      <c r="HW162" s="206"/>
      <c r="HX162" s="206"/>
      <c r="HY162" s="206"/>
      <c r="HZ162" s="206"/>
      <c r="IA162" s="206"/>
      <c r="IB162" s="206"/>
      <c r="IC162" s="206"/>
      <c r="ID162" s="206"/>
      <c r="IE162" s="206"/>
      <c r="IF162" s="206"/>
      <c r="IG162" s="206"/>
      <c r="IH162" s="206"/>
      <c r="II162" s="206"/>
      <c r="IJ162" s="206"/>
      <c r="IK162" s="206"/>
      <c r="IL162" s="206"/>
      <c r="IM162" s="206"/>
      <c r="IN162" s="206"/>
      <c r="IO162" s="206"/>
      <c r="IP162" s="206"/>
      <c r="IQ162" s="206"/>
      <c r="IR162" s="206"/>
      <c r="IS162" s="206"/>
      <c r="IT162" s="206"/>
      <c r="IU162" s="206"/>
      <c r="IV162" s="206"/>
      <c r="IW162" s="206"/>
      <c r="IX162" s="206"/>
      <c r="IY162" s="206"/>
      <c r="IZ162" s="206"/>
      <c r="JA162" s="206"/>
      <c r="JB162" s="206"/>
      <c r="JC162" s="206"/>
      <c r="JD162" s="206"/>
      <c r="JE162" s="206"/>
      <c r="JF162" s="206"/>
      <c r="JG162" s="206"/>
      <c r="JH162" s="206"/>
      <c r="JI162" s="206"/>
      <c r="JJ162" s="206"/>
      <c r="JK162" s="206"/>
      <c r="JL162" s="206"/>
      <c r="JM162" s="206"/>
      <c r="JN162" s="206"/>
    </row>
    <row r="163" spans="1:274" s="207" customFormat="1" ht="15.75" x14ac:dyDescent="0.25">
      <c r="A163" s="397"/>
      <c r="B163" s="395"/>
      <c r="C163" s="339"/>
      <c r="D163" s="339"/>
      <c r="E163" s="339"/>
      <c r="F163" s="339"/>
      <c r="G163" s="339"/>
      <c r="H163" s="339"/>
      <c r="I163" s="339"/>
      <c r="J163" s="339"/>
      <c r="K163" s="339"/>
      <c r="L163" s="339"/>
      <c r="M163" s="382"/>
      <c r="N163" s="374"/>
      <c r="O163" s="366"/>
      <c r="P163" s="367"/>
      <c r="Q163" s="366">
        <f ca="1">IF(NOT(ISERROR(MATCH(P163,_xlfn.ANCHORARRAY(F174),0))),O176&amp;"Por favor no seleccionar los criterios de impacto",P163)</f>
        <v>0</v>
      </c>
      <c r="R163" s="374"/>
      <c r="S163" s="366"/>
      <c r="T163" s="365"/>
      <c r="U163" s="208">
        <v>4</v>
      </c>
      <c r="V163" s="303"/>
      <c r="W163" s="193" t="str">
        <f t="shared" ref="W163:W171" si="218">IF(OR(X163="Preventivo",X163="Detectivo"),"Probabilidad",IF(X163="Correctivo","Impacto",""))</f>
        <v/>
      </c>
      <c r="X163" s="194"/>
      <c r="Y163" s="194"/>
      <c r="Z163" s="195" t="str">
        <f t="shared" si="211"/>
        <v/>
      </c>
      <c r="AA163" s="194"/>
      <c r="AB163" s="194"/>
      <c r="AC163" s="194"/>
      <c r="AD163" s="196" t="str">
        <f t="shared" ref="AD163:AD165" si="219">IFERROR(IF(AND(W162="Probabilidad",W163="Probabilidad"),(AF162-(+AF162*Z163)),IF(AND(W162="Impacto",W163="Probabilidad"),(AF161-(+AF161*Z163)),IF(W163="Impacto",AF162,""))),"")</f>
        <v/>
      </c>
      <c r="AE163" s="197" t="str">
        <f t="shared" si="212"/>
        <v/>
      </c>
      <c r="AF163" s="195" t="str">
        <f t="shared" si="213"/>
        <v/>
      </c>
      <c r="AG163" s="197" t="str">
        <f t="shared" si="214"/>
        <v/>
      </c>
      <c r="AH163" s="195" t="str">
        <f t="shared" si="217"/>
        <v/>
      </c>
      <c r="AI163" s="198" t="str">
        <f>IFERROR(IF(OR(AND(AE163="Muy Baja",AG163="Leve"),AND(AE163="Muy Baja",AG163="Menor"),AND(AE163="Baja",AG163="Leve")),"Bajo",IF(OR(AND(AE163="Muy baja",AG163="Moderado"),AND(AE163="Baja",AG163="Menor"),AND(AE163="Baja",AG163="Moderado"),AND(AE163="Media",AG163="Leve"),AND(AE163="Media",AG163="Menor"),AND(AE163="Media",AG163="Moderado"),AND(AE163="Alta",AG163="Leve"),AND(AE163="Alta",AG163="Menor")),"Moderado",IF(OR(AND(AE163="Muy Baja",AG163="Mayor"),AND(AE163="Baja",AG163="Mayor"),AND(AE163="Media",AG163="Mayor"),AND(AE163="Alta",AG163="Moderado"),AND(AE163="Alta",AG163="Mayor"),AND(AE163="Muy Alta",AG163="Leve"),AND(AE163="Muy Alta",AG163="Menor"),AND(AE163="Muy Alta",AG163="Moderado"),AND(AE163="Muy Alta",AG163="Mayor")),"Alto",IF(OR(AND(AE163="Muy Baja",AG163="Catastrófico"),AND(AE163="Baja",AG163="Catastrófico"),AND(AE163="Media",AG163="Catastrófico"),AND(AE163="Alta",AG163="Catastrófico"),AND(AE163="Muy Alta",AG163="Catastrófico")),"Extremo","")))),"")</f>
        <v/>
      </c>
      <c r="AJ163" s="199"/>
      <c r="AK163" s="302"/>
      <c r="AL163" s="304"/>
      <c r="AM163" s="304"/>
      <c r="AN163" s="201"/>
      <c r="AO163" s="222"/>
      <c r="AP163" s="222"/>
      <c r="AQ163" s="222"/>
      <c r="AR163" s="205"/>
      <c r="AS163" s="205"/>
      <c r="AT163" s="205"/>
      <c r="AU163" s="205"/>
      <c r="AV163" s="205"/>
      <c r="AW163" s="205"/>
      <c r="AX163" s="205"/>
      <c r="AY163" s="205"/>
      <c r="AZ163" s="205"/>
      <c r="BA163" s="205"/>
      <c r="BB163" s="205"/>
      <c r="BC163" s="205"/>
      <c r="BD163" s="205"/>
      <c r="BE163" s="205"/>
      <c r="BF163" s="205"/>
      <c r="BG163" s="205"/>
      <c r="BH163" s="205"/>
      <c r="BI163" s="205"/>
      <c r="BJ163" s="205"/>
      <c r="BK163" s="205"/>
      <c r="BL163" s="205"/>
      <c r="BM163" s="205"/>
      <c r="BN163" s="205"/>
      <c r="BO163" s="205"/>
      <c r="BP163" s="205"/>
      <c r="BQ163" s="205"/>
      <c r="BR163" s="206"/>
      <c r="BS163" s="206"/>
      <c r="BT163" s="206"/>
      <c r="BU163" s="206"/>
      <c r="BV163" s="206"/>
      <c r="BW163" s="206"/>
      <c r="BX163" s="206"/>
      <c r="BY163" s="206"/>
      <c r="BZ163" s="206"/>
      <c r="CA163" s="206"/>
      <c r="CB163" s="206"/>
      <c r="CC163" s="206"/>
      <c r="CD163" s="206"/>
      <c r="CE163" s="206"/>
      <c r="CF163" s="206"/>
      <c r="CG163" s="206"/>
      <c r="CH163" s="206"/>
      <c r="CI163" s="206"/>
      <c r="CJ163" s="206"/>
      <c r="CK163" s="206"/>
      <c r="CL163" s="206"/>
      <c r="CM163" s="206"/>
      <c r="CN163" s="206"/>
      <c r="CO163" s="206"/>
      <c r="CP163" s="206"/>
      <c r="CQ163" s="206"/>
      <c r="CR163" s="206"/>
      <c r="CS163" s="206"/>
      <c r="CT163" s="206"/>
      <c r="CU163" s="206"/>
      <c r="CV163" s="206"/>
      <c r="CW163" s="206"/>
      <c r="CX163" s="206"/>
      <c r="CY163" s="206"/>
      <c r="CZ163" s="206"/>
      <c r="DA163" s="206"/>
      <c r="DB163" s="206"/>
      <c r="DC163" s="206"/>
      <c r="DD163" s="206"/>
      <c r="DE163" s="206"/>
      <c r="DF163" s="206"/>
      <c r="DG163" s="206"/>
      <c r="DH163" s="206"/>
      <c r="DI163" s="206"/>
      <c r="DJ163" s="206"/>
      <c r="DK163" s="206"/>
      <c r="DL163" s="206"/>
      <c r="DM163" s="206"/>
      <c r="DN163" s="206"/>
      <c r="DO163" s="206"/>
      <c r="DP163" s="206"/>
      <c r="DQ163" s="206"/>
      <c r="DR163" s="206"/>
      <c r="DS163" s="206"/>
      <c r="DT163" s="206"/>
      <c r="DU163" s="206"/>
      <c r="DV163" s="206"/>
      <c r="DW163" s="206"/>
      <c r="DX163" s="206"/>
      <c r="DY163" s="206"/>
      <c r="DZ163" s="206"/>
      <c r="EA163" s="206"/>
      <c r="EB163" s="206"/>
      <c r="EC163" s="206"/>
      <c r="ED163" s="206"/>
      <c r="EE163" s="206"/>
      <c r="EF163" s="206"/>
      <c r="EG163" s="206"/>
      <c r="EH163" s="206"/>
      <c r="EI163" s="206"/>
      <c r="EJ163" s="206"/>
      <c r="EK163" s="206"/>
      <c r="EL163" s="206"/>
      <c r="EM163" s="206"/>
      <c r="EN163" s="206"/>
      <c r="EO163" s="206"/>
      <c r="EP163" s="206"/>
      <c r="EQ163" s="206"/>
      <c r="ER163" s="206"/>
      <c r="ES163" s="206"/>
      <c r="ET163" s="206"/>
      <c r="EU163" s="206"/>
      <c r="EV163" s="206"/>
      <c r="EW163" s="206"/>
      <c r="EX163" s="206"/>
      <c r="EY163" s="206"/>
      <c r="EZ163" s="206"/>
      <c r="FA163" s="206"/>
      <c r="FB163" s="206"/>
      <c r="FC163" s="206"/>
      <c r="FD163" s="206"/>
      <c r="FE163" s="206"/>
      <c r="FF163" s="206"/>
      <c r="FG163" s="206"/>
      <c r="FH163" s="206"/>
      <c r="FI163" s="206"/>
      <c r="FJ163" s="206"/>
      <c r="FK163" s="206"/>
      <c r="FL163" s="206"/>
      <c r="FM163" s="206"/>
      <c r="FN163" s="206"/>
      <c r="FO163" s="206"/>
      <c r="FP163" s="206"/>
      <c r="FQ163" s="206"/>
      <c r="FR163" s="206"/>
      <c r="FS163" s="206"/>
      <c r="FT163" s="206"/>
      <c r="FU163" s="206"/>
      <c r="FV163" s="206"/>
      <c r="FW163" s="206"/>
      <c r="FX163" s="206"/>
      <c r="FY163" s="206"/>
      <c r="FZ163" s="206"/>
      <c r="GA163" s="206"/>
      <c r="GB163" s="206"/>
      <c r="GC163" s="206"/>
      <c r="GD163" s="206"/>
      <c r="GE163" s="206"/>
      <c r="GF163" s="206"/>
      <c r="GG163" s="206"/>
      <c r="GH163" s="206"/>
      <c r="GI163" s="206"/>
      <c r="GJ163" s="206"/>
      <c r="GK163" s="206"/>
      <c r="GL163" s="206"/>
      <c r="GM163" s="206"/>
      <c r="GN163" s="206"/>
      <c r="GO163" s="206"/>
      <c r="GP163" s="206"/>
      <c r="GQ163" s="206"/>
      <c r="GR163" s="206"/>
      <c r="GS163" s="206"/>
      <c r="GT163" s="206"/>
      <c r="GU163" s="206"/>
      <c r="GV163" s="206"/>
      <c r="GW163" s="206"/>
      <c r="GX163" s="206"/>
      <c r="GY163" s="206"/>
      <c r="GZ163" s="206"/>
      <c r="HA163" s="206"/>
      <c r="HB163" s="206"/>
      <c r="HC163" s="206"/>
      <c r="HD163" s="206"/>
      <c r="HE163" s="206"/>
      <c r="HF163" s="206"/>
      <c r="HG163" s="206"/>
      <c r="HH163" s="206"/>
      <c r="HI163" s="206"/>
      <c r="HJ163" s="206"/>
      <c r="HK163" s="206"/>
      <c r="HL163" s="206"/>
      <c r="HM163" s="206"/>
      <c r="HN163" s="206"/>
      <c r="HO163" s="206"/>
      <c r="HP163" s="206"/>
      <c r="HQ163" s="206"/>
      <c r="HR163" s="206"/>
      <c r="HS163" s="206"/>
      <c r="HT163" s="206"/>
      <c r="HU163" s="206"/>
      <c r="HV163" s="206"/>
      <c r="HW163" s="206"/>
      <c r="HX163" s="206"/>
      <c r="HY163" s="206"/>
      <c r="HZ163" s="206"/>
      <c r="IA163" s="206"/>
      <c r="IB163" s="206"/>
      <c r="IC163" s="206"/>
      <c r="ID163" s="206"/>
      <c r="IE163" s="206"/>
      <c r="IF163" s="206"/>
      <c r="IG163" s="206"/>
      <c r="IH163" s="206"/>
      <c r="II163" s="206"/>
      <c r="IJ163" s="206"/>
      <c r="IK163" s="206"/>
      <c r="IL163" s="206"/>
      <c r="IM163" s="206"/>
      <c r="IN163" s="206"/>
      <c r="IO163" s="206"/>
      <c r="IP163" s="206"/>
      <c r="IQ163" s="206"/>
      <c r="IR163" s="206"/>
      <c r="IS163" s="206"/>
      <c r="IT163" s="206"/>
      <c r="IU163" s="206"/>
      <c r="IV163" s="206"/>
      <c r="IW163" s="206"/>
      <c r="IX163" s="206"/>
      <c r="IY163" s="206"/>
      <c r="IZ163" s="206"/>
      <c r="JA163" s="206"/>
      <c r="JB163" s="206"/>
      <c r="JC163" s="206"/>
      <c r="JD163" s="206"/>
      <c r="JE163" s="206"/>
      <c r="JF163" s="206"/>
      <c r="JG163" s="206"/>
      <c r="JH163" s="206"/>
      <c r="JI163" s="206"/>
      <c r="JJ163" s="206"/>
      <c r="JK163" s="206"/>
      <c r="JL163" s="206"/>
      <c r="JM163" s="206"/>
      <c r="JN163" s="206"/>
    </row>
    <row r="164" spans="1:274" s="207" customFormat="1" ht="15.75" x14ac:dyDescent="0.25">
      <c r="A164" s="397"/>
      <c r="B164" s="395"/>
      <c r="C164" s="339"/>
      <c r="D164" s="339"/>
      <c r="E164" s="339"/>
      <c r="F164" s="339"/>
      <c r="G164" s="339"/>
      <c r="H164" s="339"/>
      <c r="I164" s="339"/>
      <c r="J164" s="339"/>
      <c r="K164" s="339"/>
      <c r="L164" s="339"/>
      <c r="M164" s="382"/>
      <c r="N164" s="374"/>
      <c r="O164" s="366"/>
      <c r="P164" s="367"/>
      <c r="Q164" s="366">
        <f ca="1">IF(NOT(ISERROR(MATCH(P164,_xlfn.ANCHORARRAY(F175),0))),O177&amp;"Por favor no seleccionar los criterios de impacto",P164)</f>
        <v>0</v>
      </c>
      <c r="R164" s="374"/>
      <c r="S164" s="366"/>
      <c r="T164" s="365"/>
      <c r="U164" s="208">
        <v>5</v>
      </c>
      <c r="V164" s="303"/>
      <c r="W164" s="193" t="str">
        <f t="shared" si="218"/>
        <v/>
      </c>
      <c r="X164" s="194"/>
      <c r="Y164" s="194"/>
      <c r="Z164" s="195" t="str">
        <f t="shared" si="211"/>
        <v/>
      </c>
      <c r="AA164" s="194"/>
      <c r="AB164" s="194"/>
      <c r="AC164" s="194"/>
      <c r="AD164" s="196" t="str">
        <f t="shared" si="219"/>
        <v/>
      </c>
      <c r="AE164" s="197" t="str">
        <f t="shared" si="212"/>
        <v/>
      </c>
      <c r="AF164" s="195" t="str">
        <f t="shared" si="213"/>
        <v/>
      </c>
      <c r="AG164" s="197" t="str">
        <f t="shared" si="214"/>
        <v/>
      </c>
      <c r="AH164" s="195" t="str">
        <f t="shared" si="217"/>
        <v/>
      </c>
      <c r="AI164" s="198" t="str">
        <f t="shared" ref="AI164:AI165" si="220">IFERROR(IF(OR(AND(AE164="Muy Baja",AG164="Leve"),AND(AE164="Muy Baja",AG164="Menor"),AND(AE164="Baja",AG164="Leve")),"Bajo",IF(OR(AND(AE164="Muy baja",AG164="Moderado"),AND(AE164="Baja",AG164="Menor"),AND(AE164="Baja",AG164="Moderado"),AND(AE164="Media",AG164="Leve"),AND(AE164="Media",AG164="Menor"),AND(AE164="Media",AG164="Moderado"),AND(AE164="Alta",AG164="Leve"),AND(AE164="Alta",AG164="Menor")),"Moderado",IF(OR(AND(AE164="Muy Baja",AG164="Mayor"),AND(AE164="Baja",AG164="Mayor"),AND(AE164="Media",AG164="Mayor"),AND(AE164="Alta",AG164="Moderado"),AND(AE164="Alta",AG164="Mayor"),AND(AE164="Muy Alta",AG164="Leve"),AND(AE164="Muy Alta",AG164="Menor"),AND(AE164="Muy Alta",AG164="Moderado"),AND(AE164="Muy Alta",AG164="Mayor")),"Alto",IF(OR(AND(AE164="Muy Baja",AG164="Catastrófico"),AND(AE164="Baja",AG164="Catastrófico"),AND(AE164="Media",AG164="Catastrófico"),AND(AE164="Alta",AG164="Catastrófico"),AND(AE164="Muy Alta",AG164="Catastrófico")),"Extremo","")))),"")</f>
        <v/>
      </c>
      <c r="AJ164" s="199"/>
      <c r="AK164" s="302"/>
      <c r="AL164" s="304"/>
      <c r="AM164" s="304"/>
      <c r="AN164" s="201"/>
      <c r="AO164" s="222"/>
      <c r="AP164" s="222"/>
      <c r="AQ164" s="222"/>
      <c r="AR164" s="205"/>
      <c r="AS164" s="205"/>
      <c r="AT164" s="205"/>
      <c r="AU164" s="205"/>
      <c r="AV164" s="205"/>
      <c r="AW164" s="205"/>
      <c r="AX164" s="205"/>
      <c r="AY164" s="205"/>
      <c r="AZ164" s="205"/>
      <c r="BA164" s="205"/>
      <c r="BB164" s="205"/>
      <c r="BC164" s="205"/>
      <c r="BD164" s="205"/>
      <c r="BE164" s="205"/>
      <c r="BF164" s="205"/>
      <c r="BG164" s="205"/>
      <c r="BH164" s="205"/>
      <c r="BI164" s="205"/>
      <c r="BJ164" s="205"/>
      <c r="BK164" s="205"/>
      <c r="BL164" s="205"/>
      <c r="BM164" s="205"/>
      <c r="BN164" s="205"/>
      <c r="BO164" s="205"/>
      <c r="BP164" s="205"/>
      <c r="BQ164" s="205"/>
      <c r="BR164" s="206"/>
      <c r="BS164" s="206"/>
      <c r="BT164" s="206"/>
      <c r="BU164" s="206"/>
      <c r="BV164" s="206"/>
      <c r="BW164" s="206"/>
      <c r="BX164" s="206"/>
      <c r="BY164" s="206"/>
      <c r="BZ164" s="206"/>
      <c r="CA164" s="206"/>
      <c r="CB164" s="206"/>
      <c r="CC164" s="206"/>
      <c r="CD164" s="206"/>
      <c r="CE164" s="206"/>
      <c r="CF164" s="206"/>
      <c r="CG164" s="206"/>
      <c r="CH164" s="206"/>
      <c r="CI164" s="206"/>
      <c r="CJ164" s="206"/>
      <c r="CK164" s="206"/>
      <c r="CL164" s="206"/>
      <c r="CM164" s="206"/>
      <c r="CN164" s="206"/>
      <c r="CO164" s="206"/>
      <c r="CP164" s="206"/>
      <c r="CQ164" s="206"/>
      <c r="CR164" s="206"/>
      <c r="CS164" s="206"/>
      <c r="CT164" s="206"/>
      <c r="CU164" s="206"/>
      <c r="CV164" s="206"/>
      <c r="CW164" s="206"/>
      <c r="CX164" s="206"/>
      <c r="CY164" s="206"/>
      <c r="CZ164" s="206"/>
      <c r="DA164" s="206"/>
      <c r="DB164" s="206"/>
      <c r="DC164" s="206"/>
      <c r="DD164" s="206"/>
      <c r="DE164" s="206"/>
      <c r="DF164" s="206"/>
      <c r="DG164" s="206"/>
      <c r="DH164" s="206"/>
      <c r="DI164" s="206"/>
      <c r="DJ164" s="206"/>
      <c r="DK164" s="206"/>
      <c r="DL164" s="206"/>
      <c r="DM164" s="206"/>
      <c r="DN164" s="206"/>
      <c r="DO164" s="206"/>
      <c r="DP164" s="206"/>
      <c r="DQ164" s="206"/>
      <c r="DR164" s="206"/>
      <c r="DS164" s="206"/>
      <c r="DT164" s="206"/>
      <c r="DU164" s="206"/>
      <c r="DV164" s="206"/>
      <c r="DW164" s="206"/>
      <c r="DX164" s="206"/>
      <c r="DY164" s="206"/>
      <c r="DZ164" s="206"/>
      <c r="EA164" s="206"/>
      <c r="EB164" s="206"/>
      <c r="EC164" s="206"/>
      <c r="ED164" s="206"/>
      <c r="EE164" s="206"/>
      <c r="EF164" s="206"/>
      <c r="EG164" s="206"/>
      <c r="EH164" s="206"/>
      <c r="EI164" s="206"/>
      <c r="EJ164" s="206"/>
      <c r="EK164" s="206"/>
      <c r="EL164" s="206"/>
      <c r="EM164" s="206"/>
      <c r="EN164" s="206"/>
      <c r="EO164" s="206"/>
      <c r="EP164" s="206"/>
      <c r="EQ164" s="206"/>
      <c r="ER164" s="206"/>
      <c r="ES164" s="206"/>
      <c r="ET164" s="206"/>
      <c r="EU164" s="206"/>
      <c r="EV164" s="206"/>
      <c r="EW164" s="206"/>
      <c r="EX164" s="206"/>
      <c r="EY164" s="206"/>
      <c r="EZ164" s="206"/>
      <c r="FA164" s="206"/>
      <c r="FB164" s="206"/>
      <c r="FC164" s="206"/>
      <c r="FD164" s="206"/>
      <c r="FE164" s="206"/>
      <c r="FF164" s="206"/>
      <c r="FG164" s="206"/>
      <c r="FH164" s="206"/>
      <c r="FI164" s="206"/>
      <c r="FJ164" s="206"/>
      <c r="FK164" s="206"/>
      <c r="FL164" s="206"/>
      <c r="FM164" s="206"/>
      <c r="FN164" s="206"/>
      <c r="FO164" s="206"/>
      <c r="FP164" s="206"/>
      <c r="FQ164" s="206"/>
      <c r="FR164" s="206"/>
      <c r="FS164" s="206"/>
      <c r="FT164" s="206"/>
      <c r="FU164" s="206"/>
      <c r="FV164" s="206"/>
      <c r="FW164" s="206"/>
      <c r="FX164" s="206"/>
      <c r="FY164" s="206"/>
      <c r="FZ164" s="206"/>
      <c r="GA164" s="206"/>
      <c r="GB164" s="206"/>
      <c r="GC164" s="206"/>
      <c r="GD164" s="206"/>
      <c r="GE164" s="206"/>
      <c r="GF164" s="206"/>
      <c r="GG164" s="206"/>
      <c r="GH164" s="206"/>
      <c r="GI164" s="206"/>
      <c r="GJ164" s="206"/>
      <c r="GK164" s="206"/>
      <c r="GL164" s="206"/>
      <c r="GM164" s="206"/>
      <c r="GN164" s="206"/>
      <c r="GO164" s="206"/>
      <c r="GP164" s="206"/>
      <c r="GQ164" s="206"/>
      <c r="GR164" s="206"/>
      <c r="GS164" s="206"/>
      <c r="GT164" s="206"/>
      <c r="GU164" s="206"/>
      <c r="GV164" s="206"/>
      <c r="GW164" s="206"/>
      <c r="GX164" s="206"/>
      <c r="GY164" s="206"/>
      <c r="GZ164" s="206"/>
      <c r="HA164" s="206"/>
      <c r="HB164" s="206"/>
      <c r="HC164" s="206"/>
      <c r="HD164" s="206"/>
      <c r="HE164" s="206"/>
      <c r="HF164" s="206"/>
      <c r="HG164" s="206"/>
      <c r="HH164" s="206"/>
      <c r="HI164" s="206"/>
      <c r="HJ164" s="206"/>
      <c r="HK164" s="206"/>
      <c r="HL164" s="206"/>
      <c r="HM164" s="206"/>
      <c r="HN164" s="206"/>
      <c r="HO164" s="206"/>
      <c r="HP164" s="206"/>
      <c r="HQ164" s="206"/>
      <c r="HR164" s="206"/>
      <c r="HS164" s="206"/>
      <c r="HT164" s="206"/>
      <c r="HU164" s="206"/>
      <c r="HV164" s="206"/>
      <c r="HW164" s="206"/>
      <c r="HX164" s="206"/>
      <c r="HY164" s="206"/>
      <c r="HZ164" s="206"/>
      <c r="IA164" s="206"/>
      <c r="IB164" s="206"/>
      <c r="IC164" s="206"/>
      <c r="ID164" s="206"/>
      <c r="IE164" s="206"/>
      <c r="IF164" s="206"/>
      <c r="IG164" s="206"/>
      <c r="IH164" s="206"/>
      <c r="II164" s="206"/>
      <c r="IJ164" s="206"/>
      <c r="IK164" s="206"/>
      <c r="IL164" s="206"/>
      <c r="IM164" s="206"/>
      <c r="IN164" s="206"/>
      <c r="IO164" s="206"/>
      <c r="IP164" s="206"/>
      <c r="IQ164" s="206"/>
      <c r="IR164" s="206"/>
      <c r="IS164" s="206"/>
      <c r="IT164" s="206"/>
      <c r="IU164" s="206"/>
      <c r="IV164" s="206"/>
      <c r="IW164" s="206"/>
      <c r="IX164" s="206"/>
      <c r="IY164" s="206"/>
      <c r="IZ164" s="206"/>
      <c r="JA164" s="206"/>
      <c r="JB164" s="206"/>
      <c r="JC164" s="206"/>
      <c r="JD164" s="206"/>
      <c r="JE164" s="206"/>
      <c r="JF164" s="206"/>
      <c r="JG164" s="206"/>
      <c r="JH164" s="206"/>
      <c r="JI164" s="206"/>
      <c r="JJ164" s="206"/>
      <c r="JK164" s="206"/>
      <c r="JL164" s="206"/>
      <c r="JM164" s="206"/>
      <c r="JN164" s="206"/>
    </row>
    <row r="165" spans="1:274" s="207" customFormat="1" ht="15.75" x14ac:dyDescent="0.25">
      <c r="A165" s="397"/>
      <c r="B165" s="396"/>
      <c r="C165" s="339"/>
      <c r="D165" s="339"/>
      <c r="E165" s="339"/>
      <c r="F165" s="339"/>
      <c r="G165" s="339"/>
      <c r="H165" s="339"/>
      <c r="I165" s="339"/>
      <c r="J165" s="339"/>
      <c r="K165" s="339"/>
      <c r="L165" s="339"/>
      <c r="M165" s="382"/>
      <c r="N165" s="374"/>
      <c r="O165" s="366"/>
      <c r="P165" s="367"/>
      <c r="Q165" s="366">
        <f ca="1">IF(NOT(ISERROR(MATCH(P165,_xlfn.ANCHORARRAY(F176),0))),O178&amp;"Por favor no seleccionar los criterios de impacto",P165)</f>
        <v>0</v>
      </c>
      <c r="R165" s="374"/>
      <c r="S165" s="366"/>
      <c r="T165" s="365"/>
      <c r="U165" s="208">
        <v>6</v>
      </c>
      <c r="V165" s="303"/>
      <c r="W165" s="193" t="str">
        <f t="shared" si="218"/>
        <v/>
      </c>
      <c r="X165" s="194"/>
      <c r="Y165" s="194"/>
      <c r="Z165" s="195" t="str">
        <f t="shared" si="211"/>
        <v/>
      </c>
      <c r="AA165" s="194"/>
      <c r="AB165" s="194"/>
      <c r="AC165" s="194"/>
      <c r="AD165" s="196" t="str">
        <f t="shared" si="219"/>
        <v/>
      </c>
      <c r="AE165" s="197" t="str">
        <f t="shared" si="212"/>
        <v/>
      </c>
      <c r="AF165" s="195" t="str">
        <f t="shared" si="213"/>
        <v/>
      </c>
      <c r="AG165" s="197" t="str">
        <f t="shared" si="214"/>
        <v/>
      </c>
      <c r="AH165" s="195" t="str">
        <f t="shared" si="217"/>
        <v/>
      </c>
      <c r="AI165" s="198" t="str">
        <f t="shared" si="220"/>
        <v/>
      </c>
      <c r="AJ165" s="199"/>
      <c r="AK165" s="302"/>
      <c r="AL165" s="304"/>
      <c r="AM165" s="304"/>
      <c r="AN165" s="201"/>
      <c r="AO165" s="222"/>
      <c r="AP165" s="222"/>
      <c r="AQ165" s="222"/>
      <c r="AR165" s="205"/>
      <c r="AS165" s="205"/>
      <c r="AT165" s="205"/>
      <c r="AU165" s="205"/>
      <c r="AV165" s="205"/>
      <c r="AW165" s="205"/>
      <c r="AX165" s="205"/>
      <c r="AY165" s="205"/>
      <c r="AZ165" s="205"/>
      <c r="BA165" s="205"/>
      <c r="BB165" s="205"/>
      <c r="BC165" s="205"/>
      <c r="BD165" s="205"/>
      <c r="BE165" s="205"/>
      <c r="BF165" s="205"/>
      <c r="BG165" s="205"/>
      <c r="BH165" s="205"/>
      <c r="BI165" s="205"/>
      <c r="BJ165" s="205"/>
      <c r="BK165" s="205"/>
      <c r="BL165" s="205"/>
      <c r="BM165" s="205"/>
      <c r="BN165" s="205"/>
      <c r="BO165" s="205"/>
      <c r="BP165" s="205"/>
      <c r="BQ165" s="205"/>
      <c r="BR165" s="206"/>
      <c r="BS165" s="206"/>
      <c r="BT165" s="206"/>
      <c r="BU165" s="206"/>
      <c r="BV165" s="206"/>
      <c r="BW165" s="206"/>
      <c r="BX165" s="206"/>
      <c r="BY165" s="206"/>
      <c r="BZ165" s="206"/>
      <c r="CA165" s="206"/>
      <c r="CB165" s="206"/>
      <c r="CC165" s="206"/>
      <c r="CD165" s="206"/>
      <c r="CE165" s="206"/>
      <c r="CF165" s="206"/>
      <c r="CG165" s="206"/>
      <c r="CH165" s="206"/>
      <c r="CI165" s="206"/>
      <c r="CJ165" s="206"/>
      <c r="CK165" s="206"/>
      <c r="CL165" s="206"/>
      <c r="CM165" s="206"/>
      <c r="CN165" s="206"/>
      <c r="CO165" s="206"/>
      <c r="CP165" s="206"/>
      <c r="CQ165" s="206"/>
      <c r="CR165" s="206"/>
      <c r="CS165" s="206"/>
      <c r="CT165" s="206"/>
      <c r="CU165" s="206"/>
      <c r="CV165" s="206"/>
      <c r="CW165" s="206"/>
      <c r="CX165" s="206"/>
      <c r="CY165" s="206"/>
      <c r="CZ165" s="206"/>
      <c r="DA165" s="206"/>
      <c r="DB165" s="206"/>
      <c r="DC165" s="206"/>
      <c r="DD165" s="206"/>
      <c r="DE165" s="206"/>
      <c r="DF165" s="206"/>
      <c r="DG165" s="206"/>
      <c r="DH165" s="206"/>
      <c r="DI165" s="206"/>
      <c r="DJ165" s="206"/>
      <c r="DK165" s="206"/>
      <c r="DL165" s="206"/>
      <c r="DM165" s="206"/>
      <c r="DN165" s="206"/>
      <c r="DO165" s="206"/>
      <c r="DP165" s="206"/>
      <c r="DQ165" s="206"/>
      <c r="DR165" s="206"/>
      <c r="DS165" s="206"/>
      <c r="DT165" s="206"/>
      <c r="DU165" s="206"/>
      <c r="DV165" s="206"/>
      <c r="DW165" s="206"/>
      <c r="DX165" s="206"/>
      <c r="DY165" s="206"/>
      <c r="DZ165" s="206"/>
      <c r="EA165" s="206"/>
      <c r="EB165" s="206"/>
      <c r="EC165" s="206"/>
      <c r="ED165" s="206"/>
      <c r="EE165" s="206"/>
      <c r="EF165" s="206"/>
      <c r="EG165" s="206"/>
      <c r="EH165" s="206"/>
      <c r="EI165" s="206"/>
      <c r="EJ165" s="206"/>
      <c r="EK165" s="206"/>
      <c r="EL165" s="206"/>
      <c r="EM165" s="206"/>
      <c r="EN165" s="206"/>
      <c r="EO165" s="206"/>
      <c r="EP165" s="206"/>
      <c r="EQ165" s="206"/>
      <c r="ER165" s="206"/>
      <c r="ES165" s="206"/>
      <c r="ET165" s="206"/>
      <c r="EU165" s="206"/>
      <c r="EV165" s="206"/>
      <c r="EW165" s="206"/>
      <c r="EX165" s="206"/>
      <c r="EY165" s="206"/>
      <c r="EZ165" s="206"/>
      <c r="FA165" s="206"/>
      <c r="FB165" s="206"/>
      <c r="FC165" s="206"/>
      <c r="FD165" s="206"/>
      <c r="FE165" s="206"/>
      <c r="FF165" s="206"/>
      <c r="FG165" s="206"/>
      <c r="FH165" s="206"/>
      <c r="FI165" s="206"/>
      <c r="FJ165" s="206"/>
      <c r="FK165" s="206"/>
      <c r="FL165" s="206"/>
      <c r="FM165" s="206"/>
      <c r="FN165" s="206"/>
      <c r="FO165" s="206"/>
      <c r="FP165" s="206"/>
      <c r="FQ165" s="206"/>
      <c r="FR165" s="206"/>
      <c r="FS165" s="206"/>
      <c r="FT165" s="206"/>
      <c r="FU165" s="206"/>
      <c r="FV165" s="206"/>
      <c r="FW165" s="206"/>
      <c r="FX165" s="206"/>
      <c r="FY165" s="206"/>
      <c r="FZ165" s="206"/>
      <c r="GA165" s="206"/>
      <c r="GB165" s="206"/>
      <c r="GC165" s="206"/>
      <c r="GD165" s="206"/>
      <c r="GE165" s="206"/>
      <c r="GF165" s="206"/>
      <c r="GG165" s="206"/>
      <c r="GH165" s="206"/>
      <c r="GI165" s="206"/>
      <c r="GJ165" s="206"/>
      <c r="GK165" s="206"/>
      <c r="GL165" s="206"/>
      <c r="GM165" s="206"/>
      <c r="GN165" s="206"/>
      <c r="GO165" s="206"/>
      <c r="GP165" s="206"/>
      <c r="GQ165" s="206"/>
      <c r="GR165" s="206"/>
      <c r="GS165" s="206"/>
      <c r="GT165" s="206"/>
      <c r="GU165" s="206"/>
      <c r="GV165" s="206"/>
      <c r="GW165" s="206"/>
      <c r="GX165" s="206"/>
      <c r="GY165" s="206"/>
      <c r="GZ165" s="206"/>
      <c r="HA165" s="206"/>
      <c r="HB165" s="206"/>
      <c r="HC165" s="206"/>
      <c r="HD165" s="206"/>
      <c r="HE165" s="206"/>
      <c r="HF165" s="206"/>
      <c r="HG165" s="206"/>
      <c r="HH165" s="206"/>
      <c r="HI165" s="206"/>
      <c r="HJ165" s="206"/>
      <c r="HK165" s="206"/>
      <c r="HL165" s="206"/>
      <c r="HM165" s="206"/>
      <c r="HN165" s="206"/>
      <c r="HO165" s="206"/>
      <c r="HP165" s="206"/>
      <c r="HQ165" s="206"/>
      <c r="HR165" s="206"/>
      <c r="HS165" s="206"/>
      <c r="HT165" s="206"/>
      <c r="HU165" s="206"/>
      <c r="HV165" s="206"/>
      <c r="HW165" s="206"/>
      <c r="HX165" s="206"/>
      <c r="HY165" s="206"/>
      <c r="HZ165" s="206"/>
      <c r="IA165" s="206"/>
      <c r="IB165" s="206"/>
      <c r="IC165" s="206"/>
      <c r="ID165" s="206"/>
      <c r="IE165" s="206"/>
      <c r="IF165" s="206"/>
      <c r="IG165" s="206"/>
      <c r="IH165" s="206"/>
      <c r="II165" s="206"/>
      <c r="IJ165" s="206"/>
      <c r="IK165" s="206"/>
      <c r="IL165" s="206"/>
      <c r="IM165" s="206"/>
      <c r="IN165" s="206"/>
      <c r="IO165" s="206"/>
      <c r="IP165" s="206"/>
      <c r="IQ165" s="206"/>
      <c r="IR165" s="206"/>
      <c r="IS165" s="206"/>
      <c r="IT165" s="206"/>
      <c r="IU165" s="206"/>
      <c r="IV165" s="206"/>
      <c r="IW165" s="206"/>
      <c r="IX165" s="206"/>
      <c r="IY165" s="206"/>
      <c r="IZ165" s="206"/>
      <c r="JA165" s="206"/>
      <c r="JB165" s="206"/>
      <c r="JC165" s="206"/>
      <c r="JD165" s="206"/>
      <c r="JE165" s="206"/>
      <c r="JF165" s="206"/>
      <c r="JG165" s="206"/>
      <c r="JH165" s="206"/>
      <c r="JI165" s="206"/>
      <c r="JJ165" s="206"/>
      <c r="JK165" s="206"/>
      <c r="JL165" s="206"/>
      <c r="JM165" s="206"/>
      <c r="JN165" s="206"/>
    </row>
    <row r="166" spans="1:274" s="207" customFormat="1" ht="196.5" customHeight="1" x14ac:dyDescent="0.25">
      <c r="A166" s="397"/>
      <c r="B166" s="394" t="s">
        <v>242</v>
      </c>
      <c r="C166" s="339" t="s">
        <v>92</v>
      </c>
      <c r="D166" s="339" t="s">
        <v>841</v>
      </c>
      <c r="E166" s="339" t="s">
        <v>842</v>
      </c>
      <c r="F166" s="339" t="s">
        <v>843</v>
      </c>
      <c r="G166" s="339" t="s">
        <v>248</v>
      </c>
      <c r="H166" s="339" t="s">
        <v>150</v>
      </c>
      <c r="I166" s="339"/>
      <c r="J166" s="339"/>
      <c r="K166" s="339"/>
      <c r="L166" s="339"/>
      <c r="M166" s="382">
        <v>12</v>
      </c>
      <c r="N166" s="374" t="str">
        <f>IF(M166&lt;=0,"",IF(M166&lt;=2,"Muy Baja",IF(M166&lt;=24,"Baja",IF(M166&lt;=500,"Media",IF(M166&lt;=5000,"Alta","Muy Alta")))))</f>
        <v>Baja</v>
      </c>
      <c r="O166" s="366">
        <f>IF(N166="","",IF(N166="Muy Baja",0.2,IF(N166="Baja",0.4,IF(N166="Media",0.6,IF(N166="Alta",0.8,IF(N166="Muy Alta",1,))))))</f>
        <v>0.4</v>
      </c>
      <c r="P166" s="367" t="s">
        <v>131</v>
      </c>
      <c r="Q166" s="366" t="str">
        <f>IF(NOT(ISERROR(MATCH(P166,'[12]Tabla Impacto'!$B$222:$B$224,0))),'[12]Tabla Impacto'!$F$224&amp;"Por favor no seleccionar los criterios de impacto(Afectación Económica o presupuestal y Pérdida Reputacional)",P166)</f>
        <v xml:space="preserve">     Afectación menor a 130 SMLMV .</v>
      </c>
      <c r="R166" s="374" t="str">
        <f>IF(OR(Q166='[12]Tabla Impacto'!$C$12,Q166='[12]Tabla Impacto'!$D$12),"Leve",IF(OR(Q166='[12]Tabla Impacto'!$C$13,Q166='[12]Tabla Impacto'!$D$13),"Menor",IF(OR(Q166='[12]Tabla Impacto'!$C$14,Q166='[12]Tabla Impacto'!$D$14),"Moderado",IF(OR(Q166='[12]Tabla Impacto'!$C$15,Q166='[12]Tabla Impacto'!$D$15),"Mayor",IF(OR(Q166='[12]Tabla Impacto'!$C$16,Q166='[12]Tabla Impacto'!$D$16),"Catastrófico","")))))</f>
        <v>Leve</v>
      </c>
      <c r="S166" s="366">
        <f>IF(R166="","",IF(R166="Leve",0.2,IF(R166="Menor",0.4,IF(R166="Moderado",0.6,IF(R166="Mayor",0.8,IF(R166="Catastrófico",1,))))))</f>
        <v>0.2</v>
      </c>
      <c r="T166" s="365" t="str">
        <f>IF(OR(AND(N166="Muy Baja",R166="Leve"),AND(N166="Muy Baja",R166="Menor"),AND(N166="Baja",R166="Leve")),"Bajo",IF(OR(AND(N166="Muy baja",R166="Moderado"),AND(N166="Baja",R166="Menor"),AND(N166="Baja",R166="Moderado"),AND(N166="Media",R166="Leve"),AND(N166="Media",R166="Menor"),AND(N166="Media",R166="Moderado"),AND(N166="Alta",R166="Leve"),AND(N166="Alta",R166="Menor")),"Moderado",IF(OR(AND(N166="Muy Baja",R166="Mayor"),AND(N166="Baja",R166="Mayor"),AND(N166="Media",R166="Mayor"),AND(N166="Alta",R166="Moderado"),AND(N166="Alta",R166="Mayor"),AND(N166="Muy Alta",R166="Leve"),AND(N166="Muy Alta",R166="Menor"),AND(N166="Muy Alta",R166="Moderado"),AND(N166="Muy Alta",R166="Mayor")),"Alto",IF(OR(AND(N166="Muy Baja",R166="Catastrófico"),AND(N166="Baja",R166="Catastrófico"),AND(N166="Media",R166="Catastrófico"),AND(N166="Alta",R166="Catastrófico"),AND(N166="Muy Alta",R166="Catastrófico")),"Extremo",""))))</f>
        <v>Bajo</v>
      </c>
      <c r="U166" s="208">
        <v>1</v>
      </c>
      <c r="V166" s="303" t="s">
        <v>844</v>
      </c>
      <c r="W166" s="193" t="str">
        <f t="shared" si="218"/>
        <v>Probabilidad</v>
      </c>
      <c r="X166" s="194" t="s">
        <v>79</v>
      </c>
      <c r="Y166" s="194" t="s">
        <v>80</v>
      </c>
      <c r="Z166" s="195" t="str">
        <f>IF(AND(X166="Preventivo",Y166="Automático"),"50%",IF(AND(X166="Preventivo",Y166="Manual"),"40%",IF(AND(X166="Detectivo",Y166="Automático"),"40%",IF(AND(X166="Detectivo",Y166="Manual"),"30%",IF(AND(X166="Correctivo",Y166="Automático"),"35%",IF(AND(X166="Correctivo",Y166="Manual"),"25%",""))))))</f>
        <v>40%</v>
      </c>
      <c r="AA166" s="194" t="s">
        <v>203</v>
      </c>
      <c r="AB166" s="194" t="s">
        <v>84</v>
      </c>
      <c r="AC166" s="194" t="s">
        <v>259</v>
      </c>
      <c r="AD166" s="196">
        <f>IFERROR(IF(W166="Probabilidad",(O166-(+O166*Z166)),IF(W166="Impacto",O166,"")),"")</f>
        <v>0.24</v>
      </c>
      <c r="AE166" s="197" t="str">
        <f>IFERROR(IF(AD166="","",IF(AD166&lt;=0.2,"Muy Baja",IF(AD166&lt;=0.4,"Baja",IF(AD166&lt;=0.6,"Media",IF(AD166&lt;=0.8,"Alta","Muy Alta"))))),"")</f>
        <v>Baja</v>
      </c>
      <c r="AF166" s="195">
        <f>+AD166</f>
        <v>0.24</v>
      </c>
      <c r="AG166" s="197" t="str">
        <f>IFERROR(IF(AH166="","",IF(AH166&lt;=0.2,"Leve",IF(AH166&lt;=0.4,"Menor",IF(AH166&lt;=0.6,"Moderado",IF(AH166&lt;=0.8,"Mayor","Catastrófico"))))),"")</f>
        <v>Leve</v>
      </c>
      <c r="AH166" s="195">
        <f>IFERROR(IF(W166="Impacto",(S166-(+S166*Z166)),IF(W166="Probabilidad",S166,"")),"")</f>
        <v>0.2</v>
      </c>
      <c r="AI166" s="198" t="str">
        <f>IFERROR(IF(OR(AND(AE166="Muy Baja",AG166="Leve"),AND(AE166="Muy Baja",AG166="Menor"),AND(AE166="Baja",AG166="Leve")),"Bajo",IF(OR(AND(AE166="Muy baja",AG166="Moderado"),AND(AE166="Baja",AG166="Menor"),AND(AE166="Baja",AG166="Moderado"),AND(AE166="Media",AG166="Leve"),AND(AE166="Media",AG166="Menor"),AND(AE166="Media",AG166="Moderado"),AND(AE166="Alta",AG166="Leve"),AND(AE166="Alta",AG166="Menor")),"Moderado",IF(OR(AND(AE166="Muy Baja",AG166="Mayor"),AND(AE166="Baja",AG166="Mayor"),AND(AE166="Media",AG166="Mayor"),AND(AE166="Alta",AG166="Moderado"),AND(AE166="Alta",AG166="Mayor"),AND(AE166="Muy Alta",AG166="Leve"),AND(AE166="Muy Alta",AG166="Menor"),AND(AE166="Muy Alta",AG166="Moderado"),AND(AE166="Muy Alta",AG166="Mayor")),"Alto",IF(OR(AND(AE166="Muy Baja",AG166="Catastrófico"),AND(AE166="Baja",AG166="Catastrófico"),AND(AE166="Media",AG166="Catastrófico"),AND(AE166="Alta",AG166="Catastrófico"),AND(AE166="Muy Alta",AG166="Catastrófico")),"Extremo","")))),"")</f>
        <v>Bajo</v>
      </c>
      <c r="AJ166" s="199" t="s">
        <v>82</v>
      </c>
      <c r="AK166" s="308" t="s">
        <v>845</v>
      </c>
      <c r="AL166" s="302" t="s">
        <v>846</v>
      </c>
      <c r="AM166" s="302" t="s">
        <v>847</v>
      </c>
      <c r="AN166" s="201" t="s">
        <v>320</v>
      </c>
      <c r="AO166" s="327" t="s">
        <v>848</v>
      </c>
      <c r="AP166" s="327" t="s">
        <v>849</v>
      </c>
      <c r="AQ166" s="327" t="s">
        <v>850</v>
      </c>
      <c r="AR166" s="205"/>
      <c r="AS166" s="205"/>
      <c r="AT166" s="205"/>
      <c r="AU166" s="205"/>
      <c r="AV166" s="205"/>
      <c r="AW166" s="205"/>
      <c r="AX166" s="205"/>
      <c r="AY166" s="205"/>
      <c r="AZ166" s="205"/>
      <c r="BA166" s="205"/>
      <c r="BB166" s="205"/>
      <c r="BC166" s="205"/>
      <c r="BD166" s="205"/>
      <c r="BE166" s="205"/>
      <c r="BF166" s="205"/>
      <c r="BG166" s="205"/>
      <c r="BH166" s="205"/>
      <c r="BI166" s="205"/>
      <c r="BJ166" s="205"/>
      <c r="BK166" s="205"/>
      <c r="BL166" s="205"/>
      <c r="BM166" s="205"/>
      <c r="BN166" s="205"/>
      <c r="BO166" s="205"/>
      <c r="BP166" s="205"/>
      <c r="BQ166" s="205"/>
      <c r="BR166" s="206"/>
      <c r="BS166" s="206"/>
      <c r="BT166" s="206"/>
      <c r="BU166" s="206"/>
      <c r="BV166" s="206"/>
      <c r="BW166" s="206"/>
      <c r="BX166" s="206"/>
      <c r="BY166" s="206"/>
      <c r="BZ166" s="206"/>
      <c r="CA166" s="206"/>
      <c r="CB166" s="206"/>
      <c r="CC166" s="206"/>
      <c r="CD166" s="206"/>
      <c r="CE166" s="206"/>
      <c r="CF166" s="206"/>
      <c r="CG166" s="206"/>
      <c r="CH166" s="206"/>
      <c r="CI166" s="206"/>
      <c r="CJ166" s="206"/>
      <c r="CK166" s="206"/>
      <c r="CL166" s="206"/>
      <c r="CM166" s="206"/>
      <c r="CN166" s="206"/>
      <c r="CO166" s="206"/>
      <c r="CP166" s="206"/>
      <c r="CQ166" s="206"/>
      <c r="CR166" s="206"/>
      <c r="CS166" s="206"/>
      <c r="CT166" s="206"/>
      <c r="CU166" s="206"/>
      <c r="CV166" s="206"/>
      <c r="CW166" s="206"/>
      <c r="CX166" s="206"/>
      <c r="CY166" s="206"/>
      <c r="CZ166" s="206"/>
      <c r="DA166" s="206"/>
      <c r="DB166" s="206"/>
      <c r="DC166" s="206"/>
      <c r="DD166" s="206"/>
      <c r="DE166" s="206"/>
      <c r="DF166" s="206"/>
      <c r="DG166" s="206"/>
      <c r="DH166" s="206"/>
      <c r="DI166" s="206"/>
      <c r="DJ166" s="206"/>
      <c r="DK166" s="206"/>
      <c r="DL166" s="206"/>
      <c r="DM166" s="206"/>
      <c r="DN166" s="206"/>
      <c r="DO166" s="206"/>
      <c r="DP166" s="206"/>
      <c r="DQ166" s="206"/>
      <c r="DR166" s="206"/>
      <c r="DS166" s="206"/>
      <c r="DT166" s="206"/>
      <c r="DU166" s="206"/>
      <c r="DV166" s="206"/>
      <c r="DW166" s="206"/>
      <c r="DX166" s="206"/>
      <c r="DY166" s="206"/>
      <c r="DZ166" s="206"/>
      <c r="EA166" s="206"/>
      <c r="EB166" s="206"/>
      <c r="EC166" s="206"/>
      <c r="ED166" s="206"/>
      <c r="EE166" s="206"/>
      <c r="EF166" s="206"/>
      <c r="EG166" s="206"/>
      <c r="EH166" s="206"/>
      <c r="EI166" s="206"/>
      <c r="EJ166" s="206"/>
      <c r="EK166" s="206"/>
      <c r="EL166" s="206"/>
      <c r="EM166" s="206"/>
      <c r="EN166" s="206"/>
      <c r="EO166" s="206"/>
      <c r="EP166" s="206"/>
      <c r="EQ166" s="206"/>
      <c r="ER166" s="206"/>
      <c r="ES166" s="206"/>
      <c r="ET166" s="206"/>
      <c r="EU166" s="206"/>
      <c r="EV166" s="206"/>
      <c r="EW166" s="206"/>
      <c r="EX166" s="206"/>
      <c r="EY166" s="206"/>
      <c r="EZ166" s="206"/>
      <c r="FA166" s="206"/>
      <c r="FB166" s="206"/>
      <c r="FC166" s="206"/>
      <c r="FD166" s="206"/>
      <c r="FE166" s="206"/>
      <c r="FF166" s="206"/>
      <c r="FG166" s="206"/>
      <c r="FH166" s="206"/>
      <c r="FI166" s="206"/>
      <c r="FJ166" s="206"/>
      <c r="FK166" s="206"/>
      <c r="FL166" s="206"/>
      <c r="FM166" s="206"/>
      <c r="FN166" s="206"/>
      <c r="FO166" s="206"/>
      <c r="FP166" s="206"/>
      <c r="FQ166" s="206"/>
      <c r="FR166" s="206"/>
      <c r="FS166" s="206"/>
      <c r="FT166" s="206"/>
      <c r="FU166" s="206"/>
      <c r="FV166" s="206"/>
      <c r="FW166" s="206"/>
      <c r="FX166" s="206"/>
      <c r="FY166" s="206"/>
      <c r="FZ166" s="206"/>
      <c r="GA166" s="206"/>
      <c r="GB166" s="206"/>
      <c r="GC166" s="206"/>
      <c r="GD166" s="206"/>
      <c r="GE166" s="206"/>
      <c r="GF166" s="206"/>
      <c r="GG166" s="206"/>
      <c r="GH166" s="206"/>
      <c r="GI166" s="206"/>
      <c r="GJ166" s="206"/>
      <c r="GK166" s="206"/>
      <c r="GL166" s="206"/>
      <c r="GM166" s="206"/>
      <c r="GN166" s="206"/>
      <c r="GO166" s="206"/>
      <c r="GP166" s="206"/>
      <c r="GQ166" s="206"/>
      <c r="GR166" s="206"/>
      <c r="GS166" s="206"/>
      <c r="GT166" s="206"/>
      <c r="GU166" s="206"/>
      <c r="GV166" s="206"/>
      <c r="GW166" s="206"/>
      <c r="GX166" s="206"/>
      <c r="GY166" s="206"/>
      <c r="GZ166" s="206"/>
      <c r="HA166" s="206"/>
      <c r="HB166" s="206"/>
      <c r="HC166" s="206"/>
      <c r="HD166" s="206"/>
      <c r="HE166" s="206"/>
      <c r="HF166" s="206"/>
      <c r="HG166" s="206"/>
      <c r="HH166" s="206"/>
      <c r="HI166" s="206"/>
      <c r="HJ166" s="206"/>
      <c r="HK166" s="206"/>
      <c r="HL166" s="206"/>
      <c r="HM166" s="206"/>
      <c r="HN166" s="206"/>
      <c r="HO166" s="206"/>
      <c r="HP166" s="206"/>
      <c r="HQ166" s="206"/>
      <c r="HR166" s="206"/>
      <c r="HS166" s="206"/>
      <c r="HT166" s="206"/>
      <c r="HU166" s="206"/>
      <c r="HV166" s="206"/>
      <c r="HW166" s="206"/>
      <c r="HX166" s="206"/>
      <c r="HY166" s="206"/>
      <c r="HZ166" s="206"/>
      <c r="IA166" s="206"/>
      <c r="IB166" s="206"/>
      <c r="IC166" s="206"/>
      <c r="ID166" s="206"/>
      <c r="IE166" s="206"/>
      <c r="IF166" s="206"/>
      <c r="IG166" s="206"/>
      <c r="IH166" s="206"/>
      <c r="II166" s="206"/>
      <c r="IJ166" s="206"/>
      <c r="IK166" s="206"/>
      <c r="IL166" s="206"/>
      <c r="IM166" s="206"/>
      <c r="IN166" s="206"/>
      <c r="IO166" s="206"/>
      <c r="IP166" s="206"/>
      <c r="IQ166" s="206"/>
      <c r="IR166" s="206"/>
      <c r="IS166" s="206"/>
      <c r="IT166" s="206"/>
      <c r="IU166" s="206"/>
      <c r="IV166" s="206"/>
      <c r="IW166" s="206"/>
      <c r="IX166" s="206"/>
      <c r="IY166" s="206"/>
      <c r="IZ166" s="206"/>
      <c r="JA166" s="206"/>
      <c r="JB166" s="206"/>
      <c r="JC166" s="206"/>
      <c r="JD166" s="206"/>
      <c r="JE166" s="206"/>
      <c r="JF166" s="206"/>
      <c r="JG166" s="206"/>
      <c r="JH166" s="206"/>
      <c r="JI166" s="206"/>
      <c r="JJ166" s="206"/>
      <c r="JK166" s="206"/>
      <c r="JL166" s="206"/>
      <c r="JM166" s="206"/>
      <c r="JN166" s="206"/>
    </row>
    <row r="167" spans="1:274" s="207" customFormat="1" ht="141" customHeight="1" x14ac:dyDescent="0.25">
      <c r="A167" s="397"/>
      <c r="B167" s="395"/>
      <c r="C167" s="339"/>
      <c r="D167" s="339"/>
      <c r="E167" s="339"/>
      <c r="F167" s="339"/>
      <c r="G167" s="339"/>
      <c r="H167" s="339"/>
      <c r="I167" s="339"/>
      <c r="J167" s="339"/>
      <c r="K167" s="339"/>
      <c r="L167" s="339"/>
      <c r="M167" s="382"/>
      <c r="N167" s="374"/>
      <c r="O167" s="366"/>
      <c r="P167" s="367"/>
      <c r="Q167" s="366">
        <f ca="1">IF(NOT(ISERROR(MATCH(P167,_xlfn.ANCHORARRAY(F178),0))),O180&amp;"Por favor no seleccionar los criterios de impacto",P167)</f>
        <v>0</v>
      </c>
      <c r="R167" s="374"/>
      <c r="S167" s="366"/>
      <c r="T167" s="365"/>
      <c r="U167" s="208">
        <v>2</v>
      </c>
      <c r="V167" s="303" t="s">
        <v>851</v>
      </c>
      <c r="W167" s="193" t="str">
        <f t="shared" si="218"/>
        <v>Probabilidad</v>
      </c>
      <c r="X167" s="194" t="s">
        <v>79</v>
      </c>
      <c r="Y167" s="194" t="s">
        <v>80</v>
      </c>
      <c r="Z167" s="195" t="str">
        <f t="shared" ref="Z167:Z171" si="221">IF(AND(X167="Preventivo",Y167="Automático"),"50%",IF(AND(X167="Preventivo",Y167="Manual"),"40%",IF(AND(X167="Detectivo",Y167="Automático"),"40%",IF(AND(X167="Detectivo",Y167="Manual"),"30%",IF(AND(X167="Correctivo",Y167="Automático"),"35%",IF(AND(X167="Correctivo",Y167="Manual"),"25%",""))))))</f>
        <v>40%</v>
      </c>
      <c r="AA167" s="194" t="s">
        <v>203</v>
      </c>
      <c r="AB167" s="194" t="s">
        <v>84</v>
      </c>
      <c r="AC167" s="194" t="s">
        <v>259</v>
      </c>
      <c r="AD167" s="196">
        <f>IFERROR(IF(AND(W166="Probabilidad",W167="Probabilidad"),(AF166-(+AF166*Z167)),IF(W167="Probabilidad",(O166-(+O166*Z167)),IF(W167="Impacto",AF166,""))),"")</f>
        <v>0.14399999999999999</v>
      </c>
      <c r="AE167" s="197" t="str">
        <f t="shared" ref="AE167:AE171" si="222">IFERROR(IF(AD167="","",IF(AD167&lt;=0.2,"Muy Baja",IF(AD167&lt;=0.4,"Baja",IF(AD167&lt;=0.6,"Media",IF(AD167&lt;=0.8,"Alta","Muy Alta"))))),"")</f>
        <v>Muy Baja</v>
      </c>
      <c r="AF167" s="195">
        <f t="shared" ref="AF167:AF171" si="223">+AD167</f>
        <v>0.14399999999999999</v>
      </c>
      <c r="AG167" s="197" t="str">
        <f t="shared" ref="AG167:AG171" si="224">IFERROR(IF(AH167="","",IF(AH167&lt;=0.2,"Leve",IF(AH167&lt;=0.4,"Menor",IF(AH167&lt;=0.6,"Moderado",IF(AH167&lt;=0.8,"Mayor","Catastrófico"))))),"")</f>
        <v>Leve</v>
      </c>
      <c r="AH167" s="195">
        <f>IFERROR(IF(AND(W166="Impacto",W167="Impacto"),(AH166-(+AH166*Z167)),IF(W167="Impacto",($R$13-(+$R$13*Z167)),IF(W167="Probabilidad",AH166,""))),"")</f>
        <v>0.2</v>
      </c>
      <c r="AI167" s="198" t="str">
        <f t="shared" ref="AI167:AI171" si="225">IFERROR(IF(OR(AND(AE167="Muy Baja",AG167="Leve"),AND(AE167="Muy Baja",AG167="Menor"),AND(AE167="Baja",AG167="Leve")),"Bajo",IF(OR(AND(AE167="Muy baja",AG167="Moderado"),AND(AE167="Baja",AG167="Menor"),AND(AE167="Baja",AG167="Moderado"),AND(AE167="Media",AG167="Leve"),AND(AE167="Media",AG167="Menor"),AND(AE167="Media",AG167="Moderado"),AND(AE167="Alta",AG167="Leve"),AND(AE167="Alta",AG167="Menor")),"Moderado",IF(OR(AND(AE167="Muy Baja",AG167="Mayor"),AND(AE167="Baja",AG167="Mayor"),AND(AE167="Media",AG167="Mayor"),AND(AE167="Alta",AG167="Moderado"),AND(AE167="Alta",AG167="Mayor"),AND(AE167="Muy Alta",AG167="Leve"),AND(AE167="Muy Alta",AG167="Menor"),AND(AE167="Muy Alta",AG167="Moderado"),AND(AE167="Muy Alta",AG167="Mayor")),"Alto",IF(OR(AND(AE167="Muy Baja",AG167="Catastrófico"),AND(AE167="Baja",AG167="Catastrófico"),AND(AE167="Media",AG167="Catastrófico"),AND(AE167="Alta",AG167="Catastrófico"),AND(AE167="Muy Alta",AG167="Catastrófico")),"Extremo","")))),"")</f>
        <v>Bajo</v>
      </c>
      <c r="AJ167" s="199" t="s">
        <v>82</v>
      </c>
      <c r="AK167" s="308" t="s">
        <v>852</v>
      </c>
      <c r="AL167" s="302" t="s">
        <v>846</v>
      </c>
      <c r="AM167" s="302" t="s">
        <v>853</v>
      </c>
      <c r="AN167" s="201" t="s">
        <v>320</v>
      </c>
      <c r="AO167" s="328"/>
      <c r="AP167" s="328"/>
      <c r="AQ167" s="328"/>
      <c r="AR167" s="205"/>
      <c r="AS167" s="205"/>
      <c r="AT167" s="205"/>
      <c r="AU167" s="205"/>
      <c r="AV167" s="205"/>
      <c r="AW167" s="205"/>
      <c r="AX167" s="205"/>
      <c r="AY167" s="205"/>
      <c r="AZ167" s="205"/>
      <c r="BA167" s="205"/>
      <c r="BB167" s="205"/>
      <c r="BC167" s="205"/>
      <c r="BD167" s="205"/>
      <c r="BE167" s="205"/>
      <c r="BF167" s="205"/>
      <c r="BG167" s="205"/>
      <c r="BH167" s="205"/>
      <c r="BI167" s="205"/>
      <c r="BJ167" s="205"/>
      <c r="BK167" s="205"/>
      <c r="BL167" s="205"/>
      <c r="BM167" s="205"/>
      <c r="BN167" s="205"/>
      <c r="BO167" s="205"/>
      <c r="BP167" s="205"/>
      <c r="BQ167" s="205"/>
      <c r="BR167" s="206"/>
      <c r="BS167" s="206"/>
      <c r="BT167" s="206"/>
      <c r="BU167" s="206"/>
      <c r="BV167" s="206"/>
      <c r="BW167" s="206"/>
      <c r="BX167" s="206"/>
      <c r="BY167" s="206"/>
      <c r="BZ167" s="206"/>
      <c r="CA167" s="206"/>
      <c r="CB167" s="206"/>
      <c r="CC167" s="206"/>
      <c r="CD167" s="206"/>
      <c r="CE167" s="206"/>
      <c r="CF167" s="206"/>
      <c r="CG167" s="206"/>
      <c r="CH167" s="206"/>
      <c r="CI167" s="206"/>
      <c r="CJ167" s="206"/>
      <c r="CK167" s="206"/>
      <c r="CL167" s="206"/>
      <c r="CM167" s="206"/>
      <c r="CN167" s="206"/>
      <c r="CO167" s="206"/>
      <c r="CP167" s="206"/>
      <c r="CQ167" s="206"/>
      <c r="CR167" s="206"/>
      <c r="CS167" s="206"/>
      <c r="CT167" s="206"/>
      <c r="CU167" s="206"/>
      <c r="CV167" s="206"/>
      <c r="CW167" s="206"/>
      <c r="CX167" s="206"/>
      <c r="CY167" s="206"/>
      <c r="CZ167" s="206"/>
      <c r="DA167" s="206"/>
      <c r="DB167" s="206"/>
      <c r="DC167" s="206"/>
      <c r="DD167" s="206"/>
      <c r="DE167" s="206"/>
      <c r="DF167" s="206"/>
      <c r="DG167" s="206"/>
      <c r="DH167" s="206"/>
      <c r="DI167" s="206"/>
      <c r="DJ167" s="206"/>
      <c r="DK167" s="206"/>
      <c r="DL167" s="206"/>
      <c r="DM167" s="206"/>
      <c r="DN167" s="206"/>
      <c r="DO167" s="206"/>
      <c r="DP167" s="206"/>
      <c r="DQ167" s="206"/>
      <c r="DR167" s="206"/>
      <c r="DS167" s="206"/>
      <c r="DT167" s="206"/>
      <c r="DU167" s="206"/>
      <c r="DV167" s="206"/>
      <c r="DW167" s="206"/>
      <c r="DX167" s="206"/>
      <c r="DY167" s="206"/>
      <c r="DZ167" s="206"/>
      <c r="EA167" s="206"/>
      <c r="EB167" s="206"/>
      <c r="EC167" s="206"/>
      <c r="ED167" s="206"/>
      <c r="EE167" s="206"/>
      <c r="EF167" s="206"/>
      <c r="EG167" s="206"/>
      <c r="EH167" s="206"/>
      <c r="EI167" s="206"/>
      <c r="EJ167" s="206"/>
      <c r="EK167" s="206"/>
      <c r="EL167" s="206"/>
      <c r="EM167" s="206"/>
      <c r="EN167" s="206"/>
      <c r="EO167" s="206"/>
      <c r="EP167" s="206"/>
      <c r="EQ167" s="206"/>
      <c r="ER167" s="206"/>
      <c r="ES167" s="206"/>
      <c r="ET167" s="206"/>
      <c r="EU167" s="206"/>
      <c r="EV167" s="206"/>
      <c r="EW167" s="206"/>
      <c r="EX167" s="206"/>
      <c r="EY167" s="206"/>
      <c r="EZ167" s="206"/>
      <c r="FA167" s="206"/>
      <c r="FB167" s="206"/>
      <c r="FC167" s="206"/>
      <c r="FD167" s="206"/>
      <c r="FE167" s="206"/>
      <c r="FF167" s="206"/>
      <c r="FG167" s="206"/>
      <c r="FH167" s="206"/>
      <c r="FI167" s="206"/>
      <c r="FJ167" s="206"/>
      <c r="FK167" s="206"/>
      <c r="FL167" s="206"/>
      <c r="FM167" s="206"/>
      <c r="FN167" s="206"/>
      <c r="FO167" s="206"/>
      <c r="FP167" s="206"/>
      <c r="FQ167" s="206"/>
      <c r="FR167" s="206"/>
      <c r="FS167" s="206"/>
      <c r="FT167" s="206"/>
      <c r="FU167" s="206"/>
      <c r="FV167" s="206"/>
      <c r="FW167" s="206"/>
      <c r="FX167" s="206"/>
      <c r="FY167" s="206"/>
      <c r="FZ167" s="206"/>
      <c r="GA167" s="206"/>
      <c r="GB167" s="206"/>
      <c r="GC167" s="206"/>
      <c r="GD167" s="206"/>
      <c r="GE167" s="206"/>
      <c r="GF167" s="206"/>
      <c r="GG167" s="206"/>
      <c r="GH167" s="206"/>
      <c r="GI167" s="206"/>
      <c r="GJ167" s="206"/>
      <c r="GK167" s="206"/>
      <c r="GL167" s="206"/>
      <c r="GM167" s="206"/>
      <c r="GN167" s="206"/>
      <c r="GO167" s="206"/>
      <c r="GP167" s="206"/>
      <c r="GQ167" s="206"/>
      <c r="GR167" s="206"/>
      <c r="GS167" s="206"/>
      <c r="GT167" s="206"/>
      <c r="GU167" s="206"/>
      <c r="GV167" s="206"/>
      <c r="GW167" s="206"/>
      <c r="GX167" s="206"/>
      <c r="GY167" s="206"/>
      <c r="GZ167" s="206"/>
      <c r="HA167" s="206"/>
      <c r="HB167" s="206"/>
      <c r="HC167" s="206"/>
      <c r="HD167" s="206"/>
      <c r="HE167" s="206"/>
      <c r="HF167" s="206"/>
      <c r="HG167" s="206"/>
      <c r="HH167" s="206"/>
      <c r="HI167" s="206"/>
      <c r="HJ167" s="206"/>
      <c r="HK167" s="206"/>
      <c r="HL167" s="206"/>
      <c r="HM167" s="206"/>
      <c r="HN167" s="206"/>
      <c r="HO167" s="206"/>
      <c r="HP167" s="206"/>
      <c r="HQ167" s="206"/>
      <c r="HR167" s="206"/>
      <c r="HS167" s="206"/>
      <c r="HT167" s="206"/>
      <c r="HU167" s="206"/>
      <c r="HV167" s="206"/>
      <c r="HW167" s="206"/>
      <c r="HX167" s="206"/>
      <c r="HY167" s="206"/>
      <c r="HZ167" s="206"/>
      <c r="IA167" s="206"/>
      <c r="IB167" s="206"/>
      <c r="IC167" s="206"/>
      <c r="ID167" s="206"/>
      <c r="IE167" s="206"/>
      <c r="IF167" s="206"/>
      <c r="IG167" s="206"/>
      <c r="IH167" s="206"/>
      <c r="II167" s="206"/>
      <c r="IJ167" s="206"/>
      <c r="IK167" s="206"/>
      <c r="IL167" s="206"/>
      <c r="IM167" s="206"/>
      <c r="IN167" s="206"/>
      <c r="IO167" s="206"/>
      <c r="IP167" s="206"/>
      <c r="IQ167" s="206"/>
      <c r="IR167" s="206"/>
      <c r="IS167" s="206"/>
      <c r="IT167" s="206"/>
      <c r="IU167" s="206"/>
      <c r="IV167" s="206"/>
      <c r="IW167" s="206"/>
      <c r="IX167" s="206"/>
      <c r="IY167" s="206"/>
      <c r="IZ167" s="206"/>
      <c r="JA167" s="206"/>
      <c r="JB167" s="206"/>
      <c r="JC167" s="206"/>
      <c r="JD167" s="206"/>
      <c r="JE167" s="206"/>
      <c r="JF167" s="206"/>
      <c r="JG167" s="206"/>
      <c r="JH167" s="206"/>
      <c r="JI167" s="206"/>
      <c r="JJ167" s="206"/>
      <c r="JK167" s="206"/>
      <c r="JL167" s="206"/>
      <c r="JM167" s="206"/>
      <c r="JN167" s="206"/>
    </row>
    <row r="168" spans="1:274" s="207" customFormat="1" ht="15.75" x14ac:dyDescent="0.25">
      <c r="A168" s="397"/>
      <c r="B168" s="395"/>
      <c r="C168" s="339"/>
      <c r="D168" s="339"/>
      <c r="E168" s="339"/>
      <c r="F168" s="339"/>
      <c r="G168" s="339"/>
      <c r="H168" s="339"/>
      <c r="I168" s="339"/>
      <c r="J168" s="339"/>
      <c r="K168" s="339"/>
      <c r="L168" s="339"/>
      <c r="M168" s="382"/>
      <c r="N168" s="374"/>
      <c r="O168" s="366"/>
      <c r="P168" s="367"/>
      <c r="Q168" s="366">
        <f ca="1">IF(NOT(ISERROR(MATCH(P168,_xlfn.ANCHORARRAY(F179),0))),O181&amp;"Por favor no seleccionar los criterios de impacto",P168)</f>
        <v>0</v>
      </c>
      <c r="R168" s="374"/>
      <c r="S168" s="366"/>
      <c r="T168" s="365"/>
      <c r="U168" s="208">
        <v>3</v>
      </c>
      <c r="V168" s="192"/>
      <c r="W168" s="193" t="str">
        <f t="shared" si="218"/>
        <v/>
      </c>
      <c r="X168" s="194"/>
      <c r="Y168" s="194"/>
      <c r="Z168" s="195" t="str">
        <f t="shared" si="221"/>
        <v/>
      </c>
      <c r="AA168" s="194"/>
      <c r="AB168" s="194"/>
      <c r="AC168" s="194"/>
      <c r="AD168" s="196" t="str">
        <f>IFERROR(IF(AND(W167="Probabilidad",W168="Probabilidad"),(AF167-(+AF167*Z168)),IF(AND(W167="Impacto",W168="Probabilidad"),(AF166-(+AF166*Z168)),IF(W168="Impacto",AF167,""))),"")</f>
        <v/>
      </c>
      <c r="AE168" s="197" t="str">
        <f t="shared" si="222"/>
        <v/>
      </c>
      <c r="AF168" s="195" t="str">
        <f t="shared" si="223"/>
        <v/>
      </c>
      <c r="AG168" s="197" t="str">
        <f t="shared" si="224"/>
        <v/>
      </c>
      <c r="AH168" s="195" t="str">
        <f>IFERROR(IF(AND(W167="Impacto",W168="Impacto"),(AH167-(+AH167*Z168)),IF(AND(W167="Probabilidad",W168="Impacto"),(AH166-(+AH166*Z168)),IF(W168="Probabilidad",AH167,""))),"")</f>
        <v/>
      </c>
      <c r="AI168" s="198" t="str">
        <f t="shared" si="225"/>
        <v/>
      </c>
      <c r="AJ168" s="199"/>
      <c r="AK168" s="302"/>
      <c r="AL168" s="304"/>
      <c r="AM168" s="304"/>
      <c r="AN168" s="201"/>
      <c r="AO168" s="328"/>
      <c r="AP168" s="328"/>
      <c r="AQ168" s="328"/>
      <c r="AR168" s="205"/>
      <c r="AS168" s="205"/>
      <c r="AT168" s="205"/>
      <c r="AU168" s="205"/>
      <c r="AV168" s="205"/>
      <c r="AW168" s="205"/>
      <c r="AX168" s="205"/>
      <c r="AY168" s="205"/>
      <c r="AZ168" s="205"/>
      <c r="BA168" s="205"/>
      <c r="BB168" s="205"/>
      <c r="BC168" s="205"/>
      <c r="BD168" s="205"/>
      <c r="BE168" s="205"/>
      <c r="BF168" s="205"/>
      <c r="BG168" s="205"/>
      <c r="BH168" s="205"/>
      <c r="BI168" s="205"/>
      <c r="BJ168" s="205"/>
      <c r="BK168" s="205"/>
      <c r="BL168" s="205"/>
      <c r="BM168" s="205"/>
      <c r="BN168" s="205"/>
      <c r="BO168" s="205"/>
      <c r="BP168" s="205"/>
      <c r="BQ168" s="205"/>
      <c r="BR168" s="206"/>
      <c r="BS168" s="206"/>
      <c r="BT168" s="206"/>
      <c r="BU168" s="206"/>
      <c r="BV168" s="206"/>
      <c r="BW168" s="206"/>
      <c r="BX168" s="206"/>
      <c r="BY168" s="206"/>
      <c r="BZ168" s="206"/>
      <c r="CA168" s="206"/>
      <c r="CB168" s="206"/>
      <c r="CC168" s="206"/>
      <c r="CD168" s="206"/>
      <c r="CE168" s="206"/>
      <c r="CF168" s="206"/>
      <c r="CG168" s="206"/>
      <c r="CH168" s="206"/>
      <c r="CI168" s="206"/>
      <c r="CJ168" s="206"/>
      <c r="CK168" s="206"/>
      <c r="CL168" s="206"/>
      <c r="CM168" s="206"/>
      <c r="CN168" s="206"/>
      <c r="CO168" s="206"/>
      <c r="CP168" s="206"/>
      <c r="CQ168" s="206"/>
      <c r="CR168" s="206"/>
      <c r="CS168" s="206"/>
      <c r="CT168" s="206"/>
      <c r="CU168" s="206"/>
      <c r="CV168" s="206"/>
      <c r="CW168" s="206"/>
      <c r="CX168" s="206"/>
      <c r="CY168" s="206"/>
      <c r="CZ168" s="206"/>
      <c r="DA168" s="206"/>
      <c r="DB168" s="206"/>
      <c r="DC168" s="206"/>
      <c r="DD168" s="206"/>
      <c r="DE168" s="206"/>
      <c r="DF168" s="206"/>
      <c r="DG168" s="206"/>
      <c r="DH168" s="206"/>
      <c r="DI168" s="206"/>
      <c r="DJ168" s="206"/>
      <c r="DK168" s="206"/>
      <c r="DL168" s="206"/>
      <c r="DM168" s="206"/>
      <c r="DN168" s="206"/>
      <c r="DO168" s="206"/>
      <c r="DP168" s="206"/>
      <c r="DQ168" s="206"/>
      <c r="DR168" s="206"/>
      <c r="DS168" s="206"/>
      <c r="DT168" s="206"/>
      <c r="DU168" s="206"/>
      <c r="DV168" s="206"/>
      <c r="DW168" s="206"/>
      <c r="DX168" s="206"/>
      <c r="DY168" s="206"/>
      <c r="DZ168" s="206"/>
      <c r="EA168" s="206"/>
      <c r="EB168" s="206"/>
      <c r="EC168" s="206"/>
      <c r="ED168" s="206"/>
      <c r="EE168" s="206"/>
      <c r="EF168" s="206"/>
      <c r="EG168" s="206"/>
      <c r="EH168" s="206"/>
      <c r="EI168" s="206"/>
      <c r="EJ168" s="206"/>
      <c r="EK168" s="206"/>
      <c r="EL168" s="206"/>
      <c r="EM168" s="206"/>
      <c r="EN168" s="206"/>
      <c r="EO168" s="206"/>
      <c r="EP168" s="206"/>
      <c r="EQ168" s="206"/>
      <c r="ER168" s="206"/>
      <c r="ES168" s="206"/>
      <c r="ET168" s="206"/>
      <c r="EU168" s="206"/>
      <c r="EV168" s="206"/>
      <c r="EW168" s="206"/>
      <c r="EX168" s="206"/>
      <c r="EY168" s="206"/>
      <c r="EZ168" s="206"/>
      <c r="FA168" s="206"/>
      <c r="FB168" s="206"/>
      <c r="FC168" s="206"/>
      <c r="FD168" s="206"/>
      <c r="FE168" s="206"/>
      <c r="FF168" s="206"/>
      <c r="FG168" s="206"/>
      <c r="FH168" s="206"/>
      <c r="FI168" s="206"/>
      <c r="FJ168" s="206"/>
      <c r="FK168" s="206"/>
      <c r="FL168" s="206"/>
      <c r="FM168" s="206"/>
      <c r="FN168" s="206"/>
      <c r="FO168" s="206"/>
      <c r="FP168" s="206"/>
      <c r="FQ168" s="206"/>
      <c r="FR168" s="206"/>
      <c r="FS168" s="206"/>
      <c r="FT168" s="206"/>
      <c r="FU168" s="206"/>
      <c r="FV168" s="206"/>
      <c r="FW168" s="206"/>
      <c r="FX168" s="206"/>
      <c r="FY168" s="206"/>
      <c r="FZ168" s="206"/>
      <c r="GA168" s="206"/>
      <c r="GB168" s="206"/>
      <c r="GC168" s="206"/>
      <c r="GD168" s="206"/>
      <c r="GE168" s="206"/>
      <c r="GF168" s="206"/>
      <c r="GG168" s="206"/>
      <c r="GH168" s="206"/>
      <c r="GI168" s="206"/>
      <c r="GJ168" s="206"/>
      <c r="GK168" s="206"/>
      <c r="GL168" s="206"/>
      <c r="GM168" s="206"/>
      <c r="GN168" s="206"/>
      <c r="GO168" s="206"/>
      <c r="GP168" s="206"/>
      <c r="GQ168" s="206"/>
      <c r="GR168" s="206"/>
      <c r="GS168" s="206"/>
      <c r="GT168" s="206"/>
      <c r="GU168" s="206"/>
      <c r="GV168" s="206"/>
      <c r="GW168" s="206"/>
      <c r="GX168" s="206"/>
      <c r="GY168" s="206"/>
      <c r="GZ168" s="206"/>
      <c r="HA168" s="206"/>
      <c r="HB168" s="206"/>
      <c r="HC168" s="206"/>
      <c r="HD168" s="206"/>
      <c r="HE168" s="206"/>
      <c r="HF168" s="206"/>
      <c r="HG168" s="206"/>
      <c r="HH168" s="206"/>
      <c r="HI168" s="206"/>
      <c r="HJ168" s="206"/>
      <c r="HK168" s="206"/>
      <c r="HL168" s="206"/>
      <c r="HM168" s="206"/>
      <c r="HN168" s="206"/>
      <c r="HO168" s="206"/>
      <c r="HP168" s="206"/>
      <c r="HQ168" s="206"/>
      <c r="HR168" s="206"/>
      <c r="HS168" s="206"/>
      <c r="HT168" s="206"/>
      <c r="HU168" s="206"/>
      <c r="HV168" s="206"/>
      <c r="HW168" s="206"/>
      <c r="HX168" s="206"/>
      <c r="HY168" s="206"/>
      <c r="HZ168" s="206"/>
      <c r="IA168" s="206"/>
      <c r="IB168" s="206"/>
      <c r="IC168" s="206"/>
      <c r="ID168" s="206"/>
      <c r="IE168" s="206"/>
      <c r="IF168" s="206"/>
      <c r="IG168" s="206"/>
      <c r="IH168" s="206"/>
      <c r="II168" s="206"/>
      <c r="IJ168" s="206"/>
      <c r="IK168" s="206"/>
      <c r="IL168" s="206"/>
      <c r="IM168" s="206"/>
      <c r="IN168" s="206"/>
      <c r="IO168" s="206"/>
      <c r="IP168" s="206"/>
      <c r="IQ168" s="206"/>
      <c r="IR168" s="206"/>
      <c r="IS168" s="206"/>
      <c r="IT168" s="206"/>
      <c r="IU168" s="206"/>
      <c r="IV168" s="206"/>
      <c r="IW168" s="206"/>
      <c r="IX168" s="206"/>
      <c r="IY168" s="206"/>
      <c r="IZ168" s="206"/>
      <c r="JA168" s="206"/>
      <c r="JB168" s="206"/>
      <c r="JC168" s="206"/>
      <c r="JD168" s="206"/>
      <c r="JE168" s="206"/>
      <c r="JF168" s="206"/>
      <c r="JG168" s="206"/>
      <c r="JH168" s="206"/>
      <c r="JI168" s="206"/>
      <c r="JJ168" s="206"/>
      <c r="JK168" s="206"/>
      <c r="JL168" s="206"/>
      <c r="JM168" s="206"/>
      <c r="JN168" s="206"/>
    </row>
    <row r="169" spans="1:274" s="207" customFormat="1" ht="15.75" x14ac:dyDescent="0.25">
      <c r="A169" s="397"/>
      <c r="B169" s="395"/>
      <c r="C169" s="339"/>
      <c r="D169" s="339"/>
      <c r="E169" s="339"/>
      <c r="F169" s="339"/>
      <c r="G169" s="339"/>
      <c r="H169" s="339"/>
      <c r="I169" s="339"/>
      <c r="J169" s="339"/>
      <c r="K169" s="339"/>
      <c r="L169" s="339"/>
      <c r="M169" s="382"/>
      <c r="N169" s="374"/>
      <c r="O169" s="366"/>
      <c r="P169" s="367"/>
      <c r="Q169" s="366">
        <f ca="1">IF(NOT(ISERROR(MATCH(P169,_xlfn.ANCHORARRAY(F180),0))),O182&amp;"Por favor no seleccionar los criterios de impacto",P169)</f>
        <v>0</v>
      </c>
      <c r="R169" s="374"/>
      <c r="S169" s="366"/>
      <c r="T169" s="365"/>
      <c r="U169" s="208">
        <v>4</v>
      </c>
      <c r="V169" s="303"/>
      <c r="W169" s="193" t="str">
        <f t="shared" si="218"/>
        <v/>
      </c>
      <c r="X169" s="194"/>
      <c r="Y169" s="194"/>
      <c r="Z169" s="195" t="str">
        <f t="shared" si="221"/>
        <v/>
      </c>
      <c r="AA169" s="194"/>
      <c r="AB169" s="194"/>
      <c r="AC169" s="194"/>
      <c r="AD169" s="196" t="str">
        <f t="shared" ref="AD169:AD171" si="226">IFERROR(IF(AND(W168="Probabilidad",W169="Probabilidad"),(AF168-(+AF168*Z169)),IF(AND(W168="Impacto",W169="Probabilidad"),(AF167-(+AF167*Z169)),IF(W169="Impacto",AF168,""))),"")</f>
        <v/>
      </c>
      <c r="AE169" s="197" t="str">
        <f t="shared" si="222"/>
        <v/>
      </c>
      <c r="AF169" s="195" t="str">
        <f t="shared" si="223"/>
        <v/>
      </c>
      <c r="AG169" s="197" t="str">
        <f t="shared" si="224"/>
        <v/>
      </c>
      <c r="AH169" s="195" t="str">
        <f t="shared" ref="AH169:AH171" si="227">IFERROR(IF(AND(W168="Impacto",W169="Impacto"),(AH168-(+AH168*Z169)),IF(AND(W168="Probabilidad",W169="Impacto"),(AH167-(+AH167*Z169)),IF(W169="Probabilidad",AH168,""))),"")</f>
        <v/>
      </c>
      <c r="AI169" s="198" t="str">
        <f>IFERROR(IF(OR(AND(AE169="Muy Baja",AG169="Leve"),AND(AE169="Muy Baja",AG169="Menor"),AND(AE169="Baja",AG169="Leve")),"Bajo",IF(OR(AND(AE169="Muy baja",AG169="Moderado"),AND(AE169="Baja",AG169="Menor"),AND(AE169="Baja",AG169="Moderado"),AND(AE169="Media",AG169="Leve"),AND(AE169="Media",AG169="Menor"),AND(AE169="Media",AG169="Moderado"),AND(AE169="Alta",AG169="Leve"),AND(AE169="Alta",AG169="Menor")),"Moderado",IF(OR(AND(AE169="Muy Baja",AG169="Mayor"),AND(AE169="Baja",AG169="Mayor"),AND(AE169="Media",AG169="Mayor"),AND(AE169="Alta",AG169="Moderado"),AND(AE169="Alta",AG169="Mayor"),AND(AE169="Muy Alta",AG169="Leve"),AND(AE169="Muy Alta",AG169="Menor"),AND(AE169="Muy Alta",AG169="Moderado"),AND(AE169="Muy Alta",AG169="Mayor")),"Alto",IF(OR(AND(AE169="Muy Baja",AG169="Catastrófico"),AND(AE169="Baja",AG169="Catastrófico"),AND(AE169="Media",AG169="Catastrófico"),AND(AE169="Alta",AG169="Catastrófico"),AND(AE169="Muy Alta",AG169="Catastrófico")),"Extremo","")))),"")</f>
        <v/>
      </c>
      <c r="AJ169" s="199"/>
      <c r="AK169" s="302"/>
      <c r="AL169" s="304"/>
      <c r="AM169" s="304"/>
      <c r="AN169" s="201"/>
      <c r="AO169" s="328"/>
      <c r="AP169" s="328"/>
      <c r="AQ169" s="328"/>
      <c r="AR169" s="205"/>
      <c r="AS169" s="205"/>
      <c r="AT169" s="205"/>
      <c r="AU169" s="205"/>
      <c r="AV169" s="205"/>
      <c r="AW169" s="205"/>
      <c r="AX169" s="205"/>
      <c r="AY169" s="205"/>
      <c r="AZ169" s="205"/>
      <c r="BA169" s="205"/>
      <c r="BB169" s="205"/>
      <c r="BC169" s="205"/>
      <c r="BD169" s="205"/>
      <c r="BE169" s="205"/>
      <c r="BF169" s="205"/>
      <c r="BG169" s="205"/>
      <c r="BH169" s="205"/>
      <c r="BI169" s="205"/>
      <c r="BJ169" s="205"/>
      <c r="BK169" s="205"/>
      <c r="BL169" s="205"/>
      <c r="BM169" s="205"/>
      <c r="BN169" s="205"/>
      <c r="BO169" s="205"/>
      <c r="BP169" s="205"/>
      <c r="BQ169" s="205"/>
      <c r="BR169" s="206"/>
      <c r="BS169" s="206"/>
      <c r="BT169" s="206"/>
      <c r="BU169" s="206"/>
      <c r="BV169" s="206"/>
      <c r="BW169" s="206"/>
      <c r="BX169" s="206"/>
      <c r="BY169" s="206"/>
      <c r="BZ169" s="206"/>
      <c r="CA169" s="206"/>
      <c r="CB169" s="206"/>
      <c r="CC169" s="206"/>
      <c r="CD169" s="206"/>
      <c r="CE169" s="206"/>
      <c r="CF169" s="206"/>
      <c r="CG169" s="206"/>
      <c r="CH169" s="206"/>
      <c r="CI169" s="206"/>
      <c r="CJ169" s="206"/>
      <c r="CK169" s="206"/>
      <c r="CL169" s="206"/>
      <c r="CM169" s="206"/>
      <c r="CN169" s="206"/>
      <c r="CO169" s="206"/>
      <c r="CP169" s="206"/>
      <c r="CQ169" s="206"/>
      <c r="CR169" s="206"/>
      <c r="CS169" s="206"/>
      <c r="CT169" s="206"/>
      <c r="CU169" s="206"/>
      <c r="CV169" s="206"/>
      <c r="CW169" s="206"/>
      <c r="CX169" s="206"/>
      <c r="CY169" s="206"/>
      <c r="CZ169" s="206"/>
      <c r="DA169" s="206"/>
      <c r="DB169" s="206"/>
      <c r="DC169" s="206"/>
      <c r="DD169" s="206"/>
      <c r="DE169" s="206"/>
      <c r="DF169" s="206"/>
      <c r="DG169" s="206"/>
      <c r="DH169" s="206"/>
      <c r="DI169" s="206"/>
      <c r="DJ169" s="206"/>
      <c r="DK169" s="206"/>
      <c r="DL169" s="206"/>
      <c r="DM169" s="206"/>
      <c r="DN169" s="206"/>
      <c r="DO169" s="206"/>
      <c r="DP169" s="206"/>
      <c r="DQ169" s="206"/>
      <c r="DR169" s="206"/>
      <c r="DS169" s="206"/>
      <c r="DT169" s="206"/>
      <c r="DU169" s="206"/>
      <c r="DV169" s="206"/>
      <c r="DW169" s="206"/>
      <c r="DX169" s="206"/>
      <c r="DY169" s="206"/>
      <c r="DZ169" s="206"/>
      <c r="EA169" s="206"/>
      <c r="EB169" s="206"/>
      <c r="EC169" s="206"/>
      <c r="ED169" s="206"/>
      <c r="EE169" s="206"/>
      <c r="EF169" s="206"/>
      <c r="EG169" s="206"/>
      <c r="EH169" s="206"/>
      <c r="EI169" s="206"/>
      <c r="EJ169" s="206"/>
      <c r="EK169" s="206"/>
      <c r="EL169" s="206"/>
      <c r="EM169" s="206"/>
      <c r="EN169" s="206"/>
      <c r="EO169" s="206"/>
      <c r="EP169" s="206"/>
      <c r="EQ169" s="206"/>
      <c r="ER169" s="206"/>
      <c r="ES169" s="206"/>
      <c r="ET169" s="206"/>
      <c r="EU169" s="206"/>
      <c r="EV169" s="206"/>
      <c r="EW169" s="206"/>
      <c r="EX169" s="206"/>
      <c r="EY169" s="206"/>
      <c r="EZ169" s="206"/>
      <c r="FA169" s="206"/>
      <c r="FB169" s="206"/>
      <c r="FC169" s="206"/>
      <c r="FD169" s="206"/>
      <c r="FE169" s="206"/>
      <c r="FF169" s="206"/>
      <c r="FG169" s="206"/>
      <c r="FH169" s="206"/>
      <c r="FI169" s="206"/>
      <c r="FJ169" s="206"/>
      <c r="FK169" s="206"/>
      <c r="FL169" s="206"/>
      <c r="FM169" s="206"/>
      <c r="FN169" s="206"/>
      <c r="FO169" s="206"/>
      <c r="FP169" s="206"/>
      <c r="FQ169" s="206"/>
      <c r="FR169" s="206"/>
      <c r="FS169" s="206"/>
      <c r="FT169" s="206"/>
      <c r="FU169" s="206"/>
      <c r="FV169" s="206"/>
      <c r="FW169" s="206"/>
      <c r="FX169" s="206"/>
      <c r="FY169" s="206"/>
      <c r="FZ169" s="206"/>
      <c r="GA169" s="206"/>
      <c r="GB169" s="206"/>
      <c r="GC169" s="206"/>
      <c r="GD169" s="206"/>
      <c r="GE169" s="206"/>
      <c r="GF169" s="206"/>
      <c r="GG169" s="206"/>
      <c r="GH169" s="206"/>
      <c r="GI169" s="206"/>
      <c r="GJ169" s="206"/>
      <c r="GK169" s="206"/>
      <c r="GL169" s="206"/>
      <c r="GM169" s="206"/>
      <c r="GN169" s="206"/>
      <c r="GO169" s="206"/>
      <c r="GP169" s="206"/>
      <c r="GQ169" s="206"/>
      <c r="GR169" s="206"/>
      <c r="GS169" s="206"/>
      <c r="GT169" s="206"/>
      <c r="GU169" s="206"/>
      <c r="GV169" s="206"/>
      <c r="GW169" s="206"/>
      <c r="GX169" s="206"/>
      <c r="GY169" s="206"/>
      <c r="GZ169" s="206"/>
      <c r="HA169" s="206"/>
      <c r="HB169" s="206"/>
      <c r="HC169" s="206"/>
      <c r="HD169" s="206"/>
      <c r="HE169" s="206"/>
      <c r="HF169" s="206"/>
      <c r="HG169" s="206"/>
      <c r="HH169" s="206"/>
      <c r="HI169" s="206"/>
      <c r="HJ169" s="206"/>
      <c r="HK169" s="206"/>
      <c r="HL169" s="206"/>
      <c r="HM169" s="206"/>
      <c r="HN169" s="206"/>
      <c r="HO169" s="206"/>
      <c r="HP169" s="206"/>
      <c r="HQ169" s="206"/>
      <c r="HR169" s="206"/>
      <c r="HS169" s="206"/>
      <c r="HT169" s="206"/>
      <c r="HU169" s="206"/>
      <c r="HV169" s="206"/>
      <c r="HW169" s="206"/>
      <c r="HX169" s="206"/>
      <c r="HY169" s="206"/>
      <c r="HZ169" s="206"/>
      <c r="IA169" s="206"/>
      <c r="IB169" s="206"/>
      <c r="IC169" s="206"/>
      <c r="ID169" s="206"/>
      <c r="IE169" s="206"/>
      <c r="IF169" s="206"/>
      <c r="IG169" s="206"/>
      <c r="IH169" s="206"/>
      <c r="II169" s="206"/>
      <c r="IJ169" s="206"/>
      <c r="IK169" s="206"/>
      <c r="IL169" s="206"/>
      <c r="IM169" s="206"/>
      <c r="IN169" s="206"/>
      <c r="IO169" s="206"/>
      <c r="IP169" s="206"/>
      <c r="IQ169" s="206"/>
      <c r="IR169" s="206"/>
      <c r="IS169" s="206"/>
      <c r="IT169" s="206"/>
      <c r="IU169" s="206"/>
      <c r="IV169" s="206"/>
      <c r="IW169" s="206"/>
      <c r="IX169" s="206"/>
      <c r="IY169" s="206"/>
      <c r="IZ169" s="206"/>
      <c r="JA169" s="206"/>
      <c r="JB169" s="206"/>
      <c r="JC169" s="206"/>
      <c r="JD169" s="206"/>
      <c r="JE169" s="206"/>
      <c r="JF169" s="206"/>
      <c r="JG169" s="206"/>
      <c r="JH169" s="206"/>
      <c r="JI169" s="206"/>
      <c r="JJ169" s="206"/>
      <c r="JK169" s="206"/>
      <c r="JL169" s="206"/>
      <c r="JM169" s="206"/>
      <c r="JN169" s="206"/>
    </row>
    <row r="170" spans="1:274" s="207" customFormat="1" ht="15.75" x14ac:dyDescent="0.25">
      <c r="A170" s="397"/>
      <c r="B170" s="395"/>
      <c r="C170" s="339"/>
      <c r="D170" s="339"/>
      <c r="E170" s="339"/>
      <c r="F170" s="339"/>
      <c r="G170" s="339"/>
      <c r="H170" s="339"/>
      <c r="I170" s="339"/>
      <c r="J170" s="339"/>
      <c r="K170" s="339"/>
      <c r="L170" s="339"/>
      <c r="M170" s="382"/>
      <c r="N170" s="374"/>
      <c r="O170" s="366"/>
      <c r="P170" s="367"/>
      <c r="Q170" s="366">
        <f ca="1">IF(NOT(ISERROR(MATCH(P170,_xlfn.ANCHORARRAY(F181),0))),O183&amp;"Por favor no seleccionar los criterios de impacto",P170)</f>
        <v>0</v>
      </c>
      <c r="R170" s="374"/>
      <c r="S170" s="366"/>
      <c r="T170" s="365"/>
      <c r="U170" s="208">
        <v>5</v>
      </c>
      <c r="V170" s="303"/>
      <c r="W170" s="193" t="str">
        <f t="shared" si="218"/>
        <v/>
      </c>
      <c r="X170" s="194"/>
      <c r="Y170" s="194"/>
      <c r="Z170" s="195" t="str">
        <f t="shared" si="221"/>
        <v/>
      </c>
      <c r="AA170" s="194"/>
      <c r="AB170" s="194"/>
      <c r="AC170" s="194"/>
      <c r="AD170" s="196" t="str">
        <f t="shared" si="226"/>
        <v/>
      </c>
      <c r="AE170" s="197" t="str">
        <f t="shared" si="222"/>
        <v/>
      </c>
      <c r="AF170" s="195" t="str">
        <f t="shared" si="223"/>
        <v/>
      </c>
      <c r="AG170" s="197" t="str">
        <f t="shared" si="224"/>
        <v/>
      </c>
      <c r="AH170" s="195" t="str">
        <f t="shared" si="227"/>
        <v/>
      </c>
      <c r="AI170" s="198" t="str">
        <f t="shared" si="225"/>
        <v/>
      </c>
      <c r="AJ170" s="199"/>
      <c r="AK170" s="302"/>
      <c r="AL170" s="304"/>
      <c r="AM170" s="304"/>
      <c r="AN170" s="201"/>
      <c r="AO170" s="328"/>
      <c r="AP170" s="328"/>
      <c r="AQ170" s="328"/>
      <c r="AR170" s="205"/>
      <c r="AS170" s="205"/>
      <c r="AT170" s="205"/>
      <c r="AU170" s="205"/>
      <c r="AV170" s="205"/>
      <c r="AW170" s="205"/>
      <c r="AX170" s="205"/>
      <c r="AY170" s="205"/>
      <c r="AZ170" s="205"/>
      <c r="BA170" s="205"/>
      <c r="BB170" s="205"/>
      <c r="BC170" s="205"/>
      <c r="BD170" s="205"/>
      <c r="BE170" s="205"/>
      <c r="BF170" s="205"/>
      <c r="BG170" s="205"/>
      <c r="BH170" s="205"/>
      <c r="BI170" s="205"/>
      <c r="BJ170" s="205"/>
      <c r="BK170" s="205"/>
      <c r="BL170" s="205"/>
      <c r="BM170" s="205"/>
      <c r="BN170" s="205"/>
      <c r="BO170" s="205"/>
      <c r="BP170" s="205"/>
      <c r="BQ170" s="205"/>
      <c r="BR170" s="206"/>
      <c r="BS170" s="206"/>
      <c r="BT170" s="206"/>
      <c r="BU170" s="206"/>
      <c r="BV170" s="206"/>
      <c r="BW170" s="206"/>
      <c r="BX170" s="206"/>
      <c r="BY170" s="206"/>
      <c r="BZ170" s="206"/>
      <c r="CA170" s="206"/>
      <c r="CB170" s="206"/>
      <c r="CC170" s="206"/>
      <c r="CD170" s="206"/>
      <c r="CE170" s="206"/>
      <c r="CF170" s="206"/>
      <c r="CG170" s="206"/>
      <c r="CH170" s="206"/>
      <c r="CI170" s="206"/>
      <c r="CJ170" s="206"/>
      <c r="CK170" s="206"/>
      <c r="CL170" s="206"/>
      <c r="CM170" s="206"/>
      <c r="CN170" s="206"/>
      <c r="CO170" s="206"/>
      <c r="CP170" s="206"/>
      <c r="CQ170" s="206"/>
      <c r="CR170" s="206"/>
      <c r="CS170" s="206"/>
      <c r="CT170" s="206"/>
      <c r="CU170" s="206"/>
      <c r="CV170" s="206"/>
      <c r="CW170" s="206"/>
      <c r="CX170" s="206"/>
      <c r="CY170" s="206"/>
      <c r="CZ170" s="206"/>
      <c r="DA170" s="206"/>
      <c r="DB170" s="206"/>
      <c r="DC170" s="206"/>
      <c r="DD170" s="206"/>
      <c r="DE170" s="206"/>
      <c r="DF170" s="206"/>
      <c r="DG170" s="206"/>
      <c r="DH170" s="206"/>
      <c r="DI170" s="206"/>
      <c r="DJ170" s="206"/>
      <c r="DK170" s="206"/>
      <c r="DL170" s="206"/>
      <c r="DM170" s="206"/>
      <c r="DN170" s="206"/>
      <c r="DO170" s="206"/>
      <c r="DP170" s="206"/>
      <c r="DQ170" s="206"/>
      <c r="DR170" s="206"/>
      <c r="DS170" s="206"/>
      <c r="DT170" s="206"/>
      <c r="DU170" s="206"/>
      <c r="DV170" s="206"/>
      <c r="DW170" s="206"/>
      <c r="DX170" s="206"/>
      <c r="DY170" s="206"/>
      <c r="DZ170" s="206"/>
      <c r="EA170" s="206"/>
      <c r="EB170" s="206"/>
      <c r="EC170" s="206"/>
      <c r="ED170" s="206"/>
      <c r="EE170" s="206"/>
      <c r="EF170" s="206"/>
      <c r="EG170" s="206"/>
      <c r="EH170" s="206"/>
      <c r="EI170" s="206"/>
      <c r="EJ170" s="206"/>
      <c r="EK170" s="206"/>
      <c r="EL170" s="206"/>
      <c r="EM170" s="206"/>
      <c r="EN170" s="206"/>
      <c r="EO170" s="206"/>
      <c r="EP170" s="206"/>
      <c r="EQ170" s="206"/>
      <c r="ER170" s="206"/>
      <c r="ES170" s="206"/>
      <c r="ET170" s="206"/>
      <c r="EU170" s="206"/>
      <c r="EV170" s="206"/>
      <c r="EW170" s="206"/>
      <c r="EX170" s="206"/>
      <c r="EY170" s="206"/>
      <c r="EZ170" s="206"/>
      <c r="FA170" s="206"/>
      <c r="FB170" s="206"/>
      <c r="FC170" s="206"/>
      <c r="FD170" s="206"/>
      <c r="FE170" s="206"/>
      <c r="FF170" s="206"/>
      <c r="FG170" s="206"/>
      <c r="FH170" s="206"/>
      <c r="FI170" s="206"/>
      <c r="FJ170" s="206"/>
      <c r="FK170" s="206"/>
      <c r="FL170" s="206"/>
      <c r="FM170" s="206"/>
      <c r="FN170" s="206"/>
      <c r="FO170" s="206"/>
      <c r="FP170" s="206"/>
      <c r="FQ170" s="206"/>
      <c r="FR170" s="206"/>
      <c r="FS170" s="206"/>
      <c r="FT170" s="206"/>
      <c r="FU170" s="206"/>
      <c r="FV170" s="206"/>
      <c r="FW170" s="206"/>
      <c r="FX170" s="206"/>
      <c r="FY170" s="206"/>
      <c r="FZ170" s="206"/>
      <c r="GA170" s="206"/>
      <c r="GB170" s="206"/>
      <c r="GC170" s="206"/>
      <c r="GD170" s="206"/>
      <c r="GE170" s="206"/>
      <c r="GF170" s="206"/>
      <c r="GG170" s="206"/>
      <c r="GH170" s="206"/>
      <c r="GI170" s="206"/>
      <c r="GJ170" s="206"/>
      <c r="GK170" s="206"/>
      <c r="GL170" s="206"/>
      <c r="GM170" s="206"/>
      <c r="GN170" s="206"/>
      <c r="GO170" s="206"/>
      <c r="GP170" s="206"/>
      <c r="GQ170" s="206"/>
      <c r="GR170" s="206"/>
      <c r="GS170" s="206"/>
      <c r="GT170" s="206"/>
      <c r="GU170" s="206"/>
      <c r="GV170" s="206"/>
      <c r="GW170" s="206"/>
      <c r="GX170" s="206"/>
      <c r="GY170" s="206"/>
      <c r="GZ170" s="206"/>
      <c r="HA170" s="206"/>
      <c r="HB170" s="206"/>
      <c r="HC170" s="206"/>
      <c r="HD170" s="206"/>
      <c r="HE170" s="206"/>
      <c r="HF170" s="206"/>
      <c r="HG170" s="206"/>
      <c r="HH170" s="206"/>
      <c r="HI170" s="206"/>
      <c r="HJ170" s="206"/>
      <c r="HK170" s="206"/>
      <c r="HL170" s="206"/>
      <c r="HM170" s="206"/>
      <c r="HN170" s="206"/>
      <c r="HO170" s="206"/>
      <c r="HP170" s="206"/>
      <c r="HQ170" s="206"/>
      <c r="HR170" s="206"/>
      <c r="HS170" s="206"/>
      <c r="HT170" s="206"/>
      <c r="HU170" s="206"/>
      <c r="HV170" s="206"/>
      <c r="HW170" s="206"/>
      <c r="HX170" s="206"/>
      <c r="HY170" s="206"/>
      <c r="HZ170" s="206"/>
      <c r="IA170" s="206"/>
      <c r="IB170" s="206"/>
      <c r="IC170" s="206"/>
      <c r="ID170" s="206"/>
      <c r="IE170" s="206"/>
      <c r="IF170" s="206"/>
      <c r="IG170" s="206"/>
      <c r="IH170" s="206"/>
      <c r="II170" s="206"/>
      <c r="IJ170" s="206"/>
      <c r="IK170" s="206"/>
      <c r="IL170" s="206"/>
      <c r="IM170" s="206"/>
      <c r="IN170" s="206"/>
      <c r="IO170" s="206"/>
      <c r="IP170" s="206"/>
      <c r="IQ170" s="206"/>
      <c r="IR170" s="206"/>
      <c r="IS170" s="206"/>
      <c r="IT170" s="206"/>
      <c r="IU170" s="206"/>
      <c r="IV170" s="206"/>
      <c r="IW170" s="206"/>
      <c r="IX170" s="206"/>
      <c r="IY170" s="206"/>
      <c r="IZ170" s="206"/>
      <c r="JA170" s="206"/>
      <c r="JB170" s="206"/>
      <c r="JC170" s="206"/>
      <c r="JD170" s="206"/>
      <c r="JE170" s="206"/>
      <c r="JF170" s="206"/>
      <c r="JG170" s="206"/>
      <c r="JH170" s="206"/>
      <c r="JI170" s="206"/>
      <c r="JJ170" s="206"/>
      <c r="JK170" s="206"/>
      <c r="JL170" s="206"/>
      <c r="JM170" s="206"/>
      <c r="JN170" s="206"/>
    </row>
    <row r="171" spans="1:274" s="207" customFormat="1" ht="15.75" x14ac:dyDescent="0.25">
      <c r="A171" s="397"/>
      <c r="B171" s="396"/>
      <c r="C171" s="339"/>
      <c r="D171" s="339"/>
      <c r="E171" s="339"/>
      <c r="F171" s="339"/>
      <c r="G171" s="339"/>
      <c r="H171" s="339"/>
      <c r="I171" s="339"/>
      <c r="J171" s="339"/>
      <c r="K171" s="339"/>
      <c r="L171" s="339"/>
      <c r="M171" s="382"/>
      <c r="N171" s="374"/>
      <c r="O171" s="366"/>
      <c r="P171" s="367"/>
      <c r="Q171" s="366">
        <f ca="1">IF(NOT(ISERROR(MATCH(P171,_xlfn.ANCHORARRAY(F182),0))),O184&amp;"Por favor no seleccionar los criterios de impacto",P171)</f>
        <v>0</v>
      </c>
      <c r="R171" s="374"/>
      <c r="S171" s="366"/>
      <c r="T171" s="365"/>
      <c r="U171" s="208">
        <v>6</v>
      </c>
      <c r="V171" s="303"/>
      <c r="W171" s="193" t="str">
        <f t="shared" si="218"/>
        <v/>
      </c>
      <c r="X171" s="194"/>
      <c r="Y171" s="194"/>
      <c r="Z171" s="195" t="str">
        <f t="shared" si="221"/>
        <v/>
      </c>
      <c r="AA171" s="194"/>
      <c r="AB171" s="194"/>
      <c r="AC171" s="194"/>
      <c r="AD171" s="196" t="str">
        <f t="shared" si="226"/>
        <v/>
      </c>
      <c r="AE171" s="197" t="str">
        <f t="shared" si="222"/>
        <v/>
      </c>
      <c r="AF171" s="195" t="str">
        <f t="shared" si="223"/>
        <v/>
      </c>
      <c r="AG171" s="197" t="str">
        <f t="shared" si="224"/>
        <v/>
      </c>
      <c r="AH171" s="195" t="str">
        <f t="shared" si="227"/>
        <v/>
      </c>
      <c r="AI171" s="198" t="str">
        <f t="shared" si="225"/>
        <v/>
      </c>
      <c r="AJ171" s="199"/>
      <c r="AK171" s="302"/>
      <c r="AL171" s="304"/>
      <c r="AM171" s="304"/>
      <c r="AN171" s="201"/>
      <c r="AO171" s="329"/>
      <c r="AP171" s="329"/>
      <c r="AQ171" s="329"/>
      <c r="AR171" s="205"/>
      <c r="AS171" s="205"/>
      <c r="AT171" s="205"/>
      <c r="AU171" s="205"/>
      <c r="AV171" s="205"/>
      <c r="AW171" s="205"/>
      <c r="AX171" s="205"/>
      <c r="AY171" s="205"/>
      <c r="AZ171" s="205"/>
      <c r="BA171" s="205"/>
      <c r="BB171" s="205"/>
      <c r="BC171" s="205"/>
      <c r="BD171" s="205"/>
      <c r="BE171" s="205"/>
      <c r="BF171" s="205"/>
      <c r="BG171" s="205"/>
      <c r="BH171" s="205"/>
      <c r="BI171" s="205"/>
      <c r="BJ171" s="205"/>
      <c r="BK171" s="205"/>
      <c r="BL171" s="205"/>
      <c r="BM171" s="205"/>
      <c r="BN171" s="205"/>
      <c r="BO171" s="205"/>
      <c r="BP171" s="205"/>
      <c r="BQ171" s="205"/>
      <c r="BR171" s="206"/>
      <c r="BS171" s="206"/>
      <c r="BT171" s="206"/>
      <c r="BU171" s="206"/>
      <c r="BV171" s="206"/>
      <c r="BW171" s="206"/>
      <c r="BX171" s="206"/>
      <c r="BY171" s="206"/>
      <c r="BZ171" s="206"/>
      <c r="CA171" s="206"/>
      <c r="CB171" s="206"/>
      <c r="CC171" s="206"/>
      <c r="CD171" s="206"/>
      <c r="CE171" s="206"/>
      <c r="CF171" s="206"/>
      <c r="CG171" s="206"/>
      <c r="CH171" s="206"/>
      <c r="CI171" s="206"/>
      <c r="CJ171" s="206"/>
      <c r="CK171" s="206"/>
      <c r="CL171" s="206"/>
      <c r="CM171" s="206"/>
      <c r="CN171" s="206"/>
      <c r="CO171" s="206"/>
      <c r="CP171" s="206"/>
      <c r="CQ171" s="206"/>
      <c r="CR171" s="206"/>
      <c r="CS171" s="206"/>
      <c r="CT171" s="206"/>
      <c r="CU171" s="206"/>
      <c r="CV171" s="206"/>
      <c r="CW171" s="206"/>
      <c r="CX171" s="206"/>
      <c r="CY171" s="206"/>
      <c r="CZ171" s="206"/>
      <c r="DA171" s="206"/>
      <c r="DB171" s="206"/>
      <c r="DC171" s="206"/>
      <c r="DD171" s="206"/>
      <c r="DE171" s="206"/>
      <c r="DF171" s="206"/>
      <c r="DG171" s="206"/>
      <c r="DH171" s="206"/>
      <c r="DI171" s="206"/>
      <c r="DJ171" s="206"/>
      <c r="DK171" s="206"/>
      <c r="DL171" s="206"/>
      <c r="DM171" s="206"/>
      <c r="DN171" s="206"/>
      <c r="DO171" s="206"/>
      <c r="DP171" s="206"/>
      <c r="DQ171" s="206"/>
      <c r="DR171" s="206"/>
      <c r="DS171" s="206"/>
      <c r="DT171" s="206"/>
      <c r="DU171" s="206"/>
      <c r="DV171" s="206"/>
      <c r="DW171" s="206"/>
      <c r="DX171" s="206"/>
      <c r="DY171" s="206"/>
      <c r="DZ171" s="206"/>
      <c r="EA171" s="206"/>
      <c r="EB171" s="206"/>
      <c r="EC171" s="206"/>
      <c r="ED171" s="206"/>
      <c r="EE171" s="206"/>
      <c r="EF171" s="206"/>
      <c r="EG171" s="206"/>
      <c r="EH171" s="206"/>
      <c r="EI171" s="206"/>
      <c r="EJ171" s="206"/>
      <c r="EK171" s="206"/>
      <c r="EL171" s="206"/>
      <c r="EM171" s="206"/>
      <c r="EN171" s="206"/>
      <c r="EO171" s="206"/>
      <c r="EP171" s="206"/>
      <c r="EQ171" s="206"/>
      <c r="ER171" s="206"/>
      <c r="ES171" s="206"/>
      <c r="ET171" s="206"/>
      <c r="EU171" s="206"/>
      <c r="EV171" s="206"/>
      <c r="EW171" s="206"/>
      <c r="EX171" s="206"/>
      <c r="EY171" s="206"/>
      <c r="EZ171" s="206"/>
      <c r="FA171" s="206"/>
      <c r="FB171" s="206"/>
      <c r="FC171" s="206"/>
      <c r="FD171" s="206"/>
      <c r="FE171" s="206"/>
      <c r="FF171" s="206"/>
      <c r="FG171" s="206"/>
      <c r="FH171" s="206"/>
      <c r="FI171" s="206"/>
      <c r="FJ171" s="206"/>
      <c r="FK171" s="206"/>
      <c r="FL171" s="206"/>
      <c r="FM171" s="206"/>
      <c r="FN171" s="206"/>
      <c r="FO171" s="206"/>
      <c r="FP171" s="206"/>
      <c r="FQ171" s="206"/>
      <c r="FR171" s="206"/>
      <c r="FS171" s="206"/>
      <c r="FT171" s="206"/>
      <c r="FU171" s="206"/>
      <c r="FV171" s="206"/>
      <c r="FW171" s="206"/>
      <c r="FX171" s="206"/>
      <c r="FY171" s="206"/>
      <c r="FZ171" s="206"/>
      <c r="GA171" s="206"/>
      <c r="GB171" s="206"/>
      <c r="GC171" s="206"/>
      <c r="GD171" s="206"/>
      <c r="GE171" s="206"/>
      <c r="GF171" s="206"/>
      <c r="GG171" s="206"/>
      <c r="GH171" s="206"/>
      <c r="GI171" s="206"/>
      <c r="GJ171" s="206"/>
      <c r="GK171" s="206"/>
      <c r="GL171" s="206"/>
      <c r="GM171" s="206"/>
      <c r="GN171" s="206"/>
      <c r="GO171" s="206"/>
      <c r="GP171" s="206"/>
      <c r="GQ171" s="206"/>
      <c r="GR171" s="206"/>
      <c r="GS171" s="206"/>
      <c r="GT171" s="206"/>
      <c r="GU171" s="206"/>
      <c r="GV171" s="206"/>
      <c r="GW171" s="206"/>
      <c r="GX171" s="206"/>
      <c r="GY171" s="206"/>
      <c r="GZ171" s="206"/>
      <c r="HA171" s="206"/>
      <c r="HB171" s="206"/>
      <c r="HC171" s="206"/>
      <c r="HD171" s="206"/>
      <c r="HE171" s="206"/>
      <c r="HF171" s="206"/>
      <c r="HG171" s="206"/>
      <c r="HH171" s="206"/>
      <c r="HI171" s="206"/>
      <c r="HJ171" s="206"/>
      <c r="HK171" s="206"/>
      <c r="HL171" s="206"/>
      <c r="HM171" s="206"/>
      <c r="HN171" s="206"/>
      <c r="HO171" s="206"/>
      <c r="HP171" s="206"/>
      <c r="HQ171" s="206"/>
      <c r="HR171" s="206"/>
      <c r="HS171" s="206"/>
      <c r="HT171" s="206"/>
      <c r="HU171" s="206"/>
      <c r="HV171" s="206"/>
      <c r="HW171" s="206"/>
      <c r="HX171" s="206"/>
      <c r="HY171" s="206"/>
      <c r="HZ171" s="206"/>
      <c r="IA171" s="206"/>
      <c r="IB171" s="206"/>
      <c r="IC171" s="206"/>
      <c r="ID171" s="206"/>
      <c r="IE171" s="206"/>
      <c r="IF171" s="206"/>
      <c r="IG171" s="206"/>
      <c r="IH171" s="206"/>
      <c r="II171" s="206"/>
      <c r="IJ171" s="206"/>
      <c r="IK171" s="206"/>
      <c r="IL171" s="206"/>
      <c r="IM171" s="206"/>
      <c r="IN171" s="206"/>
      <c r="IO171" s="206"/>
      <c r="IP171" s="206"/>
      <c r="IQ171" s="206"/>
      <c r="IR171" s="206"/>
      <c r="IS171" s="206"/>
      <c r="IT171" s="206"/>
      <c r="IU171" s="206"/>
      <c r="IV171" s="206"/>
      <c r="IW171" s="206"/>
      <c r="IX171" s="206"/>
      <c r="IY171" s="206"/>
      <c r="IZ171" s="206"/>
      <c r="JA171" s="206"/>
      <c r="JB171" s="206"/>
      <c r="JC171" s="206"/>
      <c r="JD171" s="206"/>
      <c r="JE171" s="206"/>
      <c r="JF171" s="206"/>
      <c r="JG171" s="206"/>
      <c r="JH171" s="206"/>
      <c r="JI171" s="206"/>
      <c r="JJ171" s="206"/>
      <c r="JK171" s="206"/>
      <c r="JL171" s="206"/>
      <c r="JM171" s="206"/>
      <c r="JN171" s="206"/>
    </row>
    <row r="172" spans="1:274" s="207" customFormat="1" ht="211.5" customHeight="1" x14ac:dyDescent="0.25">
      <c r="A172" s="397"/>
      <c r="B172" s="394" t="s">
        <v>242</v>
      </c>
      <c r="C172" s="339" t="s">
        <v>92</v>
      </c>
      <c r="D172" s="339" t="s">
        <v>854</v>
      </c>
      <c r="E172" s="339" t="s">
        <v>855</v>
      </c>
      <c r="F172" s="339" t="s">
        <v>856</v>
      </c>
      <c r="G172" s="339" t="s">
        <v>248</v>
      </c>
      <c r="H172" s="339" t="s">
        <v>77</v>
      </c>
      <c r="I172" s="339"/>
      <c r="J172" s="339"/>
      <c r="K172" s="339"/>
      <c r="L172" s="339"/>
      <c r="M172" s="382">
        <v>365</v>
      </c>
      <c r="N172" s="374" t="str">
        <f>IF(M172&lt;=0,"",IF(M172&lt;=2,"Muy Baja",IF(M172&lt;=24,"Baja",IF(M172&lt;=500,"Media",IF(M172&lt;=5000,"Alta","Muy Alta")))))</f>
        <v>Media</v>
      </c>
      <c r="O172" s="366">
        <f>IF(N172="","",IF(N172="Muy Baja",0.2,IF(N172="Baja",0.4,IF(N172="Media",0.6,IF(N172="Alta",0.8,IF(N172="Muy Alta",1,))))))</f>
        <v>0.6</v>
      </c>
      <c r="P172" s="367" t="s">
        <v>136</v>
      </c>
      <c r="Q172" s="366" t="str">
        <f>IF(NOT(ISERROR(MATCH(P172,'[12]Tabla Impacto'!$B$222:$B$224,0))),'[12]Tabla Impacto'!$F$224&amp;"Por favor no seleccionar los criterios de impacto(Afectación Económica o presupuestal y Pérdida Reputacional)",P172)</f>
        <v xml:space="preserve">     Entre 650 y 1300 SMLMV </v>
      </c>
      <c r="R172" s="374" t="str">
        <f>IF(OR(Q172='[12]Tabla Impacto'!$C$12,Q172='[12]Tabla Impacto'!$D$12),"Leve",IF(OR(Q172='[12]Tabla Impacto'!$C$13,Q172='[12]Tabla Impacto'!$D$13),"Menor",IF(OR(Q172='[12]Tabla Impacto'!$C$14,Q172='[12]Tabla Impacto'!$D$14),"Moderado",IF(OR(Q172='[12]Tabla Impacto'!$C$15,Q172='[12]Tabla Impacto'!$D$15),"Mayor",IF(OR(Q172='[12]Tabla Impacto'!$C$16,Q172='[12]Tabla Impacto'!$D$16),"Catastrófico","")))))</f>
        <v>Moderado</v>
      </c>
      <c r="S172" s="366">
        <f>IF(R172="","",IF(R172="Leve",0.2,IF(R172="Menor",0.4,IF(R172="Moderado",0.6,IF(R172="Mayor",0.8,IF(R172="Catastrófico",1,))))))</f>
        <v>0.6</v>
      </c>
      <c r="T172" s="365" t="str">
        <f>IF(OR(AND(N172="Muy Baja",R172="Leve"),AND(N172="Muy Baja",R172="Menor"),AND(N172="Baja",R172="Leve")),"Bajo",IF(OR(AND(N172="Muy baja",R172="Moderado"),AND(N172="Baja",R172="Menor"),AND(N172="Baja",R172="Moderado"),AND(N172="Media",R172="Leve"),AND(N172="Media",R172="Menor"),AND(N172="Media",R172="Moderado"),AND(N172="Alta",R172="Leve"),AND(N172="Alta",R172="Menor")),"Moderado",IF(OR(AND(N172="Muy Baja",R172="Mayor"),AND(N172="Baja",R172="Mayor"),AND(N172="Media",R172="Mayor"),AND(N172="Alta",R172="Moderado"),AND(N172="Alta",R172="Mayor"),AND(N172="Muy Alta",R172="Leve"),AND(N172="Muy Alta",R172="Menor"),AND(N172="Muy Alta",R172="Moderado"),AND(N172="Muy Alta",R172="Mayor")),"Alto",IF(OR(AND(N172="Muy Baja",R172="Catastrófico"),AND(N172="Baja",R172="Catastrófico"),AND(N172="Media",R172="Catastrófico"),AND(N172="Alta",R172="Catastrófico"),AND(N172="Muy Alta",R172="Catastrófico")),"Extremo",""))))</f>
        <v>Moderado</v>
      </c>
      <c r="U172" s="208">
        <v>1</v>
      </c>
      <c r="V172" s="309" t="s">
        <v>857</v>
      </c>
      <c r="W172" s="193" t="str">
        <f>IF(OR(X172="Preventivo",X172="Detectivo"),"Probabilidad",IF(X172="Correctivo","Impacto",""))</f>
        <v>Probabilidad</v>
      </c>
      <c r="X172" s="194" t="s">
        <v>79</v>
      </c>
      <c r="Y172" s="194" t="s">
        <v>80</v>
      </c>
      <c r="Z172" s="195" t="str">
        <f>IF(AND(X172="Preventivo",Y172="Automático"),"50%",IF(AND(X172="Preventivo",Y172="Manual"),"40%",IF(AND(X172="Detectivo",Y172="Automático"),"40%",IF(AND(X172="Detectivo",Y172="Manual"),"30%",IF(AND(X172="Correctivo",Y172="Automático"),"35%",IF(AND(X172="Correctivo",Y172="Manual"),"25%",""))))))</f>
        <v>40%</v>
      </c>
      <c r="AA172" s="194" t="s">
        <v>83</v>
      </c>
      <c r="AB172" s="194" t="s">
        <v>204</v>
      </c>
      <c r="AC172" s="194" t="s">
        <v>259</v>
      </c>
      <c r="AD172" s="196">
        <f>IFERROR(IF(W172="Probabilidad",(O172-(+O172*Z172)),IF(W172="Impacto",O172,"")),"")</f>
        <v>0.36</v>
      </c>
      <c r="AE172" s="197" t="str">
        <f>IFERROR(IF(AD172="","",IF(AD172&lt;=0.2,"Muy Baja",IF(AD172&lt;=0.4,"Baja",IF(AD172&lt;=0.6,"Media",IF(AD172&lt;=0.8,"Alta","Muy Alta"))))),"")</f>
        <v>Baja</v>
      </c>
      <c r="AF172" s="195">
        <f>+AD172</f>
        <v>0.36</v>
      </c>
      <c r="AG172" s="197" t="str">
        <f>IFERROR(IF(AH172="","",IF(AH172&lt;=0.2,"Leve",IF(AH172&lt;=0.4,"Menor",IF(AH172&lt;=0.6,"Moderado",IF(AH172&lt;=0.8,"Mayor","Catastrófico"))))),"")</f>
        <v>Moderado</v>
      </c>
      <c r="AH172" s="195">
        <f t="shared" ref="AH172" si="228">IFERROR(IF(W172="Impacto",(S172-(+S172*Z172)),IF(W172="Probabilidad",S172,"")),"")</f>
        <v>0.6</v>
      </c>
      <c r="AI172" s="198" t="str">
        <f>IFERROR(IF(OR(AND(AE172="Muy Baja",AG172="Leve"),AND(AE172="Muy Baja",AG172="Menor"),AND(AE172="Baja",AG172="Leve")),"Bajo",IF(OR(AND(AE172="Muy baja",AG172="Moderado"),AND(AE172="Baja",AG172="Menor"),AND(AE172="Baja",AG172="Moderado"),AND(AE172="Media",AG172="Leve"),AND(AE172="Media",AG172="Menor"),AND(AE172="Media",AG172="Moderado"),AND(AE172="Alta",AG172="Leve"),AND(AE172="Alta",AG172="Menor")),"Moderado",IF(OR(AND(AE172="Muy Baja",AG172="Mayor"),AND(AE172="Baja",AG172="Mayor"),AND(AE172="Media",AG172="Mayor"),AND(AE172="Alta",AG172="Moderado"),AND(AE172="Alta",AG172="Mayor"),AND(AE172="Muy Alta",AG172="Leve"),AND(AE172="Muy Alta",AG172="Menor"),AND(AE172="Muy Alta",AG172="Moderado"),AND(AE172="Muy Alta",AG172="Mayor")),"Alto",IF(OR(AND(AE172="Muy Baja",AG172="Catastrófico"),AND(AE172="Baja",AG172="Catastrófico"),AND(AE172="Media",AG172="Catastrófico"),AND(AE172="Alta",AG172="Catastrófico"),AND(AE172="Muy Alta",AG172="Catastrófico")),"Extremo","")))),"")</f>
        <v>Moderado</v>
      </c>
      <c r="AJ172" s="199" t="s">
        <v>82</v>
      </c>
      <c r="AK172" s="302" t="s">
        <v>858</v>
      </c>
      <c r="AL172" s="302" t="s">
        <v>859</v>
      </c>
      <c r="AM172" s="304" t="s">
        <v>860</v>
      </c>
      <c r="AN172" s="174" t="s">
        <v>861</v>
      </c>
      <c r="AO172" s="315" t="s">
        <v>862</v>
      </c>
      <c r="AP172" s="305" t="s">
        <v>863</v>
      </c>
      <c r="AQ172" s="315" t="s">
        <v>859</v>
      </c>
      <c r="AR172" s="205"/>
      <c r="AS172" s="205"/>
      <c r="AT172" s="205"/>
      <c r="AU172" s="205"/>
      <c r="AV172" s="205"/>
      <c r="AW172" s="205"/>
      <c r="AX172" s="205"/>
      <c r="AY172" s="205"/>
      <c r="AZ172" s="205"/>
      <c r="BA172" s="205"/>
      <c r="BB172" s="205"/>
      <c r="BC172" s="205"/>
      <c r="BD172" s="205"/>
      <c r="BE172" s="205"/>
      <c r="BF172" s="205"/>
      <c r="BG172" s="205"/>
      <c r="BH172" s="205"/>
      <c r="BI172" s="205"/>
      <c r="BJ172" s="205"/>
      <c r="BK172" s="205"/>
      <c r="BL172" s="205"/>
      <c r="BM172" s="205"/>
      <c r="BN172" s="205"/>
      <c r="BO172" s="205"/>
      <c r="BP172" s="205"/>
      <c r="BQ172" s="205"/>
      <c r="BR172" s="206"/>
      <c r="BS172" s="206"/>
      <c r="BT172" s="206"/>
      <c r="BU172" s="206"/>
      <c r="BV172" s="206"/>
      <c r="BW172" s="206"/>
      <c r="BX172" s="206"/>
      <c r="BY172" s="206"/>
      <c r="BZ172" s="206"/>
      <c r="CA172" s="206"/>
      <c r="CB172" s="206"/>
      <c r="CC172" s="206"/>
      <c r="CD172" s="206"/>
      <c r="CE172" s="206"/>
      <c r="CF172" s="206"/>
      <c r="CG172" s="206"/>
      <c r="CH172" s="206"/>
      <c r="CI172" s="206"/>
      <c r="CJ172" s="206"/>
      <c r="CK172" s="206"/>
      <c r="CL172" s="206"/>
      <c r="CM172" s="206"/>
      <c r="CN172" s="206"/>
      <c r="CO172" s="206"/>
      <c r="CP172" s="206"/>
      <c r="CQ172" s="206"/>
      <c r="CR172" s="206"/>
      <c r="CS172" s="206"/>
      <c r="CT172" s="206"/>
      <c r="CU172" s="206"/>
      <c r="CV172" s="206"/>
      <c r="CW172" s="206"/>
      <c r="CX172" s="206"/>
      <c r="CY172" s="206"/>
      <c r="CZ172" s="206"/>
      <c r="DA172" s="206"/>
      <c r="DB172" s="206"/>
      <c r="DC172" s="206"/>
      <c r="DD172" s="206"/>
      <c r="DE172" s="206"/>
      <c r="DF172" s="206"/>
      <c r="DG172" s="206"/>
      <c r="DH172" s="206"/>
      <c r="DI172" s="206"/>
      <c r="DJ172" s="206"/>
      <c r="DK172" s="206"/>
      <c r="DL172" s="206"/>
      <c r="DM172" s="206"/>
      <c r="DN172" s="206"/>
      <c r="DO172" s="206"/>
      <c r="DP172" s="206"/>
      <c r="DQ172" s="206"/>
      <c r="DR172" s="206"/>
      <c r="DS172" s="206"/>
      <c r="DT172" s="206"/>
      <c r="DU172" s="206"/>
      <c r="DV172" s="206"/>
      <c r="DW172" s="206"/>
      <c r="DX172" s="206"/>
      <c r="DY172" s="206"/>
      <c r="DZ172" s="206"/>
      <c r="EA172" s="206"/>
      <c r="EB172" s="206"/>
      <c r="EC172" s="206"/>
      <c r="ED172" s="206"/>
      <c r="EE172" s="206"/>
      <c r="EF172" s="206"/>
      <c r="EG172" s="206"/>
      <c r="EH172" s="206"/>
      <c r="EI172" s="206"/>
      <c r="EJ172" s="206"/>
      <c r="EK172" s="206"/>
      <c r="EL172" s="206"/>
      <c r="EM172" s="206"/>
      <c r="EN172" s="206"/>
      <c r="EO172" s="206"/>
      <c r="EP172" s="206"/>
      <c r="EQ172" s="206"/>
      <c r="ER172" s="206"/>
      <c r="ES172" s="206"/>
      <c r="ET172" s="206"/>
      <c r="EU172" s="206"/>
      <c r="EV172" s="206"/>
      <c r="EW172" s="206"/>
      <c r="EX172" s="206"/>
      <c r="EY172" s="206"/>
      <c r="EZ172" s="206"/>
      <c r="FA172" s="206"/>
      <c r="FB172" s="206"/>
      <c r="FC172" s="206"/>
      <c r="FD172" s="206"/>
      <c r="FE172" s="206"/>
      <c r="FF172" s="206"/>
      <c r="FG172" s="206"/>
      <c r="FH172" s="206"/>
      <c r="FI172" s="206"/>
      <c r="FJ172" s="206"/>
      <c r="FK172" s="206"/>
      <c r="FL172" s="206"/>
      <c r="FM172" s="206"/>
      <c r="FN172" s="206"/>
      <c r="FO172" s="206"/>
      <c r="FP172" s="206"/>
      <c r="FQ172" s="206"/>
      <c r="FR172" s="206"/>
      <c r="FS172" s="206"/>
      <c r="FT172" s="206"/>
      <c r="FU172" s="206"/>
      <c r="FV172" s="206"/>
      <c r="FW172" s="206"/>
      <c r="FX172" s="206"/>
      <c r="FY172" s="206"/>
      <c r="FZ172" s="206"/>
      <c r="GA172" s="206"/>
      <c r="GB172" s="206"/>
      <c r="GC172" s="206"/>
      <c r="GD172" s="206"/>
      <c r="GE172" s="206"/>
      <c r="GF172" s="206"/>
      <c r="GG172" s="206"/>
      <c r="GH172" s="206"/>
      <c r="GI172" s="206"/>
      <c r="GJ172" s="206"/>
      <c r="GK172" s="206"/>
      <c r="GL172" s="206"/>
      <c r="GM172" s="206"/>
      <c r="GN172" s="206"/>
      <c r="GO172" s="206"/>
      <c r="GP172" s="206"/>
      <c r="GQ172" s="206"/>
      <c r="GR172" s="206"/>
      <c r="GS172" s="206"/>
      <c r="GT172" s="206"/>
      <c r="GU172" s="206"/>
      <c r="GV172" s="206"/>
      <c r="GW172" s="206"/>
      <c r="GX172" s="206"/>
      <c r="GY172" s="206"/>
      <c r="GZ172" s="206"/>
      <c r="HA172" s="206"/>
      <c r="HB172" s="206"/>
      <c r="HC172" s="206"/>
      <c r="HD172" s="206"/>
      <c r="HE172" s="206"/>
      <c r="HF172" s="206"/>
      <c r="HG172" s="206"/>
      <c r="HH172" s="206"/>
      <c r="HI172" s="206"/>
      <c r="HJ172" s="206"/>
      <c r="HK172" s="206"/>
      <c r="HL172" s="206"/>
      <c r="HM172" s="206"/>
      <c r="HN172" s="206"/>
      <c r="HO172" s="206"/>
      <c r="HP172" s="206"/>
      <c r="HQ172" s="206"/>
      <c r="HR172" s="206"/>
      <c r="HS172" s="206"/>
      <c r="HT172" s="206"/>
      <c r="HU172" s="206"/>
      <c r="HV172" s="206"/>
      <c r="HW172" s="206"/>
      <c r="HX172" s="206"/>
      <c r="HY172" s="206"/>
      <c r="HZ172" s="206"/>
      <c r="IA172" s="206"/>
      <c r="IB172" s="206"/>
      <c r="IC172" s="206"/>
      <c r="ID172" s="206"/>
      <c r="IE172" s="206"/>
      <c r="IF172" s="206"/>
      <c r="IG172" s="206"/>
      <c r="IH172" s="206"/>
      <c r="II172" s="206"/>
      <c r="IJ172" s="206"/>
      <c r="IK172" s="206"/>
      <c r="IL172" s="206"/>
      <c r="IM172" s="206"/>
      <c r="IN172" s="206"/>
      <c r="IO172" s="206"/>
      <c r="IP172" s="206"/>
      <c r="IQ172" s="206"/>
      <c r="IR172" s="206"/>
      <c r="IS172" s="206"/>
      <c r="IT172" s="206"/>
      <c r="IU172" s="206"/>
      <c r="IV172" s="206"/>
      <c r="IW172" s="206"/>
      <c r="IX172" s="206"/>
      <c r="IY172" s="206"/>
      <c r="IZ172" s="206"/>
      <c r="JA172" s="206"/>
      <c r="JB172" s="206"/>
      <c r="JC172" s="206"/>
      <c r="JD172" s="206"/>
      <c r="JE172" s="206"/>
      <c r="JF172" s="206"/>
      <c r="JG172" s="206"/>
      <c r="JH172" s="206"/>
      <c r="JI172" s="206"/>
      <c r="JJ172" s="206"/>
      <c r="JK172" s="206"/>
      <c r="JL172" s="206"/>
      <c r="JM172" s="206"/>
      <c r="JN172" s="206"/>
    </row>
    <row r="173" spans="1:274" s="207" customFormat="1" ht="209.25" customHeight="1" x14ac:dyDescent="0.25">
      <c r="A173" s="397"/>
      <c r="B173" s="395"/>
      <c r="C173" s="339"/>
      <c r="D173" s="339"/>
      <c r="E173" s="339"/>
      <c r="F173" s="339"/>
      <c r="G173" s="339"/>
      <c r="H173" s="339"/>
      <c r="I173" s="339"/>
      <c r="J173" s="339"/>
      <c r="K173" s="339"/>
      <c r="L173" s="339"/>
      <c r="M173" s="382"/>
      <c r="N173" s="374"/>
      <c r="O173" s="366"/>
      <c r="P173" s="367"/>
      <c r="Q173" s="366">
        <f ca="1">IF(NOT(ISERROR(MATCH(P173,_xlfn.ANCHORARRAY(F184),0))),O186&amp;"Por favor no seleccionar los criterios de impacto",P173)</f>
        <v>0</v>
      </c>
      <c r="R173" s="374"/>
      <c r="S173" s="366"/>
      <c r="T173" s="365"/>
      <c r="U173" s="208">
        <v>2</v>
      </c>
      <c r="V173" s="303" t="s">
        <v>864</v>
      </c>
      <c r="W173" s="193" t="str">
        <f>IF(OR(X173="Preventivo",X173="Detectivo"),"Probabilidad",IF(X173="Correctivo","Impacto",""))</f>
        <v>Probabilidad</v>
      </c>
      <c r="X173" s="194" t="s">
        <v>79</v>
      </c>
      <c r="Y173" s="194" t="s">
        <v>80</v>
      </c>
      <c r="Z173" s="195" t="str">
        <f t="shared" ref="Z173:Z177" si="229">IF(AND(X173="Preventivo",Y173="Automático"),"50%",IF(AND(X173="Preventivo",Y173="Manual"),"40%",IF(AND(X173="Detectivo",Y173="Automático"),"40%",IF(AND(X173="Detectivo",Y173="Manual"),"30%",IF(AND(X173="Correctivo",Y173="Automático"),"35%",IF(AND(X173="Correctivo",Y173="Manual"),"25%",""))))))</f>
        <v>40%</v>
      </c>
      <c r="AA173" s="194" t="s">
        <v>83</v>
      </c>
      <c r="AB173" s="194" t="s">
        <v>204</v>
      </c>
      <c r="AC173" s="194" t="s">
        <v>259</v>
      </c>
      <c r="AD173" s="196">
        <f>IFERROR(IF(AND(W172="Probabilidad",W173="Probabilidad"),(AF172-(+AF172*Z173)),IF(W173="Probabilidad",(O172-(+O172*Z173)),IF(W173="Impacto",AF172,""))),"")</f>
        <v>0.216</v>
      </c>
      <c r="AE173" s="197" t="str">
        <f t="shared" ref="AE173:AE177" si="230">IFERROR(IF(AD173="","",IF(AD173&lt;=0.2,"Muy Baja",IF(AD173&lt;=0.4,"Baja",IF(AD173&lt;=0.6,"Media",IF(AD173&lt;=0.8,"Alta","Muy Alta"))))),"")</f>
        <v>Baja</v>
      </c>
      <c r="AF173" s="195">
        <f t="shared" ref="AF173:AF177" si="231">+AD173</f>
        <v>0.216</v>
      </c>
      <c r="AG173" s="197" t="str">
        <f t="shared" ref="AG173:AG177" si="232">IFERROR(IF(AH173="","",IF(AH173&lt;=0.2,"Leve",IF(AH173&lt;=0.4,"Menor",IF(AH173&lt;=0.6,"Moderado",IF(AH173&lt;=0.8,"Mayor","Catastrófico"))))),"")</f>
        <v>Moderado</v>
      </c>
      <c r="AH173" s="195">
        <f t="shared" ref="AH173" si="233">IFERROR(IF(AND(W172="Impacto",W173="Impacto"),(AH172-(+AH172*Z173)),IF(W173="Impacto",($R$13-(+$R$13*Z173)),IF(W173="Probabilidad",AH172,""))),"")</f>
        <v>0.6</v>
      </c>
      <c r="AI173" s="198" t="str">
        <f t="shared" ref="AI173:AI174" si="234">IFERROR(IF(OR(AND(AE173="Muy Baja",AG173="Leve"),AND(AE173="Muy Baja",AG173="Menor"),AND(AE173="Baja",AG173="Leve")),"Bajo",IF(OR(AND(AE173="Muy baja",AG173="Moderado"),AND(AE173="Baja",AG173="Menor"),AND(AE173="Baja",AG173="Moderado"),AND(AE173="Media",AG173="Leve"),AND(AE173="Media",AG173="Menor"),AND(AE173="Media",AG173="Moderado"),AND(AE173="Alta",AG173="Leve"),AND(AE173="Alta",AG173="Menor")),"Moderado",IF(OR(AND(AE173="Muy Baja",AG173="Mayor"),AND(AE173="Baja",AG173="Mayor"),AND(AE173="Media",AG173="Mayor"),AND(AE173="Alta",AG173="Moderado"),AND(AE173="Alta",AG173="Mayor"),AND(AE173="Muy Alta",AG173="Leve"),AND(AE173="Muy Alta",AG173="Menor"),AND(AE173="Muy Alta",AG173="Moderado"),AND(AE173="Muy Alta",AG173="Mayor")),"Alto",IF(OR(AND(AE173="Muy Baja",AG173="Catastrófico"),AND(AE173="Baja",AG173="Catastrófico"),AND(AE173="Media",AG173="Catastrófico"),AND(AE173="Alta",AG173="Catastrófico"),AND(AE173="Muy Alta",AG173="Catastrófico")),"Extremo","")))),"")</f>
        <v>Moderado</v>
      </c>
      <c r="AJ173" s="199" t="s">
        <v>82</v>
      </c>
      <c r="AK173" s="302" t="s">
        <v>865</v>
      </c>
      <c r="AL173" s="302" t="s">
        <v>859</v>
      </c>
      <c r="AM173" s="302" t="s">
        <v>866</v>
      </c>
      <c r="AN173" s="174" t="s">
        <v>861</v>
      </c>
      <c r="AO173" s="311" t="s">
        <v>867</v>
      </c>
      <c r="AP173" s="306" t="s">
        <v>860</v>
      </c>
      <c r="AQ173" s="315" t="s">
        <v>859</v>
      </c>
      <c r="AR173" s="205"/>
      <c r="AS173" s="205"/>
      <c r="AT173" s="205"/>
      <c r="AU173" s="205"/>
      <c r="AV173" s="205"/>
      <c r="AW173" s="205"/>
      <c r="AX173" s="205"/>
      <c r="AY173" s="205"/>
      <c r="AZ173" s="205"/>
      <c r="BA173" s="205"/>
      <c r="BB173" s="205"/>
      <c r="BC173" s="205"/>
      <c r="BD173" s="205"/>
      <c r="BE173" s="205"/>
      <c r="BF173" s="205"/>
      <c r="BG173" s="205"/>
      <c r="BH173" s="205"/>
      <c r="BI173" s="205"/>
      <c r="BJ173" s="205"/>
      <c r="BK173" s="205"/>
      <c r="BL173" s="205"/>
      <c r="BM173" s="205"/>
      <c r="BN173" s="205"/>
      <c r="BO173" s="205"/>
      <c r="BP173" s="205"/>
      <c r="BQ173" s="205"/>
      <c r="BR173" s="206"/>
      <c r="BS173" s="206"/>
      <c r="BT173" s="206"/>
      <c r="BU173" s="206"/>
      <c r="BV173" s="206"/>
      <c r="BW173" s="206"/>
      <c r="BX173" s="206"/>
      <c r="BY173" s="206"/>
      <c r="BZ173" s="206"/>
      <c r="CA173" s="206"/>
      <c r="CB173" s="206"/>
      <c r="CC173" s="206"/>
      <c r="CD173" s="206"/>
      <c r="CE173" s="206"/>
      <c r="CF173" s="206"/>
      <c r="CG173" s="206"/>
      <c r="CH173" s="206"/>
      <c r="CI173" s="206"/>
      <c r="CJ173" s="206"/>
      <c r="CK173" s="206"/>
      <c r="CL173" s="206"/>
      <c r="CM173" s="206"/>
      <c r="CN173" s="206"/>
      <c r="CO173" s="206"/>
      <c r="CP173" s="206"/>
      <c r="CQ173" s="206"/>
      <c r="CR173" s="206"/>
      <c r="CS173" s="206"/>
      <c r="CT173" s="206"/>
      <c r="CU173" s="206"/>
      <c r="CV173" s="206"/>
      <c r="CW173" s="206"/>
      <c r="CX173" s="206"/>
      <c r="CY173" s="206"/>
      <c r="CZ173" s="206"/>
      <c r="DA173" s="206"/>
      <c r="DB173" s="206"/>
      <c r="DC173" s="206"/>
      <c r="DD173" s="206"/>
      <c r="DE173" s="206"/>
      <c r="DF173" s="206"/>
      <c r="DG173" s="206"/>
      <c r="DH173" s="206"/>
      <c r="DI173" s="206"/>
      <c r="DJ173" s="206"/>
      <c r="DK173" s="206"/>
      <c r="DL173" s="206"/>
      <c r="DM173" s="206"/>
      <c r="DN173" s="206"/>
      <c r="DO173" s="206"/>
      <c r="DP173" s="206"/>
      <c r="DQ173" s="206"/>
      <c r="DR173" s="206"/>
      <c r="DS173" s="206"/>
      <c r="DT173" s="206"/>
      <c r="DU173" s="206"/>
      <c r="DV173" s="206"/>
      <c r="DW173" s="206"/>
      <c r="DX173" s="206"/>
      <c r="DY173" s="206"/>
      <c r="DZ173" s="206"/>
      <c r="EA173" s="206"/>
      <c r="EB173" s="206"/>
      <c r="EC173" s="206"/>
      <c r="ED173" s="206"/>
      <c r="EE173" s="206"/>
      <c r="EF173" s="206"/>
      <c r="EG173" s="206"/>
      <c r="EH173" s="206"/>
      <c r="EI173" s="206"/>
      <c r="EJ173" s="206"/>
      <c r="EK173" s="206"/>
      <c r="EL173" s="206"/>
      <c r="EM173" s="206"/>
      <c r="EN173" s="206"/>
      <c r="EO173" s="206"/>
      <c r="EP173" s="206"/>
      <c r="EQ173" s="206"/>
      <c r="ER173" s="206"/>
      <c r="ES173" s="206"/>
      <c r="ET173" s="206"/>
      <c r="EU173" s="206"/>
      <c r="EV173" s="206"/>
      <c r="EW173" s="206"/>
      <c r="EX173" s="206"/>
      <c r="EY173" s="206"/>
      <c r="EZ173" s="206"/>
      <c r="FA173" s="206"/>
      <c r="FB173" s="206"/>
      <c r="FC173" s="206"/>
      <c r="FD173" s="206"/>
      <c r="FE173" s="206"/>
      <c r="FF173" s="206"/>
      <c r="FG173" s="206"/>
      <c r="FH173" s="206"/>
      <c r="FI173" s="206"/>
      <c r="FJ173" s="206"/>
      <c r="FK173" s="206"/>
      <c r="FL173" s="206"/>
      <c r="FM173" s="206"/>
      <c r="FN173" s="206"/>
      <c r="FO173" s="206"/>
      <c r="FP173" s="206"/>
      <c r="FQ173" s="206"/>
      <c r="FR173" s="206"/>
      <c r="FS173" s="206"/>
      <c r="FT173" s="206"/>
      <c r="FU173" s="206"/>
      <c r="FV173" s="206"/>
      <c r="FW173" s="206"/>
      <c r="FX173" s="206"/>
      <c r="FY173" s="206"/>
      <c r="FZ173" s="206"/>
      <c r="GA173" s="206"/>
      <c r="GB173" s="206"/>
      <c r="GC173" s="206"/>
      <c r="GD173" s="206"/>
      <c r="GE173" s="206"/>
      <c r="GF173" s="206"/>
      <c r="GG173" s="206"/>
      <c r="GH173" s="206"/>
      <c r="GI173" s="206"/>
      <c r="GJ173" s="206"/>
      <c r="GK173" s="206"/>
      <c r="GL173" s="206"/>
      <c r="GM173" s="206"/>
      <c r="GN173" s="206"/>
      <c r="GO173" s="206"/>
      <c r="GP173" s="206"/>
      <c r="GQ173" s="206"/>
      <c r="GR173" s="206"/>
      <c r="GS173" s="206"/>
      <c r="GT173" s="206"/>
      <c r="GU173" s="206"/>
      <c r="GV173" s="206"/>
      <c r="GW173" s="206"/>
      <c r="GX173" s="206"/>
      <c r="GY173" s="206"/>
      <c r="GZ173" s="206"/>
      <c r="HA173" s="206"/>
      <c r="HB173" s="206"/>
      <c r="HC173" s="206"/>
      <c r="HD173" s="206"/>
      <c r="HE173" s="206"/>
      <c r="HF173" s="206"/>
      <c r="HG173" s="206"/>
      <c r="HH173" s="206"/>
      <c r="HI173" s="206"/>
      <c r="HJ173" s="206"/>
      <c r="HK173" s="206"/>
      <c r="HL173" s="206"/>
      <c r="HM173" s="206"/>
      <c r="HN173" s="206"/>
      <c r="HO173" s="206"/>
      <c r="HP173" s="206"/>
      <c r="HQ173" s="206"/>
      <c r="HR173" s="206"/>
      <c r="HS173" s="206"/>
      <c r="HT173" s="206"/>
      <c r="HU173" s="206"/>
      <c r="HV173" s="206"/>
      <c r="HW173" s="206"/>
      <c r="HX173" s="206"/>
      <c r="HY173" s="206"/>
      <c r="HZ173" s="206"/>
      <c r="IA173" s="206"/>
      <c r="IB173" s="206"/>
      <c r="IC173" s="206"/>
      <c r="ID173" s="206"/>
      <c r="IE173" s="206"/>
      <c r="IF173" s="206"/>
      <c r="IG173" s="206"/>
      <c r="IH173" s="206"/>
      <c r="II173" s="206"/>
      <c r="IJ173" s="206"/>
      <c r="IK173" s="206"/>
      <c r="IL173" s="206"/>
      <c r="IM173" s="206"/>
      <c r="IN173" s="206"/>
      <c r="IO173" s="206"/>
      <c r="IP173" s="206"/>
      <c r="IQ173" s="206"/>
      <c r="IR173" s="206"/>
      <c r="IS173" s="206"/>
      <c r="IT173" s="206"/>
      <c r="IU173" s="206"/>
      <c r="IV173" s="206"/>
      <c r="IW173" s="206"/>
      <c r="IX173" s="206"/>
      <c r="IY173" s="206"/>
      <c r="IZ173" s="206"/>
      <c r="JA173" s="206"/>
      <c r="JB173" s="206"/>
      <c r="JC173" s="206"/>
      <c r="JD173" s="206"/>
      <c r="JE173" s="206"/>
      <c r="JF173" s="206"/>
      <c r="JG173" s="206"/>
      <c r="JH173" s="206"/>
      <c r="JI173" s="206"/>
      <c r="JJ173" s="206"/>
      <c r="JK173" s="206"/>
      <c r="JL173" s="206"/>
      <c r="JM173" s="206"/>
      <c r="JN173" s="206"/>
    </row>
    <row r="174" spans="1:274" s="207" customFormat="1" ht="15.75" x14ac:dyDescent="0.25">
      <c r="A174" s="397"/>
      <c r="B174" s="395"/>
      <c r="C174" s="339"/>
      <c r="D174" s="339"/>
      <c r="E174" s="339"/>
      <c r="F174" s="339"/>
      <c r="G174" s="339"/>
      <c r="H174" s="339"/>
      <c r="I174" s="339"/>
      <c r="J174" s="339"/>
      <c r="K174" s="339"/>
      <c r="L174" s="339"/>
      <c r="M174" s="382"/>
      <c r="N174" s="374"/>
      <c r="O174" s="366"/>
      <c r="P174" s="367"/>
      <c r="Q174" s="366">
        <f ca="1">IF(NOT(ISERROR(MATCH(P174,_xlfn.ANCHORARRAY(F185),0))),O187&amp;"Por favor no seleccionar los criterios de impacto",P174)</f>
        <v>0</v>
      </c>
      <c r="R174" s="374"/>
      <c r="S174" s="366"/>
      <c r="T174" s="365"/>
      <c r="U174" s="208">
        <v>3</v>
      </c>
      <c r="V174" s="192"/>
      <c r="W174" s="193" t="str">
        <f>IF(OR(X174="Preventivo",X174="Detectivo"),"Probabilidad",IF(X174="Correctivo","Impacto",""))</f>
        <v/>
      </c>
      <c r="X174" s="194"/>
      <c r="Y174" s="194"/>
      <c r="Z174" s="195" t="str">
        <f t="shared" si="229"/>
        <v/>
      </c>
      <c r="AA174" s="194"/>
      <c r="AB174" s="194"/>
      <c r="AC174" s="194"/>
      <c r="AD174" s="196" t="str">
        <f>IFERROR(IF(AND(W173="Probabilidad",W174="Probabilidad"),(AF173-(+AF173*Z174)),IF(AND(W173="Impacto",W174="Probabilidad"),(AF172-(+AF172*Z174)),IF(W174="Impacto",AF173,""))),"")</f>
        <v/>
      </c>
      <c r="AE174" s="197" t="str">
        <f t="shared" si="230"/>
        <v/>
      </c>
      <c r="AF174" s="195" t="str">
        <f t="shared" si="231"/>
        <v/>
      </c>
      <c r="AG174" s="197" t="str">
        <f t="shared" si="232"/>
        <v/>
      </c>
      <c r="AH174" s="195" t="str">
        <f t="shared" ref="AH174:AH177" si="235">IFERROR(IF(AND(W173="Impacto",W174="Impacto"),(AH173-(+AH173*Z174)),IF(AND(W173="Probabilidad",W174="Impacto"),(AH172-(+AH172*Z174)),IF(W174="Probabilidad",AH173,""))),"")</f>
        <v/>
      </c>
      <c r="AI174" s="198" t="str">
        <f t="shared" si="234"/>
        <v/>
      </c>
      <c r="AJ174" s="199"/>
      <c r="AK174" s="302"/>
      <c r="AL174" s="304"/>
      <c r="AM174" s="304"/>
      <c r="AN174" s="201"/>
      <c r="AO174" s="311"/>
      <c r="AP174" s="306"/>
      <c r="AQ174" s="311"/>
      <c r="AR174" s="205"/>
      <c r="AS174" s="205"/>
      <c r="AT174" s="205"/>
      <c r="AU174" s="205"/>
      <c r="AV174" s="205"/>
      <c r="AW174" s="205"/>
      <c r="AX174" s="205"/>
      <c r="AY174" s="205"/>
      <c r="AZ174" s="205"/>
      <c r="BA174" s="205"/>
      <c r="BB174" s="205"/>
      <c r="BC174" s="205"/>
      <c r="BD174" s="205"/>
      <c r="BE174" s="205"/>
      <c r="BF174" s="205"/>
      <c r="BG174" s="205"/>
      <c r="BH174" s="205"/>
      <c r="BI174" s="205"/>
      <c r="BJ174" s="205"/>
      <c r="BK174" s="205"/>
      <c r="BL174" s="205"/>
      <c r="BM174" s="205"/>
      <c r="BN174" s="205"/>
      <c r="BO174" s="205"/>
      <c r="BP174" s="205"/>
      <c r="BQ174" s="205"/>
      <c r="BR174" s="206"/>
      <c r="BS174" s="206"/>
      <c r="BT174" s="206"/>
      <c r="BU174" s="206"/>
      <c r="BV174" s="206"/>
      <c r="BW174" s="206"/>
      <c r="BX174" s="206"/>
      <c r="BY174" s="206"/>
      <c r="BZ174" s="206"/>
      <c r="CA174" s="206"/>
      <c r="CB174" s="206"/>
      <c r="CC174" s="206"/>
      <c r="CD174" s="206"/>
      <c r="CE174" s="206"/>
      <c r="CF174" s="206"/>
      <c r="CG174" s="206"/>
      <c r="CH174" s="206"/>
      <c r="CI174" s="206"/>
      <c r="CJ174" s="206"/>
      <c r="CK174" s="206"/>
      <c r="CL174" s="206"/>
      <c r="CM174" s="206"/>
      <c r="CN174" s="206"/>
      <c r="CO174" s="206"/>
      <c r="CP174" s="206"/>
      <c r="CQ174" s="206"/>
      <c r="CR174" s="206"/>
      <c r="CS174" s="206"/>
      <c r="CT174" s="206"/>
      <c r="CU174" s="206"/>
      <c r="CV174" s="206"/>
      <c r="CW174" s="206"/>
      <c r="CX174" s="206"/>
      <c r="CY174" s="206"/>
      <c r="CZ174" s="206"/>
      <c r="DA174" s="206"/>
      <c r="DB174" s="206"/>
      <c r="DC174" s="206"/>
      <c r="DD174" s="206"/>
      <c r="DE174" s="206"/>
      <c r="DF174" s="206"/>
      <c r="DG174" s="206"/>
      <c r="DH174" s="206"/>
      <c r="DI174" s="206"/>
      <c r="DJ174" s="206"/>
      <c r="DK174" s="206"/>
      <c r="DL174" s="206"/>
      <c r="DM174" s="206"/>
      <c r="DN174" s="206"/>
      <c r="DO174" s="206"/>
      <c r="DP174" s="206"/>
      <c r="DQ174" s="206"/>
      <c r="DR174" s="206"/>
      <c r="DS174" s="206"/>
      <c r="DT174" s="206"/>
      <c r="DU174" s="206"/>
      <c r="DV174" s="206"/>
      <c r="DW174" s="206"/>
      <c r="DX174" s="206"/>
      <c r="DY174" s="206"/>
      <c r="DZ174" s="206"/>
      <c r="EA174" s="206"/>
      <c r="EB174" s="206"/>
      <c r="EC174" s="206"/>
      <c r="ED174" s="206"/>
      <c r="EE174" s="206"/>
      <c r="EF174" s="206"/>
      <c r="EG174" s="206"/>
      <c r="EH174" s="206"/>
      <c r="EI174" s="206"/>
      <c r="EJ174" s="206"/>
      <c r="EK174" s="206"/>
      <c r="EL174" s="206"/>
      <c r="EM174" s="206"/>
      <c r="EN174" s="206"/>
      <c r="EO174" s="206"/>
      <c r="EP174" s="206"/>
      <c r="EQ174" s="206"/>
      <c r="ER174" s="206"/>
      <c r="ES174" s="206"/>
      <c r="ET174" s="206"/>
      <c r="EU174" s="206"/>
      <c r="EV174" s="206"/>
      <c r="EW174" s="206"/>
      <c r="EX174" s="206"/>
      <c r="EY174" s="206"/>
      <c r="EZ174" s="206"/>
      <c r="FA174" s="206"/>
      <c r="FB174" s="206"/>
      <c r="FC174" s="206"/>
      <c r="FD174" s="206"/>
      <c r="FE174" s="206"/>
      <c r="FF174" s="206"/>
      <c r="FG174" s="206"/>
      <c r="FH174" s="206"/>
      <c r="FI174" s="206"/>
      <c r="FJ174" s="206"/>
      <c r="FK174" s="206"/>
      <c r="FL174" s="206"/>
      <c r="FM174" s="206"/>
      <c r="FN174" s="206"/>
      <c r="FO174" s="206"/>
      <c r="FP174" s="206"/>
      <c r="FQ174" s="206"/>
      <c r="FR174" s="206"/>
      <c r="FS174" s="206"/>
      <c r="FT174" s="206"/>
      <c r="FU174" s="206"/>
      <c r="FV174" s="206"/>
      <c r="FW174" s="206"/>
      <c r="FX174" s="206"/>
      <c r="FY174" s="206"/>
      <c r="FZ174" s="206"/>
      <c r="GA174" s="206"/>
      <c r="GB174" s="206"/>
      <c r="GC174" s="206"/>
      <c r="GD174" s="206"/>
      <c r="GE174" s="206"/>
      <c r="GF174" s="206"/>
      <c r="GG174" s="206"/>
      <c r="GH174" s="206"/>
      <c r="GI174" s="206"/>
      <c r="GJ174" s="206"/>
      <c r="GK174" s="206"/>
      <c r="GL174" s="206"/>
      <c r="GM174" s="206"/>
      <c r="GN174" s="206"/>
      <c r="GO174" s="206"/>
      <c r="GP174" s="206"/>
      <c r="GQ174" s="206"/>
      <c r="GR174" s="206"/>
      <c r="GS174" s="206"/>
      <c r="GT174" s="206"/>
      <c r="GU174" s="206"/>
      <c r="GV174" s="206"/>
      <c r="GW174" s="206"/>
      <c r="GX174" s="206"/>
      <c r="GY174" s="206"/>
      <c r="GZ174" s="206"/>
      <c r="HA174" s="206"/>
      <c r="HB174" s="206"/>
      <c r="HC174" s="206"/>
      <c r="HD174" s="206"/>
      <c r="HE174" s="206"/>
      <c r="HF174" s="206"/>
      <c r="HG174" s="206"/>
      <c r="HH174" s="206"/>
      <c r="HI174" s="206"/>
      <c r="HJ174" s="206"/>
      <c r="HK174" s="206"/>
      <c r="HL174" s="206"/>
      <c r="HM174" s="206"/>
      <c r="HN174" s="206"/>
      <c r="HO174" s="206"/>
      <c r="HP174" s="206"/>
      <c r="HQ174" s="206"/>
      <c r="HR174" s="206"/>
      <c r="HS174" s="206"/>
      <c r="HT174" s="206"/>
      <c r="HU174" s="206"/>
      <c r="HV174" s="206"/>
      <c r="HW174" s="206"/>
      <c r="HX174" s="206"/>
      <c r="HY174" s="206"/>
      <c r="HZ174" s="206"/>
      <c r="IA174" s="206"/>
      <c r="IB174" s="206"/>
      <c r="IC174" s="206"/>
      <c r="ID174" s="206"/>
      <c r="IE174" s="206"/>
      <c r="IF174" s="206"/>
      <c r="IG174" s="206"/>
      <c r="IH174" s="206"/>
      <c r="II174" s="206"/>
      <c r="IJ174" s="206"/>
      <c r="IK174" s="206"/>
      <c r="IL174" s="206"/>
      <c r="IM174" s="206"/>
      <c r="IN174" s="206"/>
      <c r="IO174" s="206"/>
      <c r="IP174" s="206"/>
      <c r="IQ174" s="206"/>
      <c r="IR174" s="206"/>
      <c r="IS174" s="206"/>
      <c r="IT174" s="206"/>
      <c r="IU174" s="206"/>
      <c r="IV174" s="206"/>
      <c r="IW174" s="206"/>
      <c r="IX174" s="206"/>
      <c r="IY174" s="206"/>
      <c r="IZ174" s="206"/>
      <c r="JA174" s="206"/>
      <c r="JB174" s="206"/>
      <c r="JC174" s="206"/>
      <c r="JD174" s="206"/>
      <c r="JE174" s="206"/>
      <c r="JF174" s="206"/>
      <c r="JG174" s="206"/>
      <c r="JH174" s="206"/>
      <c r="JI174" s="206"/>
      <c r="JJ174" s="206"/>
      <c r="JK174" s="206"/>
      <c r="JL174" s="206"/>
      <c r="JM174" s="206"/>
      <c r="JN174" s="206"/>
    </row>
    <row r="175" spans="1:274" s="207" customFormat="1" ht="15.75" x14ac:dyDescent="0.25">
      <c r="A175" s="397"/>
      <c r="B175" s="395"/>
      <c r="C175" s="339"/>
      <c r="D175" s="339"/>
      <c r="E175" s="339"/>
      <c r="F175" s="339"/>
      <c r="G175" s="339"/>
      <c r="H175" s="339"/>
      <c r="I175" s="339"/>
      <c r="J175" s="339"/>
      <c r="K175" s="339"/>
      <c r="L175" s="339"/>
      <c r="M175" s="382"/>
      <c r="N175" s="374"/>
      <c r="O175" s="366"/>
      <c r="P175" s="367"/>
      <c r="Q175" s="366">
        <f ca="1">IF(NOT(ISERROR(MATCH(P175,_xlfn.ANCHORARRAY(F186),0))),O188&amp;"Por favor no seleccionar los criterios de impacto",P175)</f>
        <v>0</v>
      </c>
      <c r="R175" s="374"/>
      <c r="S175" s="366"/>
      <c r="T175" s="365"/>
      <c r="U175" s="208">
        <v>4</v>
      </c>
      <c r="V175" s="303"/>
      <c r="W175" s="193" t="str">
        <f t="shared" ref="W175:W177" si="236">IF(OR(X175="Preventivo",X175="Detectivo"),"Probabilidad",IF(X175="Correctivo","Impacto",""))</f>
        <v/>
      </c>
      <c r="X175" s="194"/>
      <c r="Y175" s="194"/>
      <c r="Z175" s="195" t="str">
        <f t="shared" si="229"/>
        <v/>
      </c>
      <c r="AA175" s="194"/>
      <c r="AB175" s="194"/>
      <c r="AC175" s="194"/>
      <c r="AD175" s="196" t="str">
        <f t="shared" ref="AD175:AD177" si="237">IFERROR(IF(AND(W174="Probabilidad",W175="Probabilidad"),(AF174-(+AF174*Z175)),IF(AND(W174="Impacto",W175="Probabilidad"),(AF173-(+AF173*Z175)),IF(W175="Impacto",AF174,""))),"")</f>
        <v/>
      </c>
      <c r="AE175" s="197" t="str">
        <f t="shared" si="230"/>
        <v/>
      </c>
      <c r="AF175" s="195" t="str">
        <f t="shared" si="231"/>
        <v/>
      </c>
      <c r="AG175" s="197" t="str">
        <f t="shared" si="232"/>
        <v/>
      </c>
      <c r="AH175" s="195" t="str">
        <f t="shared" si="235"/>
        <v/>
      </c>
      <c r="AI175" s="198" t="str">
        <f>IFERROR(IF(OR(AND(AE175="Muy Baja",AG175="Leve"),AND(AE175="Muy Baja",AG175="Menor"),AND(AE175="Baja",AG175="Leve")),"Bajo",IF(OR(AND(AE175="Muy baja",AG175="Moderado"),AND(AE175="Baja",AG175="Menor"),AND(AE175="Baja",AG175="Moderado"),AND(AE175="Media",AG175="Leve"),AND(AE175="Media",AG175="Menor"),AND(AE175="Media",AG175="Moderado"),AND(AE175="Alta",AG175="Leve"),AND(AE175="Alta",AG175="Menor")),"Moderado",IF(OR(AND(AE175="Muy Baja",AG175="Mayor"),AND(AE175="Baja",AG175="Mayor"),AND(AE175="Media",AG175="Mayor"),AND(AE175="Alta",AG175="Moderado"),AND(AE175="Alta",AG175="Mayor"),AND(AE175="Muy Alta",AG175="Leve"),AND(AE175="Muy Alta",AG175="Menor"),AND(AE175="Muy Alta",AG175="Moderado"),AND(AE175="Muy Alta",AG175="Mayor")),"Alto",IF(OR(AND(AE175="Muy Baja",AG175="Catastrófico"),AND(AE175="Baja",AG175="Catastrófico"),AND(AE175="Media",AG175="Catastrófico"),AND(AE175="Alta",AG175="Catastrófico"),AND(AE175="Muy Alta",AG175="Catastrófico")),"Extremo","")))),"")</f>
        <v/>
      </c>
      <c r="AJ175" s="199"/>
      <c r="AK175" s="302"/>
      <c r="AL175" s="304"/>
      <c r="AM175" s="304"/>
      <c r="AN175" s="201"/>
      <c r="AO175" s="311"/>
      <c r="AP175" s="306"/>
      <c r="AQ175" s="311"/>
      <c r="AR175" s="205"/>
      <c r="AS175" s="205"/>
      <c r="AT175" s="205"/>
      <c r="AU175" s="205"/>
      <c r="AV175" s="205"/>
      <c r="AW175" s="205"/>
      <c r="AX175" s="205"/>
      <c r="AY175" s="205"/>
      <c r="AZ175" s="205"/>
      <c r="BA175" s="205"/>
      <c r="BB175" s="205"/>
      <c r="BC175" s="205"/>
      <c r="BD175" s="205"/>
      <c r="BE175" s="205"/>
      <c r="BF175" s="205"/>
      <c r="BG175" s="205"/>
      <c r="BH175" s="205"/>
      <c r="BI175" s="205"/>
      <c r="BJ175" s="205"/>
      <c r="BK175" s="205"/>
      <c r="BL175" s="205"/>
      <c r="BM175" s="205"/>
      <c r="BN175" s="205"/>
      <c r="BO175" s="205"/>
      <c r="BP175" s="205"/>
      <c r="BQ175" s="205"/>
      <c r="BR175" s="206"/>
      <c r="BS175" s="206"/>
      <c r="BT175" s="206"/>
      <c r="BU175" s="206"/>
      <c r="BV175" s="206"/>
      <c r="BW175" s="206"/>
      <c r="BX175" s="206"/>
      <c r="BY175" s="206"/>
      <c r="BZ175" s="206"/>
      <c r="CA175" s="206"/>
      <c r="CB175" s="206"/>
      <c r="CC175" s="206"/>
      <c r="CD175" s="206"/>
      <c r="CE175" s="206"/>
      <c r="CF175" s="206"/>
      <c r="CG175" s="206"/>
      <c r="CH175" s="206"/>
      <c r="CI175" s="206"/>
      <c r="CJ175" s="206"/>
      <c r="CK175" s="206"/>
      <c r="CL175" s="206"/>
      <c r="CM175" s="206"/>
      <c r="CN175" s="206"/>
      <c r="CO175" s="206"/>
      <c r="CP175" s="206"/>
      <c r="CQ175" s="206"/>
      <c r="CR175" s="206"/>
      <c r="CS175" s="206"/>
      <c r="CT175" s="206"/>
      <c r="CU175" s="206"/>
      <c r="CV175" s="206"/>
      <c r="CW175" s="206"/>
      <c r="CX175" s="206"/>
      <c r="CY175" s="206"/>
      <c r="CZ175" s="206"/>
      <c r="DA175" s="206"/>
      <c r="DB175" s="206"/>
      <c r="DC175" s="206"/>
      <c r="DD175" s="206"/>
      <c r="DE175" s="206"/>
      <c r="DF175" s="206"/>
      <c r="DG175" s="206"/>
      <c r="DH175" s="206"/>
      <c r="DI175" s="206"/>
      <c r="DJ175" s="206"/>
      <c r="DK175" s="206"/>
      <c r="DL175" s="206"/>
      <c r="DM175" s="206"/>
      <c r="DN175" s="206"/>
      <c r="DO175" s="206"/>
      <c r="DP175" s="206"/>
      <c r="DQ175" s="206"/>
      <c r="DR175" s="206"/>
      <c r="DS175" s="206"/>
      <c r="DT175" s="206"/>
      <c r="DU175" s="206"/>
      <c r="DV175" s="206"/>
      <c r="DW175" s="206"/>
      <c r="DX175" s="206"/>
      <c r="DY175" s="206"/>
      <c r="DZ175" s="206"/>
      <c r="EA175" s="206"/>
      <c r="EB175" s="206"/>
      <c r="EC175" s="206"/>
      <c r="ED175" s="206"/>
      <c r="EE175" s="206"/>
      <c r="EF175" s="206"/>
      <c r="EG175" s="206"/>
      <c r="EH175" s="206"/>
      <c r="EI175" s="206"/>
      <c r="EJ175" s="206"/>
      <c r="EK175" s="206"/>
      <c r="EL175" s="206"/>
      <c r="EM175" s="206"/>
      <c r="EN175" s="206"/>
      <c r="EO175" s="206"/>
      <c r="EP175" s="206"/>
      <c r="EQ175" s="206"/>
      <c r="ER175" s="206"/>
      <c r="ES175" s="206"/>
      <c r="ET175" s="206"/>
      <c r="EU175" s="206"/>
      <c r="EV175" s="206"/>
      <c r="EW175" s="206"/>
      <c r="EX175" s="206"/>
      <c r="EY175" s="206"/>
      <c r="EZ175" s="206"/>
      <c r="FA175" s="206"/>
      <c r="FB175" s="206"/>
      <c r="FC175" s="206"/>
      <c r="FD175" s="206"/>
      <c r="FE175" s="206"/>
      <c r="FF175" s="206"/>
      <c r="FG175" s="206"/>
      <c r="FH175" s="206"/>
      <c r="FI175" s="206"/>
      <c r="FJ175" s="206"/>
      <c r="FK175" s="206"/>
      <c r="FL175" s="206"/>
      <c r="FM175" s="206"/>
      <c r="FN175" s="206"/>
      <c r="FO175" s="206"/>
      <c r="FP175" s="206"/>
      <c r="FQ175" s="206"/>
      <c r="FR175" s="206"/>
      <c r="FS175" s="206"/>
      <c r="FT175" s="206"/>
      <c r="FU175" s="206"/>
      <c r="FV175" s="206"/>
      <c r="FW175" s="206"/>
      <c r="FX175" s="206"/>
      <c r="FY175" s="206"/>
      <c r="FZ175" s="206"/>
      <c r="GA175" s="206"/>
      <c r="GB175" s="206"/>
      <c r="GC175" s="206"/>
      <c r="GD175" s="206"/>
      <c r="GE175" s="206"/>
      <c r="GF175" s="206"/>
      <c r="GG175" s="206"/>
      <c r="GH175" s="206"/>
      <c r="GI175" s="206"/>
      <c r="GJ175" s="206"/>
      <c r="GK175" s="206"/>
      <c r="GL175" s="206"/>
      <c r="GM175" s="206"/>
      <c r="GN175" s="206"/>
      <c r="GO175" s="206"/>
      <c r="GP175" s="206"/>
      <c r="GQ175" s="206"/>
      <c r="GR175" s="206"/>
      <c r="GS175" s="206"/>
      <c r="GT175" s="206"/>
      <c r="GU175" s="206"/>
      <c r="GV175" s="206"/>
      <c r="GW175" s="206"/>
      <c r="GX175" s="206"/>
      <c r="GY175" s="206"/>
      <c r="GZ175" s="206"/>
      <c r="HA175" s="206"/>
      <c r="HB175" s="206"/>
      <c r="HC175" s="206"/>
      <c r="HD175" s="206"/>
      <c r="HE175" s="206"/>
      <c r="HF175" s="206"/>
      <c r="HG175" s="206"/>
      <c r="HH175" s="206"/>
      <c r="HI175" s="206"/>
      <c r="HJ175" s="206"/>
      <c r="HK175" s="206"/>
      <c r="HL175" s="206"/>
      <c r="HM175" s="206"/>
      <c r="HN175" s="206"/>
      <c r="HO175" s="206"/>
      <c r="HP175" s="206"/>
      <c r="HQ175" s="206"/>
      <c r="HR175" s="206"/>
      <c r="HS175" s="206"/>
      <c r="HT175" s="206"/>
      <c r="HU175" s="206"/>
      <c r="HV175" s="206"/>
      <c r="HW175" s="206"/>
      <c r="HX175" s="206"/>
      <c r="HY175" s="206"/>
      <c r="HZ175" s="206"/>
      <c r="IA175" s="206"/>
      <c r="IB175" s="206"/>
      <c r="IC175" s="206"/>
      <c r="ID175" s="206"/>
      <c r="IE175" s="206"/>
      <c r="IF175" s="206"/>
      <c r="IG175" s="206"/>
      <c r="IH175" s="206"/>
      <c r="II175" s="206"/>
      <c r="IJ175" s="206"/>
      <c r="IK175" s="206"/>
      <c r="IL175" s="206"/>
      <c r="IM175" s="206"/>
      <c r="IN175" s="206"/>
      <c r="IO175" s="206"/>
      <c r="IP175" s="206"/>
      <c r="IQ175" s="206"/>
      <c r="IR175" s="206"/>
      <c r="IS175" s="206"/>
      <c r="IT175" s="206"/>
      <c r="IU175" s="206"/>
      <c r="IV175" s="206"/>
      <c r="IW175" s="206"/>
      <c r="IX175" s="206"/>
      <c r="IY175" s="206"/>
      <c r="IZ175" s="206"/>
      <c r="JA175" s="206"/>
      <c r="JB175" s="206"/>
      <c r="JC175" s="206"/>
      <c r="JD175" s="206"/>
      <c r="JE175" s="206"/>
      <c r="JF175" s="206"/>
      <c r="JG175" s="206"/>
      <c r="JH175" s="206"/>
      <c r="JI175" s="206"/>
      <c r="JJ175" s="206"/>
      <c r="JK175" s="206"/>
      <c r="JL175" s="206"/>
      <c r="JM175" s="206"/>
      <c r="JN175" s="206"/>
    </row>
    <row r="176" spans="1:274" s="207" customFormat="1" ht="15.75" x14ac:dyDescent="0.25">
      <c r="A176" s="397"/>
      <c r="B176" s="395"/>
      <c r="C176" s="339"/>
      <c r="D176" s="339"/>
      <c r="E176" s="339"/>
      <c r="F176" s="339"/>
      <c r="G176" s="339"/>
      <c r="H176" s="339"/>
      <c r="I176" s="339"/>
      <c r="J176" s="339"/>
      <c r="K176" s="339"/>
      <c r="L176" s="339"/>
      <c r="M176" s="382"/>
      <c r="N176" s="374"/>
      <c r="O176" s="366"/>
      <c r="P176" s="367"/>
      <c r="Q176" s="366">
        <f ca="1">IF(NOT(ISERROR(MATCH(P176,_xlfn.ANCHORARRAY(F187),0))),O189&amp;"Por favor no seleccionar los criterios de impacto",P176)</f>
        <v>0</v>
      </c>
      <c r="R176" s="374"/>
      <c r="S176" s="366"/>
      <c r="T176" s="365"/>
      <c r="U176" s="208">
        <v>5</v>
      </c>
      <c r="V176" s="303"/>
      <c r="W176" s="193" t="str">
        <f t="shared" si="236"/>
        <v/>
      </c>
      <c r="X176" s="194"/>
      <c r="Y176" s="194"/>
      <c r="Z176" s="195" t="str">
        <f t="shared" si="229"/>
        <v/>
      </c>
      <c r="AA176" s="194"/>
      <c r="AB176" s="194"/>
      <c r="AC176" s="194"/>
      <c r="AD176" s="196" t="str">
        <f t="shared" si="237"/>
        <v/>
      </c>
      <c r="AE176" s="197" t="str">
        <f t="shared" si="230"/>
        <v/>
      </c>
      <c r="AF176" s="195" t="str">
        <f t="shared" si="231"/>
        <v/>
      </c>
      <c r="AG176" s="197" t="str">
        <f t="shared" si="232"/>
        <v/>
      </c>
      <c r="AH176" s="195" t="str">
        <f t="shared" si="235"/>
        <v/>
      </c>
      <c r="AI176" s="198" t="str">
        <f t="shared" ref="AI176:AI177" si="238">IFERROR(IF(OR(AND(AE176="Muy Baja",AG176="Leve"),AND(AE176="Muy Baja",AG176="Menor"),AND(AE176="Baja",AG176="Leve")),"Bajo",IF(OR(AND(AE176="Muy baja",AG176="Moderado"),AND(AE176="Baja",AG176="Menor"),AND(AE176="Baja",AG176="Moderado"),AND(AE176="Media",AG176="Leve"),AND(AE176="Media",AG176="Menor"),AND(AE176="Media",AG176="Moderado"),AND(AE176="Alta",AG176="Leve"),AND(AE176="Alta",AG176="Menor")),"Moderado",IF(OR(AND(AE176="Muy Baja",AG176="Mayor"),AND(AE176="Baja",AG176="Mayor"),AND(AE176="Media",AG176="Mayor"),AND(AE176="Alta",AG176="Moderado"),AND(AE176="Alta",AG176="Mayor"),AND(AE176="Muy Alta",AG176="Leve"),AND(AE176="Muy Alta",AG176="Menor"),AND(AE176="Muy Alta",AG176="Moderado"),AND(AE176="Muy Alta",AG176="Mayor")),"Alto",IF(OR(AND(AE176="Muy Baja",AG176="Catastrófico"),AND(AE176="Baja",AG176="Catastrófico"),AND(AE176="Media",AG176="Catastrófico"),AND(AE176="Alta",AG176="Catastrófico"),AND(AE176="Muy Alta",AG176="Catastrófico")),"Extremo","")))),"")</f>
        <v/>
      </c>
      <c r="AJ176" s="199"/>
      <c r="AK176" s="302"/>
      <c r="AL176" s="304"/>
      <c r="AM176" s="304"/>
      <c r="AN176" s="201"/>
      <c r="AO176" s="311"/>
      <c r="AP176" s="306"/>
      <c r="AQ176" s="311"/>
      <c r="AR176" s="205"/>
      <c r="AS176" s="205"/>
      <c r="AT176" s="205"/>
      <c r="AU176" s="205"/>
      <c r="AV176" s="205"/>
      <c r="AW176" s="205"/>
      <c r="AX176" s="205"/>
      <c r="AY176" s="205"/>
      <c r="AZ176" s="205"/>
      <c r="BA176" s="205"/>
      <c r="BB176" s="205"/>
      <c r="BC176" s="205"/>
      <c r="BD176" s="205"/>
      <c r="BE176" s="205"/>
      <c r="BF176" s="205"/>
      <c r="BG176" s="205"/>
      <c r="BH176" s="205"/>
      <c r="BI176" s="205"/>
      <c r="BJ176" s="205"/>
      <c r="BK176" s="205"/>
      <c r="BL176" s="205"/>
      <c r="BM176" s="205"/>
      <c r="BN176" s="205"/>
      <c r="BO176" s="205"/>
      <c r="BP176" s="205"/>
      <c r="BQ176" s="205"/>
      <c r="BR176" s="206"/>
      <c r="BS176" s="206"/>
      <c r="BT176" s="206"/>
      <c r="BU176" s="206"/>
      <c r="BV176" s="206"/>
      <c r="BW176" s="206"/>
      <c r="BX176" s="206"/>
      <c r="BY176" s="206"/>
      <c r="BZ176" s="206"/>
      <c r="CA176" s="206"/>
      <c r="CB176" s="206"/>
      <c r="CC176" s="206"/>
      <c r="CD176" s="206"/>
      <c r="CE176" s="206"/>
      <c r="CF176" s="206"/>
      <c r="CG176" s="206"/>
      <c r="CH176" s="206"/>
      <c r="CI176" s="206"/>
      <c r="CJ176" s="206"/>
      <c r="CK176" s="206"/>
      <c r="CL176" s="206"/>
      <c r="CM176" s="206"/>
      <c r="CN176" s="206"/>
      <c r="CO176" s="206"/>
      <c r="CP176" s="206"/>
      <c r="CQ176" s="206"/>
      <c r="CR176" s="206"/>
      <c r="CS176" s="206"/>
      <c r="CT176" s="206"/>
      <c r="CU176" s="206"/>
      <c r="CV176" s="206"/>
      <c r="CW176" s="206"/>
      <c r="CX176" s="206"/>
      <c r="CY176" s="206"/>
      <c r="CZ176" s="206"/>
      <c r="DA176" s="206"/>
      <c r="DB176" s="206"/>
      <c r="DC176" s="206"/>
      <c r="DD176" s="206"/>
      <c r="DE176" s="206"/>
      <c r="DF176" s="206"/>
      <c r="DG176" s="206"/>
      <c r="DH176" s="206"/>
      <c r="DI176" s="206"/>
      <c r="DJ176" s="206"/>
      <c r="DK176" s="206"/>
      <c r="DL176" s="206"/>
      <c r="DM176" s="206"/>
      <c r="DN176" s="206"/>
      <c r="DO176" s="206"/>
      <c r="DP176" s="206"/>
      <c r="DQ176" s="206"/>
      <c r="DR176" s="206"/>
      <c r="DS176" s="206"/>
      <c r="DT176" s="206"/>
      <c r="DU176" s="206"/>
      <c r="DV176" s="206"/>
      <c r="DW176" s="206"/>
      <c r="DX176" s="206"/>
      <c r="DY176" s="206"/>
      <c r="DZ176" s="206"/>
      <c r="EA176" s="206"/>
      <c r="EB176" s="206"/>
      <c r="EC176" s="206"/>
      <c r="ED176" s="206"/>
      <c r="EE176" s="206"/>
      <c r="EF176" s="206"/>
      <c r="EG176" s="206"/>
      <c r="EH176" s="206"/>
      <c r="EI176" s="206"/>
      <c r="EJ176" s="206"/>
      <c r="EK176" s="206"/>
      <c r="EL176" s="206"/>
      <c r="EM176" s="206"/>
      <c r="EN176" s="206"/>
      <c r="EO176" s="206"/>
      <c r="EP176" s="206"/>
      <c r="EQ176" s="206"/>
      <c r="ER176" s="206"/>
      <c r="ES176" s="206"/>
      <c r="ET176" s="206"/>
      <c r="EU176" s="206"/>
      <c r="EV176" s="206"/>
      <c r="EW176" s="206"/>
      <c r="EX176" s="206"/>
      <c r="EY176" s="206"/>
      <c r="EZ176" s="206"/>
      <c r="FA176" s="206"/>
      <c r="FB176" s="206"/>
      <c r="FC176" s="206"/>
      <c r="FD176" s="206"/>
      <c r="FE176" s="206"/>
      <c r="FF176" s="206"/>
      <c r="FG176" s="206"/>
      <c r="FH176" s="206"/>
      <c r="FI176" s="206"/>
      <c r="FJ176" s="206"/>
      <c r="FK176" s="206"/>
      <c r="FL176" s="206"/>
      <c r="FM176" s="206"/>
      <c r="FN176" s="206"/>
      <c r="FO176" s="206"/>
      <c r="FP176" s="206"/>
      <c r="FQ176" s="206"/>
      <c r="FR176" s="206"/>
      <c r="FS176" s="206"/>
      <c r="FT176" s="206"/>
      <c r="FU176" s="206"/>
      <c r="FV176" s="206"/>
      <c r="FW176" s="206"/>
      <c r="FX176" s="206"/>
      <c r="FY176" s="206"/>
      <c r="FZ176" s="206"/>
      <c r="GA176" s="206"/>
      <c r="GB176" s="206"/>
      <c r="GC176" s="206"/>
      <c r="GD176" s="206"/>
      <c r="GE176" s="206"/>
      <c r="GF176" s="206"/>
      <c r="GG176" s="206"/>
      <c r="GH176" s="206"/>
      <c r="GI176" s="206"/>
      <c r="GJ176" s="206"/>
      <c r="GK176" s="206"/>
      <c r="GL176" s="206"/>
      <c r="GM176" s="206"/>
      <c r="GN176" s="206"/>
      <c r="GO176" s="206"/>
      <c r="GP176" s="206"/>
      <c r="GQ176" s="206"/>
      <c r="GR176" s="206"/>
      <c r="GS176" s="206"/>
      <c r="GT176" s="206"/>
      <c r="GU176" s="206"/>
      <c r="GV176" s="206"/>
      <c r="GW176" s="206"/>
      <c r="GX176" s="206"/>
      <c r="GY176" s="206"/>
      <c r="GZ176" s="206"/>
      <c r="HA176" s="206"/>
      <c r="HB176" s="206"/>
      <c r="HC176" s="206"/>
      <c r="HD176" s="206"/>
      <c r="HE176" s="206"/>
      <c r="HF176" s="206"/>
      <c r="HG176" s="206"/>
      <c r="HH176" s="206"/>
      <c r="HI176" s="206"/>
      <c r="HJ176" s="206"/>
      <c r="HK176" s="206"/>
      <c r="HL176" s="206"/>
      <c r="HM176" s="206"/>
      <c r="HN176" s="206"/>
      <c r="HO176" s="206"/>
      <c r="HP176" s="206"/>
      <c r="HQ176" s="206"/>
      <c r="HR176" s="206"/>
      <c r="HS176" s="206"/>
      <c r="HT176" s="206"/>
      <c r="HU176" s="206"/>
      <c r="HV176" s="206"/>
      <c r="HW176" s="206"/>
      <c r="HX176" s="206"/>
      <c r="HY176" s="206"/>
      <c r="HZ176" s="206"/>
      <c r="IA176" s="206"/>
      <c r="IB176" s="206"/>
      <c r="IC176" s="206"/>
      <c r="ID176" s="206"/>
      <c r="IE176" s="206"/>
      <c r="IF176" s="206"/>
      <c r="IG176" s="206"/>
      <c r="IH176" s="206"/>
      <c r="II176" s="206"/>
      <c r="IJ176" s="206"/>
      <c r="IK176" s="206"/>
      <c r="IL176" s="206"/>
      <c r="IM176" s="206"/>
      <c r="IN176" s="206"/>
      <c r="IO176" s="206"/>
      <c r="IP176" s="206"/>
      <c r="IQ176" s="206"/>
      <c r="IR176" s="206"/>
      <c r="IS176" s="206"/>
      <c r="IT176" s="206"/>
      <c r="IU176" s="206"/>
      <c r="IV176" s="206"/>
      <c r="IW176" s="206"/>
      <c r="IX176" s="206"/>
      <c r="IY176" s="206"/>
      <c r="IZ176" s="206"/>
      <c r="JA176" s="206"/>
      <c r="JB176" s="206"/>
      <c r="JC176" s="206"/>
      <c r="JD176" s="206"/>
      <c r="JE176" s="206"/>
      <c r="JF176" s="206"/>
      <c r="JG176" s="206"/>
      <c r="JH176" s="206"/>
      <c r="JI176" s="206"/>
      <c r="JJ176" s="206"/>
      <c r="JK176" s="206"/>
      <c r="JL176" s="206"/>
      <c r="JM176" s="206"/>
      <c r="JN176" s="206"/>
    </row>
    <row r="177" spans="1:274" s="207" customFormat="1" ht="15.75" x14ac:dyDescent="0.25">
      <c r="A177" s="397"/>
      <c r="B177" s="396"/>
      <c r="C177" s="339"/>
      <c r="D177" s="339"/>
      <c r="E177" s="339"/>
      <c r="F177" s="339"/>
      <c r="G177" s="339"/>
      <c r="H177" s="339"/>
      <c r="I177" s="339"/>
      <c r="J177" s="339"/>
      <c r="K177" s="339"/>
      <c r="L177" s="339"/>
      <c r="M177" s="382"/>
      <c r="N177" s="374"/>
      <c r="O177" s="366"/>
      <c r="P177" s="367"/>
      <c r="Q177" s="366">
        <f ca="1">IF(NOT(ISERROR(MATCH(P177,_xlfn.ANCHORARRAY(F188),0))),O190&amp;"Por favor no seleccionar los criterios de impacto",P177)</f>
        <v>0</v>
      </c>
      <c r="R177" s="374"/>
      <c r="S177" s="366"/>
      <c r="T177" s="365"/>
      <c r="U177" s="208">
        <v>6</v>
      </c>
      <c r="V177" s="303"/>
      <c r="W177" s="193" t="str">
        <f t="shared" si="236"/>
        <v/>
      </c>
      <c r="X177" s="194"/>
      <c r="Y177" s="194"/>
      <c r="Z177" s="195" t="str">
        <f t="shared" si="229"/>
        <v/>
      </c>
      <c r="AA177" s="194"/>
      <c r="AB177" s="194"/>
      <c r="AC177" s="194"/>
      <c r="AD177" s="196" t="str">
        <f t="shared" si="237"/>
        <v/>
      </c>
      <c r="AE177" s="197" t="str">
        <f t="shared" si="230"/>
        <v/>
      </c>
      <c r="AF177" s="195" t="str">
        <f t="shared" si="231"/>
        <v/>
      </c>
      <c r="AG177" s="197" t="str">
        <f t="shared" si="232"/>
        <v/>
      </c>
      <c r="AH177" s="195" t="str">
        <f t="shared" si="235"/>
        <v/>
      </c>
      <c r="AI177" s="198" t="str">
        <f t="shared" si="238"/>
        <v/>
      </c>
      <c r="AJ177" s="199"/>
      <c r="AK177" s="302"/>
      <c r="AL177" s="304"/>
      <c r="AM177" s="304"/>
      <c r="AN177" s="201"/>
      <c r="AO177" s="312"/>
      <c r="AP177" s="307"/>
      <c r="AQ177" s="312"/>
      <c r="AR177" s="205"/>
      <c r="AS177" s="205"/>
      <c r="AT177" s="205"/>
      <c r="AU177" s="205"/>
      <c r="AV177" s="205"/>
      <c r="AW177" s="205"/>
      <c r="AX177" s="205"/>
      <c r="AY177" s="205"/>
      <c r="AZ177" s="205"/>
      <c r="BA177" s="205"/>
      <c r="BB177" s="205"/>
      <c r="BC177" s="205"/>
      <c r="BD177" s="205"/>
      <c r="BE177" s="205"/>
      <c r="BF177" s="205"/>
      <c r="BG177" s="205"/>
      <c r="BH177" s="205"/>
      <c r="BI177" s="205"/>
      <c r="BJ177" s="205"/>
      <c r="BK177" s="205"/>
      <c r="BL177" s="205"/>
      <c r="BM177" s="205"/>
      <c r="BN177" s="205"/>
      <c r="BO177" s="205"/>
      <c r="BP177" s="205"/>
      <c r="BQ177" s="205"/>
      <c r="BR177" s="206"/>
      <c r="BS177" s="206"/>
      <c r="BT177" s="206"/>
      <c r="BU177" s="206"/>
      <c r="BV177" s="206"/>
      <c r="BW177" s="206"/>
      <c r="BX177" s="206"/>
      <c r="BY177" s="206"/>
      <c r="BZ177" s="206"/>
      <c r="CA177" s="206"/>
      <c r="CB177" s="206"/>
      <c r="CC177" s="206"/>
      <c r="CD177" s="206"/>
      <c r="CE177" s="206"/>
      <c r="CF177" s="206"/>
      <c r="CG177" s="206"/>
      <c r="CH177" s="206"/>
      <c r="CI177" s="206"/>
      <c r="CJ177" s="206"/>
      <c r="CK177" s="206"/>
      <c r="CL177" s="206"/>
      <c r="CM177" s="206"/>
      <c r="CN177" s="206"/>
      <c r="CO177" s="206"/>
      <c r="CP177" s="206"/>
      <c r="CQ177" s="206"/>
      <c r="CR177" s="206"/>
      <c r="CS177" s="206"/>
      <c r="CT177" s="206"/>
      <c r="CU177" s="206"/>
      <c r="CV177" s="206"/>
      <c r="CW177" s="206"/>
      <c r="CX177" s="206"/>
      <c r="CY177" s="206"/>
      <c r="CZ177" s="206"/>
      <c r="DA177" s="206"/>
      <c r="DB177" s="206"/>
      <c r="DC177" s="206"/>
      <c r="DD177" s="206"/>
      <c r="DE177" s="206"/>
      <c r="DF177" s="206"/>
      <c r="DG177" s="206"/>
      <c r="DH177" s="206"/>
      <c r="DI177" s="206"/>
      <c r="DJ177" s="206"/>
      <c r="DK177" s="206"/>
      <c r="DL177" s="206"/>
      <c r="DM177" s="206"/>
      <c r="DN177" s="206"/>
      <c r="DO177" s="206"/>
      <c r="DP177" s="206"/>
      <c r="DQ177" s="206"/>
      <c r="DR177" s="206"/>
      <c r="DS177" s="206"/>
      <c r="DT177" s="206"/>
      <c r="DU177" s="206"/>
      <c r="DV177" s="206"/>
      <c r="DW177" s="206"/>
      <c r="DX177" s="206"/>
      <c r="DY177" s="206"/>
      <c r="DZ177" s="206"/>
      <c r="EA177" s="206"/>
      <c r="EB177" s="206"/>
      <c r="EC177" s="206"/>
      <c r="ED177" s="206"/>
      <c r="EE177" s="206"/>
      <c r="EF177" s="206"/>
      <c r="EG177" s="206"/>
      <c r="EH177" s="206"/>
      <c r="EI177" s="206"/>
      <c r="EJ177" s="206"/>
      <c r="EK177" s="206"/>
      <c r="EL177" s="206"/>
      <c r="EM177" s="206"/>
      <c r="EN177" s="206"/>
      <c r="EO177" s="206"/>
      <c r="EP177" s="206"/>
      <c r="EQ177" s="206"/>
      <c r="ER177" s="206"/>
      <c r="ES177" s="206"/>
      <c r="ET177" s="206"/>
      <c r="EU177" s="206"/>
      <c r="EV177" s="206"/>
      <c r="EW177" s="206"/>
      <c r="EX177" s="206"/>
      <c r="EY177" s="206"/>
      <c r="EZ177" s="206"/>
      <c r="FA177" s="206"/>
      <c r="FB177" s="206"/>
      <c r="FC177" s="206"/>
      <c r="FD177" s="206"/>
      <c r="FE177" s="206"/>
      <c r="FF177" s="206"/>
      <c r="FG177" s="206"/>
      <c r="FH177" s="206"/>
      <c r="FI177" s="206"/>
      <c r="FJ177" s="206"/>
      <c r="FK177" s="206"/>
      <c r="FL177" s="206"/>
      <c r="FM177" s="206"/>
      <c r="FN177" s="206"/>
      <c r="FO177" s="206"/>
      <c r="FP177" s="206"/>
      <c r="FQ177" s="206"/>
      <c r="FR177" s="206"/>
      <c r="FS177" s="206"/>
      <c r="FT177" s="206"/>
      <c r="FU177" s="206"/>
      <c r="FV177" s="206"/>
      <c r="FW177" s="206"/>
      <c r="FX177" s="206"/>
      <c r="FY177" s="206"/>
      <c r="FZ177" s="206"/>
      <c r="GA177" s="206"/>
      <c r="GB177" s="206"/>
      <c r="GC177" s="206"/>
      <c r="GD177" s="206"/>
      <c r="GE177" s="206"/>
      <c r="GF177" s="206"/>
      <c r="GG177" s="206"/>
      <c r="GH177" s="206"/>
      <c r="GI177" s="206"/>
      <c r="GJ177" s="206"/>
      <c r="GK177" s="206"/>
      <c r="GL177" s="206"/>
      <c r="GM177" s="206"/>
      <c r="GN177" s="206"/>
      <c r="GO177" s="206"/>
      <c r="GP177" s="206"/>
      <c r="GQ177" s="206"/>
      <c r="GR177" s="206"/>
      <c r="GS177" s="206"/>
      <c r="GT177" s="206"/>
      <c r="GU177" s="206"/>
      <c r="GV177" s="206"/>
      <c r="GW177" s="206"/>
      <c r="GX177" s="206"/>
      <c r="GY177" s="206"/>
      <c r="GZ177" s="206"/>
      <c r="HA177" s="206"/>
      <c r="HB177" s="206"/>
      <c r="HC177" s="206"/>
      <c r="HD177" s="206"/>
      <c r="HE177" s="206"/>
      <c r="HF177" s="206"/>
      <c r="HG177" s="206"/>
      <c r="HH177" s="206"/>
      <c r="HI177" s="206"/>
      <c r="HJ177" s="206"/>
      <c r="HK177" s="206"/>
      <c r="HL177" s="206"/>
      <c r="HM177" s="206"/>
      <c r="HN177" s="206"/>
      <c r="HO177" s="206"/>
      <c r="HP177" s="206"/>
      <c r="HQ177" s="206"/>
      <c r="HR177" s="206"/>
      <c r="HS177" s="206"/>
      <c r="HT177" s="206"/>
      <c r="HU177" s="206"/>
      <c r="HV177" s="206"/>
      <c r="HW177" s="206"/>
      <c r="HX177" s="206"/>
      <c r="HY177" s="206"/>
      <c r="HZ177" s="206"/>
      <c r="IA177" s="206"/>
      <c r="IB177" s="206"/>
      <c r="IC177" s="206"/>
      <c r="ID177" s="206"/>
      <c r="IE177" s="206"/>
      <c r="IF177" s="206"/>
      <c r="IG177" s="206"/>
      <c r="IH177" s="206"/>
      <c r="II177" s="206"/>
      <c r="IJ177" s="206"/>
      <c r="IK177" s="206"/>
      <c r="IL177" s="206"/>
      <c r="IM177" s="206"/>
      <c r="IN177" s="206"/>
      <c r="IO177" s="206"/>
      <c r="IP177" s="206"/>
      <c r="IQ177" s="206"/>
      <c r="IR177" s="206"/>
      <c r="IS177" s="206"/>
      <c r="IT177" s="206"/>
      <c r="IU177" s="206"/>
      <c r="IV177" s="206"/>
      <c r="IW177" s="206"/>
      <c r="IX177" s="206"/>
      <c r="IY177" s="206"/>
      <c r="IZ177" s="206"/>
      <c r="JA177" s="206"/>
      <c r="JB177" s="206"/>
      <c r="JC177" s="206"/>
      <c r="JD177" s="206"/>
      <c r="JE177" s="206"/>
      <c r="JF177" s="206"/>
      <c r="JG177" s="206"/>
      <c r="JH177" s="206"/>
      <c r="JI177" s="206"/>
      <c r="JJ177" s="206"/>
      <c r="JK177" s="206"/>
      <c r="JL177" s="206"/>
      <c r="JM177" s="206"/>
      <c r="JN177" s="206"/>
    </row>
    <row r="178" spans="1:274" s="207" customFormat="1" ht="195" x14ac:dyDescent="0.25">
      <c r="A178" s="397"/>
      <c r="B178" s="394" t="s">
        <v>242</v>
      </c>
      <c r="C178" s="339" t="s">
        <v>92</v>
      </c>
      <c r="D178" s="339" t="s">
        <v>868</v>
      </c>
      <c r="E178" s="339" t="s">
        <v>869</v>
      </c>
      <c r="F178" s="339" t="s">
        <v>870</v>
      </c>
      <c r="G178" s="339" t="s">
        <v>248</v>
      </c>
      <c r="H178" s="339" t="s">
        <v>77</v>
      </c>
      <c r="I178" s="339"/>
      <c r="J178" s="339"/>
      <c r="K178" s="339"/>
      <c r="L178" s="339"/>
      <c r="M178" s="430">
        <v>365</v>
      </c>
      <c r="N178" s="374" t="str">
        <f>IF(M178&lt;=0,"",IF(M178&lt;=2,"Muy Baja",IF(M178&lt;=24,"Baja",IF(M178&lt;=500,"Media",IF(M178&lt;=5000,"Alta","Muy Alta")))))</f>
        <v>Media</v>
      </c>
      <c r="O178" s="366">
        <f>IF(N178="","",IF(N178="Muy Baja",0.2,IF(N178="Baja",0.4,IF(N178="Media",0.6,IF(N178="Alta",0.8,IF(N178="Muy Alta",1,))))))</f>
        <v>0.6</v>
      </c>
      <c r="P178" s="367" t="s">
        <v>131</v>
      </c>
      <c r="Q178" s="366" t="str">
        <f>IF(NOT(ISERROR(MATCH(P178,'[12]Tabla Impacto'!$B$222:$B$224,0))),'[12]Tabla Impacto'!$F$224&amp;"Por favor no seleccionar los criterios de impacto(Afectación Económica o presupuestal y Pérdida Reputacional)",P178)</f>
        <v xml:space="preserve">     Afectación menor a 130 SMLMV .</v>
      </c>
      <c r="R178" s="374" t="str">
        <f>IF(OR(Q178='[12]Tabla Impacto'!$C$12,Q178='[12]Tabla Impacto'!$D$12),"Leve",IF(OR(Q178='[12]Tabla Impacto'!$C$13,Q178='[12]Tabla Impacto'!$D$13),"Menor",IF(OR(Q178='[12]Tabla Impacto'!$C$14,Q178='[12]Tabla Impacto'!$D$14),"Moderado",IF(OR(Q178='[12]Tabla Impacto'!$C$15,Q178='[12]Tabla Impacto'!$D$15),"Mayor",IF(OR(Q178='[12]Tabla Impacto'!$C$16,Q178='[12]Tabla Impacto'!$D$16),"Catastrófico","")))))</f>
        <v>Leve</v>
      </c>
      <c r="S178" s="366">
        <f>IF(R178="","",IF(R178="Leve",0.2,IF(R178="Menor",0.4,IF(R178="Moderado",0.6,IF(R178="Mayor",0.8,IF(R178="Catastrófico",1,))))))</f>
        <v>0.2</v>
      </c>
      <c r="T178" s="365" t="str">
        <f>IF(OR(AND(N178="Muy Baja",R178="Leve"),AND(N178="Muy Baja",R178="Menor"),AND(N178="Baja",R178="Leve")),"Bajo",IF(OR(AND(N178="Muy baja",R178="Moderado"),AND(N178="Baja",R178="Menor"),AND(N178="Baja",R178="Moderado"),AND(N178="Media",R178="Leve"),AND(N178="Media",R178="Menor"),AND(N178="Media",R178="Moderado"),AND(N178="Alta",R178="Leve"),AND(N178="Alta",R178="Menor")),"Moderado",IF(OR(AND(N178="Muy Baja",R178="Mayor"),AND(N178="Baja",R178="Mayor"),AND(N178="Media",R178="Mayor"),AND(N178="Alta",R178="Moderado"),AND(N178="Alta",R178="Mayor"),AND(N178="Muy Alta",R178="Leve"),AND(N178="Muy Alta",R178="Menor"),AND(N178="Muy Alta",R178="Moderado"),AND(N178="Muy Alta",R178="Mayor")),"Alto",IF(OR(AND(N178="Muy Baja",R178="Catastrófico"),AND(N178="Baja",R178="Catastrófico"),AND(N178="Media",R178="Catastrófico"),AND(N178="Alta",R178="Catastrófico"),AND(N178="Muy Alta",R178="Catastrófico")),"Extremo",""))))</f>
        <v>Moderado</v>
      </c>
      <c r="U178" s="208">
        <v>1</v>
      </c>
      <c r="V178" s="303" t="s">
        <v>871</v>
      </c>
      <c r="W178" s="193" t="str">
        <f>IF(OR(X178="Preventivo",X178="Detectivo"),"Probabilidad",IF(X178="Correctivo","Impacto",""))</f>
        <v>Probabilidad</v>
      </c>
      <c r="X178" s="194" t="s">
        <v>79</v>
      </c>
      <c r="Y178" s="194" t="s">
        <v>80</v>
      </c>
      <c r="Z178" s="195" t="str">
        <f>IF(AND(X178="Preventivo",Y178="Automático"),"50%",IF(AND(X178="Preventivo",Y178="Manual"),"40%",IF(AND(X178="Detectivo",Y178="Automático"),"40%",IF(AND(X178="Detectivo",Y178="Manual"),"30%",IF(AND(X178="Correctivo",Y178="Automático"),"35%",IF(AND(X178="Correctivo",Y178="Manual"),"25%",""))))))</f>
        <v>40%</v>
      </c>
      <c r="AA178" s="194" t="s">
        <v>83</v>
      </c>
      <c r="AB178" s="194" t="s">
        <v>204</v>
      </c>
      <c r="AC178" s="194" t="s">
        <v>259</v>
      </c>
      <c r="AD178" s="196">
        <f>IFERROR(IF(W178="Probabilidad",(O178-(+O178*Z178)),IF(W178="Impacto",O178,"")),"")</f>
        <v>0.36</v>
      </c>
      <c r="AE178" s="197" t="str">
        <f>IFERROR(IF(AD178="","",IF(AD178&lt;=0.2,"Muy Baja",IF(AD178&lt;=0.4,"Baja",IF(AD178&lt;=0.6,"Media",IF(AD178&lt;=0.8,"Alta","Muy Alta"))))),"")</f>
        <v>Baja</v>
      </c>
      <c r="AF178" s="195">
        <f>+AD178</f>
        <v>0.36</v>
      </c>
      <c r="AG178" s="197" t="str">
        <f>IFERROR(IF(AH178="","",IF(AH178&lt;=0.2,"Leve",IF(AH178&lt;=0.4,"Menor",IF(AH178&lt;=0.6,"Moderado",IF(AH178&lt;=0.8,"Mayor","Catastrófico"))))),"")</f>
        <v>Leve</v>
      </c>
      <c r="AH178" s="195">
        <f t="shared" ref="AH178" si="239">IFERROR(IF(W178="Impacto",(S178-(+S178*Z178)),IF(W178="Probabilidad",S178,"")),"")</f>
        <v>0.2</v>
      </c>
      <c r="AI178" s="198" t="str">
        <f>IFERROR(IF(OR(AND(AE178="Muy Baja",AG178="Leve"),AND(AE178="Muy Baja",AG178="Menor"),AND(AE178="Baja",AG178="Leve")),"Bajo",IF(OR(AND(AE178="Muy baja",AG178="Moderado"),AND(AE178="Baja",AG178="Menor"),AND(AE178="Baja",AG178="Moderado"),AND(AE178="Media",AG178="Leve"),AND(AE178="Media",AG178="Menor"),AND(AE178="Media",AG178="Moderado"),AND(AE178="Alta",AG178="Leve"),AND(AE178="Alta",AG178="Menor")),"Moderado",IF(OR(AND(AE178="Muy Baja",AG178="Mayor"),AND(AE178="Baja",AG178="Mayor"),AND(AE178="Media",AG178="Mayor"),AND(AE178="Alta",AG178="Moderado"),AND(AE178="Alta",AG178="Mayor"),AND(AE178="Muy Alta",AG178="Leve"),AND(AE178="Muy Alta",AG178="Menor"),AND(AE178="Muy Alta",AG178="Moderado"),AND(AE178="Muy Alta",AG178="Mayor")),"Alto",IF(OR(AND(AE178="Muy Baja",AG178="Catastrófico"),AND(AE178="Baja",AG178="Catastrófico"),AND(AE178="Media",AG178="Catastrófico"),AND(AE178="Alta",AG178="Catastrófico"),AND(AE178="Muy Alta",AG178="Catastrófico")),"Extremo","")))),"")</f>
        <v>Bajo</v>
      </c>
      <c r="AJ178" s="199" t="s">
        <v>82</v>
      </c>
      <c r="AK178" s="302" t="s">
        <v>872</v>
      </c>
      <c r="AL178" s="302" t="s">
        <v>873</v>
      </c>
      <c r="AM178" s="304" t="s">
        <v>874</v>
      </c>
      <c r="AN178" s="201" t="s">
        <v>875</v>
      </c>
      <c r="AO178" s="305" t="s">
        <v>876</v>
      </c>
      <c r="AP178" s="306" t="s">
        <v>860</v>
      </c>
      <c r="AQ178" s="305" t="s">
        <v>873</v>
      </c>
      <c r="AR178" s="205"/>
      <c r="AS178" s="205"/>
      <c r="AT178" s="205"/>
      <c r="AU178" s="205"/>
      <c r="AV178" s="205"/>
      <c r="AW178" s="205"/>
      <c r="AX178" s="205"/>
      <c r="AY178" s="205"/>
      <c r="AZ178" s="205"/>
      <c r="BA178" s="205"/>
      <c r="BB178" s="205"/>
      <c r="BC178" s="205"/>
      <c r="BD178" s="205"/>
      <c r="BE178" s="205"/>
      <c r="BF178" s="205"/>
      <c r="BG178" s="205"/>
      <c r="BH178" s="205"/>
      <c r="BI178" s="205"/>
      <c r="BJ178" s="205"/>
      <c r="BK178" s="205"/>
      <c r="BL178" s="205"/>
      <c r="BM178" s="205"/>
      <c r="BN178" s="205"/>
      <c r="BO178" s="205"/>
      <c r="BP178" s="205"/>
      <c r="BQ178" s="205"/>
      <c r="BR178" s="206"/>
      <c r="BS178" s="206"/>
      <c r="BT178" s="206"/>
      <c r="BU178" s="206"/>
      <c r="BV178" s="206"/>
      <c r="BW178" s="206"/>
      <c r="BX178" s="206"/>
      <c r="BY178" s="206"/>
      <c r="BZ178" s="206"/>
      <c r="CA178" s="206"/>
      <c r="CB178" s="206"/>
      <c r="CC178" s="206"/>
      <c r="CD178" s="206"/>
      <c r="CE178" s="206"/>
      <c r="CF178" s="206"/>
      <c r="CG178" s="206"/>
      <c r="CH178" s="206"/>
      <c r="CI178" s="206"/>
      <c r="CJ178" s="206"/>
      <c r="CK178" s="206"/>
      <c r="CL178" s="206"/>
      <c r="CM178" s="206"/>
      <c r="CN178" s="206"/>
      <c r="CO178" s="206"/>
      <c r="CP178" s="206"/>
      <c r="CQ178" s="206"/>
      <c r="CR178" s="206"/>
      <c r="CS178" s="206"/>
      <c r="CT178" s="206"/>
      <c r="CU178" s="206"/>
      <c r="CV178" s="206"/>
      <c r="CW178" s="206"/>
      <c r="CX178" s="206"/>
      <c r="CY178" s="206"/>
      <c r="CZ178" s="206"/>
      <c r="DA178" s="206"/>
      <c r="DB178" s="206"/>
      <c r="DC178" s="206"/>
      <c r="DD178" s="206"/>
      <c r="DE178" s="206"/>
      <c r="DF178" s="206"/>
      <c r="DG178" s="206"/>
      <c r="DH178" s="206"/>
      <c r="DI178" s="206"/>
      <c r="DJ178" s="206"/>
      <c r="DK178" s="206"/>
      <c r="DL178" s="206"/>
      <c r="DM178" s="206"/>
      <c r="DN178" s="206"/>
      <c r="DO178" s="206"/>
      <c r="DP178" s="206"/>
      <c r="DQ178" s="206"/>
      <c r="DR178" s="206"/>
      <c r="DS178" s="206"/>
      <c r="DT178" s="206"/>
      <c r="DU178" s="206"/>
      <c r="DV178" s="206"/>
      <c r="DW178" s="206"/>
      <c r="DX178" s="206"/>
      <c r="DY178" s="206"/>
      <c r="DZ178" s="206"/>
      <c r="EA178" s="206"/>
      <c r="EB178" s="206"/>
      <c r="EC178" s="206"/>
      <c r="ED178" s="206"/>
      <c r="EE178" s="206"/>
      <c r="EF178" s="206"/>
      <c r="EG178" s="206"/>
      <c r="EH178" s="206"/>
      <c r="EI178" s="206"/>
      <c r="EJ178" s="206"/>
      <c r="EK178" s="206"/>
      <c r="EL178" s="206"/>
      <c r="EM178" s="206"/>
      <c r="EN178" s="206"/>
      <c r="EO178" s="206"/>
      <c r="EP178" s="206"/>
      <c r="EQ178" s="206"/>
      <c r="ER178" s="206"/>
      <c r="ES178" s="206"/>
      <c r="ET178" s="206"/>
      <c r="EU178" s="206"/>
      <c r="EV178" s="206"/>
      <c r="EW178" s="206"/>
      <c r="EX178" s="206"/>
      <c r="EY178" s="206"/>
      <c r="EZ178" s="206"/>
      <c r="FA178" s="206"/>
      <c r="FB178" s="206"/>
      <c r="FC178" s="206"/>
      <c r="FD178" s="206"/>
      <c r="FE178" s="206"/>
      <c r="FF178" s="206"/>
      <c r="FG178" s="206"/>
      <c r="FH178" s="206"/>
      <c r="FI178" s="206"/>
      <c r="FJ178" s="206"/>
      <c r="FK178" s="206"/>
      <c r="FL178" s="206"/>
      <c r="FM178" s="206"/>
      <c r="FN178" s="206"/>
      <c r="FO178" s="206"/>
      <c r="FP178" s="206"/>
      <c r="FQ178" s="206"/>
      <c r="FR178" s="206"/>
      <c r="FS178" s="206"/>
      <c r="FT178" s="206"/>
      <c r="FU178" s="206"/>
      <c r="FV178" s="206"/>
      <c r="FW178" s="206"/>
      <c r="FX178" s="206"/>
      <c r="FY178" s="206"/>
      <c r="FZ178" s="206"/>
      <c r="GA178" s="206"/>
      <c r="GB178" s="206"/>
      <c r="GC178" s="206"/>
      <c r="GD178" s="206"/>
      <c r="GE178" s="206"/>
      <c r="GF178" s="206"/>
      <c r="GG178" s="206"/>
      <c r="GH178" s="206"/>
      <c r="GI178" s="206"/>
      <c r="GJ178" s="206"/>
      <c r="GK178" s="206"/>
      <c r="GL178" s="206"/>
      <c r="GM178" s="206"/>
      <c r="GN178" s="206"/>
      <c r="GO178" s="206"/>
      <c r="GP178" s="206"/>
      <c r="GQ178" s="206"/>
      <c r="GR178" s="206"/>
      <c r="GS178" s="206"/>
      <c r="GT178" s="206"/>
      <c r="GU178" s="206"/>
      <c r="GV178" s="206"/>
      <c r="GW178" s="206"/>
      <c r="GX178" s="206"/>
      <c r="GY178" s="206"/>
      <c r="GZ178" s="206"/>
      <c r="HA178" s="206"/>
      <c r="HB178" s="206"/>
      <c r="HC178" s="206"/>
      <c r="HD178" s="206"/>
      <c r="HE178" s="206"/>
      <c r="HF178" s="206"/>
      <c r="HG178" s="206"/>
      <c r="HH178" s="206"/>
      <c r="HI178" s="206"/>
      <c r="HJ178" s="206"/>
      <c r="HK178" s="206"/>
      <c r="HL178" s="206"/>
      <c r="HM178" s="206"/>
      <c r="HN178" s="206"/>
      <c r="HO178" s="206"/>
      <c r="HP178" s="206"/>
      <c r="HQ178" s="206"/>
      <c r="HR178" s="206"/>
      <c r="HS178" s="206"/>
      <c r="HT178" s="206"/>
      <c r="HU178" s="206"/>
      <c r="HV178" s="206"/>
      <c r="HW178" s="206"/>
      <c r="HX178" s="206"/>
      <c r="HY178" s="206"/>
      <c r="HZ178" s="206"/>
      <c r="IA178" s="206"/>
      <c r="IB178" s="206"/>
      <c r="IC178" s="206"/>
      <c r="ID178" s="206"/>
      <c r="IE178" s="206"/>
      <c r="IF178" s="206"/>
      <c r="IG178" s="206"/>
      <c r="IH178" s="206"/>
      <c r="II178" s="206"/>
      <c r="IJ178" s="206"/>
      <c r="IK178" s="206"/>
      <c r="IL178" s="206"/>
      <c r="IM178" s="206"/>
      <c r="IN178" s="206"/>
      <c r="IO178" s="206"/>
      <c r="IP178" s="206"/>
      <c r="IQ178" s="206"/>
      <c r="IR178" s="206"/>
      <c r="IS178" s="206"/>
      <c r="IT178" s="206"/>
      <c r="IU178" s="206"/>
      <c r="IV178" s="206"/>
      <c r="IW178" s="206"/>
      <c r="IX178" s="206"/>
      <c r="IY178" s="206"/>
      <c r="IZ178" s="206"/>
      <c r="JA178" s="206"/>
      <c r="JB178" s="206"/>
      <c r="JC178" s="206"/>
      <c r="JD178" s="206"/>
      <c r="JE178" s="206"/>
      <c r="JF178" s="206"/>
      <c r="JG178" s="206"/>
      <c r="JH178" s="206"/>
      <c r="JI178" s="206"/>
      <c r="JJ178" s="206"/>
      <c r="JK178" s="206"/>
      <c r="JL178" s="206"/>
      <c r="JM178" s="206"/>
      <c r="JN178" s="206"/>
    </row>
    <row r="179" spans="1:274" s="207" customFormat="1" ht="165" x14ac:dyDescent="0.25">
      <c r="A179" s="397"/>
      <c r="B179" s="395"/>
      <c r="C179" s="339"/>
      <c r="D179" s="339"/>
      <c r="E179" s="339"/>
      <c r="F179" s="339"/>
      <c r="G179" s="339"/>
      <c r="H179" s="339"/>
      <c r="I179" s="339"/>
      <c r="J179" s="339"/>
      <c r="K179" s="339"/>
      <c r="L179" s="339"/>
      <c r="M179" s="430"/>
      <c r="N179" s="374"/>
      <c r="O179" s="366"/>
      <c r="P179" s="367"/>
      <c r="Q179" s="366">
        <f t="shared" ref="Q179:Q183" ca="1" si="240">IF(NOT(ISERROR(MATCH(P179,_xlfn.ANCHORARRAY(F190),0))),O192&amp;"Por favor no seleccionar los criterios de impacto",P179)</f>
        <v>0</v>
      </c>
      <c r="R179" s="374"/>
      <c r="S179" s="366"/>
      <c r="T179" s="365"/>
      <c r="U179" s="208">
        <v>2</v>
      </c>
      <c r="V179" s="303" t="s">
        <v>877</v>
      </c>
      <c r="W179" s="193" t="str">
        <f>IF(OR(X179="Preventivo",X179="Detectivo"),"Probabilidad",IF(X179="Correctivo","Impacto",""))</f>
        <v>Probabilidad</v>
      </c>
      <c r="X179" s="194" t="s">
        <v>79</v>
      </c>
      <c r="Y179" s="194" t="s">
        <v>80</v>
      </c>
      <c r="Z179" s="195" t="str">
        <f t="shared" ref="Z179:Z183" si="241">IF(AND(X179="Preventivo",Y179="Automático"),"50%",IF(AND(X179="Preventivo",Y179="Manual"),"40%",IF(AND(X179="Detectivo",Y179="Automático"),"40%",IF(AND(X179="Detectivo",Y179="Manual"),"30%",IF(AND(X179="Correctivo",Y179="Automático"),"35%",IF(AND(X179="Correctivo",Y179="Manual"),"25%",""))))))</f>
        <v>40%</v>
      </c>
      <c r="AA179" s="194" t="s">
        <v>83</v>
      </c>
      <c r="AB179" s="194" t="s">
        <v>204</v>
      </c>
      <c r="AC179" s="194" t="s">
        <v>259</v>
      </c>
      <c r="AD179" s="196">
        <f>IFERROR(IF(AND(W178="Probabilidad",W179="Probabilidad"),(AF178-(+AF178*Z179)),IF(W179="Probabilidad",(O178-(+O178*Z179)),IF(W179="Impacto",AF178,""))),"")</f>
        <v>0.216</v>
      </c>
      <c r="AE179" s="197" t="str">
        <f t="shared" ref="AE179:AE183" si="242">IFERROR(IF(AD179="","",IF(AD179&lt;=0.2,"Muy Baja",IF(AD179&lt;=0.4,"Baja",IF(AD179&lt;=0.6,"Media",IF(AD179&lt;=0.8,"Alta","Muy Alta"))))),"")</f>
        <v>Baja</v>
      </c>
      <c r="AF179" s="195">
        <f t="shared" ref="AF179:AF183" si="243">+AD179</f>
        <v>0.216</v>
      </c>
      <c r="AG179" s="197" t="str">
        <f t="shared" ref="AG179:AG183" si="244">IFERROR(IF(AH179="","",IF(AH179&lt;=0.2,"Leve",IF(AH179&lt;=0.4,"Menor",IF(AH179&lt;=0.6,"Moderado",IF(AH179&lt;=0.8,"Mayor","Catastrófico"))))),"")</f>
        <v>Leve</v>
      </c>
      <c r="AH179" s="195">
        <f t="shared" ref="AH179" si="245">IFERROR(IF(AND(W178="Impacto",W179="Impacto"),(AH178-(+AH178*Z179)),IF(W179="Impacto",($R$13-(+$R$13*Z179)),IF(W179="Probabilidad",AH178,""))),"")</f>
        <v>0.2</v>
      </c>
      <c r="AI179" s="198" t="str">
        <f t="shared" ref="AI179:AI180" si="246">IFERROR(IF(OR(AND(AE179="Muy Baja",AG179="Leve"),AND(AE179="Muy Baja",AG179="Menor"),AND(AE179="Baja",AG179="Leve")),"Bajo",IF(OR(AND(AE179="Muy baja",AG179="Moderado"),AND(AE179="Baja",AG179="Menor"),AND(AE179="Baja",AG179="Moderado"),AND(AE179="Media",AG179="Leve"),AND(AE179="Media",AG179="Menor"),AND(AE179="Media",AG179="Moderado"),AND(AE179="Alta",AG179="Leve"),AND(AE179="Alta",AG179="Menor")),"Moderado",IF(OR(AND(AE179="Muy Baja",AG179="Mayor"),AND(AE179="Baja",AG179="Mayor"),AND(AE179="Media",AG179="Mayor"),AND(AE179="Alta",AG179="Moderado"),AND(AE179="Alta",AG179="Mayor"),AND(AE179="Muy Alta",AG179="Leve"),AND(AE179="Muy Alta",AG179="Menor"),AND(AE179="Muy Alta",AG179="Moderado"),AND(AE179="Muy Alta",AG179="Mayor")),"Alto",IF(OR(AND(AE179="Muy Baja",AG179="Catastrófico"),AND(AE179="Baja",AG179="Catastrófico"),AND(AE179="Media",AG179="Catastrófico"),AND(AE179="Alta",AG179="Catastrófico"),AND(AE179="Muy Alta",AG179="Catastrófico")),"Extremo","")))),"")</f>
        <v>Bajo</v>
      </c>
      <c r="AJ179" s="199" t="s">
        <v>82</v>
      </c>
      <c r="AK179" s="302" t="s">
        <v>878</v>
      </c>
      <c r="AL179" s="302" t="s">
        <v>879</v>
      </c>
      <c r="AM179" s="304" t="s">
        <v>874</v>
      </c>
      <c r="AN179" s="201" t="s">
        <v>875</v>
      </c>
      <c r="AO179" s="311" t="s">
        <v>880</v>
      </c>
      <c r="AP179" s="306" t="s">
        <v>860</v>
      </c>
      <c r="AQ179" s="305" t="s">
        <v>879</v>
      </c>
      <c r="AR179" s="205"/>
      <c r="AS179" s="205"/>
      <c r="AT179" s="205"/>
      <c r="AU179" s="205"/>
      <c r="AV179" s="205"/>
      <c r="AW179" s="205"/>
      <c r="AX179" s="205"/>
      <c r="AY179" s="205"/>
      <c r="AZ179" s="205"/>
      <c r="BA179" s="205"/>
      <c r="BB179" s="205"/>
      <c r="BC179" s="205"/>
      <c r="BD179" s="205"/>
      <c r="BE179" s="205"/>
      <c r="BF179" s="205"/>
      <c r="BG179" s="205"/>
      <c r="BH179" s="205"/>
      <c r="BI179" s="205"/>
      <c r="BJ179" s="205"/>
      <c r="BK179" s="205"/>
      <c r="BL179" s="205"/>
      <c r="BM179" s="205"/>
      <c r="BN179" s="205"/>
      <c r="BO179" s="205"/>
      <c r="BP179" s="205"/>
      <c r="BQ179" s="205"/>
      <c r="BR179" s="206"/>
      <c r="BS179" s="206"/>
      <c r="BT179" s="206"/>
      <c r="BU179" s="206"/>
      <c r="BV179" s="206"/>
      <c r="BW179" s="206"/>
      <c r="BX179" s="206"/>
      <c r="BY179" s="206"/>
      <c r="BZ179" s="206"/>
      <c r="CA179" s="206"/>
      <c r="CB179" s="206"/>
      <c r="CC179" s="206"/>
      <c r="CD179" s="206"/>
      <c r="CE179" s="206"/>
      <c r="CF179" s="206"/>
      <c r="CG179" s="206"/>
      <c r="CH179" s="206"/>
      <c r="CI179" s="206"/>
      <c r="CJ179" s="206"/>
      <c r="CK179" s="206"/>
      <c r="CL179" s="206"/>
      <c r="CM179" s="206"/>
      <c r="CN179" s="206"/>
      <c r="CO179" s="206"/>
      <c r="CP179" s="206"/>
      <c r="CQ179" s="206"/>
      <c r="CR179" s="206"/>
      <c r="CS179" s="206"/>
      <c r="CT179" s="206"/>
      <c r="CU179" s="206"/>
      <c r="CV179" s="206"/>
      <c r="CW179" s="206"/>
      <c r="CX179" s="206"/>
      <c r="CY179" s="206"/>
      <c r="CZ179" s="206"/>
      <c r="DA179" s="206"/>
      <c r="DB179" s="206"/>
      <c r="DC179" s="206"/>
      <c r="DD179" s="206"/>
      <c r="DE179" s="206"/>
      <c r="DF179" s="206"/>
      <c r="DG179" s="206"/>
      <c r="DH179" s="206"/>
      <c r="DI179" s="206"/>
      <c r="DJ179" s="206"/>
      <c r="DK179" s="206"/>
      <c r="DL179" s="206"/>
      <c r="DM179" s="206"/>
      <c r="DN179" s="206"/>
      <c r="DO179" s="206"/>
      <c r="DP179" s="206"/>
      <c r="DQ179" s="206"/>
      <c r="DR179" s="206"/>
      <c r="DS179" s="206"/>
      <c r="DT179" s="206"/>
      <c r="DU179" s="206"/>
      <c r="DV179" s="206"/>
      <c r="DW179" s="206"/>
      <c r="DX179" s="206"/>
      <c r="DY179" s="206"/>
      <c r="DZ179" s="206"/>
      <c r="EA179" s="206"/>
      <c r="EB179" s="206"/>
      <c r="EC179" s="206"/>
      <c r="ED179" s="206"/>
      <c r="EE179" s="206"/>
      <c r="EF179" s="206"/>
      <c r="EG179" s="206"/>
      <c r="EH179" s="206"/>
      <c r="EI179" s="206"/>
      <c r="EJ179" s="206"/>
      <c r="EK179" s="206"/>
      <c r="EL179" s="206"/>
      <c r="EM179" s="206"/>
      <c r="EN179" s="206"/>
      <c r="EO179" s="206"/>
      <c r="EP179" s="206"/>
      <c r="EQ179" s="206"/>
      <c r="ER179" s="206"/>
      <c r="ES179" s="206"/>
      <c r="ET179" s="206"/>
      <c r="EU179" s="206"/>
      <c r="EV179" s="206"/>
      <c r="EW179" s="206"/>
      <c r="EX179" s="206"/>
      <c r="EY179" s="206"/>
      <c r="EZ179" s="206"/>
      <c r="FA179" s="206"/>
      <c r="FB179" s="206"/>
      <c r="FC179" s="206"/>
      <c r="FD179" s="206"/>
      <c r="FE179" s="206"/>
      <c r="FF179" s="206"/>
      <c r="FG179" s="206"/>
      <c r="FH179" s="206"/>
      <c r="FI179" s="206"/>
      <c r="FJ179" s="206"/>
      <c r="FK179" s="206"/>
      <c r="FL179" s="206"/>
      <c r="FM179" s="206"/>
      <c r="FN179" s="206"/>
      <c r="FO179" s="206"/>
      <c r="FP179" s="206"/>
      <c r="FQ179" s="206"/>
      <c r="FR179" s="206"/>
      <c r="FS179" s="206"/>
      <c r="FT179" s="206"/>
      <c r="FU179" s="206"/>
      <c r="FV179" s="206"/>
      <c r="FW179" s="206"/>
      <c r="FX179" s="206"/>
      <c r="FY179" s="206"/>
      <c r="FZ179" s="206"/>
      <c r="GA179" s="206"/>
      <c r="GB179" s="206"/>
      <c r="GC179" s="206"/>
      <c r="GD179" s="206"/>
      <c r="GE179" s="206"/>
      <c r="GF179" s="206"/>
      <c r="GG179" s="206"/>
      <c r="GH179" s="206"/>
      <c r="GI179" s="206"/>
      <c r="GJ179" s="206"/>
      <c r="GK179" s="206"/>
      <c r="GL179" s="206"/>
      <c r="GM179" s="206"/>
      <c r="GN179" s="206"/>
      <c r="GO179" s="206"/>
      <c r="GP179" s="206"/>
      <c r="GQ179" s="206"/>
      <c r="GR179" s="206"/>
      <c r="GS179" s="206"/>
      <c r="GT179" s="206"/>
      <c r="GU179" s="206"/>
      <c r="GV179" s="206"/>
      <c r="GW179" s="206"/>
      <c r="GX179" s="206"/>
      <c r="GY179" s="206"/>
      <c r="GZ179" s="206"/>
      <c r="HA179" s="206"/>
      <c r="HB179" s="206"/>
      <c r="HC179" s="206"/>
      <c r="HD179" s="206"/>
      <c r="HE179" s="206"/>
      <c r="HF179" s="206"/>
      <c r="HG179" s="206"/>
      <c r="HH179" s="206"/>
      <c r="HI179" s="206"/>
      <c r="HJ179" s="206"/>
      <c r="HK179" s="206"/>
      <c r="HL179" s="206"/>
      <c r="HM179" s="206"/>
      <c r="HN179" s="206"/>
      <c r="HO179" s="206"/>
      <c r="HP179" s="206"/>
      <c r="HQ179" s="206"/>
      <c r="HR179" s="206"/>
      <c r="HS179" s="206"/>
      <c r="HT179" s="206"/>
      <c r="HU179" s="206"/>
      <c r="HV179" s="206"/>
      <c r="HW179" s="206"/>
      <c r="HX179" s="206"/>
      <c r="HY179" s="206"/>
      <c r="HZ179" s="206"/>
      <c r="IA179" s="206"/>
      <c r="IB179" s="206"/>
      <c r="IC179" s="206"/>
      <c r="ID179" s="206"/>
      <c r="IE179" s="206"/>
      <c r="IF179" s="206"/>
      <c r="IG179" s="206"/>
      <c r="IH179" s="206"/>
      <c r="II179" s="206"/>
      <c r="IJ179" s="206"/>
      <c r="IK179" s="206"/>
      <c r="IL179" s="206"/>
      <c r="IM179" s="206"/>
      <c r="IN179" s="206"/>
      <c r="IO179" s="206"/>
      <c r="IP179" s="206"/>
      <c r="IQ179" s="206"/>
      <c r="IR179" s="206"/>
      <c r="IS179" s="206"/>
      <c r="IT179" s="206"/>
      <c r="IU179" s="206"/>
      <c r="IV179" s="206"/>
      <c r="IW179" s="206"/>
      <c r="IX179" s="206"/>
      <c r="IY179" s="206"/>
      <c r="IZ179" s="206"/>
      <c r="JA179" s="206"/>
      <c r="JB179" s="206"/>
      <c r="JC179" s="206"/>
      <c r="JD179" s="206"/>
      <c r="JE179" s="206"/>
      <c r="JF179" s="206"/>
      <c r="JG179" s="206"/>
      <c r="JH179" s="206"/>
      <c r="JI179" s="206"/>
      <c r="JJ179" s="206"/>
      <c r="JK179" s="206"/>
      <c r="JL179" s="206"/>
      <c r="JM179" s="206"/>
      <c r="JN179" s="206"/>
    </row>
    <row r="180" spans="1:274" s="207" customFormat="1" ht="8.25" customHeight="1" x14ac:dyDescent="0.25">
      <c r="A180" s="397"/>
      <c r="B180" s="395"/>
      <c r="C180" s="339"/>
      <c r="D180" s="339"/>
      <c r="E180" s="339"/>
      <c r="F180" s="339"/>
      <c r="G180" s="339"/>
      <c r="H180" s="339"/>
      <c r="I180" s="339"/>
      <c r="J180" s="339"/>
      <c r="K180" s="339"/>
      <c r="L180" s="339"/>
      <c r="M180" s="430"/>
      <c r="N180" s="374"/>
      <c r="O180" s="366"/>
      <c r="P180" s="367"/>
      <c r="Q180" s="366">
        <f t="shared" ca="1" si="240"/>
        <v>0</v>
      </c>
      <c r="R180" s="374"/>
      <c r="S180" s="366"/>
      <c r="T180" s="365"/>
      <c r="U180" s="208">
        <v>3</v>
      </c>
      <c r="V180" s="303"/>
      <c r="W180" s="193" t="str">
        <f>IF(OR(X180="Preventivo",X180="Detectivo"),"Probabilidad",IF(X180="Correctivo","Impacto",""))</f>
        <v/>
      </c>
      <c r="X180" s="194"/>
      <c r="Y180" s="194"/>
      <c r="Z180" s="195" t="str">
        <f t="shared" si="241"/>
        <v/>
      </c>
      <c r="AA180" s="194"/>
      <c r="AB180" s="194"/>
      <c r="AC180" s="194"/>
      <c r="AD180" s="196" t="str">
        <f>IFERROR(IF(AND(W179="Probabilidad",W180="Probabilidad"),(AF179-(+AF179*Z180)),IF(AND(W179="Impacto",W180="Probabilidad"),(AF178-(+AF178*Z180)),IF(W180="Impacto",AF179,""))),"")</f>
        <v/>
      </c>
      <c r="AE180" s="197" t="str">
        <f t="shared" si="242"/>
        <v/>
      </c>
      <c r="AF180" s="195" t="str">
        <f t="shared" si="243"/>
        <v/>
      </c>
      <c r="AG180" s="197" t="str">
        <f t="shared" si="244"/>
        <v/>
      </c>
      <c r="AH180" s="195" t="str">
        <f t="shared" ref="AH180:AH183" si="247">IFERROR(IF(AND(W179="Impacto",W180="Impacto"),(AH179-(+AH179*Z180)),IF(AND(W179="Probabilidad",W180="Impacto"),(AH178-(+AH178*Z180)),IF(W180="Probabilidad",AH179,""))),"")</f>
        <v/>
      </c>
      <c r="AI180" s="198" t="str">
        <f t="shared" si="246"/>
        <v/>
      </c>
      <c r="AJ180" s="199"/>
      <c r="AK180" s="302"/>
      <c r="AL180" s="304"/>
      <c r="AM180" s="304"/>
      <c r="AN180" s="201"/>
      <c r="AO180" s="311"/>
      <c r="AP180" s="306"/>
      <c r="AQ180" s="311"/>
      <c r="AR180" s="205"/>
      <c r="AS180" s="205"/>
      <c r="AT180" s="205"/>
      <c r="AU180" s="205"/>
      <c r="AV180" s="205"/>
      <c r="AW180" s="205"/>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6"/>
      <c r="BS180" s="206"/>
      <c r="BT180" s="206"/>
      <c r="BU180" s="206"/>
      <c r="BV180" s="206"/>
      <c r="BW180" s="206"/>
      <c r="BX180" s="206"/>
      <c r="BY180" s="206"/>
      <c r="BZ180" s="206"/>
      <c r="CA180" s="206"/>
      <c r="CB180" s="206"/>
      <c r="CC180" s="206"/>
      <c r="CD180" s="206"/>
      <c r="CE180" s="206"/>
      <c r="CF180" s="206"/>
      <c r="CG180" s="206"/>
      <c r="CH180" s="206"/>
      <c r="CI180" s="206"/>
      <c r="CJ180" s="206"/>
      <c r="CK180" s="206"/>
      <c r="CL180" s="206"/>
      <c r="CM180" s="206"/>
      <c r="CN180" s="206"/>
      <c r="CO180" s="206"/>
      <c r="CP180" s="206"/>
      <c r="CQ180" s="206"/>
      <c r="CR180" s="206"/>
      <c r="CS180" s="206"/>
      <c r="CT180" s="206"/>
      <c r="CU180" s="206"/>
      <c r="CV180" s="206"/>
      <c r="CW180" s="206"/>
      <c r="CX180" s="206"/>
      <c r="CY180" s="206"/>
      <c r="CZ180" s="206"/>
      <c r="DA180" s="206"/>
      <c r="DB180" s="206"/>
      <c r="DC180" s="206"/>
      <c r="DD180" s="206"/>
      <c r="DE180" s="206"/>
      <c r="DF180" s="206"/>
      <c r="DG180" s="206"/>
      <c r="DH180" s="206"/>
      <c r="DI180" s="206"/>
      <c r="DJ180" s="206"/>
      <c r="DK180" s="206"/>
      <c r="DL180" s="206"/>
      <c r="DM180" s="206"/>
      <c r="DN180" s="206"/>
      <c r="DO180" s="206"/>
      <c r="DP180" s="206"/>
      <c r="DQ180" s="206"/>
      <c r="DR180" s="206"/>
      <c r="DS180" s="206"/>
      <c r="DT180" s="206"/>
      <c r="DU180" s="206"/>
      <c r="DV180" s="206"/>
      <c r="DW180" s="206"/>
      <c r="DX180" s="206"/>
      <c r="DY180" s="206"/>
      <c r="DZ180" s="206"/>
      <c r="EA180" s="206"/>
      <c r="EB180" s="206"/>
      <c r="EC180" s="206"/>
      <c r="ED180" s="206"/>
      <c r="EE180" s="206"/>
      <c r="EF180" s="206"/>
      <c r="EG180" s="206"/>
      <c r="EH180" s="206"/>
      <c r="EI180" s="206"/>
      <c r="EJ180" s="206"/>
      <c r="EK180" s="206"/>
      <c r="EL180" s="206"/>
      <c r="EM180" s="206"/>
      <c r="EN180" s="206"/>
      <c r="EO180" s="206"/>
      <c r="EP180" s="206"/>
      <c r="EQ180" s="206"/>
      <c r="ER180" s="206"/>
      <c r="ES180" s="206"/>
      <c r="ET180" s="206"/>
      <c r="EU180" s="206"/>
      <c r="EV180" s="206"/>
      <c r="EW180" s="206"/>
      <c r="EX180" s="206"/>
      <c r="EY180" s="206"/>
      <c r="EZ180" s="206"/>
      <c r="FA180" s="206"/>
      <c r="FB180" s="206"/>
      <c r="FC180" s="206"/>
      <c r="FD180" s="206"/>
      <c r="FE180" s="206"/>
      <c r="FF180" s="206"/>
      <c r="FG180" s="206"/>
      <c r="FH180" s="206"/>
      <c r="FI180" s="206"/>
      <c r="FJ180" s="206"/>
      <c r="FK180" s="206"/>
      <c r="FL180" s="206"/>
      <c r="FM180" s="206"/>
      <c r="FN180" s="206"/>
      <c r="FO180" s="206"/>
      <c r="FP180" s="206"/>
      <c r="FQ180" s="206"/>
      <c r="FR180" s="206"/>
      <c r="FS180" s="206"/>
      <c r="FT180" s="206"/>
      <c r="FU180" s="206"/>
      <c r="FV180" s="206"/>
      <c r="FW180" s="206"/>
      <c r="FX180" s="206"/>
      <c r="FY180" s="206"/>
      <c r="FZ180" s="206"/>
      <c r="GA180" s="206"/>
      <c r="GB180" s="206"/>
      <c r="GC180" s="206"/>
      <c r="GD180" s="206"/>
      <c r="GE180" s="206"/>
      <c r="GF180" s="206"/>
      <c r="GG180" s="206"/>
      <c r="GH180" s="206"/>
      <c r="GI180" s="206"/>
      <c r="GJ180" s="206"/>
      <c r="GK180" s="206"/>
      <c r="GL180" s="206"/>
      <c r="GM180" s="206"/>
      <c r="GN180" s="206"/>
      <c r="GO180" s="206"/>
      <c r="GP180" s="206"/>
      <c r="GQ180" s="206"/>
      <c r="GR180" s="206"/>
      <c r="GS180" s="206"/>
      <c r="GT180" s="206"/>
      <c r="GU180" s="206"/>
      <c r="GV180" s="206"/>
      <c r="GW180" s="206"/>
      <c r="GX180" s="206"/>
      <c r="GY180" s="206"/>
      <c r="GZ180" s="206"/>
      <c r="HA180" s="206"/>
      <c r="HB180" s="206"/>
      <c r="HC180" s="206"/>
      <c r="HD180" s="206"/>
      <c r="HE180" s="206"/>
      <c r="HF180" s="206"/>
      <c r="HG180" s="206"/>
      <c r="HH180" s="206"/>
      <c r="HI180" s="206"/>
      <c r="HJ180" s="206"/>
      <c r="HK180" s="206"/>
      <c r="HL180" s="206"/>
      <c r="HM180" s="206"/>
      <c r="HN180" s="206"/>
      <c r="HO180" s="206"/>
      <c r="HP180" s="206"/>
      <c r="HQ180" s="206"/>
      <c r="HR180" s="206"/>
      <c r="HS180" s="206"/>
      <c r="HT180" s="206"/>
      <c r="HU180" s="206"/>
      <c r="HV180" s="206"/>
      <c r="HW180" s="206"/>
      <c r="HX180" s="206"/>
      <c r="HY180" s="206"/>
      <c r="HZ180" s="206"/>
      <c r="IA180" s="206"/>
      <c r="IB180" s="206"/>
      <c r="IC180" s="206"/>
      <c r="ID180" s="206"/>
      <c r="IE180" s="206"/>
      <c r="IF180" s="206"/>
      <c r="IG180" s="206"/>
      <c r="IH180" s="206"/>
      <c r="II180" s="206"/>
      <c r="IJ180" s="206"/>
      <c r="IK180" s="206"/>
      <c r="IL180" s="206"/>
      <c r="IM180" s="206"/>
      <c r="IN180" s="206"/>
      <c r="IO180" s="206"/>
      <c r="IP180" s="206"/>
      <c r="IQ180" s="206"/>
      <c r="IR180" s="206"/>
      <c r="IS180" s="206"/>
      <c r="IT180" s="206"/>
      <c r="IU180" s="206"/>
      <c r="IV180" s="206"/>
      <c r="IW180" s="206"/>
      <c r="IX180" s="206"/>
      <c r="IY180" s="206"/>
      <c r="IZ180" s="206"/>
      <c r="JA180" s="206"/>
      <c r="JB180" s="206"/>
      <c r="JC180" s="206"/>
      <c r="JD180" s="206"/>
      <c r="JE180" s="206"/>
      <c r="JF180" s="206"/>
      <c r="JG180" s="206"/>
      <c r="JH180" s="206"/>
      <c r="JI180" s="206"/>
      <c r="JJ180" s="206"/>
      <c r="JK180" s="206"/>
      <c r="JL180" s="206"/>
      <c r="JM180" s="206"/>
      <c r="JN180" s="206"/>
    </row>
    <row r="181" spans="1:274" s="207" customFormat="1" ht="8.25" customHeight="1" x14ac:dyDescent="0.25">
      <c r="A181" s="397"/>
      <c r="B181" s="395"/>
      <c r="C181" s="339"/>
      <c r="D181" s="339"/>
      <c r="E181" s="339"/>
      <c r="F181" s="339"/>
      <c r="G181" s="339"/>
      <c r="H181" s="339"/>
      <c r="I181" s="339"/>
      <c r="J181" s="339"/>
      <c r="K181" s="339"/>
      <c r="L181" s="339"/>
      <c r="M181" s="430"/>
      <c r="N181" s="374"/>
      <c r="O181" s="366"/>
      <c r="P181" s="367"/>
      <c r="Q181" s="366">
        <f t="shared" ca="1" si="240"/>
        <v>0</v>
      </c>
      <c r="R181" s="374"/>
      <c r="S181" s="366"/>
      <c r="T181" s="365"/>
      <c r="U181" s="208">
        <v>4</v>
      </c>
      <c r="V181" s="303"/>
      <c r="W181" s="193" t="str">
        <f t="shared" ref="W181:W183" si="248">IF(OR(X181="Preventivo",X181="Detectivo"),"Probabilidad",IF(X181="Correctivo","Impacto",""))</f>
        <v/>
      </c>
      <c r="X181" s="194"/>
      <c r="Y181" s="194"/>
      <c r="Z181" s="195" t="str">
        <f t="shared" si="241"/>
        <v/>
      </c>
      <c r="AA181" s="194"/>
      <c r="AB181" s="194"/>
      <c r="AC181" s="194"/>
      <c r="AD181" s="196" t="str">
        <f t="shared" ref="AD181:AD183" si="249">IFERROR(IF(AND(W180="Probabilidad",W181="Probabilidad"),(AF180-(+AF180*Z181)),IF(AND(W180="Impacto",W181="Probabilidad"),(AF179-(+AF179*Z181)),IF(W181="Impacto",AF180,""))),"")</f>
        <v/>
      </c>
      <c r="AE181" s="197" t="str">
        <f t="shared" si="242"/>
        <v/>
      </c>
      <c r="AF181" s="195" t="str">
        <f t="shared" si="243"/>
        <v/>
      </c>
      <c r="AG181" s="197" t="str">
        <f t="shared" si="244"/>
        <v/>
      </c>
      <c r="AH181" s="195" t="str">
        <f t="shared" si="247"/>
        <v/>
      </c>
      <c r="AI181" s="198" t="str">
        <f>IFERROR(IF(OR(AND(AE181="Muy Baja",AG181="Leve"),AND(AE181="Muy Baja",AG181="Menor"),AND(AE181="Baja",AG181="Leve")),"Bajo",IF(OR(AND(AE181="Muy baja",AG181="Moderado"),AND(AE181="Baja",AG181="Menor"),AND(AE181="Baja",AG181="Moderado"),AND(AE181="Media",AG181="Leve"),AND(AE181="Media",AG181="Menor"),AND(AE181="Media",AG181="Moderado"),AND(AE181="Alta",AG181="Leve"),AND(AE181="Alta",AG181="Menor")),"Moderado",IF(OR(AND(AE181="Muy Baja",AG181="Mayor"),AND(AE181="Baja",AG181="Mayor"),AND(AE181="Media",AG181="Mayor"),AND(AE181="Alta",AG181="Moderado"),AND(AE181="Alta",AG181="Mayor"),AND(AE181="Muy Alta",AG181="Leve"),AND(AE181="Muy Alta",AG181="Menor"),AND(AE181="Muy Alta",AG181="Moderado"),AND(AE181="Muy Alta",AG181="Mayor")),"Alto",IF(OR(AND(AE181="Muy Baja",AG181="Catastrófico"),AND(AE181="Baja",AG181="Catastrófico"),AND(AE181="Media",AG181="Catastrófico"),AND(AE181="Alta",AG181="Catastrófico"),AND(AE181="Muy Alta",AG181="Catastrófico")),"Extremo","")))),"")</f>
        <v/>
      </c>
      <c r="AJ181" s="199"/>
      <c r="AK181" s="302"/>
      <c r="AL181" s="304"/>
      <c r="AM181" s="304"/>
      <c r="AN181" s="201"/>
      <c r="AO181" s="311"/>
      <c r="AP181" s="306"/>
      <c r="AQ181" s="311"/>
      <c r="AR181" s="205"/>
      <c r="AS181" s="205"/>
      <c r="AT181" s="205"/>
      <c r="AU181" s="205"/>
      <c r="AV181" s="205"/>
      <c r="AW181" s="20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6"/>
      <c r="BS181" s="206"/>
      <c r="BT181" s="206"/>
      <c r="BU181" s="206"/>
      <c r="BV181" s="206"/>
      <c r="BW181" s="206"/>
      <c r="BX181" s="206"/>
      <c r="BY181" s="206"/>
      <c r="BZ181" s="206"/>
      <c r="CA181" s="206"/>
      <c r="CB181" s="206"/>
      <c r="CC181" s="206"/>
      <c r="CD181" s="206"/>
      <c r="CE181" s="206"/>
      <c r="CF181" s="206"/>
      <c r="CG181" s="206"/>
      <c r="CH181" s="206"/>
      <c r="CI181" s="206"/>
      <c r="CJ181" s="206"/>
      <c r="CK181" s="206"/>
      <c r="CL181" s="206"/>
      <c r="CM181" s="206"/>
      <c r="CN181" s="206"/>
      <c r="CO181" s="206"/>
      <c r="CP181" s="206"/>
      <c r="CQ181" s="206"/>
      <c r="CR181" s="206"/>
      <c r="CS181" s="206"/>
      <c r="CT181" s="206"/>
      <c r="CU181" s="206"/>
      <c r="CV181" s="206"/>
      <c r="CW181" s="206"/>
      <c r="CX181" s="206"/>
      <c r="CY181" s="206"/>
      <c r="CZ181" s="206"/>
      <c r="DA181" s="206"/>
      <c r="DB181" s="206"/>
      <c r="DC181" s="206"/>
      <c r="DD181" s="206"/>
      <c r="DE181" s="206"/>
      <c r="DF181" s="206"/>
      <c r="DG181" s="206"/>
      <c r="DH181" s="206"/>
      <c r="DI181" s="206"/>
      <c r="DJ181" s="206"/>
      <c r="DK181" s="206"/>
      <c r="DL181" s="206"/>
      <c r="DM181" s="206"/>
      <c r="DN181" s="206"/>
      <c r="DO181" s="206"/>
      <c r="DP181" s="206"/>
      <c r="DQ181" s="206"/>
      <c r="DR181" s="206"/>
      <c r="DS181" s="206"/>
      <c r="DT181" s="206"/>
      <c r="DU181" s="206"/>
      <c r="DV181" s="206"/>
      <c r="DW181" s="206"/>
      <c r="DX181" s="206"/>
      <c r="DY181" s="206"/>
      <c r="DZ181" s="206"/>
      <c r="EA181" s="206"/>
      <c r="EB181" s="206"/>
      <c r="EC181" s="206"/>
      <c r="ED181" s="206"/>
      <c r="EE181" s="206"/>
      <c r="EF181" s="206"/>
      <c r="EG181" s="206"/>
      <c r="EH181" s="206"/>
      <c r="EI181" s="206"/>
      <c r="EJ181" s="206"/>
      <c r="EK181" s="206"/>
      <c r="EL181" s="206"/>
      <c r="EM181" s="206"/>
      <c r="EN181" s="206"/>
      <c r="EO181" s="206"/>
      <c r="EP181" s="206"/>
      <c r="EQ181" s="206"/>
      <c r="ER181" s="206"/>
      <c r="ES181" s="206"/>
      <c r="ET181" s="206"/>
      <c r="EU181" s="206"/>
      <c r="EV181" s="206"/>
      <c r="EW181" s="206"/>
      <c r="EX181" s="206"/>
      <c r="EY181" s="206"/>
      <c r="EZ181" s="206"/>
      <c r="FA181" s="206"/>
      <c r="FB181" s="206"/>
      <c r="FC181" s="206"/>
      <c r="FD181" s="206"/>
      <c r="FE181" s="206"/>
      <c r="FF181" s="206"/>
      <c r="FG181" s="206"/>
      <c r="FH181" s="206"/>
      <c r="FI181" s="206"/>
      <c r="FJ181" s="206"/>
      <c r="FK181" s="206"/>
      <c r="FL181" s="206"/>
      <c r="FM181" s="206"/>
      <c r="FN181" s="206"/>
      <c r="FO181" s="206"/>
      <c r="FP181" s="206"/>
      <c r="FQ181" s="206"/>
      <c r="FR181" s="206"/>
      <c r="FS181" s="206"/>
      <c r="FT181" s="206"/>
      <c r="FU181" s="206"/>
      <c r="FV181" s="206"/>
      <c r="FW181" s="206"/>
      <c r="FX181" s="206"/>
      <c r="FY181" s="206"/>
      <c r="FZ181" s="206"/>
      <c r="GA181" s="206"/>
      <c r="GB181" s="206"/>
      <c r="GC181" s="206"/>
      <c r="GD181" s="206"/>
      <c r="GE181" s="206"/>
      <c r="GF181" s="206"/>
      <c r="GG181" s="206"/>
      <c r="GH181" s="206"/>
      <c r="GI181" s="206"/>
      <c r="GJ181" s="206"/>
      <c r="GK181" s="206"/>
      <c r="GL181" s="206"/>
      <c r="GM181" s="206"/>
      <c r="GN181" s="206"/>
      <c r="GO181" s="206"/>
      <c r="GP181" s="206"/>
      <c r="GQ181" s="206"/>
      <c r="GR181" s="206"/>
      <c r="GS181" s="206"/>
      <c r="GT181" s="206"/>
      <c r="GU181" s="206"/>
      <c r="GV181" s="206"/>
      <c r="GW181" s="206"/>
      <c r="GX181" s="206"/>
      <c r="GY181" s="206"/>
      <c r="GZ181" s="206"/>
      <c r="HA181" s="206"/>
      <c r="HB181" s="206"/>
      <c r="HC181" s="206"/>
      <c r="HD181" s="206"/>
      <c r="HE181" s="206"/>
      <c r="HF181" s="206"/>
      <c r="HG181" s="206"/>
      <c r="HH181" s="206"/>
      <c r="HI181" s="206"/>
      <c r="HJ181" s="206"/>
      <c r="HK181" s="206"/>
      <c r="HL181" s="206"/>
      <c r="HM181" s="206"/>
      <c r="HN181" s="206"/>
      <c r="HO181" s="206"/>
      <c r="HP181" s="206"/>
      <c r="HQ181" s="206"/>
      <c r="HR181" s="206"/>
      <c r="HS181" s="206"/>
      <c r="HT181" s="206"/>
      <c r="HU181" s="206"/>
      <c r="HV181" s="206"/>
      <c r="HW181" s="206"/>
      <c r="HX181" s="206"/>
      <c r="HY181" s="206"/>
      <c r="HZ181" s="206"/>
      <c r="IA181" s="206"/>
      <c r="IB181" s="206"/>
      <c r="IC181" s="206"/>
      <c r="ID181" s="206"/>
      <c r="IE181" s="206"/>
      <c r="IF181" s="206"/>
      <c r="IG181" s="206"/>
      <c r="IH181" s="206"/>
      <c r="II181" s="206"/>
      <c r="IJ181" s="206"/>
      <c r="IK181" s="206"/>
      <c r="IL181" s="206"/>
      <c r="IM181" s="206"/>
      <c r="IN181" s="206"/>
      <c r="IO181" s="206"/>
      <c r="IP181" s="206"/>
      <c r="IQ181" s="206"/>
      <c r="IR181" s="206"/>
      <c r="IS181" s="206"/>
      <c r="IT181" s="206"/>
      <c r="IU181" s="206"/>
      <c r="IV181" s="206"/>
      <c r="IW181" s="206"/>
      <c r="IX181" s="206"/>
      <c r="IY181" s="206"/>
      <c r="IZ181" s="206"/>
      <c r="JA181" s="206"/>
      <c r="JB181" s="206"/>
      <c r="JC181" s="206"/>
      <c r="JD181" s="206"/>
      <c r="JE181" s="206"/>
      <c r="JF181" s="206"/>
      <c r="JG181" s="206"/>
      <c r="JH181" s="206"/>
      <c r="JI181" s="206"/>
      <c r="JJ181" s="206"/>
      <c r="JK181" s="206"/>
      <c r="JL181" s="206"/>
      <c r="JM181" s="206"/>
      <c r="JN181" s="206"/>
    </row>
    <row r="182" spans="1:274" s="207" customFormat="1" ht="8.25" customHeight="1" x14ac:dyDescent="0.25">
      <c r="A182" s="397"/>
      <c r="B182" s="395"/>
      <c r="C182" s="339"/>
      <c r="D182" s="339"/>
      <c r="E182" s="339"/>
      <c r="F182" s="339"/>
      <c r="G182" s="339"/>
      <c r="H182" s="339"/>
      <c r="I182" s="339"/>
      <c r="J182" s="339"/>
      <c r="K182" s="339"/>
      <c r="L182" s="339"/>
      <c r="M182" s="430"/>
      <c r="N182" s="374"/>
      <c r="O182" s="366"/>
      <c r="P182" s="367"/>
      <c r="Q182" s="366">
        <f t="shared" ca="1" si="240"/>
        <v>0</v>
      </c>
      <c r="R182" s="374"/>
      <c r="S182" s="366"/>
      <c r="T182" s="365"/>
      <c r="U182" s="208">
        <v>5</v>
      </c>
      <c r="V182" s="303"/>
      <c r="W182" s="193" t="str">
        <f t="shared" si="248"/>
        <v/>
      </c>
      <c r="X182" s="194"/>
      <c r="Y182" s="194"/>
      <c r="Z182" s="195" t="str">
        <f t="shared" si="241"/>
        <v/>
      </c>
      <c r="AA182" s="194"/>
      <c r="AB182" s="194"/>
      <c r="AC182" s="194"/>
      <c r="AD182" s="196" t="str">
        <f t="shared" si="249"/>
        <v/>
      </c>
      <c r="AE182" s="197" t="str">
        <f t="shared" si="242"/>
        <v/>
      </c>
      <c r="AF182" s="195" t="str">
        <f t="shared" si="243"/>
        <v/>
      </c>
      <c r="AG182" s="197" t="str">
        <f t="shared" si="244"/>
        <v/>
      </c>
      <c r="AH182" s="195" t="str">
        <f t="shared" si="247"/>
        <v/>
      </c>
      <c r="AI182" s="198" t="str">
        <f t="shared" ref="AI182:AI183" si="250">IFERROR(IF(OR(AND(AE182="Muy Baja",AG182="Leve"),AND(AE182="Muy Baja",AG182="Menor"),AND(AE182="Baja",AG182="Leve")),"Bajo",IF(OR(AND(AE182="Muy baja",AG182="Moderado"),AND(AE182="Baja",AG182="Menor"),AND(AE182="Baja",AG182="Moderado"),AND(AE182="Media",AG182="Leve"),AND(AE182="Media",AG182="Menor"),AND(AE182="Media",AG182="Moderado"),AND(AE182="Alta",AG182="Leve"),AND(AE182="Alta",AG182="Menor")),"Moderado",IF(OR(AND(AE182="Muy Baja",AG182="Mayor"),AND(AE182="Baja",AG182="Mayor"),AND(AE182="Media",AG182="Mayor"),AND(AE182="Alta",AG182="Moderado"),AND(AE182="Alta",AG182="Mayor"),AND(AE182="Muy Alta",AG182="Leve"),AND(AE182="Muy Alta",AG182="Menor"),AND(AE182="Muy Alta",AG182="Moderado"),AND(AE182="Muy Alta",AG182="Mayor")),"Alto",IF(OR(AND(AE182="Muy Baja",AG182="Catastrófico"),AND(AE182="Baja",AG182="Catastrófico"),AND(AE182="Media",AG182="Catastrófico"),AND(AE182="Alta",AG182="Catastrófico"),AND(AE182="Muy Alta",AG182="Catastrófico")),"Extremo","")))),"")</f>
        <v/>
      </c>
      <c r="AJ182" s="199"/>
      <c r="AK182" s="302"/>
      <c r="AL182" s="304"/>
      <c r="AM182" s="304"/>
      <c r="AN182" s="201"/>
      <c r="AO182" s="311"/>
      <c r="AP182" s="306"/>
      <c r="AQ182" s="311"/>
      <c r="AR182" s="205"/>
      <c r="AS182" s="205"/>
      <c r="AT182" s="205"/>
      <c r="AU182" s="205"/>
      <c r="AV182" s="205"/>
      <c r="AW182" s="205"/>
      <c r="AX182" s="205"/>
      <c r="AY182" s="205"/>
      <c r="AZ182" s="205"/>
      <c r="BA182" s="205"/>
      <c r="BB182" s="205"/>
      <c r="BC182" s="205"/>
      <c r="BD182" s="205"/>
      <c r="BE182" s="205"/>
      <c r="BF182" s="205"/>
      <c r="BG182" s="205"/>
      <c r="BH182" s="205"/>
      <c r="BI182" s="205"/>
      <c r="BJ182" s="205"/>
      <c r="BK182" s="205"/>
      <c r="BL182" s="205"/>
      <c r="BM182" s="205"/>
      <c r="BN182" s="205"/>
      <c r="BO182" s="205"/>
      <c r="BP182" s="205"/>
      <c r="BQ182" s="205"/>
      <c r="BR182" s="206"/>
      <c r="BS182" s="206"/>
      <c r="BT182" s="206"/>
      <c r="BU182" s="206"/>
      <c r="BV182" s="206"/>
      <c r="BW182" s="206"/>
      <c r="BX182" s="206"/>
      <c r="BY182" s="206"/>
      <c r="BZ182" s="206"/>
      <c r="CA182" s="206"/>
      <c r="CB182" s="206"/>
      <c r="CC182" s="206"/>
      <c r="CD182" s="206"/>
      <c r="CE182" s="206"/>
      <c r="CF182" s="206"/>
      <c r="CG182" s="206"/>
      <c r="CH182" s="206"/>
      <c r="CI182" s="206"/>
      <c r="CJ182" s="206"/>
      <c r="CK182" s="206"/>
      <c r="CL182" s="206"/>
      <c r="CM182" s="206"/>
      <c r="CN182" s="206"/>
      <c r="CO182" s="206"/>
      <c r="CP182" s="206"/>
      <c r="CQ182" s="206"/>
      <c r="CR182" s="206"/>
      <c r="CS182" s="206"/>
      <c r="CT182" s="206"/>
      <c r="CU182" s="206"/>
      <c r="CV182" s="206"/>
      <c r="CW182" s="206"/>
      <c r="CX182" s="206"/>
      <c r="CY182" s="206"/>
      <c r="CZ182" s="206"/>
      <c r="DA182" s="206"/>
      <c r="DB182" s="206"/>
      <c r="DC182" s="206"/>
      <c r="DD182" s="206"/>
      <c r="DE182" s="206"/>
      <c r="DF182" s="206"/>
      <c r="DG182" s="206"/>
      <c r="DH182" s="206"/>
      <c r="DI182" s="206"/>
      <c r="DJ182" s="206"/>
      <c r="DK182" s="206"/>
      <c r="DL182" s="206"/>
      <c r="DM182" s="206"/>
      <c r="DN182" s="206"/>
      <c r="DO182" s="206"/>
      <c r="DP182" s="206"/>
      <c r="DQ182" s="206"/>
      <c r="DR182" s="206"/>
      <c r="DS182" s="206"/>
      <c r="DT182" s="206"/>
      <c r="DU182" s="206"/>
      <c r="DV182" s="206"/>
      <c r="DW182" s="206"/>
      <c r="DX182" s="206"/>
      <c r="DY182" s="206"/>
      <c r="DZ182" s="206"/>
      <c r="EA182" s="206"/>
      <c r="EB182" s="206"/>
      <c r="EC182" s="206"/>
      <c r="ED182" s="206"/>
      <c r="EE182" s="206"/>
      <c r="EF182" s="206"/>
      <c r="EG182" s="206"/>
      <c r="EH182" s="206"/>
      <c r="EI182" s="206"/>
      <c r="EJ182" s="206"/>
      <c r="EK182" s="206"/>
      <c r="EL182" s="206"/>
      <c r="EM182" s="206"/>
      <c r="EN182" s="206"/>
      <c r="EO182" s="206"/>
      <c r="EP182" s="206"/>
      <c r="EQ182" s="206"/>
      <c r="ER182" s="206"/>
      <c r="ES182" s="206"/>
      <c r="ET182" s="206"/>
      <c r="EU182" s="206"/>
      <c r="EV182" s="206"/>
      <c r="EW182" s="206"/>
      <c r="EX182" s="206"/>
      <c r="EY182" s="206"/>
      <c r="EZ182" s="206"/>
      <c r="FA182" s="206"/>
      <c r="FB182" s="206"/>
      <c r="FC182" s="206"/>
      <c r="FD182" s="206"/>
      <c r="FE182" s="206"/>
      <c r="FF182" s="206"/>
      <c r="FG182" s="206"/>
      <c r="FH182" s="206"/>
      <c r="FI182" s="206"/>
      <c r="FJ182" s="206"/>
      <c r="FK182" s="206"/>
      <c r="FL182" s="206"/>
      <c r="FM182" s="206"/>
      <c r="FN182" s="206"/>
      <c r="FO182" s="206"/>
      <c r="FP182" s="206"/>
      <c r="FQ182" s="206"/>
      <c r="FR182" s="206"/>
      <c r="FS182" s="206"/>
      <c r="FT182" s="206"/>
      <c r="FU182" s="206"/>
      <c r="FV182" s="206"/>
      <c r="FW182" s="206"/>
      <c r="FX182" s="206"/>
      <c r="FY182" s="206"/>
      <c r="FZ182" s="206"/>
      <c r="GA182" s="206"/>
      <c r="GB182" s="206"/>
      <c r="GC182" s="206"/>
      <c r="GD182" s="206"/>
      <c r="GE182" s="206"/>
      <c r="GF182" s="206"/>
      <c r="GG182" s="206"/>
      <c r="GH182" s="206"/>
      <c r="GI182" s="206"/>
      <c r="GJ182" s="206"/>
      <c r="GK182" s="206"/>
      <c r="GL182" s="206"/>
      <c r="GM182" s="206"/>
      <c r="GN182" s="206"/>
      <c r="GO182" s="206"/>
      <c r="GP182" s="206"/>
      <c r="GQ182" s="206"/>
      <c r="GR182" s="206"/>
      <c r="GS182" s="206"/>
      <c r="GT182" s="206"/>
      <c r="GU182" s="206"/>
      <c r="GV182" s="206"/>
      <c r="GW182" s="206"/>
      <c r="GX182" s="206"/>
      <c r="GY182" s="206"/>
      <c r="GZ182" s="206"/>
      <c r="HA182" s="206"/>
      <c r="HB182" s="206"/>
      <c r="HC182" s="206"/>
      <c r="HD182" s="206"/>
      <c r="HE182" s="206"/>
      <c r="HF182" s="206"/>
      <c r="HG182" s="206"/>
      <c r="HH182" s="206"/>
      <c r="HI182" s="206"/>
      <c r="HJ182" s="206"/>
      <c r="HK182" s="206"/>
      <c r="HL182" s="206"/>
      <c r="HM182" s="206"/>
      <c r="HN182" s="206"/>
      <c r="HO182" s="206"/>
      <c r="HP182" s="206"/>
      <c r="HQ182" s="206"/>
      <c r="HR182" s="206"/>
      <c r="HS182" s="206"/>
      <c r="HT182" s="206"/>
      <c r="HU182" s="206"/>
      <c r="HV182" s="206"/>
      <c r="HW182" s="206"/>
      <c r="HX182" s="206"/>
      <c r="HY182" s="206"/>
      <c r="HZ182" s="206"/>
      <c r="IA182" s="206"/>
      <c r="IB182" s="206"/>
      <c r="IC182" s="206"/>
      <c r="ID182" s="206"/>
      <c r="IE182" s="206"/>
      <c r="IF182" s="206"/>
      <c r="IG182" s="206"/>
      <c r="IH182" s="206"/>
      <c r="II182" s="206"/>
      <c r="IJ182" s="206"/>
      <c r="IK182" s="206"/>
      <c r="IL182" s="206"/>
      <c r="IM182" s="206"/>
      <c r="IN182" s="206"/>
      <c r="IO182" s="206"/>
      <c r="IP182" s="206"/>
      <c r="IQ182" s="206"/>
      <c r="IR182" s="206"/>
      <c r="IS182" s="206"/>
      <c r="IT182" s="206"/>
      <c r="IU182" s="206"/>
      <c r="IV182" s="206"/>
      <c r="IW182" s="206"/>
      <c r="IX182" s="206"/>
      <c r="IY182" s="206"/>
      <c r="IZ182" s="206"/>
      <c r="JA182" s="206"/>
      <c r="JB182" s="206"/>
      <c r="JC182" s="206"/>
      <c r="JD182" s="206"/>
      <c r="JE182" s="206"/>
      <c r="JF182" s="206"/>
      <c r="JG182" s="206"/>
      <c r="JH182" s="206"/>
      <c r="JI182" s="206"/>
      <c r="JJ182" s="206"/>
      <c r="JK182" s="206"/>
      <c r="JL182" s="206"/>
      <c r="JM182" s="206"/>
      <c r="JN182" s="206"/>
    </row>
    <row r="183" spans="1:274" s="207" customFormat="1" ht="8.25" customHeight="1" x14ac:dyDescent="0.25">
      <c r="A183" s="397"/>
      <c r="B183" s="396"/>
      <c r="C183" s="339"/>
      <c r="D183" s="339"/>
      <c r="E183" s="339"/>
      <c r="F183" s="339"/>
      <c r="G183" s="339"/>
      <c r="H183" s="339"/>
      <c r="I183" s="339"/>
      <c r="J183" s="339"/>
      <c r="K183" s="339"/>
      <c r="L183" s="339"/>
      <c r="M183" s="430"/>
      <c r="N183" s="374"/>
      <c r="O183" s="366"/>
      <c r="P183" s="367"/>
      <c r="Q183" s="366">
        <f t="shared" ca="1" si="240"/>
        <v>0</v>
      </c>
      <c r="R183" s="374"/>
      <c r="S183" s="366"/>
      <c r="T183" s="365"/>
      <c r="U183" s="208">
        <v>6</v>
      </c>
      <c r="V183" s="303"/>
      <c r="W183" s="193" t="str">
        <f t="shared" si="248"/>
        <v/>
      </c>
      <c r="X183" s="194"/>
      <c r="Y183" s="194"/>
      <c r="Z183" s="195" t="str">
        <f t="shared" si="241"/>
        <v/>
      </c>
      <c r="AA183" s="194"/>
      <c r="AB183" s="194"/>
      <c r="AC183" s="194"/>
      <c r="AD183" s="196" t="str">
        <f t="shared" si="249"/>
        <v/>
      </c>
      <c r="AE183" s="197" t="str">
        <f t="shared" si="242"/>
        <v/>
      </c>
      <c r="AF183" s="195" t="str">
        <f t="shared" si="243"/>
        <v/>
      </c>
      <c r="AG183" s="197" t="str">
        <f t="shared" si="244"/>
        <v/>
      </c>
      <c r="AH183" s="195" t="str">
        <f t="shared" si="247"/>
        <v/>
      </c>
      <c r="AI183" s="198" t="str">
        <f t="shared" si="250"/>
        <v/>
      </c>
      <c r="AJ183" s="199"/>
      <c r="AK183" s="302"/>
      <c r="AL183" s="304"/>
      <c r="AM183" s="304"/>
      <c r="AN183" s="201"/>
      <c r="AO183" s="312"/>
      <c r="AP183" s="307"/>
      <c r="AQ183" s="312"/>
      <c r="AR183" s="205"/>
      <c r="AS183" s="205"/>
      <c r="AT183" s="205"/>
      <c r="AU183" s="205"/>
      <c r="AV183" s="205"/>
      <c r="AW183" s="205"/>
      <c r="AX183" s="205"/>
      <c r="AY183" s="205"/>
      <c r="AZ183" s="205"/>
      <c r="BA183" s="205"/>
      <c r="BB183" s="205"/>
      <c r="BC183" s="205"/>
      <c r="BD183" s="205"/>
      <c r="BE183" s="205"/>
      <c r="BF183" s="205"/>
      <c r="BG183" s="205"/>
      <c r="BH183" s="205"/>
      <c r="BI183" s="205"/>
      <c r="BJ183" s="205"/>
      <c r="BK183" s="205"/>
      <c r="BL183" s="205"/>
      <c r="BM183" s="205"/>
      <c r="BN183" s="205"/>
      <c r="BO183" s="205"/>
      <c r="BP183" s="205"/>
      <c r="BQ183" s="205"/>
      <c r="BR183" s="206"/>
      <c r="BS183" s="206"/>
      <c r="BT183" s="206"/>
      <c r="BU183" s="206"/>
      <c r="BV183" s="206"/>
      <c r="BW183" s="206"/>
      <c r="BX183" s="206"/>
      <c r="BY183" s="206"/>
      <c r="BZ183" s="206"/>
      <c r="CA183" s="206"/>
      <c r="CB183" s="206"/>
      <c r="CC183" s="206"/>
      <c r="CD183" s="206"/>
      <c r="CE183" s="206"/>
      <c r="CF183" s="206"/>
      <c r="CG183" s="206"/>
      <c r="CH183" s="206"/>
      <c r="CI183" s="206"/>
      <c r="CJ183" s="206"/>
      <c r="CK183" s="206"/>
      <c r="CL183" s="206"/>
      <c r="CM183" s="206"/>
      <c r="CN183" s="206"/>
      <c r="CO183" s="206"/>
      <c r="CP183" s="206"/>
      <c r="CQ183" s="206"/>
      <c r="CR183" s="206"/>
      <c r="CS183" s="206"/>
      <c r="CT183" s="206"/>
      <c r="CU183" s="206"/>
      <c r="CV183" s="206"/>
      <c r="CW183" s="206"/>
      <c r="CX183" s="206"/>
      <c r="CY183" s="206"/>
      <c r="CZ183" s="206"/>
      <c r="DA183" s="206"/>
      <c r="DB183" s="206"/>
      <c r="DC183" s="206"/>
      <c r="DD183" s="206"/>
      <c r="DE183" s="206"/>
      <c r="DF183" s="206"/>
      <c r="DG183" s="206"/>
      <c r="DH183" s="206"/>
      <c r="DI183" s="206"/>
      <c r="DJ183" s="206"/>
      <c r="DK183" s="206"/>
      <c r="DL183" s="206"/>
      <c r="DM183" s="206"/>
      <c r="DN183" s="206"/>
      <c r="DO183" s="206"/>
      <c r="DP183" s="206"/>
      <c r="DQ183" s="206"/>
      <c r="DR183" s="206"/>
      <c r="DS183" s="206"/>
      <c r="DT183" s="206"/>
      <c r="DU183" s="206"/>
      <c r="DV183" s="206"/>
      <c r="DW183" s="206"/>
      <c r="DX183" s="206"/>
      <c r="DY183" s="206"/>
      <c r="DZ183" s="206"/>
      <c r="EA183" s="206"/>
      <c r="EB183" s="206"/>
      <c r="EC183" s="206"/>
      <c r="ED183" s="206"/>
      <c r="EE183" s="206"/>
      <c r="EF183" s="206"/>
      <c r="EG183" s="206"/>
      <c r="EH183" s="206"/>
      <c r="EI183" s="206"/>
      <c r="EJ183" s="206"/>
      <c r="EK183" s="206"/>
      <c r="EL183" s="206"/>
      <c r="EM183" s="206"/>
      <c r="EN183" s="206"/>
      <c r="EO183" s="206"/>
      <c r="EP183" s="206"/>
      <c r="EQ183" s="206"/>
      <c r="ER183" s="206"/>
      <c r="ES183" s="206"/>
      <c r="ET183" s="206"/>
      <c r="EU183" s="206"/>
      <c r="EV183" s="206"/>
      <c r="EW183" s="206"/>
      <c r="EX183" s="206"/>
      <c r="EY183" s="206"/>
      <c r="EZ183" s="206"/>
      <c r="FA183" s="206"/>
      <c r="FB183" s="206"/>
      <c r="FC183" s="206"/>
      <c r="FD183" s="206"/>
      <c r="FE183" s="206"/>
      <c r="FF183" s="206"/>
      <c r="FG183" s="206"/>
      <c r="FH183" s="206"/>
      <c r="FI183" s="206"/>
      <c r="FJ183" s="206"/>
      <c r="FK183" s="206"/>
      <c r="FL183" s="206"/>
      <c r="FM183" s="206"/>
      <c r="FN183" s="206"/>
      <c r="FO183" s="206"/>
      <c r="FP183" s="206"/>
      <c r="FQ183" s="206"/>
      <c r="FR183" s="206"/>
      <c r="FS183" s="206"/>
      <c r="FT183" s="206"/>
      <c r="FU183" s="206"/>
      <c r="FV183" s="206"/>
      <c r="FW183" s="206"/>
      <c r="FX183" s="206"/>
      <c r="FY183" s="206"/>
      <c r="FZ183" s="206"/>
      <c r="GA183" s="206"/>
      <c r="GB183" s="206"/>
      <c r="GC183" s="206"/>
      <c r="GD183" s="206"/>
      <c r="GE183" s="206"/>
      <c r="GF183" s="206"/>
      <c r="GG183" s="206"/>
      <c r="GH183" s="206"/>
      <c r="GI183" s="206"/>
      <c r="GJ183" s="206"/>
      <c r="GK183" s="206"/>
      <c r="GL183" s="206"/>
      <c r="GM183" s="206"/>
      <c r="GN183" s="206"/>
      <c r="GO183" s="206"/>
      <c r="GP183" s="206"/>
      <c r="GQ183" s="206"/>
      <c r="GR183" s="206"/>
      <c r="GS183" s="206"/>
      <c r="GT183" s="206"/>
      <c r="GU183" s="206"/>
      <c r="GV183" s="206"/>
      <c r="GW183" s="206"/>
      <c r="GX183" s="206"/>
      <c r="GY183" s="206"/>
      <c r="GZ183" s="206"/>
      <c r="HA183" s="206"/>
      <c r="HB183" s="206"/>
      <c r="HC183" s="206"/>
      <c r="HD183" s="206"/>
      <c r="HE183" s="206"/>
      <c r="HF183" s="206"/>
      <c r="HG183" s="206"/>
      <c r="HH183" s="206"/>
      <c r="HI183" s="206"/>
      <c r="HJ183" s="206"/>
      <c r="HK183" s="206"/>
      <c r="HL183" s="206"/>
      <c r="HM183" s="206"/>
      <c r="HN183" s="206"/>
      <c r="HO183" s="206"/>
      <c r="HP183" s="206"/>
      <c r="HQ183" s="206"/>
      <c r="HR183" s="206"/>
      <c r="HS183" s="206"/>
      <c r="HT183" s="206"/>
      <c r="HU183" s="206"/>
      <c r="HV183" s="206"/>
      <c r="HW183" s="206"/>
      <c r="HX183" s="206"/>
      <c r="HY183" s="206"/>
      <c r="HZ183" s="206"/>
      <c r="IA183" s="206"/>
      <c r="IB183" s="206"/>
      <c r="IC183" s="206"/>
      <c r="ID183" s="206"/>
      <c r="IE183" s="206"/>
      <c r="IF183" s="206"/>
      <c r="IG183" s="206"/>
      <c r="IH183" s="206"/>
      <c r="II183" s="206"/>
      <c r="IJ183" s="206"/>
      <c r="IK183" s="206"/>
      <c r="IL183" s="206"/>
      <c r="IM183" s="206"/>
      <c r="IN183" s="206"/>
      <c r="IO183" s="206"/>
      <c r="IP183" s="206"/>
      <c r="IQ183" s="206"/>
      <c r="IR183" s="206"/>
      <c r="IS183" s="206"/>
      <c r="IT183" s="206"/>
      <c r="IU183" s="206"/>
      <c r="IV183" s="206"/>
      <c r="IW183" s="206"/>
      <c r="IX183" s="206"/>
      <c r="IY183" s="206"/>
      <c r="IZ183" s="206"/>
      <c r="JA183" s="206"/>
      <c r="JB183" s="206"/>
      <c r="JC183" s="206"/>
      <c r="JD183" s="206"/>
      <c r="JE183" s="206"/>
      <c r="JF183" s="206"/>
      <c r="JG183" s="206"/>
      <c r="JH183" s="206"/>
      <c r="JI183" s="206"/>
      <c r="JJ183" s="206"/>
      <c r="JK183" s="206"/>
      <c r="JL183" s="206"/>
      <c r="JM183" s="206"/>
      <c r="JN183" s="206"/>
    </row>
    <row r="184" spans="1:274" s="209" customFormat="1" ht="99.75" customHeight="1" x14ac:dyDescent="0.25">
      <c r="A184" s="397"/>
      <c r="B184" s="394" t="s">
        <v>243</v>
      </c>
      <c r="C184" s="339" t="s">
        <v>76</v>
      </c>
      <c r="D184" s="339" t="s">
        <v>556</v>
      </c>
      <c r="E184" s="339" t="s">
        <v>393</v>
      </c>
      <c r="F184" s="398" t="s">
        <v>557</v>
      </c>
      <c r="G184" s="339" t="s">
        <v>248</v>
      </c>
      <c r="H184" s="339" t="s">
        <v>77</v>
      </c>
      <c r="I184" s="378"/>
      <c r="J184" s="378"/>
      <c r="K184" s="378"/>
      <c r="L184" s="378"/>
      <c r="M184" s="382">
        <v>1800</v>
      </c>
      <c r="N184" s="374" t="str">
        <f>IF(M184&lt;=0,"",IF(M184&lt;=2,"Muy Baja",IF(M184&lt;=24,"Baja",IF(M184&lt;=500,"Media",IF(M184&lt;=5000,"Alta","Muy Alta")))))</f>
        <v>Alta</v>
      </c>
      <c r="O184" s="366">
        <f>IF(N184="","",IF(N184="Muy Baja",0.2,IF(N184="Baja",0.4,IF(N184="Media",0.6,IF(N184="Alta",0.8,IF(N184="Muy Alta",1,))))))</f>
        <v>0.8</v>
      </c>
      <c r="P184" s="367" t="s">
        <v>78</v>
      </c>
      <c r="Q184" s="366" t="str">
        <f>IF(NOT(ISERROR(MATCH(P184,'[13]Tabla Impacto'!$B$222:$B$224,0))),'[13]Tabla Impacto'!$F$224&amp;"Por favor no seleccionar los criterios de impacto(Afectación Económica o presupuestal y Pérdida Reputacional)",P184)</f>
        <v xml:space="preserve">     El riesgo afecta la imagen de la entidad con algunos usuarios de relevancia frente al logro de los objetivos</v>
      </c>
      <c r="R184" s="374" t="str">
        <f>IF(OR(Q184='[13]Tabla Impacto'!$C$12,Q184='[13]Tabla Impacto'!$D$12),"Leve",IF(OR(Q184='[13]Tabla Impacto'!$C$13,Q184='[13]Tabla Impacto'!$D$13),"Menor",IF(OR(Q184='[13]Tabla Impacto'!$C$14,Q184='[13]Tabla Impacto'!$D$14),"Moderado",IF(OR(Q184='[13]Tabla Impacto'!$C$15,Q184='[13]Tabla Impacto'!$D$15),"Mayor",IF(OR(Q184='[13]Tabla Impacto'!$C$16,Q184='[13]Tabla Impacto'!$D$16),"Catastrófico","")))))</f>
        <v>Moderado</v>
      </c>
      <c r="S184" s="366">
        <f>IF(R184="","",IF(R184="Leve",0.2,IF(R184="Menor",0.4,IF(R184="Moderado",0.6,IF(R184="Mayor",0.8,IF(R184="Catastrófico",1,))))))</f>
        <v>0.6</v>
      </c>
      <c r="T184" s="365" t="str">
        <f>IF(OR(AND(N184="Muy Baja",R184="Leve"),AND(N184="Muy Baja",R184="Menor"),AND(N184="Baja",R184="Leve")),"Bajo",IF(OR(AND(N184="Muy baja",R184="Moderado"),AND(N184="Baja",R184="Menor"),AND(N184="Baja",R184="Moderado"),AND(N184="Media",R184="Leve"),AND(N184="Media",R184="Menor"),AND(N184="Media",R184="Moderado"),AND(N184="Alta",R184="Leve"),AND(N184="Alta",R184="Menor")),"Moderado",IF(OR(AND(N184="Muy Baja",R184="Mayor"),AND(N184="Baja",R184="Mayor"),AND(N184="Media",R184="Mayor"),AND(N184="Alta",R184="Moderado"),AND(N184="Alta",R184="Mayor"),AND(N184="Muy Alta",R184="Leve"),AND(N184="Muy Alta",R184="Menor"),AND(N184="Muy Alta",R184="Moderado"),AND(N184="Muy Alta",R184="Mayor")),"Alto",IF(OR(AND(N184="Muy Baja",R184="Catastrófico"),AND(N184="Baja",R184="Catastrófico"),AND(N184="Media",R184="Catastrófico"),AND(N184="Alta",R184="Catastrófico"),AND(N184="Muy Alta",R184="Catastrófico")),"Extremo",""))))</f>
        <v>Alto</v>
      </c>
      <c r="U184" s="208">
        <v>1</v>
      </c>
      <c r="V184" s="210" t="s">
        <v>579</v>
      </c>
      <c r="W184" s="193" t="str">
        <f t="shared" ref="W184:W189" si="251">IF(OR(X184="Preventivo",X184="Detectivo"),"Probabilidad",IF(X184="Correctivo","Impacto",""))</f>
        <v>Probabilidad</v>
      </c>
      <c r="X184" s="184" t="s">
        <v>79</v>
      </c>
      <c r="Y184" s="184" t="s">
        <v>80</v>
      </c>
      <c r="Z184" s="185" t="str">
        <f>IF(AND(X184="Preventivo",Y184="Automático"),"50%",IF(AND(X184="Preventivo",Y184="Manual"),"40%",IF(AND(X184="Detectivo",Y184="Automático"),"40%",IF(AND(X184="Detectivo",Y184="Manual"),"30%",IF(AND(X184="Correctivo",Y184="Automático"),"35%",IF(AND(X184="Correctivo",Y184="Manual"),"25%",""))))))</f>
        <v>40%</v>
      </c>
      <c r="AA184" s="184" t="s">
        <v>203</v>
      </c>
      <c r="AB184" s="184" t="s">
        <v>204</v>
      </c>
      <c r="AC184" s="184" t="s">
        <v>259</v>
      </c>
      <c r="AD184" s="196">
        <f>IFERROR(IF(W184="Probabilidad",(O184-(+O184*Z184)),IF(W184="Impacto",O184,"")),"")</f>
        <v>0.48</v>
      </c>
      <c r="AE184" s="197" t="str">
        <f>IFERROR(IF(AD184="","",IF(AD184&lt;=0.2,"Muy Baja",IF(AD184&lt;=0.4,"Baja",IF(AD184&lt;=0.6,"Media",IF(AD184&lt;=0.8,"Alta","Muy Alta"))))),"")</f>
        <v>Media</v>
      </c>
      <c r="AF184" s="195">
        <f>+AD184</f>
        <v>0.48</v>
      </c>
      <c r="AG184" s="197" t="str">
        <f>IFERROR(IF(AH184="","",IF(AH184&lt;=0.2,"Leve",IF(AH184&lt;=0.4,"Menor",IF(AH184&lt;=0.6,"Moderado",IF(AH184&lt;=0.8,"Mayor","Catastrófico"))))),"")</f>
        <v>Moderado</v>
      </c>
      <c r="AH184" s="195">
        <f>IFERROR(IF(W184="Impacto",(S184-(+S184*Z184)),IF(W184="Probabilidad",S184,"")),"")</f>
        <v>0.6</v>
      </c>
      <c r="AI184" s="198" t="str">
        <f>IFERROR(IF(OR(AND(AE184="Muy Baja",AG184="Leve"),AND(AE184="Muy Baja",AG184="Menor"),AND(AE184="Baja",AG184="Leve")),"Bajo",IF(OR(AND(AE184="Muy baja",AG184="Moderado"),AND(AE184="Baja",AG184="Menor"),AND(AE184="Baja",AG184="Moderado"),AND(AE184="Media",AG184="Leve"),AND(AE184="Media",AG184="Menor"),AND(AE184="Media",AG184="Moderado"),AND(AE184="Alta",AG184="Leve"),AND(AE184="Alta",AG184="Menor")),"Moderado",IF(OR(AND(AE184="Muy Baja",AG184="Mayor"),AND(AE184="Baja",AG184="Mayor"),AND(AE184="Media",AG184="Mayor"),AND(AE184="Alta",AG184="Moderado"),AND(AE184="Alta",AG184="Mayor"),AND(AE184="Muy Alta",AG184="Leve"),AND(AE184="Muy Alta",AG184="Menor"),AND(AE184="Muy Alta",AG184="Moderado"),AND(AE184="Muy Alta",AG184="Mayor")),"Alto",IF(OR(AND(AE184="Muy Baja",AG184="Catastrófico"),AND(AE184="Baja",AG184="Catastrófico"),AND(AE184="Media",AG184="Catastrófico"),AND(AE184="Alta",AG184="Catastrófico"),AND(AE184="Muy Alta",AG184="Catastrófico")),"Extremo","")))),"")</f>
        <v>Moderado</v>
      </c>
      <c r="AJ184" s="199"/>
      <c r="AK184" s="431" t="s">
        <v>394</v>
      </c>
      <c r="AL184" s="431" t="s">
        <v>395</v>
      </c>
      <c r="AM184" s="431" t="s">
        <v>396</v>
      </c>
      <c r="AN184" s="431" t="s">
        <v>308</v>
      </c>
      <c r="AO184" s="339" t="s">
        <v>253</v>
      </c>
      <c r="AP184" s="339" t="s">
        <v>397</v>
      </c>
      <c r="AQ184" s="339" t="s">
        <v>398</v>
      </c>
    </row>
    <row r="185" spans="1:274" s="202" customFormat="1" ht="99.75" customHeight="1" x14ac:dyDescent="0.2">
      <c r="A185" s="397"/>
      <c r="B185" s="395"/>
      <c r="C185" s="339"/>
      <c r="D185" s="339"/>
      <c r="E185" s="339"/>
      <c r="F185" s="399"/>
      <c r="G185" s="339"/>
      <c r="H185" s="339"/>
      <c r="I185" s="378"/>
      <c r="J185" s="378"/>
      <c r="K185" s="378"/>
      <c r="L185" s="378"/>
      <c r="M185" s="382"/>
      <c r="N185" s="374"/>
      <c r="O185" s="366"/>
      <c r="P185" s="367"/>
      <c r="Q185" s="366">
        <f ca="1">IF(NOT(ISERROR(MATCH(P185,_xlfn.ANCHORARRAY(F196),0))),O198&amp;"Por favor no seleccionar los criterios de impacto",P185)</f>
        <v>0</v>
      </c>
      <c r="R185" s="374"/>
      <c r="S185" s="366"/>
      <c r="T185" s="365"/>
      <c r="U185" s="208">
        <v>2</v>
      </c>
      <c r="V185" s="210" t="s">
        <v>580</v>
      </c>
      <c r="W185" s="193" t="str">
        <f t="shared" si="251"/>
        <v>Probabilidad</v>
      </c>
      <c r="X185" s="184" t="s">
        <v>81</v>
      </c>
      <c r="Y185" s="184" t="s">
        <v>80</v>
      </c>
      <c r="Z185" s="185" t="str">
        <f t="shared" ref="Z185:Z189" si="252">IF(AND(X185="Preventivo",Y185="Automático"),"50%",IF(AND(X185="Preventivo",Y185="Manual"),"40%",IF(AND(X185="Detectivo",Y185="Automático"),"40%",IF(AND(X185="Detectivo",Y185="Manual"),"30%",IF(AND(X185="Correctivo",Y185="Automático"),"35%",IF(AND(X185="Correctivo",Y185="Manual"),"25%",""))))))</f>
        <v>30%</v>
      </c>
      <c r="AA185" s="184" t="s">
        <v>83</v>
      </c>
      <c r="AB185" s="184" t="s">
        <v>204</v>
      </c>
      <c r="AC185" s="184" t="s">
        <v>279</v>
      </c>
      <c r="AD185" s="196">
        <f>IFERROR(IF(AND(W184="Probabilidad",W185="Probabilidad"),(AF184-(+AF184*Z185)),IF(W185="Probabilidad",(O184-(+O184*Z185)),IF(W185="Impacto",AF184,""))),"")</f>
        <v>0.33599999999999997</v>
      </c>
      <c r="AE185" s="197" t="str">
        <f t="shared" ref="AE185:AE189" si="253">IFERROR(IF(AD185="","",IF(AD185&lt;=0.2,"Muy Baja",IF(AD185&lt;=0.4,"Baja",IF(AD185&lt;=0.6,"Media",IF(AD185&lt;=0.8,"Alta","Muy Alta"))))),"")</f>
        <v>Baja</v>
      </c>
      <c r="AF185" s="195">
        <f t="shared" ref="AF185:AF189" si="254">+AD185</f>
        <v>0.33599999999999997</v>
      </c>
      <c r="AG185" s="197" t="str">
        <f t="shared" ref="AG185:AG189" si="255">IFERROR(IF(AH185="","",IF(AH185&lt;=0.2,"Leve",IF(AH185&lt;=0.4,"Menor",IF(AH185&lt;=0.6,"Moderado",IF(AH185&lt;=0.8,"Mayor","Catastrófico"))))),"")</f>
        <v>Moderado</v>
      </c>
      <c r="AH185" s="195">
        <f>IFERROR(IF(AND(W184="Impacto",W185="Impacto"),(AH184-(+AH184*Z185)),IF(W185="Impacto",($R$13-(+$R$13*Z185)),IF(W185="Probabilidad",AH184,""))),"")</f>
        <v>0.6</v>
      </c>
      <c r="AI185" s="198" t="str">
        <f t="shared" ref="AI185:AI189" si="256">IFERROR(IF(OR(AND(AE185="Muy Baja",AG185="Leve"),AND(AE185="Muy Baja",AG185="Menor"),AND(AE185="Baja",AG185="Leve")),"Bajo",IF(OR(AND(AE185="Muy baja",AG185="Moderado"),AND(AE185="Baja",AG185="Menor"),AND(AE185="Baja",AG185="Moderado"),AND(AE185="Media",AG185="Leve"),AND(AE185="Media",AG185="Menor"),AND(AE185="Media",AG185="Moderado"),AND(AE185="Alta",AG185="Leve"),AND(AE185="Alta",AG185="Menor")),"Moderado",IF(OR(AND(AE185="Muy Baja",AG185="Mayor"),AND(AE185="Baja",AG185="Mayor"),AND(AE185="Media",AG185="Mayor"),AND(AE185="Alta",AG185="Moderado"),AND(AE185="Alta",AG185="Mayor"),AND(AE185="Muy Alta",AG185="Leve"),AND(AE185="Muy Alta",AG185="Menor"),AND(AE185="Muy Alta",AG185="Moderado"),AND(AE185="Muy Alta",AG185="Mayor")),"Alto",IF(OR(AND(AE185="Muy Baja",AG185="Catastrófico"),AND(AE185="Baja",AG185="Catastrófico"),AND(AE185="Media",AG185="Catastrófico"),AND(AE185="Alta",AG185="Catastrófico"),AND(AE185="Muy Alta",AG185="Catastrófico")),"Extremo","")))),"")</f>
        <v>Moderado</v>
      </c>
      <c r="AJ185" s="199"/>
      <c r="AK185" s="432"/>
      <c r="AL185" s="432"/>
      <c r="AM185" s="432"/>
      <c r="AN185" s="432"/>
      <c r="AO185" s="339"/>
      <c r="AP185" s="339"/>
      <c r="AQ185" s="339"/>
    </row>
    <row r="186" spans="1:274" s="202" customFormat="1" ht="99.75" customHeight="1" x14ac:dyDescent="0.2">
      <c r="A186" s="397"/>
      <c r="B186" s="395"/>
      <c r="C186" s="339"/>
      <c r="D186" s="339"/>
      <c r="E186" s="339"/>
      <c r="F186" s="399"/>
      <c r="G186" s="339"/>
      <c r="H186" s="339"/>
      <c r="I186" s="378"/>
      <c r="J186" s="378"/>
      <c r="K186" s="378"/>
      <c r="L186" s="378"/>
      <c r="M186" s="382"/>
      <c r="N186" s="374"/>
      <c r="O186" s="366"/>
      <c r="P186" s="367"/>
      <c r="Q186" s="366">
        <f ca="1">IF(NOT(ISERROR(MATCH(P186,_xlfn.ANCHORARRAY(F197),0))),O199&amp;"Por favor no seleccionar los criterios de impacto",P186)</f>
        <v>0</v>
      </c>
      <c r="R186" s="374"/>
      <c r="S186" s="366"/>
      <c r="T186" s="365"/>
      <c r="U186" s="208">
        <v>3</v>
      </c>
      <c r="V186" s="210" t="s">
        <v>399</v>
      </c>
      <c r="W186" s="193" t="str">
        <f t="shared" si="251"/>
        <v>Probabilidad</v>
      </c>
      <c r="X186" s="184" t="s">
        <v>81</v>
      </c>
      <c r="Y186" s="184" t="s">
        <v>80</v>
      </c>
      <c r="Z186" s="185" t="str">
        <f t="shared" si="252"/>
        <v>30%</v>
      </c>
      <c r="AA186" s="184" t="s">
        <v>203</v>
      </c>
      <c r="AB186" s="184" t="s">
        <v>204</v>
      </c>
      <c r="AC186" s="184" t="s">
        <v>259</v>
      </c>
      <c r="AD186" s="196">
        <f>IFERROR(IF(AND(W185="Probabilidad",W186="Probabilidad"),(AF185-(+AF185*Z186)),IF(AND(W185="Impacto",W186="Probabilidad"),(AF184-(+AF184*Z186)),IF(W186="Impacto",AF185,""))),"")</f>
        <v>0.23519999999999996</v>
      </c>
      <c r="AE186" s="197" t="str">
        <f t="shared" si="253"/>
        <v>Baja</v>
      </c>
      <c r="AF186" s="195">
        <f t="shared" si="254"/>
        <v>0.23519999999999996</v>
      </c>
      <c r="AG186" s="197" t="str">
        <f t="shared" si="255"/>
        <v>Moderado</v>
      </c>
      <c r="AH186" s="195">
        <f>IFERROR(IF(AND(W185="Impacto",W186="Impacto"),(AH185-(+AH185*Z186)),IF(AND(W185="Probabilidad",W186="Impacto"),(AH184-(+AH184*Z186)),IF(W186="Probabilidad",AH185,""))),"")</f>
        <v>0.6</v>
      </c>
      <c r="AI186" s="198" t="str">
        <f t="shared" si="256"/>
        <v>Moderado</v>
      </c>
      <c r="AJ186" s="199" t="s">
        <v>82</v>
      </c>
      <c r="AK186" s="432"/>
      <c r="AL186" s="432"/>
      <c r="AM186" s="432"/>
      <c r="AN186" s="432"/>
      <c r="AO186" s="339"/>
      <c r="AP186" s="339"/>
      <c r="AQ186" s="339"/>
    </row>
    <row r="187" spans="1:274" s="202" customFormat="1" ht="7.5" customHeight="1" x14ac:dyDescent="0.2">
      <c r="A187" s="397"/>
      <c r="B187" s="395"/>
      <c r="C187" s="339"/>
      <c r="D187" s="339"/>
      <c r="E187" s="339"/>
      <c r="F187" s="399"/>
      <c r="G187" s="339"/>
      <c r="H187" s="339"/>
      <c r="I187" s="378"/>
      <c r="J187" s="378"/>
      <c r="K187" s="378"/>
      <c r="L187" s="378"/>
      <c r="M187" s="382"/>
      <c r="N187" s="374"/>
      <c r="O187" s="366"/>
      <c r="P187" s="367"/>
      <c r="Q187" s="366">
        <f ca="1">IF(NOT(ISERROR(MATCH(P187,_xlfn.ANCHORARRAY(F198),0))),O200&amp;"Por favor no seleccionar los criterios de impacto",P187)</f>
        <v>0</v>
      </c>
      <c r="R187" s="374"/>
      <c r="S187" s="366"/>
      <c r="T187" s="365"/>
      <c r="U187" s="208">
        <v>4</v>
      </c>
      <c r="V187" s="210"/>
      <c r="W187" s="193" t="str">
        <f t="shared" si="251"/>
        <v/>
      </c>
      <c r="X187" s="184"/>
      <c r="Y187" s="184"/>
      <c r="Z187" s="185" t="str">
        <f t="shared" si="252"/>
        <v/>
      </c>
      <c r="AA187" s="184"/>
      <c r="AB187" s="184"/>
      <c r="AC187" s="184"/>
      <c r="AD187" s="196" t="str">
        <f t="shared" ref="AD187:AD189" si="257">IFERROR(IF(AND(W186="Probabilidad",W187="Probabilidad"),(AF186-(+AF186*Z187)),IF(AND(W186="Impacto",W187="Probabilidad"),(AF185-(+AF185*Z187)),IF(W187="Impacto",AF186,""))),"")</f>
        <v/>
      </c>
      <c r="AE187" s="197" t="str">
        <f t="shared" si="253"/>
        <v/>
      </c>
      <c r="AF187" s="195" t="str">
        <f t="shared" si="254"/>
        <v/>
      </c>
      <c r="AG187" s="197" t="str">
        <f t="shared" si="255"/>
        <v/>
      </c>
      <c r="AH187" s="195" t="str">
        <f t="shared" ref="AH187:AH189" si="258">IFERROR(IF(AND(W186="Impacto",W187="Impacto"),(AH186-(+AH186*Z187)),IF(AND(W186="Probabilidad",W187="Impacto"),(AH185-(+AH185*Z187)),IF(W187="Probabilidad",AH186,""))),"")</f>
        <v/>
      </c>
      <c r="AI187" s="198" t="str">
        <f>IFERROR(IF(OR(AND(AE187="Muy Baja",AG187="Leve"),AND(AE187="Muy Baja",AG187="Menor"),AND(AE187="Baja",AG187="Leve")),"Bajo",IF(OR(AND(AE187="Muy baja",AG187="Moderado"),AND(AE187="Baja",AG187="Menor"),AND(AE187="Baja",AG187="Moderado"),AND(AE187="Media",AG187="Leve"),AND(AE187="Media",AG187="Menor"),AND(AE187="Media",AG187="Moderado"),AND(AE187="Alta",AG187="Leve"),AND(AE187="Alta",AG187="Menor")),"Moderado",IF(OR(AND(AE187="Muy Baja",AG187="Mayor"),AND(AE187="Baja",AG187="Mayor"),AND(AE187="Media",AG187="Mayor"),AND(AE187="Alta",AG187="Moderado"),AND(AE187="Alta",AG187="Mayor"),AND(AE187="Muy Alta",AG187="Leve"),AND(AE187="Muy Alta",AG187="Menor"),AND(AE187="Muy Alta",AG187="Moderado"),AND(AE187="Muy Alta",AG187="Mayor")),"Alto",IF(OR(AND(AE187="Muy Baja",AG187="Catastrófico"),AND(AE187="Baja",AG187="Catastrófico"),AND(AE187="Media",AG187="Catastrófico"),AND(AE187="Alta",AG187="Catastrófico"),AND(AE187="Muy Alta",AG187="Catastrófico")),"Extremo","")))),"")</f>
        <v/>
      </c>
      <c r="AJ187" s="199"/>
      <c r="AK187" s="432"/>
      <c r="AL187" s="432"/>
      <c r="AM187" s="432"/>
      <c r="AN187" s="432"/>
      <c r="AO187" s="339"/>
      <c r="AP187" s="339"/>
      <c r="AQ187" s="339"/>
    </row>
    <row r="188" spans="1:274" s="202" customFormat="1" ht="7.5" customHeight="1" x14ac:dyDescent="0.2">
      <c r="A188" s="397"/>
      <c r="B188" s="395"/>
      <c r="C188" s="339"/>
      <c r="D188" s="339"/>
      <c r="E188" s="339"/>
      <c r="F188" s="399"/>
      <c r="G188" s="339"/>
      <c r="H188" s="339"/>
      <c r="I188" s="378"/>
      <c r="J188" s="378"/>
      <c r="K188" s="378"/>
      <c r="L188" s="378"/>
      <c r="M188" s="382"/>
      <c r="N188" s="374"/>
      <c r="O188" s="366"/>
      <c r="P188" s="367"/>
      <c r="Q188" s="366">
        <f ca="1">IF(NOT(ISERROR(MATCH(P188,_xlfn.ANCHORARRAY(F199),0))),O201&amp;"Por favor no seleccionar los criterios de impacto",P188)</f>
        <v>0</v>
      </c>
      <c r="R188" s="374"/>
      <c r="S188" s="366"/>
      <c r="T188" s="365"/>
      <c r="U188" s="208">
        <v>5</v>
      </c>
      <c r="V188" s="210"/>
      <c r="W188" s="193" t="str">
        <f t="shared" si="251"/>
        <v/>
      </c>
      <c r="X188" s="184"/>
      <c r="Y188" s="184"/>
      <c r="Z188" s="185" t="str">
        <f t="shared" si="252"/>
        <v/>
      </c>
      <c r="AA188" s="184"/>
      <c r="AB188" s="184"/>
      <c r="AC188" s="184"/>
      <c r="AD188" s="196" t="str">
        <f t="shared" si="257"/>
        <v/>
      </c>
      <c r="AE188" s="197" t="str">
        <f t="shared" si="253"/>
        <v/>
      </c>
      <c r="AF188" s="195" t="str">
        <f t="shared" si="254"/>
        <v/>
      </c>
      <c r="AG188" s="197" t="str">
        <f t="shared" si="255"/>
        <v/>
      </c>
      <c r="AH188" s="195" t="str">
        <f t="shared" si="258"/>
        <v/>
      </c>
      <c r="AI188" s="198" t="str">
        <f t="shared" si="256"/>
        <v/>
      </c>
      <c r="AJ188" s="199"/>
      <c r="AK188" s="432"/>
      <c r="AL188" s="432"/>
      <c r="AM188" s="432"/>
      <c r="AN188" s="432"/>
      <c r="AO188" s="339"/>
      <c r="AP188" s="339"/>
      <c r="AQ188" s="339"/>
    </row>
    <row r="189" spans="1:274" s="202" customFormat="1" ht="7.5" customHeight="1" x14ac:dyDescent="0.2">
      <c r="A189" s="397"/>
      <c r="B189" s="396"/>
      <c r="C189" s="339"/>
      <c r="D189" s="339"/>
      <c r="E189" s="339"/>
      <c r="F189" s="400"/>
      <c r="G189" s="339"/>
      <c r="H189" s="339"/>
      <c r="I189" s="378"/>
      <c r="J189" s="378"/>
      <c r="K189" s="378"/>
      <c r="L189" s="378"/>
      <c r="M189" s="382"/>
      <c r="N189" s="374"/>
      <c r="O189" s="366"/>
      <c r="P189" s="367"/>
      <c r="Q189" s="366">
        <f ca="1">IF(NOT(ISERROR(MATCH(P189,_xlfn.ANCHORARRAY(F200),0))),O202&amp;"Por favor no seleccionar los criterios de impacto",P189)</f>
        <v>0</v>
      </c>
      <c r="R189" s="374"/>
      <c r="S189" s="366"/>
      <c r="T189" s="365"/>
      <c r="U189" s="208">
        <v>6</v>
      </c>
      <c r="V189" s="210"/>
      <c r="W189" s="193" t="str">
        <f t="shared" si="251"/>
        <v/>
      </c>
      <c r="X189" s="184"/>
      <c r="Y189" s="184"/>
      <c r="Z189" s="185" t="str">
        <f t="shared" si="252"/>
        <v/>
      </c>
      <c r="AA189" s="184"/>
      <c r="AB189" s="184"/>
      <c r="AC189" s="184"/>
      <c r="AD189" s="196" t="str">
        <f t="shared" si="257"/>
        <v/>
      </c>
      <c r="AE189" s="197" t="str">
        <f t="shared" si="253"/>
        <v/>
      </c>
      <c r="AF189" s="195" t="str">
        <f t="shared" si="254"/>
        <v/>
      </c>
      <c r="AG189" s="197" t="str">
        <f t="shared" si="255"/>
        <v/>
      </c>
      <c r="AH189" s="195" t="str">
        <f t="shared" si="258"/>
        <v/>
      </c>
      <c r="AI189" s="198" t="str">
        <f t="shared" si="256"/>
        <v/>
      </c>
      <c r="AJ189" s="199"/>
      <c r="AK189" s="433"/>
      <c r="AL189" s="433"/>
      <c r="AM189" s="433"/>
      <c r="AN189" s="433"/>
      <c r="AO189" s="339"/>
      <c r="AP189" s="339"/>
      <c r="AQ189" s="339"/>
    </row>
    <row r="190" spans="1:274" s="202" customFormat="1" ht="99.75" customHeight="1" x14ac:dyDescent="0.2">
      <c r="A190" s="397"/>
      <c r="B190" s="394" t="s">
        <v>243</v>
      </c>
      <c r="C190" s="339" t="s">
        <v>76</v>
      </c>
      <c r="D190" s="339" t="s">
        <v>400</v>
      </c>
      <c r="E190" s="339" t="s">
        <v>558</v>
      </c>
      <c r="F190" s="398" t="s">
        <v>559</v>
      </c>
      <c r="G190" s="339" t="s">
        <v>248</v>
      </c>
      <c r="H190" s="339" t="s">
        <v>77</v>
      </c>
      <c r="I190" s="378"/>
      <c r="J190" s="378"/>
      <c r="K190" s="378"/>
      <c r="L190" s="378"/>
      <c r="M190" s="382">
        <v>1000</v>
      </c>
      <c r="N190" s="374" t="str">
        <f>IF(M190&lt;=0,"",IF(M190&lt;=2,"Muy Baja",IF(M190&lt;=24,"Baja",IF(M190&lt;=500,"Media",IF(M190&lt;=5000,"Alta","Muy Alta")))))</f>
        <v>Alta</v>
      </c>
      <c r="O190" s="366">
        <f>IF(N190="","",IF(N190="Muy Baja",0.2,IF(N190="Baja",0.4,IF(N190="Media",0.6,IF(N190="Alta",0.8,IF(N190="Muy Alta",1,))))))</f>
        <v>0.8</v>
      </c>
      <c r="P190" s="367" t="s">
        <v>78</v>
      </c>
      <c r="Q190" s="366" t="str">
        <f>IF(NOT(ISERROR(MATCH(P190,'[13]Tabla Impacto'!$B$222:$B$224,0))),'[13]Tabla Impacto'!$F$224&amp;"Por favor no seleccionar los criterios de impacto(Afectación Económica o presupuestal y Pérdida Reputacional)",P190)</f>
        <v xml:space="preserve">     El riesgo afecta la imagen de la entidad con algunos usuarios de relevancia frente al logro de los objetivos</v>
      </c>
      <c r="R190" s="374" t="str">
        <f>IF(OR(Q190='[13]Tabla Impacto'!$C$12,Q190='[13]Tabla Impacto'!$D$12),"Leve",IF(OR(Q190='[13]Tabla Impacto'!$C$13,Q190='[13]Tabla Impacto'!$D$13),"Menor",IF(OR(Q190='[13]Tabla Impacto'!$C$14,Q190='[13]Tabla Impacto'!$D$14),"Moderado",IF(OR(Q190='[13]Tabla Impacto'!$C$15,Q190='[13]Tabla Impacto'!$D$15),"Mayor",IF(OR(Q190='[13]Tabla Impacto'!$C$16,Q190='[13]Tabla Impacto'!$D$16),"Catastrófico","")))))</f>
        <v>Moderado</v>
      </c>
      <c r="S190" s="366">
        <f>IF(R190="","",IF(R190="Leve",0.2,IF(R190="Menor",0.4,IF(R190="Moderado",0.6,IF(R190="Mayor",0.8,IF(R190="Catastrófico",1,))))))</f>
        <v>0.6</v>
      </c>
      <c r="T190" s="365" t="str">
        <f>IF(OR(AND(N190="Muy Baja",R190="Leve"),AND(N190="Muy Baja",R190="Menor"),AND(N190="Baja",R190="Leve")),"Bajo",IF(OR(AND(N190="Muy baja",R190="Moderado"),AND(N190="Baja",R190="Menor"),AND(N190="Baja",R190="Moderado"),AND(N190="Media",R190="Leve"),AND(N190="Media",R190="Menor"),AND(N190="Media",R190="Moderado"),AND(N190="Alta",R190="Leve"),AND(N190="Alta",R190="Menor")),"Moderado",IF(OR(AND(N190="Muy Baja",R190="Mayor"),AND(N190="Baja",R190="Mayor"),AND(N190="Media",R190="Mayor"),AND(N190="Alta",R190="Moderado"),AND(N190="Alta",R190="Mayor"),AND(N190="Muy Alta",R190="Leve"),AND(N190="Muy Alta",R190="Menor"),AND(N190="Muy Alta",R190="Moderado"),AND(N190="Muy Alta",R190="Mayor")),"Alto",IF(OR(AND(N190="Muy Baja",R190="Catastrófico"),AND(N190="Baja",R190="Catastrófico"),AND(N190="Media",R190="Catastrófico"),AND(N190="Alta",R190="Catastrófico"),AND(N190="Muy Alta",R190="Catastrófico")),"Extremo",""))))</f>
        <v>Alto</v>
      </c>
      <c r="U190" s="208">
        <v>1</v>
      </c>
      <c r="V190" s="215" t="s">
        <v>581</v>
      </c>
      <c r="W190" s="193" t="str">
        <f>IF(OR(X190="Preventivo",X190="Detectivo"),"Probabilidad",IF(X190="Correctivo","Impacto",""))</f>
        <v>Probabilidad</v>
      </c>
      <c r="X190" s="184" t="s">
        <v>79</v>
      </c>
      <c r="Y190" s="184" t="s">
        <v>80</v>
      </c>
      <c r="Z190" s="185" t="str">
        <f>IF(AND(X190="Preventivo",Y190="Automático"),"50%",IF(AND(X190="Preventivo",Y190="Manual"),"40%",IF(AND(X190="Detectivo",Y190="Automático"),"40%",IF(AND(X190="Detectivo",Y190="Manual"),"30%",IF(AND(X190="Correctivo",Y190="Automático"),"35%",IF(AND(X190="Correctivo",Y190="Manual"),"25%",""))))))</f>
        <v>40%</v>
      </c>
      <c r="AA190" s="184" t="s">
        <v>83</v>
      </c>
      <c r="AB190" s="184" t="s">
        <v>84</v>
      </c>
      <c r="AC190" s="184" t="s">
        <v>259</v>
      </c>
      <c r="AD190" s="196">
        <f>IFERROR(IF(W190="Probabilidad",(O190-(+O190*Z190)),IF(W190="Impacto",O190,"")),"")</f>
        <v>0.48</v>
      </c>
      <c r="AE190" s="197" t="str">
        <f>IFERROR(IF(AD190="","",IF(AD190&lt;=0.2,"Muy Baja",IF(AD190&lt;=0.4,"Baja",IF(AD190&lt;=0.6,"Media",IF(AD190&lt;=0.8,"Alta","Muy Alta"))))),"")</f>
        <v>Media</v>
      </c>
      <c r="AF190" s="195">
        <f>+AD190</f>
        <v>0.48</v>
      </c>
      <c r="AG190" s="197" t="str">
        <f>IFERROR(IF(AH190="","",IF(AH190&lt;=0.2,"Leve",IF(AH190&lt;=0.4,"Menor",IF(AH190&lt;=0.6,"Moderado",IF(AH190&lt;=0.8,"Mayor","Catastrófico"))))),"")</f>
        <v>Moderado</v>
      </c>
      <c r="AH190" s="195">
        <f>IFERROR(IF(W190="Impacto",(S190-(+S190*Z190)),IF(W190="Probabilidad",S190,"")),"")</f>
        <v>0.6</v>
      </c>
      <c r="AI190" s="198" t="str">
        <f>IFERROR(IF(OR(AND(AE190="Muy Baja",AG190="Leve"),AND(AE190="Muy Baja",AG190="Menor"),AND(AE190="Baja",AG190="Leve")),"Bajo",IF(OR(AND(AE190="Muy baja",AG190="Moderado"),AND(AE190="Baja",AG190="Menor"),AND(AE190="Baja",AG190="Moderado"),AND(AE190="Media",AG190="Leve"),AND(AE190="Media",AG190="Menor"),AND(AE190="Media",AG190="Moderado"),AND(AE190="Alta",AG190="Leve"),AND(AE190="Alta",AG190="Menor")),"Moderado",IF(OR(AND(AE190="Muy Baja",AG190="Mayor"),AND(AE190="Baja",AG190="Mayor"),AND(AE190="Media",AG190="Mayor"),AND(AE190="Alta",AG190="Moderado"),AND(AE190="Alta",AG190="Mayor"),AND(AE190="Muy Alta",AG190="Leve"),AND(AE190="Muy Alta",AG190="Menor"),AND(AE190="Muy Alta",AG190="Moderado"),AND(AE190="Muy Alta",AG190="Mayor")),"Alto",IF(OR(AND(AE190="Muy Baja",AG190="Catastrófico"),AND(AE190="Baja",AG190="Catastrófico"),AND(AE190="Media",AG190="Catastrófico"),AND(AE190="Alta",AG190="Catastrófico"),AND(AE190="Muy Alta",AG190="Catastrófico")),"Extremo","")))),"")</f>
        <v>Moderado</v>
      </c>
      <c r="AJ190" s="199"/>
      <c r="AK190" s="431" t="s">
        <v>401</v>
      </c>
      <c r="AL190" s="182" t="s">
        <v>402</v>
      </c>
      <c r="AM190" s="247" t="s">
        <v>403</v>
      </c>
      <c r="AN190" s="248" t="s">
        <v>404</v>
      </c>
      <c r="AO190" s="339" t="s">
        <v>253</v>
      </c>
      <c r="AP190" s="339" t="s">
        <v>405</v>
      </c>
      <c r="AQ190" s="339"/>
    </row>
    <row r="191" spans="1:274" s="202" customFormat="1" ht="99.75" customHeight="1" x14ac:dyDescent="0.2">
      <c r="A191" s="397"/>
      <c r="B191" s="395"/>
      <c r="C191" s="339"/>
      <c r="D191" s="339"/>
      <c r="E191" s="339"/>
      <c r="F191" s="399"/>
      <c r="G191" s="339"/>
      <c r="H191" s="339"/>
      <c r="I191" s="378"/>
      <c r="J191" s="378"/>
      <c r="K191" s="378"/>
      <c r="L191" s="378"/>
      <c r="M191" s="382"/>
      <c r="N191" s="374"/>
      <c r="O191" s="366"/>
      <c r="P191" s="367"/>
      <c r="Q191" s="366">
        <f ca="1">IF(NOT(ISERROR(MATCH(P191,_xlfn.ANCHORARRAY(F202),0))),O204&amp;"Por favor no seleccionar los criterios de impacto",P191)</f>
        <v>0</v>
      </c>
      <c r="R191" s="374"/>
      <c r="S191" s="366"/>
      <c r="T191" s="365"/>
      <c r="U191" s="208">
        <v>2</v>
      </c>
      <c r="V191" s="210" t="s">
        <v>406</v>
      </c>
      <c r="W191" s="193" t="str">
        <f>IF(OR(X191="Preventivo",X191="Detectivo"),"Probabilidad",IF(X191="Correctivo","Impacto",""))</f>
        <v>Probabilidad</v>
      </c>
      <c r="X191" s="184" t="s">
        <v>81</v>
      </c>
      <c r="Y191" s="184" t="s">
        <v>80</v>
      </c>
      <c r="Z191" s="185" t="str">
        <f t="shared" ref="Z191:Z195" si="259">IF(AND(X191="Preventivo",Y191="Automático"),"50%",IF(AND(X191="Preventivo",Y191="Manual"),"40%",IF(AND(X191="Detectivo",Y191="Automático"),"40%",IF(AND(X191="Detectivo",Y191="Manual"),"30%",IF(AND(X191="Correctivo",Y191="Automático"),"35%",IF(AND(X191="Correctivo",Y191="Manual"),"25%",""))))))</f>
        <v>30%</v>
      </c>
      <c r="AA191" s="184" t="s">
        <v>83</v>
      </c>
      <c r="AB191" s="184" t="s">
        <v>204</v>
      </c>
      <c r="AC191" s="184" t="s">
        <v>259</v>
      </c>
      <c r="AD191" s="196">
        <f>IFERROR(IF(AND(W190="Probabilidad",W191="Probabilidad"),(AF190-(+AF190*Z191)),IF(W191="Probabilidad",(O190-(+O190*Z191)),IF(W191="Impacto",AF190,""))),"")</f>
        <v>0.33599999999999997</v>
      </c>
      <c r="AE191" s="197" t="str">
        <f t="shared" ref="AE191:AE195" si="260">IFERROR(IF(AD191="","",IF(AD191&lt;=0.2,"Muy Baja",IF(AD191&lt;=0.4,"Baja",IF(AD191&lt;=0.6,"Media",IF(AD191&lt;=0.8,"Alta","Muy Alta"))))),"")</f>
        <v>Baja</v>
      </c>
      <c r="AF191" s="195">
        <f t="shared" ref="AF191:AF195" si="261">+AD191</f>
        <v>0.33599999999999997</v>
      </c>
      <c r="AG191" s="197" t="str">
        <f t="shared" ref="AG191:AG195" si="262">IFERROR(IF(AH191="","",IF(AH191&lt;=0.2,"Leve",IF(AH191&lt;=0.4,"Menor",IF(AH191&lt;=0.6,"Moderado",IF(AH191&lt;=0.8,"Mayor","Catastrófico"))))),"")</f>
        <v>Moderado</v>
      </c>
      <c r="AH191" s="195">
        <f>IFERROR(IF(AND(W190="Impacto",W191="Impacto"),(AH184-(+AH184*Z191)),IF(W191="Impacto",($R$19-(+$R$19*Z191)),IF(W191="Probabilidad",AH184,""))),"")</f>
        <v>0.6</v>
      </c>
      <c r="AI191" s="198" t="str">
        <f t="shared" ref="AI191:AI192" si="263">IFERROR(IF(OR(AND(AE191="Muy Baja",AG191="Leve"),AND(AE191="Muy Baja",AG191="Menor"),AND(AE191="Baja",AG191="Leve")),"Bajo",IF(OR(AND(AE191="Muy baja",AG191="Moderado"),AND(AE191="Baja",AG191="Menor"),AND(AE191="Baja",AG191="Moderado"),AND(AE191="Media",AG191="Leve"),AND(AE191="Media",AG191="Menor"),AND(AE191="Media",AG191="Moderado"),AND(AE191="Alta",AG191="Leve"),AND(AE191="Alta",AG191="Menor")),"Moderado",IF(OR(AND(AE191="Muy Baja",AG191="Mayor"),AND(AE191="Baja",AG191="Mayor"),AND(AE191="Media",AG191="Mayor"),AND(AE191="Alta",AG191="Moderado"),AND(AE191="Alta",AG191="Mayor"),AND(AE191="Muy Alta",AG191="Leve"),AND(AE191="Muy Alta",AG191="Menor"),AND(AE191="Muy Alta",AG191="Moderado"),AND(AE191="Muy Alta",AG191="Mayor")),"Alto",IF(OR(AND(AE191="Muy Baja",AG191="Catastrófico"),AND(AE191="Baja",AG191="Catastrófico"),AND(AE191="Media",AG191="Catastrófico"),AND(AE191="Alta",AG191="Catastrófico"),AND(AE191="Muy Alta",AG191="Catastrófico")),"Extremo","")))),"")</f>
        <v>Moderado</v>
      </c>
      <c r="AJ191" s="199" t="s">
        <v>82</v>
      </c>
      <c r="AK191" s="432"/>
      <c r="AL191" s="431"/>
      <c r="AM191" s="431"/>
      <c r="AN191" s="431"/>
      <c r="AO191" s="339"/>
      <c r="AP191" s="339"/>
      <c r="AQ191" s="339"/>
    </row>
    <row r="192" spans="1:274" s="202" customFormat="1" ht="6" customHeight="1" x14ac:dyDescent="0.2">
      <c r="A192" s="397"/>
      <c r="B192" s="395"/>
      <c r="C192" s="339"/>
      <c r="D192" s="339"/>
      <c r="E192" s="339"/>
      <c r="F192" s="399"/>
      <c r="G192" s="339"/>
      <c r="H192" s="339"/>
      <c r="I192" s="378"/>
      <c r="J192" s="378"/>
      <c r="K192" s="378"/>
      <c r="L192" s="378"/>
      <c r="M192" s="382"/>
      <c r="N192" s="374"/>
      <c r="O192" s="366"/>
      <c r="P192" s="367"/>
      <c r="Q192" s="366">
        <f ca="1">IF(NOT(ISERROR(MATCH(P192,_xlfn.ANCHORARRAY(F203),0))),O205&amp;"Por favor no seleccionar los criterios de impacto",P192)</f>
        <v>0</v>
      </c>
      <c r="R192" s="374"/>
      <c r="S192" s="366"/>
      <c r="T192" s="365"/>
      <c r="U192" s="208">
        <v>3</v>
      </c>
      <c r="V192" s="192"/>
      <c r="W192" s="193" t="str">
        <f>IF(OR(X192="Preventivo",X192="Detectivo"),"Probabilidad",IF(X192="Correctivo","Impacto",""))</f>
        <v/>
      </c>
      <c r="X192" s="194"/>
      <c r="Y192" s="194"/>
      <c r="Z192" s="195" t="str">
        <f t="shared" si="259"/>
        <v/>
      </c>
      <c r="AA192" s="194"/>
      <c r="AB192" s="194"/>
      <c r="AC192" s="194"/>
      <c r="AD192" s="196" t="str">
        <f>IFERROR(IF(AND(W191="Probabilidad",W192="Probabilidad"),(AF191-(+AF191*Z192)),IF(AND(W191="Impacto",W192="Probabilidad"),(AF190-(+AF190*Z192)),IF(W192="Impacto",AF191,""))),"")</f>
        <v/>
      </c>
      <c r="AE192" s="197" t="str">
        <f t="shared" si="260"/>
        <v/>
      </c>
      <c r="AF192" s="195" t="str">
        <f t="shared" si="261"/>
        <v/>
      </c>
      <c r="AG192" s="197" t="str">
        <f t="shared" si="262"/>
        <v/>
      </c>
      <c r="AH192" s="195" t="str">
        <f>IFERROR(IF(AND(W191="Impacto",W192="Impacto"),(AH191-(+AH191*Z192)),IF(AND(W191="Probabilidad",W192="Impacto"),(AH190-(+AH190*Z192)),IF(W192="Probabilidad",AH191,""))),"")</f>
        <v/>
      </c>
      <c r="AI192" s="198" t="str">
        <f t="shared" si="263"/>
        <v/>
      </c>
      <c r="AJ192" s="199"/>
      <c r="AK192" s="432"/>
      <c r="AL192" s="432"/>
      <c r="AM192" s="432"/>
      <c r="AN192" s="432"/>
      <c r="AO192" s="339"/>
      <c r="AP192" s="339"/>
      <c r="AQ192" s="339"/>
    </row>
    <row r="193" spans="1:43" s="202" customFormat="1" ht="6" customHeight="1" x14ac:dyDescent="0.2">
      <c r="A193" s="397"/>
      <c r="B193" s="395"/>
      <c r="C193" s="339"/>
      <c r="D193" s="339"/>
      <c r="E193" s="339"/>
      <c r="F193" s="399"/>
      <c r="G193" s="339"/>
      <c r="H193" s="339"/>
      <c r="I193" s="378"/>
      <c r="J193" s="378"/>
      <c r="K193" s="378"/>
      <c r="L193" s="378"/>
      <c r="M193" s="382"/>
      <c r="N193" s="374"/>
      <c r="O193" s="366"/>
      <c r="P193" s="367"/>
      <c r="Q193" s="366">
        <f ca="1">IF(NOT(ISERROR(MATCH(P193,_xlfn.ANCHORARRAY(F204),0))),O206&amp;"Por favor no seleccionar los criterios de impacto",P193)</f>
        <v>0</v>
      </c>
      <c r="R193" s="374"/>
      <c r="S193" s="366"/>
      <c r="T193" s="365"/>
      <c r="U193" s="208">
        <v>4</v>
      </c>
      <c r="V193" s="191"/>
      <c r="W193" s="193" t="str">
        <f t="shared" ref="W193:W201" si="264">IF(OR(X193="Preventivo",X193="Detectivo"),"Probabilidad",IF(X193="Correctivo","Impacto",""))</f>
        <v/>
      </c>
      <c r="X193" s="194"/>
      <c r="Y193" s="194"/>
      <c r="Z193" s="195" t="str">
        <f t="shared" si="259"/>
        <v/>
      </c>
      <c r="AA193" s="194"/>
      <c r="AB193" s="194"/>
      <c r="AC193" s="194"/>
      <c r="AD193" s="196" t="str">
        <f t="shared" ref="AD193:AD195" si="265">IFERROR(IF(AND(W192="Probabilidad",W193="Probabilidad"),(AF192-(+AF192*Z193)),IF(AND(W192="Impacto",W193="Probabilidad"),(AF191-(+AF191*Z193)),IF(W193="Impacto",AF192,""))),"")</f>
        <v/>
      </c>
      <c r="AE193" s="197" t="str">
        <f t="shared" si="260"/>
        <v/>
      </c>
      <c r="AF193" s="195" t="str">
        <f t="shared" si="261"/>
        <v/>
      </c>
      <c r="AG193" s="197" t="str">
        <f t="shared" si="262"/>
        <v/>
      </c>
      <c r="AH193" s="195" t="str">
        <f t="shared" ref="AH193:AH195" si="266">IFERROR(IF(AND(W192="Impacto",W193="Impacto"),(AH192-(+AH192*Z193)),IF(AND(W192="Probabilidad",W193="Impacto"),(AH191-(+AH191*Z193)),IF(W193="Probabilidad",AH192,""))),"")</f>
        <v/>
      </c>
      <c r="AI193" s="198" t="str">
        <f>IFERROR(IF(OR(AND(AE193="Muy Baja",AG193="Leve"),AND(AE193="Muy Baja",AG193="Menor"),AND(AE193="Baja",AG193="Leve")),"Bajo",IF(OR(AND(AE193="Muy baja",AG193="Moderado"),AND(AE193="Baja",AG193="Menor"),AND(AE193="Baja",AG193="Moderado"),AND(AE193="Media",AG193="Leve"),AND(AE193="Media",AG193="Menor"),AND(AE193="Media",AG193="Moderado"),AND(AE193="Alta",AG193="Leve"),AND(AE193="Alta",AG193="Menor")),"Moderado",IF(OR(AND(AE193="Muy Baja",AG193="Mayor"),AND(AE193="Baja",AG193="Mayor"),AND(AE193="Media",AG193="Mayor"),AND(AE193="Alta",AG193="Moderado"),AND(AE193="Alta",AG193="Mayor"),AND(AE193="Muy Alta",AG193="Leve"),AND(AE193="Muy Alta",AG193="Menor"),AND(AE193="Muy Alta",AG193="Moderado"),AND(AE193="Muy Alta",AG193="Mayor")),"Alto",IF(OR(AND(AE193="Muy Baja",AG193="Catastrófico"),AND(AE193="Baja",AG193="Catastrófico"),AND(AE193="Media",AG193="Catastrófico"),AND(AE193="Alta",AG193="Catastrófico"),AND(AE193="Muy Alta",AG193="Catastrófico")),"Extremo","")))),"")</f>
        <v/>
      </c>
      <c r="AJ193" s="199"/>
      <c r="AK193" s="432"/>
      <c r="AL193" s="432"/>
      <c r="AM193" s="432"/>
      <c r="AN193" s="432"/>
      <c r="AO193" s="339"/>
      <c r="AP193" s="339"/>
      <c r="AQ193" s="339"/>
    </row>
    <row r="194" spans="1:43" s="202" customFormat="1" ht="6" customHeight="1" x14ac:dyDescent="0.2">
      <c r="A194" s="397"/>
      <c r="B194" s="395"/>
      <c r="C194" s="339"/>
      <c r="D194" s="339"/>
      <c r="E194" s="339"/>
      <c r="F194" s="399"/>
      <c r="G194" s="339"/>
      <c r="H194" s="339"/>
      <c r="I194" s="378"/>
      <c r="J194" s="378"/>
      <c r="K194" s="378"/>
      <c r="L194" s="378"/>
      <c r="M194" s="382"/>
      <c r="N194" s="374"/>
      <c r="O194" s="366"/>
      <c r="P194" s="367"/>
      <c r="Q194" s="366">
        <f ca="1">IF(NOT(ISERROR(MATCH(P194,_xlfn.ANCHORARRAY(F205),0))),O207&amp;"Por favor no seleccionar los criterios de impacto",P194)</f>
        <v>0</v>
      </c>
      <c r="R194" s="374"/>
      <c r="S194" s="366"/>
      <c r="T194" s="365"/>
      <c r="U194" s="208">
        <v>5</v>
      </c>
      <c r="V194" s="191"/>
      <c r="W194" s="193" t="str">
        <f t="shared" si="264"/>
        <v/>
      </c>
      <c r="X194" s="194"/>
      <c r="Y194" s="194"/>
      <c r="Z194" s="195" t="str">
        <f t="shared" si="259"/>
        <v/>
      </c>
      <c r="AA194" s="194"/>
      <c r="AB194" s="194"/>
      <c r="AC194" s="194"/>
      <c r="AD194" s="196" t="str">
        <f t="shared" si="265"/>
        <v/>
      </c>
      <c r="AE194" s="197" t="str">
        <f t="shared" si="260"/>
        <v/>
      </c>
      <c r="AF194" s="195" t="str">
        <f t="shared" si="261"/>
        <v/>
      </c>
      <c r="AG194" s="197" t="str">
        <f t="shared" si="262"/>
        <v/>
      </c>
      <c r="AH194" s="195" t="str">
        <f t="shared" si="266"/>
        <v/>
      </c>
      <c r="AI194" s="198" t="str">
        <f t="shared" ref="AI194:AI195" si="267">IFERROR(IF(OR(AND(AE194="Muy Baja",AG194="Leve"),AND(AE194="Muy Baja",AG194="Menor"),AND(AE194="Baja",AG194="Leve")),"Bajo",IF(OR(AND(AE194="Muy baja",AG194="Moderado"),AND(AE194="Baja",AG194="Menor"),AND(AE194="Baja",AG194="Moderado"),AND(AE194="Media",AG194="Leve"),AND(AE194="Media",AG194="Menor"),AND(AE194="Media",AG194="Moderado"),AND(AE194="Alta",AG194="Leve"),AND(AE194="Alta",AG194="Menor")),"Moderado",IF(OR(AND(AE194="Muy Baja",AG194="Mayor"),AND(AE194="Baja",AG194="Mayor"),AND(AE194="Media",AG194="Mayor"),AND(AE194="Alta",AG194="Moderado"),AND(AE194="Alta",AG194="Mayor"),AND(AE194="Muy Alta",AG194="Leve"),AND(AE194="Muy Alta",AG194="Menor"),AND(AE194="Muy Alta",AG194="Moderado"),AND(AE194="Muy Alta",AG194="Mayor")),"Alto",IF(OR(AND(AE194="Muy Baja",AG194="Catastrófico"),AND(AE194="Baja",AG194="Catastrófico"),AND(AE194="Media",AG194="Catastrófico"),AND(AE194="Alta",AG194="Catastrófico"),AND(AE194="Muy Alta",AG194="Catastrófico")),"Extremo","")))),"")</f>
        <v/>
      </c>
      <c r="AJ194" s="199"/>
      <c r="AK194" s="432"/>
      <c r="AL194" s="432"/>
      <c r="AM194" s="432"/>
      <c r="AN194" s="432"/>
      <c r="AO194" s="339"/>
      <c r="AP194" s="339"/>
      <c r="AQ194" s="339"/>
    </row>
    <row r="195" spans="1:43" s="202" customFormat="1" ht="6" customHeight="1" x14ac:dyDescent="0.2">
      <c r="A195" s="397"/>
      <c r="B195" s="396"/>
      <c r="C195" s="339"/>
      <c r="D195" s="339"/>
      <c r="E195" s="339"/>
      <c r="F195" s="400"/>
      <c r="G195" s="339"/>
      <c r="H195" s="339"/>
      <c r="I195" s="378"/>
      <c r="J195" s="378"/>
      <c r="K195" s="378"/>
      <c r="L195" s="378"/>
      <c r="M195" s="382"/>
      <c r="N195" s="374"/>
      <c r="O195" s="366"/>
      <c r="P195" s="367"/>
      <c r="Q195" s="366">
        <f ca="1">IF(NOT(ISERROR(MATCH(P195,_xlfn.ANCHORARRAY(F206),0))),O208&amp;"Por favor no seleccionar los criterios de impacto",P195)</f>
        <v>0</v>
      </c>
      <c r="R195" s="374"/>
      <c r="S195" s="366"/>
      <c r="T195" s="365"/>
      <c r="U195" s="208">
        <v>6</v>
      </c>
      <c r="V195" s="191"/>
      <c r="W195" s="193" t="str">
        <f t="shared" si="264"/>
        <v/>
      </c>
      <c r="X195" s="194"/>
      <c r="Y195" s="194"/>
      <c r="Z195" s="195" t="str">
        <f t="shared" si="259"/>
        <v/>
      </c>
      <c r="AA195" s="194"/>
      <c r="AB195" s="194"/>
      <c r="AC195" s="194"/>
      <c r="AD195" s="196" t="str">
        <f t="shared" si="265"/>
        <v/>
      </c>
      <c r="AE195" s="197" t="str">
        <f t="shared" si="260"/>
        <v/>
      </c>
      <c r="AF195" s="195" t="str">
        <f t="shared" si="261"/>
        <v/>
      </c>
      <c r="AG195" s="197" t="str">
        <f t="shared" si="262"/>
        <v/>
      </c>
      <c r="AH195" s="195" t="str">
        <f t="shared" si="266"/>
        <v/>
      </c>
      <c r="AI195" s="198" t="str">
        <f t="shared" si="267"/>
        <v/>
      </c>
      <c r="AJ195" s="199"/>
      <c r="AK195" s="433"/>
      <c r="AL195" s="432"/>
      <c r="AM195" s="432"/>
      <c r="AN195" s="432"/>
      <c r="AO195" s="339"/>
      <c r="AP195" s="339"/>
      <c r="AQ195" s="339"/>
    </row>
    <row r="196" spans="1:43" s="202" customFormat="1" ht="99.75" customHeight="1" x14ac:dyDescent="0.2">
      <c r="A196" s="397"/>
      <c r="B196" s="394" t="s">
        <v>244</v>
      </c>
      <c r="C196" s="469" t="s">
        <v>76</v>
      </c>
      <c r="D196" s="472" t="s">
        <v>407</v>
      </c>
      <c r="E196" s="472" t="s">
        <v>560</v>
      </c>
      <c r="F196" s="398" t="s">
        <v>561</v>
      </c>
      <c r="G196" s="448" t="s">
        <v>248</v>
      </c>
      <c r="H196" s="339"/>
      <c r="I196" s="339"/>
      <c r="J196" s="339"/>
      <c r="K196" s="339"/>
      <c r="L196" s="339"/>
      <c r="M196" s="382">
        <v>365</v>
      </c>
      <c r="N196" s="374" t="str">
        <f>IF(M196&lt;=0,"",IF(M196&lt;=2,"Muy Baja",IF(M196&lt;=24,"Baja",IF(M196&lt;=500,"Media",IF(M196&lt;=5000,"Alta","Muy Alta")))))</f>
        <v>Media</v>
      </c>
      <c r="O196" s="366">
        <f>IF(N196="","",IF(N196="Muy Baja",0.2,IF(N196="Baja",0.4,IF(N196="Media",0.6,IF(N196="Alta",0.8,IF(N196="Muy Alta",1,))))))</f>
        <v>0.6</v>
      </c>
      <c r="P196" s="367" t="s">
        <v>134</v>
      </c>
      <c r="Q196" s="366" t="str">
        <f>IF(NOT(ISERROR(MATCH(P196,'[14]Tabla Impacto'!$B$222:$B$224,0))),'[14]Tabla Impacto'!$F$224&amp;"Por favor no seleccionar los criterios de impacto(Afectación Económica o presupuestal y Pérdida Reputacional)",P196)</f>
        <v xml:space="preserve">     Entre 130 y 650 SMLMV </v>
      </c>
      <c r="R196" s="374" t="str">
        <f>IF(OR(Q196='[14]Tabla Impacto'!$C$12,Q196='[14]Tabla Impacto'!$D$12),"Leve",IF(OR(Q196='[14]Tabla Impacto'!$C$13,Q196='[14]Tabla Impacto'!$D$13),"Menor",IF(OR(Q196='[14]Tabla Impacto'!$C$14,Q196='[14]Tabla Impacto'!$D$14),"Moderado",IF(OR(Q196='[14]Tabla Impacto'!$C$15,Q196='[14]Tabla Impacto'!$D$15),"Mayor",IF(OR(Q196='[14]Tabla Impacto'!$C$16,Q196='[14]Tabla Impacto'!$D$16),"Catastrófico","")))))</f>
        <v>Menor</v>
      </c>
      <c r="S196" s="366">
        <f>IF(R196="","",IF(R196="Leve",0.2,IF(R196="Menor",0.4,IF(R196="Moderado",0.6,IF(R196="Mayor",0.8,IF(R196="Catastrófico",1,))))))</f>
        <v>0.4</v>
      </c>
      <c r="T196" s="365" t="str">
        <f>IF(OR(AND(N196="Muy Baja",R196="Leve"),AND(N196="Muy Baja",R196="Menor"),AND(N196="Baja",R196="Leve")),"Bajo",IF(OR(AND(N196="Muy baja",R196="Moderado"),AND(N196="Baja",R196="Menor"),AND(N196="Baja",R196="Moderado"),AND(N196="Media",R196="Leve"),AND(N196="Media",R196="Menor"),AND(N196="Media",R196="Moderado"),AND(N196="Alta",R196="Leve"),AND(N196="Alta",R196="Menor")),"Moderado",IF(OR(AND(N196="Muy Baja",R196="Mayor"),AND(N196="Baja",R196="Mayor"),AND(N196="Media",R196="Mayor"),AND(N196="Alta",R196="Moderado"),AND(N196="Alta",R196="Mayor"),AND(N196="Muy Alta",R196="Leve"),AND(N196="Muy Alta",R196="Menor"),AND(N196="Muy Alta",R196="Moderado"),AND(N196="Muy Alta",R196="Mayor")),"Alto",IF(OR(AND(N196="Muy Baja",R196="Catastrófico"),AND(N196="Baja",R196="Catastrófico"),AND(N196="Media",R196="Catastrófico"),AND(N196="Alta",R196="Catastrófico"),AND(N196="Muy Alta",R196="Catastrófico")),"Extremo",""))))</f>
        <v>Moderado</v>
      </c>
      <c r="U196" s="208">
        <v>1</v>
      </c>
      <c r="V196" s="191" t="s">
        <v>582</v>
      </c>
      <c r="W196" s="193" t="str">
        <f t="shared" si="264"/>
        <v>Probabilidad</v>
      </c>
      <c r="X196" s="194" t="s">
        <v>81</v>
      </c>
      <c r="Y196" s="194" t="s">
        <v>80</v>
      </c>
      <c r="Z196" s="195" t="str">
        <f>IF(AND(X196="Preventivo",Y196="Automático"),"50%",IF(AND(X196="Preventivo",Y196="Manual"),"40%",IF(AND(X196="Detectivo",Y196="Automático"),"40%",IF(AND(X196="Detectivo",Y196="Manual"),"30%",IF(AND(X196="Correctivo",Y196="Automático"),"35%",IF(AND(X196="Correctivo",Y196="Manual"),"25%",""))))))</f>
        <v>30%</v>
      </c>
      <c r="AA196" s="194" t="s">
        <v>83</v>
      </c>
      <c r="AB196" s="194" t="s">
        <v>84</v>
      </c>
      <c r="AC196" s="194" t="s">
        <v>259</v>
      </c>
      <c r="AD196" s="196">
        <f>IFERROR(IF(W196="Probabilidad",(O196-(+O196*Z196)),IF(W196="Impacto",O196,"")),"")</f>
        <v>0.42</v>
      </c>
      <c r="AE196" s="197" t="str">
        <f>IFERROR(IF(AD196="","",IF(AD196&lt;=0.2,"Muy Baja",IF(AD196&lt;=0.4,"Baja",IF(AD196&lt;=0.6,"Media",IF(AD196&lt;=0.8,"Alta","Muy Alta"))))),"")</f>
        <v>Media</v>
      </c>
      <c r="AF196" s="195">
        <f>+AD196</f>
        <v>0.42</v>
      </c>
      <c r="AG196" s="197" t="str">
        <f>IFERROR(IF(AH196="","",IF(AH196&lt;=0.2,"Leve",IF(AH196&lt;=0.4,"Menor",IF(AH196&lt;=0.6,"Moderado",IF(AH196&lt;=0.8,"Mayor","Catastrófico"))))),"")</f>
        <v>Menor</v>
      </c>
      <c r="AH196" s="195">
        <f>IFERROR(IF(W196="Impacto",(S196-(+S196*Z196)),IF(W196="Probabilidad",S196,"")),"")</f>
        <v>0.4</v>
      </c>
      <c r="AI196" s="198" t="str">
        <f>IFERROR(IF(OR(AND(AE196="Muy Baja",AG196="Leve"),AND(AE196="Muy Baja",AG196="Menor"),AND(AE196="Baja",AG196="Leve")),"Bajo",IF(OR(AND(AE196="Muy baja",AG196="Moderado"),AND(AE196="Baja",AG196="Menor"),AND(AE196="Baja",AG196="Moderado"),AND(AE196="Media",AG196="Leve"),AND(AE196="Media",AG196="Menor"),AND(AE196="Media",AG196="Moderado"),AND(AE196="Alta",AG196="Leve"),AND(AE196="Alta",AG196="Menor")),"Moderado",IF(OR(AND(AE196="Muy Baja",AG196="Mayor"),AND(AE196="Baja",AG196="Mayor"),AND(AE196="Media",AG196="Mayor"),AND(AE196="Alta",AG196="Moderado"),AND(AE196="Alta",AG196="Mayor"),AND(AE196="Muy Alta",AG196="Leve"),AND(AE196="Muy Alta",AG196="Menor"),AND(AE196="Muy Alta",AG196="Moderado"),AND(AE196="Muy Alta",AG196="Mayor")),"Alto",IF(OR(AND(AE196="Muy Baja",AG196="Catastrófico"),AND(AE196="Baja",AG196="Catastrófico"),AND(AE196="Media",AG196="Catastrófico"),AND(AE196="Alta",AG196="Catastrófico"),AND(AE196="Muy Alta",AG196="Catastrófico")),"Extremo","")))),"")</f>
        <v>Moderado</v>
      </c>
      <c r="AJ196" s="199" t="s">
        <v>82</v>
      </c>
      <c r="AK196" s="186" t="s">
        <v>408</v>
      </c>
      <c r="AL196" s="186" t="s">
        <v>409</v>
      </c>
      <c r="AM196" s="186" t="s">
        <v>410</v>
      </c>
      <c r="AN196" s="187" t="s">
        <v>319</v>
      </c>
      <c r="AO196" s="438" t="s">
        <v>411</v>
      </c>
      <c r="AP196" s="327" t="s">
        <v>412</v>
      </c>
      <c r="AQ196" s="327" t="s">
        <v>413</v>
      </c>
    </row>
    <row r="197" spans="1:43" s="202" customFormat="1" ht="99.75" customHeight="1" x14ac:dyDescent="0.2">
      <c r="A197" s="397"/>
      <c r="B197" s="395"/>
      <c r="C197" s="470"/>
      <c r="D197" s="473"/>
      <c r="E197" s="473"/>
      <c r="F197" s="399"/>
      <c r="G197" s="449"/>
      <c r="H197" s="339"/>
      <c r="I197" s="339"/>
      <c r="J197" s="339"/>
      <c r="K197" s="339"/>
      <c r="L197" s="339"/>
      <c r="M197" s="382"/>
      <c r="N197" s="374"/>
      <c r="O197" s="366"/>
      <c r="P197" s="367"/>
      <c r="Q197" s="366">
        <f ca="1">IF(NOT(ISERROR(MATCH(P197,_xlfn.ANCHORARRAY(F208),0))),O210&amp;"Por favor no seleccionar los criterios de impacto",P197)</f>
        <v>0</v>
      </c>
      <c r="R197" s="374"/>
      <c r="S197" s="366"/>
      <c r="T197" s="365"/>
      <c r="U197" s="208">
        <v>2</v>
      </c>
      <c r="V197" s="191" t="s">
        <v>414</v>
      </c>
      <c r="W197" s="193" t="str">
        <f t="shared" si="264"/>
        <v>Probabilidad</v>
      </c>
      <c r="X197" s="194" t="s">
        <v>79</v>
      </c>
      <c r="Y197" s="194" t="s">
        <v>80</v>
      </c>
      <c r="Z197" s="195" t="str">
        <f t="shared" ref="Z197:Z201" si="268">IF(AND(X197="Preventivo",Y197="Automático"),"50%",IF(AND(X197="Preventivo",Y197="Manual"),"40%",IF(AND(X197="Detectivo",Y197="Automático"),"40%",IF(AND(X197="Detectivo",Y197="Manual"),"30%",IF(AND(X197="Correctivo",Y197="Automático"),"35%",IF(AND(X197="Correctivo",Y197="Manual"),"25%",""))))))</f>
        <v>40%</v>
      </c>
      <c r="AA197" s="194" t="s">
        <v>83</v>
      </c>
      <c r="AB197" s="194" t="s">
        <v>204</v>
      </c>
      <c r="AC197" s="194" t="s">
        <v>259</v>
      </c>
      <c r="AD197" s="196">
        <f>IFERROR(IF(AND(W196="Probabilidad",W197="Probabilidad"),(AF196-(+AF196*Z197)),IF(W197="Probabilidad",(O196-(+O196*Z197)),IF(W197="Impacto",AF196,""))),"")</f>
        <v>0.252</v>
      </c>
      <c r="AE197" s="197" t="str">
        <f t="shared" ref="AE197:AE201" si="269">IFERROR(IF(AD197="","",IF(AD197&lt;=0.2,"Muy Baja",IF(AD197&lt;=0.4,"Baja",IF(AD197&lt;=0.6,"Media",IF(AD197&lt;=0.8,"Alta","Muy Alta"))))),"")</f>
        <v>Baja</v>
      </c>
      <c r="AF197" s="195">
        <f t="shared" ref="AF197:AF201" si="270">+AD197</f>
        <v>0.252</v>
      </c>
      <c r="AG197" s="197" t="str">
        <f t="shared" ref="AG197:AG201" si="271">IFERROR(IF(AH197="","",IF(AH197&lt;=0.2,"Leve",IF(AH197&lt;=0.4,"Menor",IF(AH197&lt;=0.6,"Moderado",IF(AH197&lt;=0.8,"Mayor","Catastrófico"))))),"")</f>
        <v>Menor</v>
      </c>
      <c r="AH197" s="195">
        <f>IFERROR(IF(AND(W196="Impacto",W197="Impacto"),(AH196-(+AH196*Z197)),IF(W197="Impacto",($R$13-(+$R$13*Z197)),IF(W197="Probabilidad",AH196,""))),"")</f>
        <v>0.4</v>
      </c>
      <c r="AI197" s="198" t="str">
        <f t="shared" ref="AI197:AI201" si="272">IFERROR(IF(OR(AND(AE197="Muy Baja",AG197="Leve"),AND(AE197="Muy Baja",AG197="Menor"),AND(AE197="Baja",AG197="Leve")),"Bajo",IF(OR(AND(AE197="Muy baja",AG197="Moderado"),AND(AE197="Baja",AG197="Menor"),AND(AE197="Baja",AG197="Moderado"),AND(AE197="Media",AG197="Leve"),AND(AE197="Media",AG197="Menor"),AND(AE197="Media",AG197="Moderado"),AND(AE197="Alta",AG197="Leve"),AND(AE197="Alta",AG197="Menor")),"Moderado",IF(OR(AND(AE197="Muy Baja",AG197="Mayor"),AND(AE197="Baja",AG197="Mayor"),AND(AE197="Media",AG197="Mayor"),AND(AE197="Alta",AG197="Moderado"),AND(AE197="Alta",AG197="Mayor"),AND(AE197="Muy Alta",AG197="Leve"),AND(AE197="Muy Alta",AG197="Menor"),AND(AE197="Muy Alta",AG197="Moderado"),AND(AE197="Muy Alta",AG197="Mayor")),"Alto",IF(OR(AND(AE197="Muy Baja",AG197="Catastrófico"),AND(AE197="Baja",AG197="Catastrófico"),AND(AE197="Media",AG197="Catastrófico"),AND(AE197="Alta",AG197="Catastrófico"),AND(AE197="Muy Alta",AG197="Catastrófico")),"Extremo","")))),"")</f>
        <v>Moderado</v>
      </c>
      <c r="AJ197" s="199" t="s">
        <v>82</v>
      </c>
      <c r="AK197" s="190" t="s">
        <v>415</v>
      </c>
      <c r="AL197" s="190" t="s">
        <v>409</v>
      </c>
      <c r="AM197" s="190" t="s">
        <v>416</v>
      </c>
      <c r="AN197" s="201" t="s">
        <v>319</v>
      </c>
      <c r="AO197" s="439"/>
      <c r="AP197" s="329"/>
      <c r="AQ197" s="329"/>
    </row>
    <row r="198" spans="1:43" s="202" customFormat="1" ht="9" customHeight="1" x14ac:dyDescent="0.2">
      <c r="A198" s="397"/>
      <c r="B198" s="395"/>
      <c r="C198" s="470"/>
      <c r="D198" s="473"/>
      <c r="E198" s="473"/>
      <c r="F198" s="399"/>
      <c r="G198" s="449"/>
      <c r="H198" s="339"/>
      <c r="I198" s="339"/>
      <c r="J198" s="339"/>
      <c r="K198" s="339"/>
      <c r="L198" s="339"/>
      <c r="M198" s="382"/>
      <c r="N198" s="374"/>
      <c r="O198" s="366"/>
      <c r="P198" s="367"/>
      <c r="Q198" s="366">
        <f ca="1">IF(NOT(ISERROR(MATCH(P198,_xlfn.ANCHORARRAY(F209),0))),O211&amp;"Por favor no seleccionar los criterios de impacto",P198)</f>
        <v>0</v>
      </c>
      <c r="R198" s="374"/>
      <c r="S198" s="366"/>
      <c r="T198" s="365"/>
      <c r="U198" s="208">
        <v>3</v>
      </c>
      <c r="V198" s="192"/>
      <c r="W198" s="193" t="str">
        <f t="shared" si="264"/>
        <v/>
      </c>
      <c r="X198" s="194"/>
      <c r="Y198" s="194"/>
      <c r="Z198" s="195" t="str">
        <f t="shared" si="268"/>
        <v/>
      </c>
      <c r="AA198" s="194"/>
      <c r="AB198" s="194"/>
      <c r="AC198" s="194"/>
      <c r="AD198" s="196" t="str">
        <f>IFERROR(IF(AND(W197="Probabilidad",W198="Probabilidad"),(AF197-(+AF197*Z198)),IF(AND(W197="Impacto",W198="Probabilidad"),(AF196-(+AF196*Z198)),IF(W198="Impacto",AF197,""))),"")</f>
        <v/>
      </c>
      <c r="AE198" s="197" t="str">
        <f t="shared" si="269"/>
        <v/>
      </c>
      <c r="AF198" s="195" t="str">
        <f t="shared" si="270"/>
        <v/>
      </c>
      <c r="AG198" s="197" t="str">
        <f t="shared" si="271"/>
        <v/>
      </c>
      <c r="AH198" s="195" t="str">
        <f>IFERROR(IF(AND(W197="Impacto",W198="Impacto"),(AH197-(+AH197*Z198)),IF(AND(W197="Probabilidad",W198="Impacto"),(AH196-(+AH196*Z198)),IF(W198="Probabilidad",AH197,""))),"")</f>
        <v/>
      </c>
      <c r="AI198" s="198" t="str">
        <f t="shared" si="272"/>
        <v/>
      </c>
      <c r="AJ198" s="199"/>
      <c r="AK198" s="190"/>
      <c r="AL198" s="200"/>
      <c r="AM198" s="200"/>
      <c r="AN198" s="201"/>
      <c r="AO198" s="188"/>
      <c r="AP198" s="188"/>
      <c r="AQ198" s="188"/>
    </row>
    <row r="199" spans="1:43" s="202" customFormat="1" ht="9" customHeight="1" x14ac:dyDescent="0.2">
      <c r="A199" s="397"/>
      <c r="B199" s="395"/>
      <c r="C199" s="470"/>
      <c r="D199" s="473"/>
      <c r="E199" s="473"/>
      <c r="F199" s="399"/>
      <c r="G199" s="449"/>
      <c r="H199" s="339"/>
      <c r="I199" s="339"/>
      <c r="J199" s="339"/>
      <c r="K199" s="339"/>
      <c r="L199" s="339"/>
      <c r="M199" s="382"/>
      <c r="N199" s="374"/>
      <c r="O199" s="366"/>
      <c r="P199" s="367"/>
      <c r="Q199" s="366">
        <f ca="1">IF(NOT(ISERROR(MATCH(P199,_xlfn.ANCHORARRAY(F210),0))),O212&amp;"Por favor no seleccionar los criterios de impacto",P199)</f>
        <v>0</v>
      </c>
      <c r="R199" s="374"/>
      <c r="S199" s="366"/>
      <c r="T199" s="365"/>
      <c r="U199" s="208">
        <v>4</v>
      </c>
      <c r="V199" s="191"/>
      <c r="W199" s="193" t="str">
        <f t="shared" si="264"/>
        <v/>
      </c>
      <c r="X199" s="194"/>
      <c r="Y199" s="194"/>
      <c r="Z199" s="195" t="str">
        <f t="shared" si="268"/>
        <v/>
      </c>
      <c r="AA199" s="194"/>
      <c r="AB199" s="194"/>
      <c r="AC199" s="194"/>
      <c r="AD199" s="196" t="str">
        <f t="shared" ref="AD199:AD201" si="273">IFERROR(IF(AND(W198="Probabilidad",W199="Probabilidad"),(AF198-(+AF198*Z199)),IF(AND(W198="Impacto",W199="Probabilidad"),(AF197-(+AF197*Z199)),IF(W199="Impacto",AF198,""))),"")</f>
        <v/>
      </c>
      <c r="AE199" s="197" t="str">
        <f t="shared" si="269"/>
        <v/>
      </c>
      <c r="AF199" s="195" t="str">
        <f t="shared" si="270"/>
        <v/>
      </c>
      <c r="AG199" s="197" t="str">
        <f t="shared" si="271"/>
        <v/>
      </c>
      <c r="AH199" s="195" t="str">
        <f t="shared" ref="AH199:AH201" si="274">IFERROR(IF(AND(W198="Impacto",W199="Impacto"),(AH198-(+AH198*Z199)),IF(AND(W198="Probabilidad",W199="Impacto"),(AH197-(+AH197*Z199)),IF(W199="Probabilidad",AH198,""))),"")</f>
        <v/>
      </c>
      <c r="AI199" s="198" t="str">
        <f>IFERROR(IF(OR(AND(AE199="Muy Baja",AG199="Leve"),AND(AE199="Muy Baja",AG199="Menor"),AND(AE199="Baja",AG199="Leve")),"Bajo",IF(OR(AND(AE199="Muy baja",AG199="Moderado"),AND(AE199="Baja",AG199="Menor"),AND(AE199="Baja",AG199="Moderado"),AND(AE199="Media",AG199="Leve"),AND(AE199="Media",AG199="Menor"),AND(AE199="Media",AG199="Moderado"),AND(AE199="Alta",AG199="Leve"),AND(AE199="Alta",AG199="Menor")),"Moderado",IF(OR(AND(AE199="Muy Baja",AG199="Mayor"),AND(AE199="Baja",AG199="Mayor"),AND(AE199="Media",AG199="Mayor"),AND(AE199="Alta",AG199="Moderado"),AND(AE199="Alta",AG199="Mayor"),AND(AE199="Muy Alta",AG199="Leve"),AND(AE199="Muy Alta",AG199="Menor"),AND(AE199="Muy Alta",AG199="Moderado"),AND(AE199="Muy Alta",AG199="Mayor")),"Alto",IF(OR(AND(AE199="Muy Baja",AG199="Catastrófico"),AND(AE199="Baja",AG199="Catastrófico"),AND(AE199="Media",AG199="Catastrófico"),AND(AE199="Alta",AG199="Catastrófico"),AND(AE199="Muy Alta",AG199="Catastrófico")),"Extremo","")))),"")</f>
        <v/>
      </c>
      <c r="AJ199" s="199"/>
      <c r="AK199" s="190"/>
      <c r="AL199" s="200"/>
      <c r="AM199" s="200"/>
      <c r="AN199" s="201"/>
      <c r="AO199" s="188"/>
      <c r="AP199" s="188"/>
      <c r="AQ199" s="188"/>
    </row>
    <row r="200" spans="1:43" s="202" customFormat="1" ht="9" customHeight="1" x14ac:dyDescent="0.2">
      <c r="A200" s="397"/>
      <c r="B200" s="395"/>
      <c r="C200" s="470"/>
      <c r="D200" s="473"/>
      <c r="E200" s="473"/>
      <c r="F200" s="399"/>
      <c r="G200" s="449"/>
      <c r="H200" s="339"/>
      <c r="I200" s="339"/>
      <c r="J200" s="339"/>
      <c r="K200" s="339"/>
      <c r="L200" s="339"/>
      <c r="M200" s="382"/>
      <c r="N200" s="374"/>
      <c r="O200" s="366"/>
      <c r="P200" s="367"/>
      <c r="Q200" s="366">
        <f ca="1">IF(NOT(ISERROR(MATCH(P200,_xlfn.ANCHORARRAY(F211),0))),O213&amp;"Por favor no seleccionar los criterios de impacto",P200)</f>
        <v>0</v>
      </c>
      <c r="R200" s="374"/>
      <c r="S200" s="366"/>
      <c r="T200" s="365"/>
      <c r="U200" s="208">
        <v>5</v>
      </c>
      <c r="V200" s="191"/>
      <c r="W200" s="193" t="str">
        <f t="shared" si="264"/>
        <v/>
      </c>
      <c r="X200" s="194"/>
      <c r="Y200" s="194"/>
      <c r="Z200" s="195" t="str">
        <f t="shared" si="268"/>
        <v/>
      </c>
      <c r="AA200" s="194"/>
      <c r="AB200" s="194"/>
      <c r="AC200" s="194"/>
      <c r="AD200" s="196" t="str">
        <f t="shared" si="273"/>
        <v/>
      </c>
      <c r="AE200" s="197" t="str">
        <f t="shared" si="269"/>
        <v/>
      </c>
      <c r="AF200" s="195" t="str">
        <f t="shared" si="270"/>
        <v/>
      </c>
      <c r="AG200" s="197" t="str">
        <f t="shared" si="271"/>
        <v/>
      </c>
      <c r="AH200" s="195" t="str">
        <f t="shared" si="274"/>
        <v/>
      </c>
      <c r="AI200" s="198" t="str">
        <f t="shared" si="272"/>
        <v/>
      </c>
      <c r="AJ200" s="199"/>
      <c r="AK200" s="190"/>
      <c r="AL200" s="200"/>
      <c r="AM200" s="200"/>
      <c r="AN200" s="201"/>
      <c r="AO200" s="188"/>
      <c r="AP200" s="188"/>
      <c r="AQ200" s="188"/>
    </row>
    <row r="201" spans="1:43" s="202" customFormat="1" ht="9" customHeight="1" x14ac:dyDescent="0.2">
      <c r="A201" s="397"/>
      <c r="B201" s="396"/>
      <c r="C201" s="471"/>
      <c r="D201" s="474"/>
      <c r="E201" s="474"/>
      <c r="F201" s="400"/>
      <c r="G201" s="450"/>
      <c r="H201" s="339"/>
      <c r="I201" s="339"/>
      <c r="J201" s="339"/>
      <c r="K201" s="339"/>
      <c r="L201" s="339"/>
      <c r="M201" s="382"/>
      <c r="N201" s="374"/>
      <c r="O201" s="366"/>
      <c r="P201" s="367"/>
      <c r="Q201" s="366">
        <f ca="1">IF(NOT(ISERROR(MATCH(P201,_xlfn.ANCHORARRAY(F212),0))),O214&amp;"Por favor no seleccionar los criterios de impacto",P201)</f>
        <v>0</v>
      </c>
      <c r="R201" s="374"/>
      <c r="S201" s="366"/>
      <c r="T201" s="365"/>
      <c r="U201" s="208">
        <v>6</v>
      </c>
      <c r="V201" s="191"/>
      <c r="W201" s="193" t="str">
        <f t="shared" si="264"/>
        <v/>
      </c>
      <c r="X201" s="194"/>
      <c r="Y201" s="194"/>
      <c r="Z201" s="195" t="str">
        <f t="shared" si="268"/>
        <v/>
      </c>
      <c r="AA201" s="194"/>
      <c r="AB201" s="194"/>
      <c r="AC201" s="194"/>
      <c r="AD201" s="196" t="str">
        <f t="shared" si="273"/>
        <v/>
      </c>
      <c r="AE201" s="197" t="str">
        <f t="shared" si="269"/>
        <v/>
      </c>
      <c r="AF201" s="195" t="str">
        <f t="shared" si="270"/>
        <v/>
      </c>
      <c r="AG201" s="197" t="str">
        <f t="shared" si="271"/>
        <v/>
      </c>
      <c r="AH201" s="195" t="str">
        <f t="shared" si="274"/>
        <v/>
      </c>
      <c r="AI201" s="198" t="str">
        <f t="shared" si="272"/>
        <v/>
      </c>
      <c r="AJ201" s="199"/>
      <c r="AK201" s="190"/>
      <c r="AL201" s="200"/>
      <c r="AM201" s="200"/>
      <c r="AN201" s="201"/>
      <c r="AO201" s="188"/>
      <c r="AP201" s="188"/>
      <c r="AQ201" s="188"/>
    </row>
    <row r="202" spans="1:43" s="202" customFormat="1" ht="99.75" customHeight="1" x14ac:dyDescent="0.2">
      <c r="A202" s="397"/>
      <c r="B202" s="394" t="s">
        <v>244</v>
      </c>
      <c r="C202" s="339" t="s">
        <v>76</v>
      </c>
      <c r="D202" s="339" t="s">
        <v>417</v>
      </c>
      <c r="E202" s="339" t="s">
        <v>562</v>
      </c>
      <c r="F202" s="398" t="s">
        <v>563</v>
      </c>
      <c r="G202" s="339" t="s">
        <v>248</v>
      </c>
      <c r="H202" s="451"/>
      <c r="I202" s="339"/>
      <c r="J202" s="339"/>
      <c r="K202" s="339"/>
      <c r="L202" s="339"/>
      <c r="M202" s="382">
        <v>365</v>
      </c>
      <c r="N202" s="374" t="str">
        <f>IF(M202&lt;=0,"",IF(M202&lt;=2,"Muy Baja",IF(M202&lt;=24,"Baja",IF(M202&lt;=500,"Media",IF(M202&lt;=5000,"Alta","Muy Alta")))))</f>
        <v>Media</v>
      </c>
      <c r="O202" s="366">
        <f>IF(N202="","",IF(N202="Muy Baja",0.2,IF(N202="Baja",0.4,IF(N202="Media",0.6,IF(N202="Alta",0.8,IF(N202="Muy Alta",1,))))))</f>
        <v>0.6</v>
      </c>
      <c r="P202" s="367" t="s">
        <v>131</v>
      </c>
      <c r="Q202" s="366" t="str">
        <f>IF(NOT(ISERROR(MATCH(P202,'[14]Tabla Impacto'!$B$222:$B$224,0))),'[14]Tabla Impacto'!$F$224&amp;"Por favor no seleccionar los criterios de impacto(Afectación Económica o presupuestal y Pérdida Reputacional)",P202)</f>
        <v xml:space="preserve">     Afectación menor a 130 SMLMV .</v>
      </c>
      <c r="R202" s="374" t="str">
        <f>IF(OR(Q202='[14]Tabla Impacto'!$C$12,Q202='[14]Tabla Impacto'!$D$12),"Leve",IF(OR(Q202='[14]Tabla Impacto'!$C$13,Q202='[14]Tabla Impacto'!$D$13),"Menor",IF(OR(Q202='[14]Tabla Impacto'!$C$14,Q202='[14]Tabla Impacto'!$D$14),"Moderado",IF(OR(Q202='[14]Tabla Impacto'!$C$15,Q202='[14]Tabla Impacto'!$D$15),"Mayor",IF(OR(Q202='[14]Tabla Impacto'!$C$16,Q202='[14]Tabla Impacto'!$D$16),"Catastrófico","")))))</f>
        <v>Leve</v>
      </c>
      <c r="S202" s="366">
        <f>IF(R202="","",IF(R202="Leve",0.2,IF(R202="Menor",0.4,IF(R202="Moderado",0.6,IF(R202="Mayor",0.8,IF(R202="Catastrófico",1,))))))</f>
        <v>0.2</v>
      </c>
      <c r="T202" s="365" t="str">
        <f>IF(OR(AND(N202="Muy Baja",R202="Leve"),AND(N202="Muy Baja",R202="Menor"),AND(N202="Baja",R202="Leve")),"Bajo",IF(OR(AND(N202="Muy baja",R202="Moderado"),AND(N202="Baja",R202="Menor"),AND(N202="Baja",R202="Moderado"),AND(N202="Media",R202="Leve"),AND(N202="Media",R202="Menor"),AND(N202="Media",R202="Moderado"),AND(N202="Alta",R202="Leve"),AND(N202="Alta",R202="Menor")),"Moderado",IF(OR(AND(N202="Muy Baja",R202="Mayor"),AND(N202="Baja",R202="Mayor"),AND(N202="Media",R202="Mayor"),AND(N202="Alta",R202="Moderado"),AND(N202="Alta",R202="Mayor"),AND(N202="Muy Alta",R202="Leve"),AND(N202="Muy Alta",R202="Menor"),AND(N202="Muy Alta",R202="Moderado"),AND(N202="Muy Alta",R202="Mayor")),"Alto",IF(OR(AND(N202="Muy Baja",R202="Catastrófico"),AND(N202="Baja",R202="Catastrófico"),AND(N202="Media",R202="Catastrófico"),AND(N202="Alta",R202="Catastrófico"),AND(N202="Muy Alta",R202="Catastrófico")),"Extremo",""))))</f>
        <v>Moderado</v>
      </c>
      <c r="U202" s="208">
        <v>1</v>
      </c>
      <c r="V202" s="203" t="s">
        <v>583</v>
      </c>
      <c r="W202" s="193" t="str">
        <f>IF(OR(X202="Preventivo",X202="Detectivo"),"Probabilidad",IF(X202="Correctivo","Impacto",""))</f>
        <v>Probabilidad</v>
      </c>
      <c r="X202" s="194" t="s">
        <v>79</v>
      </c>
      <c r="Y202" s="194" t="s">
        <v>202</v>
      </c>
      <c r="Z202" s="195" t="str">
        <f>IF(AND(X202="Preventivo",Y202="Automático"),"50%",IF(AND(X202="Preventivo",Y202="Manual"),"40%",IF(AND(X202="Detectivo",Y202="Automático"),"40%",IF(AND(X202="Detectivo",Y202="Manual"),"30%",IF(AND(X202="Correctivo",Y202="Automático"),"35%",IF(AND(X202="Correctivo",Y202="Manual"),"25%",""))))))</f>
        <v>50%</v>
      </c>
      <c r="AA202" s="194" t="s">
        <v>83</v>
      </c>
      <c r="AB202" s="194" t="s">
        <v>204</v>
      </c>
      <c r="AC202" s="194" t="s">
        <v>259</v>
      </c>
      <c r="AD202" s="196">
        <f>IFERROR(IF(W202="Probabilidad",(O202-(+O202*Z202)),IF(W202="Impacto",O202,"")),"")</f>
        <v>0.3</v>
      </c>
      <c r="AE202" s="197" t="str">
        <f>IFERROR(IF(AD202="","",IF(AD202&lt;=0.2,"Muy Baja",IF(AD202&lt;=0.4,"Baja",IF(AD202&lt;=0.6,"Media",IF(AD202&lt;=0.8,"Alta","Muy Alta"))))),"")</f>
        <v>Baja</v>
      </c>
      <c r="AF202" s="195">
        <f>+AD202</f>
        <v>0.3</v>
      </c>
      <c r="AG202" s="197" t="str">
        <f>IFERROR(IF(AH202="","",IF(AH202&lt;=0.2,"Leve",IF(AH202&lt;=0.4,"Menor",IF(AH202&lt;=0.6,"Moderado",IF(AH202&lt;=0.8,"Mayor","Catastrófico"))))),"")</f>
        <v>Leve</v>
      </c>
      <c r="AH202" s="195">
        <f t="shared" ref="AH202" si="275">IFERROR(IF(W202="Impacto",(S202-(+S202*Z202)),IF(W202="Probabilidad",S202,"")),"")</f>
        <v>0.2</v>
      </c>
      <c r="AI202" s="198" t="str">
        <f>IFERROR(IF(OR(AND(AE202="Muy Baja",AG202="Leve"),AND(AE202="Muy Baja",AG202="Menor"),AND(AE202="Baja",AG202="Leve")),"Bajo",IF(OR(AND(AE202="Muy baja",AG202="Moderado"),AND(AE202="Baja",AG202="Menor"),AND(AE202="Baja",AG202="Moderado"),AND(AE202="Media",AG202="Leve"),AND(AE202="Media",AG202="Menor"),AND(AE202="Media",AG202="Moderado"),AND(AE202="Alta",AG202="Leve"),AND(AE202="Alta",AG202="Menor")),"Moderado",IF(OR(AND(AE202="Muy Baja",AG202="Mayor"),AND(AE202="Baja",AG202="Mayor"),AND(AE202="Media",AG202="Mayor"),AND(AE202="Alta",AG202="Moderado"),AND(AE202="Alta",AG202="Mayor"),AND(AE202="Muy Alta",AG202="Leve"),AND(AE202="Muy Alta",AG202="Menor"),AND(AE202="Muy Alta",AG202="Moderado"),AND(AE202="Muy Alta",AG202="Mayor")),"Alto",IF(OR(AND(AE202="Muy Baja",AG202="Catastrófico"),AND(AE202="Baja",AG202="Catastrófico"),AND(AE202="Media",AG202="Catastrófico"),AND(AE202="Alta",AG202="Catastrófico"),AND(AE202="Muy Alta",AG202="Catastrófico")),"Extremo","")))),"")</f>
        <v>Bajo</v>
      </c>
      <c r="AJ202" s="199" t="s">
        <v>82</v>
      </c>
      <c r="AK202" s="302" t="s">
        <v>418</v>
      </c>
      <c r="AL202" s="302" t="s">
        <v>409</v>
      </c>
      <c r="AM202" s="302" t="s">
        <v>419</v>
      </c>
      <c r="AN202" s="201" t="s">
        <v>319</v>
      </c>
      <c r="AO202" s="327" t="s">
        <v>420</v>
      </c>
      <c r="AP202" s="327" t="s">
        <v>412</v>
      </c>
      <c r="AQ202" s="327" t="s">
        <v>413</v>
      </c>
    </row>
    <row r="203" spans="1:43" s="202" customFormat="1" ht="99.75" customHeight="1" x14ac:dyDescent="0.2">
      <c r="A203" s="397"/>
      <c r="B203" s="395"/>
      <c r="C203" s="339"/>
      <c r="D203" s="339"/>
      <c r="E203" s="339"/>
      <c r="F203" s="399"/>
      <c r="G203" s="339"/>
      <c r="H203" s="451"/>
      <c r="I203" s="339"/>
      <c r="J203" s="339"/>
      <c r="K203" s="339"/>
      <c r="L203" s="339"/>
      <c r="M203" s="382"/>
      <c r="N203" s="374"/>
      <c r="O203" s="366"/>
      <c r="P203" s="367"/>
      <c r="Q203" s="366">
        <f ca="1">IF(NOT(ISERROR(MATCH(P203,_xlfn.ANCHORARRAY(F214),0))),O216&amp;"Por favor no seleccionar los criterios de impacto",P203)</f>
        <v>0</v>
      </c>
      <c r="R203" s="374"/>
      <c r="S203" s="366"/>
      <c r="T203" s="365"/>
      <c r="U203" s="208">
        <v>2</v>
      </c>
      <c r="V203" s="191" t="s">
        <v>584</v>
      </c>
      <c r="W203" s="193" t="str">
        <f>IF(OR(X203="Preventivo",X203="Detectivo"),"Probabilidad",IF(X203="Correctivo","Impacto",""))</f>
        <v>Probabilidad</v>
      </c>
      <c r="X203" s="194" t="s">
        <v>79</v>
      </c>
      <c r="Y203" s="194" t="s">
        <v>80</v>
      </c>
      <c r="Z203" s="195" t="str">
        <f t="shared" ref="Z203:Z207" si="276">IF(AND(X203="Preventivo",Y203="Automático"),"50%",IF(AND(X203="Preventivo",Y203="Manual"),"40%",IF(AND(X203="Detectivo",Y203="Automático"),"40%",IF(AND(X203="Detectivo",Y203="Manual"),"30%",IF(AND(X203="Correctivo",Y203="Automático"),"35%",IF(AND(X203="Correctivo",Y203="Manual"),"25%",""))))))</f>
        <v>40%</v>
      </c>
      <c r="AA203" s="194" t="s">
        <v>83</v>
      </c>
      <c r="AB203" s="194" t="s">
        <v>84</v>
      </c>
      <c r="AC203" s="194" t="s">
        <v>259</v>
      </c>
      <c r="AD203" s="196">
        <f>IFERROR(IF(AND(W202="Probabilidad",W203="Probabilidad"),(AF202-(+AF202*Z203)),IF(W203="Probabilidad",(O202-(+O202*Z203)),IF(W203="Impacto",AF202,""))),"")</f>
        <v>0.18</v>
      </c>
      <c r="AE203" s="197" t="str">
        <f t="shared" ref="AE203:AE207" si="277">IFERROR(IF(AD203="","",IF(AD203&lt;=0.2,"Muy Baja",IF(AD203&lt;=0.4,"Baja",IF(AD203&lt;=0.6,"Media",IF(AD203&lt;=0.8,"Alta","Muy Alta"))))),"")</f>
        <v>Muy Baja</v>
      </c>
      <c r="AF203" s="195">
        <f t="shared" ref="AF203:AF207" si="278">+AD203</f>
        <v>0.18</v>
      </c>
      <c r="AG203" s="197" t="str">
        <f t="shared" ref="AG203:AG207" si="279">IFERROR(IF(AH203="","",IF(AH203&lt;=0.2,"Leve",IF(AH203&lt;=0.4,"Menor",IF(AH203&lt;=0.6,"Moderado",IF(AH203&lt;=0.8,"Mayor","Catastrófico"))))),"")</f>
        <v>Leve</v>
      </c>
      <c r="AH203" s="195">
        <f t="shared" ref="AH203" si="280">IFERROR(IF(AND(W202="Impacto",W203="Impacto"),(AH202-(+AH202*Z203)),IF(W203="Impacto",($R$13-(+$R$13*Z203)),IF(W203="Probabilidad",AH202,""))),"")</f>
        <v>0.2</v>
      </c>
      <c r="AI203" s="198" t="str">
        <f t="shared" ref="AI203:AI204" si="281">IFERROR(IF(OR(AND(AE203="Muy Baja",AG203="Leve"),AND(AE203="Muy Baja",AG203="Menor"),AND(AE203="Baja",AG203="Leve")),"Bajo",IF(OR(AND(AE203="Muy baja",AG203="Moderado"),AND(AE203="Baja",AG203="Menor"),AND(AE203="Baja",AG203="Moderado"),AND(AE203="Media",AG203="Leve"),AND(AE203="Media",AG203="Menor"),AND(AE203="Media",AG203="Moderado"),AND(AE203="Alta",AG203="Leve"),AND(AE203="Alta",AG203="Menor")),"Moderado",IF(OR(AND(AE203="Muy Baja",AG203="Mayor"),AND(AE203="Baja",AG203="Mayor"),AND(AE203="Media",AG203="Mayor"),AND(AE203="Alta",AG203="Moderado"),AND(AE203="Alta",AG203="Mayor"),AND(AE203="Muy Alta",AG203="Leve"),AND(AE203="Muy Alta",AG203="Menor"),AND(AE203="Muy Alta",AG203="Moderado"),AND(AE203="Muy Alta",AG203="Mayor")),"Alto",IF(OR(AND(AE203="Muy Baja",AG203="Catastrófico"),AND(AE203="Baja",AG203="Catastrófico"),AND(AE203="Media",AG203="Catastrófico"),AND(AE203="Alta",AG203="Catastrófico"),AND(AE203="Muy Alta",AG203="Catastrófico")),"Extremo","")))),"")</f>
        <v>Bajo</v>
      </c>
      <c r="AJ203" s="199" t="s">
        <v>82</v>
      </c>
      <c r="AK203" s="302" t="s">
        <v>421</v>
      </c>
      <c r="AL203" s="302" t="s">
        <v>409</v>
      </c>
      <c r="AM203" s="302" t="s">
        <v>422</v>
      </c>
      <c r="AN203" s="201" t="s">
        <v>319</v>
      </c>
      <c r="AO203" s="328"/>
      <c r="AP203" s="328"/>
      <c r="AQ203" s="328"/>
    </row>
    <row r="204" spans="1:43" s="202" customFormat="1" ht="99.75" customHeight="1" x14ac:dyDescent="0.2">
      <c r="A204" s="397"/>
      <c r="B204" s="395"/>
      <c r="C204" s="339"/>
      <c r="D204" s="339"/>
      <c r="E204" s="339"/>
      <c r="F204" s="399"/>
      <c r="G204" s="339"/>
      <c r="H204" s="451"/>
      <c r="I204" s="339"/>
      <c r="J204" s="339"/>
      <c r="K204" s="339"/>
      <c r="L204" s="339"/>
      <c r="M204" s="382"/>
      <c r="N204" s="374"/>
      <c r="O204" s="366"/>
      <c r="P204" s="367"/>
      <c r="Q204" s="366">
        <f ca="1">IF(NOT(ISERROR(MATCH(P204,_xlfn.ANCHORARRAY(F215),0))),O217&amp;"Por favor no seleccionar los criterios de impacto",P204)</f>
        <v>0</v>
      </c>
      <c r="R204" s="374"/>
      <c r="S204" s="366"/>
      <c r="T204" s="365"/>
      <c r="U204" s="208">
        <v>3</v>
      </c>
      <c r="V204" s="189" t="s">
        <v>423</v>
      </c>
      <c r="W204" s="193" t="str">
        <f>IF(OR(X204="Preventivo",X204="Detectivo"),"Probabilidad",IF(X204="Correctivo","Impacto",""))</f>
        <v>Probabilidad</v>
      </c>
      <c r="X204" s="194" t="s">
        <v>79</v>
      </c>
      <c r="Y204" s="194" t="s">
        <v>80</v>
      </c>
      <c r="Z204" s="195" t="str">
        <f t="shared" si="276"/>
        <v>40%</v>
      </c>
      <c r="AA204" s="194" t="s">
        <v>83</v>
      </c>
      <c r="AB204" s="194" t="s">
        <v>204</v>
      </c>
      <c r="AC204" s="194" t="s">
        <v>259</v>
      </c>
      <c r="AD204" s="196">
        <f>IFERROR(IF(AND(W203="Probabilidad",W204="Probabilidad"),(AF203-(+AF203*Z204)),IF(AND(W203="Impacto",W204="Probabilidad"),(AF202-(+AF202*Z204)),IF(W204="Impacto",AF203,""))),"")</f>
        <v>0.108</v>
      </c>
      <c r="AE204" s="197" t="str">
        <f t="shared" si="277"/>
        <v>Muy Baja</v>
      </c>
      <c r="AF204" s="195">
        <f t="shared" si="278"/>
        <v>0.108</v>
      </c>
      <c r="AG204" s="197" t="str">
        <f t="shared" si="279"/>
        <v>Leve</v>
      </c>
      <c r="AH204" s="195">
        <f t="shared" ref="AH204:AH207" si="282">IFERROR(IF(AND(W203="Impacto",W204="Impacto"),(AH203-(+AH203*Z204)),IF(AND(W203="Probabilidad",W204="Impacto"),(AH202-(+AH202*Z204)),IF(W204="Probabilidad",AH203,""))),"")</f>
        <v>0.2</v>
      </c>
      <c r="AI204" s="198" t="str">
        <f t="shared" si="281"/>
        <v>Bajo</v>
      </c>
      <c r="AJ204" s="199" t="s">
        <v>82</v>
      </c>
      <c r="AK204" s="302" t="s">
        <v>424</v>
      </c>
      <c r="AL204" s="302" t="s">
        <v>409</v>
      </c>
      <c r="AM204" s="302" t="s">
        <v>425</v>
      </c>
      <c r="AN204" s="201" t="s">
        <v>319</v>
      </c>
      <c r="AO204" s="328"/>
      <c r="AP204" s="328"/>
      <c r="AQ204" s="328"/>
    </row>
    <row r="205" spans="1:43" s="202" customFormat="1" ht="99.75" customHeight="1" x14ac:dyDescent="0.2">
      <c r="A205" s="397"/>
      <c r="B205" s="395"/>
      <c r="C205" s="339"/>
      <c r="D205" s="339"/>
      <c r="E205" s="339"/>
      <c r="F205" s="399"/>
      <c r="G205" s="339"/>
      <c r="H205" s="451"/>
      <c r="I205" s="339"/>
      <c r="J205" s="339"/>
      <c r="K205" s="339"/>
      <c r="L205" s="339"/>
      <c r="M205" s="382"/>
      <c r="N205" s="374"/>
      <c r="O205" s="366"/>
      <c r="P205" s="367"/>
      <c r="Q205" s="366">
        <f ca="1">IF(NOT(ISERROR(MATCH(P205,_xlfn.ANCHORARRAY(F216),0))),O218&amp;"Por favor no seleccionar los criterios de impacto",P205)</f>
        <v>0</v>
      </c>
      <c r="R205" s="374"/>
      <c r="S205" s="366"/>
      <c r="T205" s="365"/>
      <c r="U205" s="208">
        <v>4</v>
      </c>
      <c r="V205" s="191" t="s">
        <v>585</v>
      </c>
      <c r="W205" s="193" t="str">
        <f t="shared" ref="W205:W207" si="283">IF(OR(X205="Preventivo",X205="Detectivo"),"Probabilidad",IF(X205="Correctivo","Impacto",""))</f>
        <v>Probabilidad</v>
      </c>
      <c r="X205" s="194" t="s">
        <v>79</v>
      </c>
      <c r="Y205" s="194" t="s">
        <v>80</v>
      </c>
      <c r="Z205" s="195" t="str">
        <f t="shared" si="276"/>
        <v>40%</v>
      </c>
      <c r="AA205" s="194" t="s">
        <v>83</v>
      </c>
      <c r="AB205" s="194" t="s">
        <v>84</v>
      </c>
      <c r="AC205" s="194" t="s">
        <v>259</v>
      </c>
      <c r="AD205" s="196">
        <f t="shared" ref="AD205:AD207" si="284">IFERROR(IF(AND(W204="Probabilidad",W205="Probabilidad"),(AF204-(+AF204*Z205)),IF(AND(W204="Impacto",W205="Probabilidad"),(AF203-(+AF203*Z205)),IF(W205="Impacto",AF204,""))),"")</f>
        <v>6.4799999999999996E-2</v>
      </c>
      <c r="AE205" s="197" t="str">
        <f t="shared" si="277"/>
        <v>Muy Baja</v>
      </c>
      <c r="AF205" s="195">
        <f t="shared" si="278"/>
        <v>6.4799999999999996E-2</v>
      </c>
      <c r="AG205" s="197" t="str">
        <f t="shared" si="279"/>
        <v>Leve</v>
      </c>
      <c r="AH205" s="195">
        <f t="shared" si="282"/>
        <v>0.2</v>
      </c>
      <c r="AI205" s="198" t="str">
        <f>IFERROR(IF(OR(AND(AE205="Muy Baja",AG205="Leve"),AND(AE205="Muy Baja",AG205="Menor"),AND(AE205="Baja",AG205="Leve")),"Bajo",IF(OR(AND(AE205="Muy baja",AG205="Moderado"),AND(AE205="Baja",AG205="Menor"),AND(AE205="Baja",AG205="Moderado"),AND(AE205="Media",AG205="Leve"),AND(AE205="Media",AG205="Menor"),AND(AE205="Media",AG205="Moderado"),AND(AE205="Alta",AG205="Leve"),AND(AE205="Alta",AG205="Menor")),"Moderado",IF(OR(AND(AE205="Muy Baja",AG205="Mayor"),AND(AE205="Baja",AG205="Mayor"),AND(AE205="Media",AG205="Mayor"),AND(AE205="Alta",AG205="Moderado"),AND(AE205="Alta",AG205="Mayor"),AND(AE205="Muy Alta",AG205="Leve"),AND(AE205="Muy Alta",AG205="Menor"),AND(AE205="Muy Alta",AG205="Moderado"),AND(AE205="Muy Alta",AG205="Mayor")),"Alto",IF(OR(AND(AE205="Muy Baja",AG205="Catastrófico"),AND(AE205="Baja",AG205="Catastrófico"),AND(AE205="Media",AG205="Catastrófico"),AND(AE205="Alta",AG205="Catastrófico"),AND(AE205="Muy Alta",AG205="Catastrófico")),"Extremo","")))),"")</f>
        <v>Bajo</v>
      </c>
      <c r="AJ205" s="199" t="s">
        <v>82</v>
      </c>
      <c r="AK205" s="302" t="s">
        <v>426</v>
      </c>
      <c r="AL205" s="302" t="s">
        <v>409</v>
      </c>
      <c r="AM205" s="302" t="s">
        <v>427</v>
      </c>
      <c r="AN205" s="201" t="s">
        <v>319</v>
      </c>
      <c r="AO205" s="328"/>
      <c r="AP205" s="328"/>
      <c r="AQ205" s="328"/>
    </row>
    <row r="206" spans="1:43" s="202" customFormat="1" ht="15" customHeight="1" x14ac:dyDescent="0.2">
      <c r="A206" s="397"/>
      <c r="B206" s="395"/>
      <c r="C206" s="339"/>
      <c r="D206" s="339"/>
      <c r="E206" s="339"/>
      <c r="F206" s="399"/>
      <c r="G206" s="339"/>
      <c r="H206" s="451"/>
      <c r="I206" s="339"/>
      <c r="J206" s="339"/>
      <c r="K206" s="339"/>
      <c r="L206" s="339"/>
      <c r="M206" s="382"/>
      <c r="N206" s="374"/>
      <c r="O206" s="366"/>
      <c r="P206" s="367"/>
      <c r="Q206" s="366">
        <f ca="1">IF(NOT(ISERROR(MATCH(P206,_xlfn.ANCHORARRAY(F217),0))),O219&amp;"Por favor no seleccionar los criterios de impacto",P206)</f>
        <v>0</v>
      </c>
      <c r="R206" s="374"/>
      <c r="S206" s="366"/>
      <c r="T206" s="365"/>
      <c r="U206" s="208">
        <v>5</v>
      </c>
      <c r="V206" s="191"/>
      <c r="W206" s="193" t="str">
        <f t="shared" si="283"/>
        <v/>
      </c>
      <c r="X206" s="194"/>
      <c r="Y206" s="194"/>
      <c r="Z206" s="195" t="str">
        <f t="shared" si="276"/>
        <v/>
      </c>
      <c r="AA206" s="194"/>
      <c r="AB206" s="194"/>
      <c r="AC206" s="194"/>
      <c r="AD206" s="196" t="str">
        <f t="shared" si="284"/>
        <v/>
      </c>
      <c r="AE206" s="197" t="str">
        <f t="shared" si="277"/>
        <v/>
      </c>
      <c r="AF206" s="195" t="str">
        <f t="shared" si="278"/>
        <v/>
      </c>
      <c r="AG206" s="197" t="str">
        <f t="shared" si="279"/>
        <v/>
      </c>
      <c r="AH206" s="195" t="str">
        <f t="shared" si="282"/>
        <v/>
      </c>
      <c r="AI206" s="198" t="str">
        <f t="shared" ref="AI206:AI207" si="285">IFERROR(IF(OR(AND(AE206="Muy Baja",AG206="Leve"),AND(AE206="Muy Baja",AG206="Menor"),AND(AE206="Baja",AG206="Leve")),"Bajo",IF(OR(AND(AE206="Muy baja",AG206="Moderado"),AND(AE206="Baja",AG206="Menor"),AND(AE206="Baja",AG206="Moderado"),AND(AE206="Media",AG206="Leve"),AND(AE206="Media",AG206="Menor"),AND(AE206="Media",AG206="Moderado"),AND(AE206="Alta",AG206="Leve"),AND(AE206="Alta",AG206="Menor")),"Moderado",IF(OR(AND(AE206="Muy Baja",AG206="Mayor"),AND(AE206="Baja",AG206="Mayor"),AND(AE206="Media",AG206="Mayor"),AND(AE206="Alta",AG206="Moderado"),AND(AE206="Alta",AG206="Mayor"),AND(AE206="Muy Alta",AG206="Leve"),AND(AE206="Muy Alta",AG206="Menor"),AND(AE206="Muy Alta",AG206="Moderado"),AND(AE206="Muy Alta",AG206="Mayor")),"Alto",IF(OR(AND(AE206="Muy Baja",AG206="Catastrófico"),AND(AE206="Baja",AG206="Catastrófico"),AND(AE206="Media",AG206="Catastrófico"),AND(AE206="Alta",AG206="Catastrófico"),AND(AE206="Muy Alta",AG206="Catastrófico")),"Extremo","")))),"")</f>
        <v/>
      </c>
      <c r="AJ206" s="199"/>
      <c r="AK206" s="190"/>
      <c r="AL206" s="200"/>
      <c r="AM206" s="200"/>
      <c r="AN206" s="201"/>
      <c r="AO206" s="328"/>
      <c r="AP206" s="328"/>
      <c r="AQ206" s="328"/>
    </row>
    <row r="207" spans="1:43" s="202" customFormat="1" ht="15" customHeight="1" x14ac:dyDescent="0.2">
      <c r="A207" s="397"/>
      <c r="B207" s="396"/>
      <c r="C207" s="339"/>
      <c r="D207" s="339"/>
      <c r="E207" s="339"/>
      <c r="F207" s="400"/>
      <c r="G207" s="339"/>
      <c r="H207" s="451"/>
      <c r="I207" s="339"/>
      <c r="J207" s="339"/>
      <c r="K207" s="339"/>
      <c r="L207" s="339"/>
      <c r="M207" s="382"/>
      <c r="N207" s="374"/>
      <c r="O207" s="366"/>
      <c r="P207" s="367"/>
      <c r="Q207" s="366">
        <f ca="1">IF(NOT(ISERROR(MATCH(P207,_xlfn.ANCHORARRAY(F218),0))),O220&amp;"Por favor no seleccionar los criterios de impacto",P207)</f>
        <v>0</v>
      </c>
      <c r="R207" s="374"/>
      <c r="S207" s="366"/>
      <c r="T207" s="365"/>
      <c r="U207" s="208">
        <v>6</v>
      </c>
      <c r="V207" s="191"/>
      <c r="W207" s="193" t="str">
        <f t="shared" si="283"/>
        <v/>
      </c>
      <c r="X207" s="194"/>
      <c r="Y207" s="194"/>
      <c r="Z207" s="195" t="str">
        <f t="shared" si="276"/>
        <v/>
      </c>
      <c r="AA207" s="194"/>
      <c r="AB207" s="194"/>
      <c r="AC207" s="194"/>
      <c r="AD207" s="196" t="str">
        <f t="shared" si="284"/>
        <v/>
      </c>
      <c r="AE207" s="197" t="str">
        <f t="shared" si="277"/>
        <v/>
      </c>
      <c r="AF207" s="195" t="str">
        <f t="shared" si="278"/>
        <v/>
      </c>
      <c r="AG207" s="197" t="str">
        <f t="shared" si="279"/>
        <v/>
      </c>
      <c r="AH207" s="195" t="str">
        <f t="shared" si="282"/>
        <v/>
      </c>
      <c r="AI207" s="198" t="str">
        <f t="shared" si="285"/>
        <v/>
      </c>
      <c r="AJ207" s="199"/>
      <c r="AK207" s="190"/>
      <c r="AL207" s="200"/>
      <c r="AM207" s="200"/>
      <c r="AN207" s="201"/>
      <c r="AO207" s="329"/>
      <c r="AP207" s="329"/>
      <c r="AQ207" s="329"/>
    </row>
    <row r="208" spans="1:43" s="202" customFormat="1" ht="99.75" customHeight="1" x14ac:dyDescent="0.2">
      <c r="A208" s="397"/>
      <c r="B208" s="394" t="s">
        <v>245</v>
      </c>
      <c r="C208" s="339" t="s">
        <v>76</v>
      </c>
      <c r="D208" s="453" t="s">
        <v>428</v>
      </c>
      <c r="E208" s="453" t="s">
        <v>429</v>
      </c>
      <c r="F208" s="401" t="s">
        <v>430</v>
      </c>
      <c r="G208" s="339" t="s">
        <v>248</v>
      </c>
      <c r="H208" s="339" t="s">
        <v>431</v>
      </c>
      <c r="I208" s="378"/>
      <c r="J208" s="378"/>
      <c r="K208" s="378"/>
      <c r="L208" s="378"/>
      <c r="M208" s="382">
        <v>250</v>
      </c>
      <c r="N208" s="374" t="s">
        <v>102</v>
      </c>
      <c r="O208" s="366">
        <v>0.6</v>
      </c>
      <c r="P208" s="367" t="s">
        <v>78</v>
      </c>
      <c r="Q208" s="366" t="s">
        <v>78</v>
      </c>
      <c r="R208" s="374" t="s">
        <v>95</v>
      </c>
      <c r="S208" s="366">
        <v>0.6</v>
      </c>
      <c r="T208" s="365" t="s">
        <v>95</v>
      </c>
      <c r="U208" s="208">
        <v>1</v>
      </c>
      <c r="V208" s="210" t="s">
        <v>432</v>
      </c>
      <c r="W208" s="193" t="s">
        <v>94</v>
      </c>
      <c r="X208" s="194" t="s">
        <v>79</v>
      </c>
      <c r="Y208" s="194" t="s">
        <v>80</v>
      </c>
      <c r="Z208" s="195" t="s">
        <v>433</v>
      </c>
      <c r="AA208" s="194" t="s">
        <v>83</v>
      </c>
      <c r="AB208" s="194" t="s">
        <v>84</v>
      </c>
      <c r="AC208" s="194" t="s">
        <v>259</v>
      </c>
      <c r="AD208" s="196">
        <v>0.36</v>
      </c>
      <c r="AE208" s="197" t="s">
        <v>100</v>
      </c>
      <c r="AF208" s="195">
        <v>0.36</v>
      </c>
      <c r="AG208" s="197" t="s">
        <v>95</v>
      </c>
      <c r="AH208" s="195">
        <v>0.6</v>
      </c>
      <c r="AI208" s="198" t="s">
        <v>95</v>
      </c>
      <c r="AJ208" s="199"/>
      <c r="AK208" s="211" t="s">
        <v>434</v>
      </c>
      <c r="AL208" s="211" t="s">
        <v>435</v>
      </c>
      <c r="AM208" s="211" t="s">
        <v>436</v>
      </c>
      <c r="AN208" s="212" t="s">
        <v>437</v>
      </c>
      <c r="AO208" s="339" t="s">
        <v>438</v>
      </c>
      <c r="AP208" s="339" t="s">
        <v>439</v>
      </c>
      <c r="AQ208" s="339" t="s">
        <v>440</v>
      </c>
    </row>
    <row r="209" spans="1:43" s="202" customFormat="1" ht="99.75" customHeight="1" x14ac:dyDescent="0.2">
      <c r="A209" s="397"/>
      <c r="B209" s="395"/>
      <c r="C209" s="339"/>
      <c r="D209" s="453"/>
      <c r="E209" s="453"/>
      <c r="F209" s="401"/>
      <c r="G209" s="339"/>
      <c r="H209" s="339"/>
      <c r="I209" s="378"/>
      <c r="J209" s="378"/>
      <c r="K209" s="378"/>
      <c r="L209" s="378"/>
      <c r="M209" s="382"/>
      <c r="N209" s="374"/>
      <c r="O209" s="366"/>
      <c r="P209" s="367"/>
      <c r="Q209" s="366">
        <v>0</v>
      </c>
      <c r="R209" s="374"/>
      <c r="S209" s="366"/>
      <c r="T209" s="365"/>
      <c r="U209" s="208">
        <v>2</v>
      </c>
      <c r="V209" s="215" t="s">
        <v>441</v>
      </c>
      <c r="W209" s="193" t="s">
        <v>94</v>
      </c>
      <c r="X209" s="194" t="s">
        <v>81</v>
      </c>
      <c r="Y209" s="194" t="s">
        <v>80</v>
      </c>
      <c r="Z209" s="195" t="s">
        <v>366</v>
      </c>
      <c r="AA209" s="194" t="s">
        <v>83</v>
      </c>
      <c r="AB209" s="194" t="s">
        <v>84</v>
      </c>
      <c r="AC209" s="194" t="s">
        <v>259</v>
      </c>
      <c r="AD209" s="196">
        <v>0.252</v>
      </c>
      <c r="AE209" s="197" t="s">
        <v>100</v>
      </c>
      <c r="AF209" s="195">
        <v>0.252</v>
      </c>
      <c r="AG209" s="197" t="s">
        <v>95</v>
      </c>
      <c r="AH209" s="195">
        <v>0.6</v>
      </c>
      <c r="AI209" s="198" t="s">
        <v>95</v>
      </c>
      <c r="AJ209" s="199"/>
      <c r="AK209" s="211" t="s">
        <v>442</v>
      </c>
      <c r="AL209" s="211" t="s">
        <v>443</v>
      </c>
      <c r="AM209" s="211" t="s">
        <v>444</v>
      </c>
      <c r="AN209" s="212" t="s">
        <v>445</v>
      </c>
      <c r="AO209" s="339"/>
      <c r="AP209" s="339"/>
      <c r="AQ209" s="339"/>
    </row>
    <row r="210" spans="1:43" s="202" customFormat="1" ht="15" customHeight="1" x14ac:dyDescent="0.2">
      <c r="A210" s="397"/>
      <c r="B210" s="395"/>
      <c r="C210" s="339"/>
      <c r="D210" s="453"/>
      <c r="E210" s="453"/>
      <c r="F210" s="401"/>
      <c r="G210" s="339"/>
      <c r="H210" s="339"/>
      <c r="I210" s="378"/>
      <c r="J210" s="378"/>
      <c r="K210" s="378"/>
      <c r="L210" s="378"/>
      <c r="M210" s="382"/>
      <c r="N210" s="374"/>
      <c r="O210" s="366"/>
      <c r="P210" s="367"/>
      <c r="Q210" s="366">
        <v>0</v>
      </c>
      <c r="R210" s="374"/>
      <c r="S210" s="366"/>
      <c r="T210" s="365"/>
      <c r="U210" s="208">
        <v>3</v>
      </c>
      <c r="V210" s="192"/>
      <c r="W210" s="193" t="s">
        <v>374</v>
      </c>
      <c r="X210" s="194"/>
      <c r="Y210" s="194"/>
      <c r="Z210" s="195" t="s">
        <v>374</v>
      </c>
      <c r="AA210" s="194"/>
      <c r="AB210" s="194"/>
      <c r="AC210" s="194"/>
      <c r="AD210" s="196" t="s">
        <v>374</v>
      </c>
      <c r="AE210" s="197" t="s">
        <v>374</v>
      </c>
      <c r="AF210" s="195" t="s">
        <v>374</v>
      </c>
      <c r="AG210" s="197" t="s">
        <v>374</v>
      </c>
      <c r="AH210" s="195" t="s">
        <v>374</v>
      </c>
      <c r="AI210" s="198" t="s">
        <v>374</v>
      </c>
      <c r="AJ210" s="199"/>
      <c r="AK210" s="211"/>
      <c r="AL210" s="213"/>
      <c r="AM210" s="213"/>
      <c r="AN210" s="214"/>
      <c r="AO210" s="339"/>
      <c r="AP210" s="339"/>
      <c r="AQ210" s="339"/>
    </row>
    <row r="211" spans="1:43" s="202" customFormat="1" ht="15" customHeight="1" x14ac:dyDescent="0.2">
      <c r="A211" s="397"/>
      <c r="B211" s="395"/>
      <c r="C211" s="339"/>
      <c r="D211" s="453"/>
      <c r="E211" s="453"/>
      <c r="F211" s="401"/>
      <c r="G211" s="339"/>
      <c r="H211" s="339"/>
      <c r="I211" s="378"/>
      <c r="J211" s="378"/>
      <c r="K211" s="378"/>
      <c r="L211" s="378"/>
      <c r="M211" s="382"/>
      <c r="N211" s="374"/>
      <c r="O211" s="366"/>
      <c r="P211" s="367"/>
      <c r="Q211" s="366">
        <v>0</v>
      </c>
      <c r="R211" s="374"/>
      <c r="S211" s="366"/>
      <c r="T211" s="365"/>
      <c r="U211" s="208">
        <v>4</v>
      </c>
      <c r="V211" s="191"/>
      <c r="W211" s="193" t="s">
        <v>374</v>
      </c>
      <c r="X211" s="194"/>
      <c r="Y211" s="194"/>
      <c r="Z211" s="195" t="s">
        <v>374</v>
      </c>
      <c r="AA211" s="194"/>
      <c r="AB211" s="194"/>
      <c r="AC211" s="194"/>
      <c r="AD211" s="196" t="s">
        <v>374</v>
      </c>
      <c r="AE211" s="197" t="s">
        <v>374</v>
      </c>
      <c r="AF211" s="195" t="s">
        <v>374</v>
      </c>
      <c r="AG211" s="197" t="s">
        <v>374</v>
      </c>
      <c r="AH211" s="195" t="s">
        <v>374</v>
      </c>
      <c r="AI211" s="198" t="s">
        <v>374</v>
      </c>
      <c r="AJ211" s="199"/>
      <c r="AK211" s="211"/>
      <c r="AL211" s="213"/>
      <c r="AM211" s="213"/>
      <c r="AN211" s="214"/>
      <c r="AO211" s="339"/>
      <c r="AP211" s="339"/>
      <c r="AQ211" s="339"/>
    </row>
    <row r="212" spans="1:43" s="202" customFormat="1" ht="15" customHeight="1" x14ac:dyDescent="0.2">
      <c r="A212" s="397"/>
      <c r="B212" s="395"/>
      <c r="C212" s="339"/>
      <c r="D212" s="453"/>
      <c r="E212" s="453"/>
      <c r="F212" s="401"/>
      <c r="G212" s="339"/>
      <c r="H212" s="339"/>
      <c r="I212" s="378"/>
      <c r="J212" s="378"/>
      <c r="K212" s="378"/>
      <c r="L212" s="378"/>
      <c r="M212" s="382"/>
      <c r="N212" s="374"/>
      <c r="O212" s="366"/>
      <c r="P212" s="367"/>
      <c r="Q212" s="366">
        <v>0</v>
      </c>
      <c r="R212" s="374"/>
      <c r="S212" s="366"/>
      <c r="T212" s="365"/>
      <c r="U212" s="208">
        <v>5</v>
      </c>
      <c r="V212" s="191"/>
      <c r="W212" s="193" t="s">
        <v>374</v>
      </c>
      <c r="X212" s="194"/>
      <c r="Y212" s="194"/>
      <c r="Z212" s="195" t="s">
        <v>374</v>
      </c>
      <c r="AA212" s="194"/>
      <c r="AB212" s="194"/>
      <c r="AC212" s="194"/>
      <c r="AD212" s="196" t="s">
        <v>374</v>
      </c>
      <c r="AE212" s="197" t="s">
        <v>374</v>
      </c>
      <c r="AF212" s="195" t="s">
        <v>374</v>
      </c>
      <c r="AG212" s="197" t="s">
        <v>374</v>
      </c>
      <c r="AH212" s="195" t="s">
        <v>374</v>
      </c>
      <c r="AI212" s="198" t="s">
        <v>374</v>
      </c>
      <c r="AJ212" s="199"/>
      <c r="AK212" s="211"/>
      <c r="AL212" s="213"/>
      <c r="AM212" s="213"/>
      <c r="AN212" s="214"/>
      <c r="AO212" s="339"/>
      <c r="AP212" s="339"/>
      <c r="AQ212" s="339"/>
    </row>
    <row r="213" spans="1:43" s="202" customFormat="1" ht="15" customHeight="1" x14ac:dyDescent="0.2">
      <c r="A213" s="397"/>
      <c r="B213" s="396"/>
      <c r="C213" s="339"/>
      <c r="D213" s="453"/>
      <c r="E213" s="453"/>
      <c r="F213" s="401"/>
      <c r="G213" s="339"/>
      <c r="H213" s="339"/>
      <c r="I213" s="378"/>
      <c r="J213" s="378"/>
      <c r="K213" s="378"/>
      <c r="L213" s="378"/>
      <c r="M213" s="382"/>
      <c r="N213" s="374"/>
      <c r="O213" s="366"/>
      <c r="P213" s="367"/>
      <c r="Q213" s="366">
        <v>0</v>
      </c>
      <c r="R213" s="374"/>
      <c r="S213" s="366"/>
      <c r="T213" s="365"/>
      <c r="U213" s="208">
        <v>6</v>
      </c>
      <c r="V213" s="191"/>
      <c r="W213" s="193" t="s">
        <v>374</v>
      </c>
      <c r="X213" s="194"/>
      <c r="Y213" s="194"/>
      <c r="Z213" s="195" t="s">
        <v>374</v>
      </c>
      <c r="AA213" s="194"/>
      <c r="AB213" s="194"/>
      <c r="AC213" s="194"/>
      <c r="AD213" s="196" t="s">
        <v>374</v>
      </c>
      <c r="AE213" s="197" t="s">
        <v>374</v>
      </c>
      <c r="AF213" s="195" t="s">
        <v>374</v>
      </c>
      <c r="AG213" s="197" t="s">
        <v>374</v>
      </c>
      <c r="AH213" s="195" t="s">
        <v>374</v>
      </c>
      <c r="AI213" s="198" t="s">
        <v>374</v>
      </c>
      <c r="AJ213" s="199"/>
      <c r="AK213" s="211"/>
      <c r="AL213" s="213"/>
      <c r="AM213" s="213"/>
      <c r="AN213" s="214"/>
      <c r="AO213" s="339"/>
      <c r="AP213" s="339"/>
      <c r="AQ213" s="339"/>
    </row>
    <row r="214" spans="1:43" s="202" customFormat="1" ht="99.75" customHeight="1" x14ac:dyDescent="0.2">
      <c r="A214" s="397"/>
      <c r="B214" s="394" t="s">
        <v>246</v>
      </c>
      <c r="C214" s="339" t="s">
        <v>85</v>
      </c>
      <c r="D214" s="339" t="s">
        <v>455</v>
      </c>
      <c r="E214" s="339" t="s">
        <v>456</v>
      </c>
      <c r="F214" s="452" t="s">
        <v>564</v>
      </c>
      <c r="G214" s="339" t="s">
        <v>248</v>
      </c>
      <c r="H214" s="339" t="s">
        <v>77</v>
      </c>
      <c r="I214" s="339"/>
      <c r="J214" s="339"/>
      <c r="K214" s="339"/>
      <c r="L214" s="339"/>
      <c r="M214" s="382">
        <v>595</v>
      </c>
      <c r="N214" s="374" t="str">
        <f>IF(M214&lt;=0,"",IF(M214&lt;=2,"Muy Baja",IF(M214&lt;=24,"Baja",IF(M214&lt;=500,"Media",IF(M214&lt;=5000,"Alta","Muy Alta")))))</f>
        <v>Alta</v>
      </c>
      <c r="O214" s="366">
        <f>IF(N214="","",IF(N214="Muy Baja",0.2,IF(N214="Baja",0.4,IF(N214="Media",0.6,IF(N214="Alta",0.8,IF(N214="Muy Alta",1,))))))</f>
        <v>0.8</v>
      </c>
      <c r="P214" s="367" t="s">
        <v>135</v>
      </c>
      <c r="Q214" s="366" t="str">
        <f>IF(NOT(ISERROR(MATCH(P214,'[15]Tabla Impacto'!$B$222:$B$224,0))),'[15]Tabla Impacto'!$F$224&amp;"Por favor no seleccionar los criterios de impacto(Afectación Económica o presupuestal y Pérdida Reputacional)",P214)</f>
        <v xml:space="preserve">     El riesgo afecta la imagen de la entidad internamente, de conocimiento general, nivel interno, de junta dircetiva y accionistas y/o de provedores</v>
      </c>
      <c r="R214" s="374" t="str">
        <f>IF(OR(Q214='[15]Tabla Impacto'!$C$12,Q214='[15]Tabla Impacto'!$D$12),"Leve",IF(OR(Q214='[15]Tabla Impacto'!$C$13,Q214='[15]Tabla Impacto'!$D$13),"Menor",IF(OR(Q214='[15]Tabla Impacto'!$C$14,Q214='[15]Tabla Impacto'!$D$14),"Moderado",IF(OR(Q214='[15]Tabla Impacto'!$C$15,Q214='[15]Tabla Impacto'!$D$15),"Mayor",IF(OR(Q214='[15]Tabla Impacto'!$C$16,Q214='[15]Tabla Impacto'!$D$16),"Catastrófico","")))))</f>
        <v>Menor</v>
      </c>
      <c r="S214" s="366">
        <f>IF(R214="","",IF(R214="Leve",0.2,IF(R214="Menor",0.4,IF(R214="Moderado",0.6,IF(R214="Mayor",0.8,IF(R214="Catastrófico",1,))))))</f>
        <v>0.4</v>
      </c>
      <c r="T214" s="365" t="str">
        <f>IF(OR(AND(N214="Muy Baja",R214="Leve"),AND(N214="Muy Baja",R214="Menor"),AND(N214="Baja",R214="Leve")),"Bajo",IF(OR(AND(N214="Muy baja",R214="Moderado"),AND(N214="Baja",R214="Menor"),AND(N214="Baja",R214="Moderado"),AND(N214="Media",R214="Leve"),AND(N214="Media",R214="Menor"),AND(N214="Media",R214="Moderado"),AND(N214="Alta",R214="Leve"),AND(N214="Alta",R214="Menor")),"Moderado",IF(OR(AND(N214="Muy Baja",R214="Mayor"),AND(N214="Baja",R214="Mayor"),AND(N214="Media",R214="Mayor"),AND(N214="Alta",R214="Moderado"),AND(N214="Alta",R214="Mayor"),AND(N214="Muy Alta",R214="Leve"),AND(N214="Muy Alta",R214="Menor"),AND(N214="Muy Alta",R214="Moderado"),AND(N214="Muy Alta",R214="Mayor")),"Alto",IF(OR(AND(N214="Muy Baja",R214="Catastrófico"),AND(N214="Baja",R214="Catastrófico"),AND(N214="Media",R214="Catastrófico"),AND(N214="Alta",R214="Catastrófico"),AND(N214="Muy Alta",R214="Catastrófico")),"Extremo",""))))</f>
        <v>Moderado</v>
      </c>
      <c r="U214" s="208">
        <v>1</v>
      </c>
      <c r="V214" s="210" t="s">
        <v>586</v>
      </c>
      <c r="W214" s="193" t="str">
        <f t="shared" ref="W214:W219" si="286">IF(OR(X214="Preventivo",X214="Detectivo"),"Probabilidad",IF(X214="Correctivo","Impacto",""))</f>
        <v>Probabilidad</v>
      </c>
      <c r="X214" s="194" t="s">
        <v>81</v>
      </c>
      <c r="Y214" s="194" t="s">
        <v>80</v>
      </c>
      <c r="Z214" s="195" t="str">
        <f>IF(AND(X214="Preventivo",Y214="Automático"),"50%",IF(AND(X214="Preventivo",Y214="Manual"),"40%",IF(AND(X214="Detectivo",Y214="Automático"),"40%",IF(AND(X214="Detectivo",Y214="Manual"),"30%",IF(AND(X214="Correctivo",Y214="Automático"),"35%",IF(AND(X214="Correctivo",Y214="Manual"),"25%",""))))))</f>
        <v>30%</v>
      </c>
      <c r="AA214" s="194" t="s">
        <v>83</v>
      </c>
      <c r="AB214" s="194" t="s">
        <v>84</v>
      </c>
      <c r="AC214" s="194" t="s">
        <v>259</v>
      </c>
      <c r="AD214" s="196">
        <f>IFERROR(IF(W214="Probabilidad",(O214-(+O214*Z214)),IF(W214="Impacto",O214,"")),"")</f>
        <v>0.56000000000000005</v>
      </c>
      <c r="AE214" s="197" t="str">
        <f>IFERROR(IF(AD214="","",IF(AD214&lt;=0.2,"Muy Baja",IF(AD214&lt;=0.4,"Baja",IF(AD214&lt;=0.6,"Media",IF(AD214&lt;=0.8,"Alta","Muy Alta"))))),"")</f>
        <v>Media</v>
      </c>
      <c r="AF214" s="195">
        <f>+AD214</f>
        <v>0.56000000000000005</v>
      </c>
      <c r="AG214" s="197" t="str">
        <f>IFERROR(IF(AH214="","",IF(AH214&lt;=0.2,"Leve",IF(AH214&lt;=0.4,"Menor",IF(AH214&lt;=0.6,"Moderado",IF(AH214&lt;=0.8,"Mayor","Catastrófico"))))),"")</f>
        <v>Menor</v>
      </c>
      <c r="AH214" s="195">
        <f>IFERROR(IF(W214="Impacto",(S214-(+S214*Z214)),IF(W214="Probabilidad",S214,"")),"")</f>
        <v>0.4</v>
      </c>
      <c r="AI214" s="198" t="str">
        <f>IFERROR(IF(OR(AND(AE214="Muy Baja",AG214="Leve"),AND(AE214="Muy Baja",AG214="Menor"),AND(AE214="Baja",AG214="Leve")),"Bajo",IF(OR(AND(AE214="Muy baja",AG214="Moderado"),AND(AE214="Baja",AG214="Menor"),AND(AE214="Baja",AG214="Moderado"),AND(AE214="Media",AG214="Leve"),AND(AE214="Media",AG214="Menor"),AND(AE214="Media",AG214="Moderado"),AND(AE214="Alta",AG214="Leve"),AND(AE214="Alta",AG214="Menor")),"Moderado",IF(OR(AND(AE214="Muy Baja",AG214="Mayor"),AND(AE214="Baja",AG214="Mayor"),AND(AE214="Media",AG214="Mayor"),AND(AE214="Alta",AG214="Moderado"),AND(AE214="Alta",AG214="Mayor"),AND(AE214="Muy Alta",AG214="Leve"),AND(AE214="Muy Alta",AG214="Menor"),AND(AE214="Muy Alta",AG214="Moderado"),AND(AE214="Muy Alta",AG214="Mayor")),"Alto",IF(OR(AND(AE214="Muy Baja",AG214="Catastrófico"),AND(AE214="Baja",AG214="Catastrófico"),AND(AE214="Media",AG214="Catastrófico"),AND(AE214="Alta",AG214="Catastrófico"),AND(AE214="Muy Alta",AG214="Catastrófico")),"Extremo","")))),"")</f>
        <v>Moderado</v>
      </c>
      <c r="AJ214" s="199" t="s">
        <v>82</v>
      </c>
      <c r="AK214" s="190" t="s">
        <v>457</v>
      </c>
      <c r="AL214" s="200" t="s">
        <v>458</v>
      </c>
      <c r="AM214" s="190" t="s">
        <v>459</v>
      </c>
      <c r="AN214" s="174" t="s">
        <v>404</v>
      </c>
      <c r="AO214" s="339" t="s">
        <v>460</v>
      </c>
      <c r="AP214" s="339" t="s">
        <v>461</v>
      </c>
      <c r="AQ214" s="339" t="s">
        <v>462</v>
      </c>
    </row>
    <row r="215" spans="1:43" s="202" customFormat="1" ht="99.75" customHeight="1" x14ac:dyDescent="0.2">
      <c r="A215" s="397"/>
      <c r="B215" s="395"/>
      <c r="C215" s="339"/>
      <c r="D215" s="339"/>
      <c r="E215" s="339"/>
      <c r="F215" s="452"/>
      <c r="G215" s="339"/>
      <c r="H215" s="339"/>
      <c r="I215" s="339"/>
      <c r="J215" s="339"/>
      <c r="K215" s="339"/>
      <c r="L215" s="339"/>
      <c r="M215" s="382"/>
      <c r="N215" s="374"/>
      <c r="O215" s="366"/>
      <c r="P215" s="367"/>
      <c r="Q215" s="366">
        <f ca="1">IF(NOT(ISERROR(MATCH(P215,_xlfn.ANCHORARRAY(F226),0))),O228&amp;"Por favor no seleccionar los criterios de impacto",P215)</f>
        <v>0</v>
      </c>
      <c r="R215" s="374"/>
      <c r="S215" s="366"/>
      <c r="T215" s="365"/>
      <c r="U215" s="208">
        <v>2</v>
      </c>
      <c r="V215" s="210" t="s">
        <v>587</v>
      </c>
      <c r="W215" s="193" t="str">
        <f t="shared" si="286"/>
        <v>Probabilidad</v>
      </c>
      <c r="X215" s="194" t="s">
        <v>81</v>
      </c>
      <c r="Y215" s="194" t="s">
        <v>80</v>
      </c>
      <c r="Z215" s="195" t="str">
        <f t="shared" ref="Z215:Z219" si="287">IF(AND(X215="Preventivo",Y215="Automático"),"50%",IF(AND(X215="Preventivo",Y215="Manual"),"40%",IF(AND(X215="Detectivo",Y215="Automático"),"40%",IF(AND(X215="Detectivo",Y215="Manual"),"30%",IF(AND(X215="Correctivo",Y215="Automático"),"35%",IF(AND(X215="Correctivo",Y215="Manual"),"25%",""))))))</f>
        <v>30%</v>
      </c>
      <c r="AA215" s="194" t="s">
        <v>83</v>
      </c>
      <c r="AB215" s="194" t="s">
        <v>84</v>
      </c>
      <c r="AC215" s="194" t="s">
        <v>259</v>
      </c>
      <c r="AD215" s="196">
        <f>IFERROR(IF(AND(W214="Probabilidad",W215="Probabilidad"),(AF214-(+AF214*Z215)),IF(W215="Probabilidad",(O214-(+O214*Z215)),IF(W215="Impacto",AF214,""))),"")</f>
        <v>0.39200000000000002</v>
      </c>
      <c r="AE215" s="197" t="str">
        <f t="shared" ref="AE215:AE219" si="288">IFERROR(IF(AD215="","",IF(AD215&lt;=0.2,"Muy Baja",IF(AD215&lt;=0.4,"Baja",IF(AD215&lt;=0.6,"Media",IF(AD215&lt;=0.8,"Alta","Muy Alta"))))),"")</f>
        <v>Baja</v>
      </c>
      <c r="AF215" s="195">
        <f t="shared" ref="AF215:AF219" si="289">+AD215</f>
        <v>0.39200000000000002</v>
      </c>
      <c r="AG215" s="197" t="str">
        <f t="shared" ref="AG215:AG219" si="290">IFERROR(IF(AH215="","",IF(AH215&lt;=0.2,"Leve",IF(AH215&lt;=0.4,"Menor",IF(AH215&lt;=0.6,"Moderado",IF(AH215&lt;=0.8,"Mayor","Catastrófico"))))),"")</f>
        <v>Menor</v>
      </c>
      <c r="AH215" s="195">
        <f>IFERROR(IF(AND(W214="Impacto",W215="Impacto"),(AH214-(+AH214*Z215)),IF(W215="Impacto",($R$13-(+$R$13*Z215)),IF(W215="Probabilidad",AH214,""))),"")</f>
        <v>0.4</v>
      </c>
      <c r="AI215" s="198" t="str">
        <f t="shared" ref="AI215:AI219" si="291">IFERROR(IF(OR(AND(AE215="Muy Baja",AG215="Leve"),AND(AE215="Muy Baja",AG215="Menor"),AND(AE215="Baja",AG215="Leve")),"Bajo",IF(OR(AND(AE215="Muy baja",AG215="Moderado"),AND(AE215="Baja",AG215="Menor"),AND(AE215="Baja",AG215="Moderado"),AND(AE215="Media",AG215="Leve"),AND(AE215="Media",AG215="Menor"),AND(AE215="Media",AG215="Moderado"),AND(AE215="Alta",AG215="Leve"),AND(AE215="Alta",AG215="Menor")),"Moderado",IF(OR(AND(AE215="Muy Baja",AG215="Mayor"),AND(AE215="Baja",AG215="Mayor"),AND(AE215="Media",AG215="Mayor"),AND(AE215="Alta",AG215="Moderado"),AND(AE215="Alta",AG215="Mayor"),AND(AE215="Muy Alta",AG215="Leve"),AND(AE215="Muy Alta",AG215="Menor"),AND(AE215="Muy Alta",AG215="Moderado"),AND(AE215="Muy Alta",AG215="Mayor")),"Alto",IF(OR(AND(AE215="Muy Baja",AG215="Catastrófico"),AND(AE215="Baja",AG215="Catastrófico"),AND(AE215="Media",AG215="Catastrófico"),AND(AE215="Alta",AG215="Catastrófico"),AND(AE215="Muy Alta",AG215="Catastrófico")),"Extremo","")))),"")</f>
        <v>Moderado</v>
      </c>
      <c r="AJ215" s="199" t="s">
        <v>82</v>
      </c>
      <c r="AK215" s="190" t="s">
        <v>463</v>
      </c>
      <c r="AL215" s="190" t="s">
        <v>464</v>
      </c>
      <c r="AM215" s="190" t="s">
        <v>465</v>
      </c>
      <c r="AN215" s="201" t="s">
        <v>466</v>
      </c>
      <c r="AO215" s="339"/>
      <c r="AP215" s="339"/>
      <c r="AQ215" s="339"/>
    </row>
    <row r="216" spans="1:43" s="202" customFormat="1" ht="15" customHeight="1" x14ac:dyDescent="0.2">
      <c r="A216" s="397"/>
      <c r="B216" s="395"/>
      <c r="C216" s="339"/>
      <c r="D216" s="339"/>
      <c r="E216" s="339"/>
      <c r="F216" s="452"/>
      <c r="G216" s="339"/>
      <c r="H216" s="339"/>
      <c r="I216" s="339"/>
      <c r="J216" s="339"/>
      <c r="K216" s="339"/>
      <c r="L216" s="339"/>
      <c r="M216" s="382"/>
      <c r="N216" s="374"/>
      <c r="O216" s="366"/>
      <c r="P216" s="367"/>
      <c r="Q216" s="366">
        <f ca="1">IF(NOT(ISERROR(MATCH(P216,_xlfn.ANCHORARRAY(F227),0))),O229&amp;"Por favor no seleccionar los criterios de impacto",P216)</f>
        <v>0</v>
      </c>
      <c r="R216" s="374"/>
      <c r="S216" s="366"/>
      <c r="T216" s="365"/>
      <c r="U216" s="208">
        <v>3</v>
      </c>
      <c r="V216" s="192"/>
      <c r="W216" s="193" t="str">
        <f t="shared" si="286"/>
        <v/>
      </c>
      <c r="X216" s="194"/>
      <c r="Y216" s="194"/>
      <c r="Z216" s="195" t="str">
        <f t="shared" si="287"/>
        <v/>
      </c>
      <c r="AA216" s="194"/>
      <c r="AB216" s="194"/>
      <c r="AC216" s="194"/>
      <c r="AD216" s="196" t="str">
        <f>IFERROR(IF(AND(W215="Probabilidad",W216="Probabilidad"),(AF215-(+AF215*Z216)),IF(AND(W215="Impacto",W216="Probabilidad"),(AF214-(+AF214*Z216)),IF(W216="Impacto",AF215,""))),"")</f>
        <v/>
      </c>
      <c r="AE216" s="197" t="str">
        <f t="shared" si="288"/>
        <v/>
      </c>
      <c r="AF216" s="195" t="str">
        <f t="shared" si="289"/>
        <v/>
      </c>
      <c r="AG216" s="197" t="str">
        <f t="shared" si="290"/>
        <v/>
      </c>
      <c r="AH216" s="195" t="str">
        <f>IFERROR(IF(AND(W215="Impacto",W216="Impacto"),(AH215-(+AH215*Z216)),IF(AND(W215="Probabilidad",W216="Impacto"),(AH214-(+AH214*Z216)),IF(W216="Probabilidad",AH215,""))),"")</f>
        <v/>
      </c>
      <c r="AI216" s="198" t="str">
        <f t="shared" si="291"/>
        <v/>
      </c>
      <c r="AJ216" s="199"/>
      <c r="AK216" s="190"/>
      <c r="AL216" s="200"/>
      <c r="AM216" s="200"/>
      <c r="AN216" s="201"/>
      <c r="AO216" s="339"/>
      <c r="AP216" s="339"/>
      <c r="AQ216" s="339"/>
    </row>
    <row r="217" spans="1:43" s="202" customFormat="1" ht="15" customHeight="1" x14ac:dyDescent="0.2">
      <c r="A217" s="397"/>
      <c r="B217" s="395"/>
      <c r="C217" s="339"/>
      <c r="D217" s="339"/>
      <c r="E217" s="339"/>
      <c r="F217" s="452"/>
      <c r="G217" s="339"/>
      <c r="H217" s="339"/>
      <c r="I217" s="339"/>
      <c r="J217" s="339"/>
      <c r="K217" s="339"/>
      <c r="L217" s="339"/>
      <c r="M217" s="382"/>
      <c r="N217" s="374"/>
      <c r="O217" s="366"/>
      <c r="P217" s="367"/>
      <c r="Q217" s="366">
        <f ca="1">IF(NOT(ISERROR(MATCH(P217,_xlfn.ANCHORARRAY(F228),0))),O230&amp;"Por favor no seleccionar los criterios de impacto",P217)</f>
        <v>0</v>
      </c>
      <c r="R217" s="374"/>
      <c r="S217" s="366"/>
      <c r="T217" s="365"/>
      <c r="U217" s="208">
        <v>4</v>
      </c>
      <c r="V217" s="191"/>
      <c r="W217" s="193" t="str">
        <f t="shared" si="286"/>
        <v/>
      </c>
      <c r="X217" s="194"/>
      <c r="Y217" s="194"/>
      <c r="Z217" s="195" t="str">
        <f t="shared" si="287"/>
        <v/>
      </c>
      <c r="AA217" s="194"/>
      <c r="AB217" s="194"/>
      <c r="AC217" s="194"/>
      <c r="AD217" s="196" t="str">
        <f t="shared" ref="AD217:AD219" si="292">IFERROR(IF(AND(W216="Probabilidad",W217="Probabilidad"),(AF216-(+AF216*Z217)),IF(AND(W216="Impacto",W217="Probabilidad"),(AF215-(+AF215*Z217)),IF(W217="Impacto",AF216,""))),"")</f>
        <v/>
      </c>
      <c r="AE217" s="197" t="str">
        <f t="shared" si="288"/>
        <v/>
      </c>
      <c r="AF217" s="195" t="str">
        <f t="shared" si="289"/>
        <v/>
      </c>
      <c r="AG217" s="197" t="str">
        <f t="shared" si="290"/>
        <v/>
      </c>
      <c r="AH217" s="195" t="str">
        <f t="shared" ref="AH217:AH219" si="293">IFERROR(IF(AND(W216="Impacto",W217="Impacto"),(AH216-(+AH216*Z217)),IF(AND(W216="Probabilidad",W217="Impacto"),(AH215-(+AH215*Z217)),IF(W217="Probabilidad",AH216,""))),"")</f>
        <v/>
      </c>
      <c r="AI217" s="198" t="str">
        <f>IFERROR(IF(OR(AND(AE217="Muy Baja",AG217="Leve"),AND(AE217="Muy Baja",AG217="Menor"),AND(AE217="Baja",AG217="Leve")),"Bajo",IF(OR(AND(AE217="Muy baja",AG217="Moderado"),AND(AE217="Baja",AG217="Menor"),AND(AE217="Baja",AG217="Moderado"),AND(AE217="Media",AG217="Leve"),AND(AE217="Media",AG217="Menor"),AND(AE217="Media",AG217="Moderado"),AND(AE217="Alta",AG217="Leve"),AND(AE217="Alta",AG217="Menor")),"Moderado",IF(OR(AND(AE217="Muy Baja",AG217="Mayor"),AND(AE217="Baja",AG217="Mayor"),AND(AE217="Media",AG217="Mayor"),AND(AE217="Alta",AG217="Moderado"),AND(AE217="Alta",AG217="Mayor"),AND(AE217="Muy Alta",AG217="Leve"),AND(AE217="Muy Alta",AG217="Menor"),AND(AE217="Muy Alta",AG217="Moderado"),AND(AE217="Muy Alta",AG217="Mayor")),"Alto",IF(OR(AND(AE217="Muy Baja",AG217="Catastrófico"),AND(AE217="Baja",AG217="Catastrófico"),AND(AE217="Media",AG217="Catastrófico"),AND(AE217="Alta",AG217="Catastrófico"),AND(AE217="Muy Alta",AG217="Catastrófico")),"Extremo","")))),"")</f>
        <v/>
      </c>
      <c r="AJ217" s="199"/>
      <c r="AK217" s="190"/>
      <c r="AL217" s="200"/>
      <c r="AM217" s="200"/>
      <c r="AN217" s="201"/>
      <c r="AO217" s="339"/>
      <c r="AP217" s="339"/>
      <c r="AQ217" s="339"/>
    </row>
    <row r="218" spans="1:43" s="202" customFormat="1" ht="15" customHeight="1" x14ac:dyDescent="0.2">
      <c r="A218" s="397"/>
      <c r="B218" s="395"/>
      <c r="C218" s="339"/>
      <c r="D218" s="339"/>
      <c r="E218" s="339"/>
      <c r="F218" s="452"/>
      <c r="G218" s="339"/>
      <c r="H218" s="339"/>
      <c r="I218" s="339"/>
      <c r="J218" s="339"/>
      <c r="K218" s="339"/>
      <c r="L218" s="339"/>
      <c r="M218" s="382"/>
      <c r="N218" s="374"/>
      <c r="O218" s="366"/>
      <c r="P218" s="367"/>
      <c r="Q218" s="366">
        <f ca="1">IF(NOT(ISERROR(MATCH(P218,_xlfn.ANCHORARRAY(F229),0))),O231&amp;"Por favor no seleccionar los criterios de impacto",P218)</f>
        <v>0</v>
      </c>
      <c r="R218" s="374"/>
      <c r="S218" s="366"/>
      <c r="T218" s="365"/>
      <c r="U218" s="208">
        <v>5</v>
      </c>
      <c r="V218" s="191"/>
      <c r="W218" s="193" t="str">
        <f t="shared" si="286"/>
        <v/>
      </c>
      <c r="X218" s="194"/>
      <c r="Y218" s="194"/>
      <c r="Z218" s="195" t="str">
        <f t="shared" si="287"/>
        <v/>
      </c>
      <c r="AA218" s="194"/>
      <c r="AB218" s="194"/>
      <c r="AC218" s="194"/>
      <c r="AD218" s="196" t="str">
        <f t="shared" si="292"/>
        <v/>
      </c>
      <c r="AE218" s="197" t="str">
        <f t="shared" si="288"/>
        <v/>
      </c>
      <c r="AF218" s="195" t="str">
        <f t="shared" si="289"/>
        <v/>
      </c>
      <c r="AG218" s="197" t="str">
        <f t="shared" si="290"/>
        <v/>
      </c>
      <c r="AH218" s="195" t="str">
        <f t="shared" si="293"/>
        <v/>
      </c>
      <c r="AI218" s="198" t="str">
        <f t="shared" si="291"/>
        <v/>
      </c>
      <c r="AJ218" s="199"/>
      <c r="AK218" s="190"/>
      <c r="AL218" s="200"/>
      <c r="AM218" s="200"/>
      <c r="AN218" s="201"/>
      <c r="AO218" s="339"/>
      <c r="AP218" s="339"/>
      <c r="AQ218" s="339"/>
    </row>
    <row r="219" spans="1:43" s="202" customFormat="1" ht="15" customHeight="1" x14ac:dyDescent="0.2">
      <c r="A219" s="397"/>
      <c r="B219" s="396"/>
      <c r="C219" s="339"/>
      <c r="D219" s="339"/>
      <c r="E219" s="339"/>
      <c r="F219" s="452"/>
      <c r="G219" s="339"/>
      <c r="H219" s="339"/>
      <c r="I219" s="339"/>
      <c r="J219" s="339"/>
      <c r="K219" s="339"/>
      <c r="L219" s="339"/>
      <c r="M219" s="382"/>
      <c r="N219" s="374"/>
      <c r="O219" s="366"/>
      <c r="P219" s="367"/>
      <c r="Q219" s="366">
        <f ca="1">IF(NOT(ISERROR(MATCH(P219,_xlfn.ANCHORARRAY(F230),0))),O232&amp;"Por favor no seleccionar los criterios de impacto",P219)</f>
        <v>0</v>
      </c>
      <c r="R219" s="374"/>
      <c r="S219" s="366"/>
      <c r="T219" s="365"/>
      <c r="U219" s="208">
        <v>6</v>
      </c>
      <c r="V219" s="191"/>
      <c r="W219" s="193" t="str">
        <f t="shared" si="286"/>
        <v/>
      </c>
      <c r="X219" s="194"/>
      <c r="Y219" s="194"/>
      <c r="Z219" s="195" t="str">
        <f t="shared" si="287"/>
        <v/>
      </c>
      <c r="AA219" s="194"/>
      <c r="AB219" s="194"/>
      <c r="AC219" s="194"/>
      <c r="AD219" s="196" t="str">
        <f t="shared" si="292"/>
        <v/>
      </c>
      <c r="AE219" s="197" t="str">
        <f t="shared" si="288"/>
        <v/>
      </c>
      <c r="AF219" s="195" t="str">
        <f t="shared" si="289"/>
        <v/>
      </c>
      <c r="AG219" s="197" t="str">
        <f t="shared" si="290"/>
        <v/>
      </c>
      <c r="AH219" s="195" t="str">
        <f t="shared" si="293"/>
        <v/>
      </c>
      <c r="AI219" s="198" t="str">
        <f t="shared" si="291"/>
        <v/>
      </c>
      <c r="AJ219" s="199"/>
      <c r="AK219" s="190"/>
      <c r="AL219" s="200"/>
      <c r="AM219" s="200"/>
      <c r="AN219" s="201"/>
      <c r="AO219" s="339"/>
      <c r="AP219" s="339"/>
      <c r="AQ219" s="339"/>
    </row>
    <row r="220" spans="1:43" s="202" customFormat="1" ht="99.75" customHeight="1" x14ac:dyDescent="0.2">
      <c r="A220" s="397"/>
      <c r="B220" s="394" t="s">
        <v>246</v>
      </c>
      <c r="C220" s="339" t="s">
        <v>85</v>
      </c>
      <c r="D220" s="339" t="s">
        <v>467</v>
      </c>
      <c r="E220" s="339" t="s">
        <v>468</v>
      </c>
      <c r="F220" s="452" t="s">
        <v>565</v>
      </c>
      <c r="G220" s="451" t="s">
        <v>248</v>
      </c>
      <c r="H220" s="451" t="s">
        <v>77</v>
      </c>
      <c r="I220" s="339"/>
      <c r="J220" s="339"/>
      <c r="K220" s="339"/>
      <c r="L220" s="339"/>
      <c r="M220" s="382">
        <v>120</v>
      </c>
      <c r="N220" s="374" t="str">
        <f>IF(M220&lt;=0,"",IF(M220&lt;=2,"Muy Baja",IF(M220&lt;=24,"Baja",IF(M220&lt;=500,"Media",IF(M220&lt;=5000,"Alta","Muy Alta")))))</f>
        <v>Media</v>
      </c>
      <c r="O220" s="366">
        <f>IF(N220="","",IF(N220="Muy Baja",0.2,IF(N220="Baja",0.4,IF(N220="Media",0.6,IF(N220="Alta",0.8,IF(N220="Muy Alta",1,))))))</f>
        <v>0.6</v>
      </c>
      <c r="P220" s="367" t="s">
        <v>78</v>
      </c>
      <c r="Q220" s="366" t="str">
        <f>IF(NOT(ISERROR(MATCH(P220,'[15]Tabla Impacto'!$B$222:$B$224,0))),'[15]Tabla Impacto'!$F$224&amp;"Por favor no seleccionar los criterios de impacto(Afectación Económica o presupuestal y Pérdida Reputacional)",P220)</f>
        <v xml:space="preserve">     El riesgo afecta la imagen de la entidad con algunos usuarios de relevancia frente al logro de los objetivos</v>
      </c>
      <c r="R220" s="374" t="str">
        <f>IF(OR(Q220='[15]Tabla Impacto'!$C$12,Q220='[15]Tabla Impacto'!$D$12),"Leve",IF(OR(Q220='[15]Tabla Impacto'!$C$13,Q220='[15]Tabla Impacto'!$D$13),"Menor",IF(OR(Q220='[15]Tabla Impacto'!$C$14,Q220='[15]Tabla Impacto'!$D$14),"Moderado",IF(OR(Q220='[15]Tabla Impacto'!$C$15,Q220='[15]Tabla Impacto'!$D$15),"Mayor",IF(OR(Q220='[15]Tabla Impacto'!$C$16,Q220='[15]Tabla Impacto'!$D$16),"Catastrófico","")))))</f>
        <v>Moderado</v>
      </c>
      <c r="S220" s="366">
        <f>IF(R220="","",IF(R220="Leve",0.2,IF(R220="Menor",0.4,IF(R220="Moderado",0.6,IF(R220="Mayor",0.8,IF(R220="Catastrófico",1,))))))</f>
        <v>0.6</v>
      </c>
      <c r="T220" s="365" t="str">
        <f>IF(OR(AND(N220="Muy Baja",R220="Leve"),AND(N220="Muy Baja",R220="Menor"),AND(N220="Baja",R220="Leve")),"Bajo",IF(OR(AND(N220="Muy baja",R220="Moderado"),AND(N220="Baja",R220="Menor"),AND(N220="Baja",R220="Moderado"),AND(N220="Media",R220="Leve"),AND(N220="Media",R220="Menor"),AND(N220="Media",R220="Moderado"),AND(N220="Alta",R220="Leve"),AND(N220="Alta",R220="Menor")),"Moderado",IF(OR(AND(N220="Muy Baja",R220="Mayor"),AND(N220="Baja",R220="Mayor"),AND(N220="Media",R220="Mayor"),AND(N220="Alta",R220="Moderado"),AND(N220="Alta",R220="Mayor"),AND(N220="Muy Alta",R220="Leve"),AND(N220="Muy Alta",R220="Menor"),AND(N220="Muy Alta",R220="Moderado"),AND(N220="Muy Alta",R220="Mayor")),"Alto",IF(OR(AND(N220="Muy Baja",R220="Catastrófico"),AND(N220="Baja",R220="Catastrófico"),AND(N220="Media",R220="Catastrófico"),AND(N220="Alta",R220="Catastrófico"),AND(N220="Muy Alta",R220="Catastrófico")),"Extremo",""))))</f>
        <v>Moderado</v>
      </c>
      <c r="U220" s="208">
        <v>1</v>
      </c>
      <c r="V220" s="215" t="s">
        <v>469</v>
      </c>
      <c r="W220" s="193" t="str">
        <f>IF(OR(X220="Preventivo",X220="Detectivo"),"Probabilidad",IF(X220="Correctivo","Impacto",""))</f>
        <v>Probabilidad</v>
      </c>
      <c r="X220" s="194" t="s">
        <v>79</v>
      </c>
      <c r="Y220" s="194" t="s">
        <v>80</v>
      </c>
      <c r="Z220" s="195" t="str">
        <f>IF(AND(X220="Preventivo",Y220="Automático"),"50%",IF(AND(X220="Preventivo",Y220="Manual"),"40%",IF(AND(X220="Detectivo",Y220="Automático"),"40%",IF(AND(X220="Detectivo",Y220="Manual"),"30%",IF(AND(X220="Correctivo",Y220="Automático"),"35%",IF(AND(X220="Correctivo",Y220="Manual"),"25%",""))))))</f>
        <v>40%</v>
      </c>
      <c r="AA220" s="194"/>
      <c r="AB220" s="194" t="s">
        <v>84</v>
      </c>
      <c r="AC220" s="194" t="s">
        <v>259</v>
      </c>
      <c r="AD220" s="196">
        <f>IFERROR(IF(W220="Probabilidad",(O220-(+O220*Z220)),IF(W220="Impacto",O220,"")),"")</f>
        <v>0.36</v>
      </c>
      <c r="AE220" s="197" t="str">
        <f>IFERROR(IF(AD220="","",IF(AD220&lt;=0.2,"Muy Baja",IF(AD220&lt;=0.4,"Baja",IF(AD220&lt;=0.6,"Media",IF(AD220&lt;=0.8,"Alta","Muy Alta"))))),"")</f>
        <v>Baja</v>
      </c>
      <c r="AF220" s="195">
        <f>+AD220</f>
        <v>0.36</v>
      </c>
      <c r="AG220" s="197" t="str">
        <f>IFERROR(IF(AH220="","",IF(AH220&lt;=0.2,"Leve",IF(AH220&lt;=0.4,"Menor",IF(AH220&lt;=0.6,"Moderado",IF(AH220&lt;=0.8,"Mayor","Catastrófico"))))),"")</f>
        <v>Moderado</v>
      </c>
      <c r="AH220" s="195">
        <f t="shared" ref="AH220" si="294">IFERROR(IF(W220="Impacto",(S220-(+S220*Z220)),IF(W220="Probabilidad",S220,"")),"")</f>
        <v>0.6</v>
      </c>
      <c r="AI220" s="198" t="str">
        <f>IFERROR(IF(OR(AND(AE220="Muy Baja",AG220="Leve"),AND(AE220="Muy Baja",AG220="Menor"),AND(AE220="Baja",AG220="Leve")),"Bajo",IF(OR(AND(AE220="Muy baja",AG220="Moderado"),AND(AE220="Baja",AG220="Menor"),AND(AE220="Baja",AG220="Moderado"),AND(AE220="Media",AG220="Leve"),AND(AE220="Media",AG220="Menor"),AND(AE220="Media",AG220="Moderado"),AND(AE220="Alta",AG220="Leve"),AND(AE220="Alta",AG220="Menor")),"Moderado",IF(OR(AND(AE220="Muy Baja",AG220="Mayor"),AND(AE220="Baja",AG220="Mayor"),AND(AE220="Media",AG220="Mayor"),AND(AE220="Alta",AG220="Moderado"),AND(AE220="Alta",AG220="Mayor"),AND(AE220="Muy Alta",AG220="Leve"),AND(AE220="Muy Alta",AG220="Menor"),AND(AE220="Muy Alta",AG220="Moderado"),AND(AE220="Muy Alta",AG220="Mayor")),"Alto",IF(OR(AND(AE220="Muy Baja",AG220="Catastrófico"),AND(AE220="Baja",AG220="Catastrófico"),AND(AE220="Media",AG220="Catastrófico"),AND(AE220="Alta",AG220="Catastrófico"),AND(AE220="Muy Alta",AG220="Catastrófico")),"Extremo","")))),"")</f>
        <v>Moderado</v>
      </c>
      <c r="AJ220" s="199"/>
      <c r="AK220" s="190" t="s">
        <v>470</v>
      </c>
      <c r="AL220" s="190" t="s">
        <v>462</v>
      </c>
      <c r="AM220" s="190" t="s">
        <v>471</v>
      </c>
      <c r="AN220" s="201" t="s">
        <v>466</v>
      </c>
      <c r="AO220" s="339" t="s">
        <v>472</v>
      </c>
      <c r="AP220" s="339" t="s">
        <v>473</v>
      </c>
      <c r="AQ220" s="339" t="s">
        <v>462</v>
      </c>
    </row>
    <row r="221" spans="1:43" s="202" customFormat="1" ht="99.75" customHeight="1" x14ac:dyDescent="0.2">
      <c r="A221" s="397"/>
      <c r="B221" s="395"/>
      <c r="C221" s="339"/>
      <c r="D221" s="339"/>
      <c r="E221" s="339"/>
      <c r="F221" s="452"/>
      <c r="G221" s="451"/>
      <c r="H221" s="451"/>
      <c r="I221" s="339"/>
      <c r="J221" s="339"/>
      <c r="K221" s="339"/>
      <c r="L221" s="339"/>
      <c r="M221" s="382"/>
      <c r="N221" s="374"/>
      <c r="O221" s="366"/>
      <c r="P221" s="367"/>
      <c r="Q221" s="366">
        <f ca="1">IF(NOT(ISERROR(MATCH(P221,_xlfn.ANCHORARRAY(F232),0))),O234&amp;"Por favor no seleccionar los criterios de impacto",P221)</f>
        <v>0</v>
      </c>
      <c r="R221" s="374"/>
      <c r="S221" s="366"/>
      <c r="T221" s="365"/>
      <c r="U221" s="208">
        <v>2</v>
      </c>
      <c r="V221" s="210" t="s">
        <v>474</v>
      </c>
      <c r="W221" s="193" t="str">
        <f>IF(OR(X221="Preventivo",X221="Detectivo"),"Probabilidad",IF(X221="Correctivo","Impacto",""))</f>
        <v>Probabilidad</v>
      </c>
      <c r="X221" s="194" t="s">
        <v>81</v>
      </c>
      <c r="Y221" s="194" t="s">
        <v>80</v>
      </c>
      <c r="Z221" s="195" t="str">
        <f t="shared" ref="Z221:Z225" si="295">IF(AND(X221="Preventivo",Y221="Automático"),"50%",IF(AND(X221="Preventivo",Y221="Manual"),"40%",IF(AND(X221="Detectivo",Y221="Automático"),"40%",IF(AND(X221="Detectivo",Y221="Manual"),"30%",IF(AND(X221="Correctivo",Y221="Automático"),"35%",IF(AND(X221="Correctivo",Y221="Manual"),"25%",""))))))</f>
        <v>30%</v>
      </c>
      <c r="AA221" s="194"/>
      <c r="AB221" s="194" t="s">
        <v>84</v>
      </c>
      <c r="AC221" s="194" t="s">
        <v>259</v>
      </c>
      <c r="AD221" s="196">
        <f>IFERROR(IF(AND(W220="Probabilidad",W221="Probabilidad"),(AF220-(+AF220*Z221)),IF(W221="Probabilidad",(O220-(+O220*Z221)),IF(W221="Impacto",AF220,""))),"")</f>
        <v>0.252</v>
      </c>
      <c r="AE221" s="197" t="str">
        <f t="shared" ref="AE221:AE225" si="296">IFERROR(IF(AD221="","",IF(AD221&lt;=0.2,"Muy Baja",IF(AD221&lt;=0.4,"Baja",IF(AD221&lt;=0.6,"Media",IF(AD221&lt;=0.8,"Alta","Muy Alta"))))),"")</f>
        <v>Baja</v>
      </c>
      <c r="AF221" s="195">
        <f t="shared" ref="AF221:AF225" si="297">+AD221</f>
        <v>0.252</v>
      </c>
      <c r="AG221" s="197" t="str">
        <f t="shared" ref="AG221:AG225" si="298">IFERROR(IF(AH221="","",IF(AH221&lt;=0.2,"Leve",IF(AH221&lt;=0.4,"Menor",IF(AH221&lt;=0.6,"Moderado",IF(AH221&lt;=0.8,"Mayor","Catastrófico"))))),"")</f>
        <v>Moderado</v>
      </c>
      <c r="AH221" s="195">
        <f t="shared" ref="AH221" si="299">IFERROR(IF(AND(W220="Impacto",W221="Impacto"),(AH220-(+AH220*Z221)),IF(W221="Impacto",($R$13-(+$R$13*Z221)),IF(W221="Probabilidad",AH220,""))),"")</f>
        <v>0.6</v>
      </c>
      <c r="AI221" s="198" t="str">
        <f t="shared" ref="AI221:AI222" si="300">IFERROR(IF(OR(AND(AE221="Muy Baja",AG221="Leve"),AND(AE221="Muy Baja",AG221="Menor"),AND(AE221="Baja",AG221="Leve")),"Bajo",IF(OR(AND(AE221="Muy baja",AG221="Moderado"),AND(AE221="Baja",AG221="Menor"),AND(AE221="Baja",AG221="Moderado"),AND(AE221="Media",AG221="Leve"),AND(AE221="Media",AG221="Menor"),AND(AE221="Media",AG221="Moderado"),AND(AE221="Alta",AG221="Leve"),AND(AE221="Alta",AG221="Menor")),"Moderado",IF(OR(AND(AE221="Muy Baja",AG221="Mayor"),AND(AE221="Baja",AG221="Mayor"),AND(AE221="Media",AG221="Mayor"),AND(AE221="Alta",AG221="Moderado"),AND(AE221="Alta",AG221="Mayor"),AND(AE221="Muy Alta",AG221="Leve"),AND(AE221="Muy Alta",AG221="Menor"),AND(AE221="Muy Alta",AG221="Moderado"),AND(AE221="Muy Alta",AG221="Mayor")),"Alto",IF(OR(AND(AE221="Muy Baja",AG221="Catastrófico"),AND(AE221="Baja",AG221="Catastrófico"),AND(AE221="Media",AG221="Catastrófico"),AND(AE221="Alta",AG221="Catastrófico"),AND(AE221="Muy Alta",AG221="Catastrófico")),"Extremo","")))),"")</f>
        <v>Moderado</v>
      </c>
      <c r="AJ221" s="199"/>
      <c r="AK221" s="190" t="s">
        <v>475</v>
      </c>
      <c r="AL221" s="190" t="s">
        <v>462</v>
      </c>
      <c r="AM221" s="190" t="s">
        <v>476</v>
      </c>
      <c r="AN221" s="201" t="s">
        <v>466</v>
      </c>
      <c r="AO221" s="339"/>
      <c r="AP221" s="339"/>
      <c r="AQ221" s="339"/>
    </row>
    <row r="222" spans="1:43" s="202" customFormat="1" ht="15" customHeight="1" x14ac:dyDescent="0.2">
      <c r="A222" s="397"/>
      <c r="B222" s="395"/>
      <c r="C222" s="339"/>
      <c r="D222" s="339"/>
      <c r="E222" s="339"/>
      <c r="F222" s="452"/>
      <c r="G222" s="451"/>
      <c r="H222" s="451"/>
      <c r="I222" s="339"/>
      <c r="J222" s="339"/>
      <c r="K222" s="339"/>
      <c r="L222" s="339"/>
      <c r="M222" s="382"/>
      <c r="N222" s="374"/>
      <c r="O222" s="366"/>
      <c r="P222" s="367"/>
      <c r="Q222" s="366">
        <f ca="1">IF(NOT(ISERROR(MATCH(P222,_xlfn.ANCHORARRAY(F233),0))),O235&amp;"Por favor no seleccionar los criterios de impacto",P222)</f>
        <v>0</v>
      </c>
      <c r="R222" s="374"/>
      <c r="S222" s="366"/>
      <c r="T222" s="365"/>
      <c r="U222" s="208">
        <v>3</v>
      </c>
      <c r="V222" s="192"/>
      <c r="W222" s="193" t="str">
        <f>IF(OR(X222="Preventivo",X222="Detectivo"),"Probabilidad",IF(X222="Correctivo","Impacto",""))</f>
        <v/>
      </c>
      <c r="X222" s="194"/>
      <c r="Y222" s="194"/>
      <c r="Z222" s="195" t="str">
        <f t="shared" si="295"/>
        <v/>
      </c>
      <c r="AA222" s="194"/>
      <c r="AB222" s="194"/>
      <c r="AC222" s="194"/>
      <c r="AD222" s="196" t="str">
        <f>IFERROR(IF(AND(W221="Probabilidad",W222="Probabilidad"),(AF221-(+AF221*Z222)),IF(AND(W221="Impacto",W222="Probabilidad"),(AF220-(+AF220*Z222)),IF(W222="Impacto",AF221,""))),"")</f>
        <v/>
      </c>
      <c r="AE222" s="197" t="str">
        <f t="shared" si="296"/>
        <v/>
      </c>
      <c r="AF222" s="195" t="str">
        <f t="shared" si="297"/>
        <v/>
      </c>
      <c r="AG222" s="197" t="str">
        <f t="shared" si="298"/>
        <v/>
      </c>
      <c r="AH222" s="195" t="str">
        <f t="shared" ref="AH222:AH225" si="301">IFERROR(IF(AND(W221="Impacto",W222="Impacto"),(AH221-(+AH221*Z222)),IF(AND(W221="Probabilidad",W222="Impacto"),(AH220-(+AH220*Z222)),IF(W222="Probabilidad",AH221,""))),"")</f>
        <v/>
      </c>
      <c r="AI222" s="198" t="str">
        <f t="shared" si="300"/>
        <v/>
      </c>
      <c r="AJ222" s="199"/>
      <c r="AK222" s="190"/>
      <c r="AL222" s="200"/>
      <c r="AM222" s="200"/>
      <c r="AN222" s="201"/>
      <c r="AO222" s="339"/>
      <c r="AP222" s="339"/>
      <c r="AQ222" s="339"/>
    </row>
    <row r="223" spans="1:43" s="202" customFormat="1" ht="15" customHeight="1" x14ac:dyDescent="0.2">
      <c r="A223" s="397"/>
      <c r="B223" s="395"/>
      <c r="C223" s="339"/>
      <c r="D223" s="339"/>
      <c r="E223" s="339"/>
      <c r="F223" s="452"/>
      <c r="G223" s="451"/>
      <c r="H223" s="451"/>
      <c r="I223" s="339"/>
      <c r="J223" s="339"/>
      <c r="K223" s="339"/>
      <c r="L223" s="339"/>
      <c r="M223" s="382"/>
      <c r="N223" s="374"/>
      <c r="O223" s="366"/>
      <c r="P223" s="367"/>
      <c r="Q223" s="366">
        <f ca="1">IF(NOT(ISERROR(MATCH(P223,_xlfn.ANCHORARRAY(F234),0))),O236&amp;"Por favor no seleccionar los criterios de impacto",P223)</f>
        <v>0</v>
      </c>
      <c r="R223" s="374"/>
      <c r="S223" s="366"/>
      <c r="T223" s="365"/>
      <c r="U223" s="208">
        <v>4</v>
      </c>
      <c r="V223" s="191"/>
      <c r="W223" s="193" t="str">
        <f t="shared" ref="W223:W225" si="302">IF(OR(X223="Preventivo",X223="Detectivo"),"Probabilidad",IF(X223="Correctivo","Impacto",""))</f>
        <v/>
      </c>
      <c r="X223" s="194"/>
      <c r="Y223" s="194"/>
      <c r="Z223" s="195" t="str">
        <f t="shared" si="295"/>
        <v/>
      </c>
      <c r="AA223" s="194"/>
      <c r="AB223" s="194"/>
      <c r="AC223" s="194"/>
      <c r="AD223" s="196" t="str">
        <f t="shared" ref="AD223:AD225" si="303">IFERROR(IF(AND(W222="Probabilidad",W223="Probabilidad"),(AF222-(+AF222*Z223)),IF(AND(W222="Impacto",W223="Probabilidad"),(AF221-(+AF221*Z223)),IF(W223="Impacto",AF222,""))),"")</f>
        <v/>
      </c>
      <c r="AE223" s="197" t="str">
        <f t="shared" si="296"/>
        <v/>
      </c>
      <c r="AF223" s="195" t="str">
        <f t="shared" si="297"/>
        <v/>
      </c>
      <c r="AG223" s="197" t="str">
        <f t="shared" si="298"/>
        <v/>
      </c>
      <c r="AH223" s="195" t="str">
        <f t="shared" si="301"/>
        <v/>
      </c>
      <c r="AI223" s="198" t="str">
        <f>IFERROR(IF(OR(AND(AE223="Muy Baja",AG223="Leve"),AND(AE223="Muy Baja",AG223="Menor"),AND(AE223="Baja",AG223="Leve")),"Bajo",IF(OR(AND(AE223="Muy baja",AG223="Moderado"),AND(AE223="Baja",AG223="Menor"),AND(AE223="Baja",AG223="Moderado"),AND(AE223="Media",AG223="Leve"),AND(AE223="Media",AG223="Menor"),AND(AE223="Media",AG223="Moderado"),AND(AE223="Alta",AG223="Leve"),AND(AE223="Alta",AG223="Menor")),"Moderado",IF(OR(AND(AE223="Muy Baja",AG223="Mayor"),AND(AE223="Baja",AG223="Mayor"),AND(AE223="Media",AG223="Mayor"),AND(AE223="Alta",AG223="Moderado"),AND(AE223="Alta",AG223="Mayor"),AND(AE223="Muy Alta",AG223="Leve"),AND(AE223="Muy Alta",AG223="Menor"),AND(AE223="Muy Alta",AG223="Moderado"),AND(AE223="Muy Alta",AG223="Mayor")),"Alto",IF(OR(AND(AE223="Muy Baja",AG223="Catastrófico"),AND(AE223="Baja",AG223="Catastrófico"),AND(AE223="Media",AG223="Catastrófico"),AND(AE223="Alta",AG223="Catastrófico"),AND(AE223="Muy Alta",AG223="Catastrófico")),"Extremo","")))),"")</f>
        <v/>
      </c>
      <c r="AJ223" s="199"/>
      <c r="AK223" s="190"/>
      <c r="AL223" s="200"/>
      <c r="AM223" s="200"/>
      <c r="AN223" s="201"/>
      <c r="AO223" s="339"/>
      <c r="AP223" s="339"/>
      <c r="AQ223" s="339"/>
    </row>
    <row r="224" spans="1:43" s="202" customFormat="1" ht="15" customHeight="1" x14ac:dyDescent="0.2">
      <c r="A224" s="397"/>
      <c r="B224" s="395"/>
      <c r="C224" s="339"/>
      <c r="D224" s="339"/>
      <c r="E224" s="339"/>
      <c r="F224" s="452"/>
      <c r="G224" s="451"/>
      <c r="H224" s="451"/>
      <c r="I224" s="339"/>
      <c r="J224" s="339"/>
      <c r="K224" s="339"/>
      <c r="L224" s="339"/>
      <c r="M224" s="382"/>
      <c r="N224" s="374"/>
      <c r="O224" s="366"/>
      <c r="P224" s="367"/>
      <c r="Q224" s="366">
        <f ca="1">IF(NOT(ISERROR(MATCH(P224,_xlfn.ANCHORARRAY(F235),0))),O237&amp;"Por favor no seleccionar los criterios de impacto",P224)</f>
        <v>0</v>
      </c>
      <c r="R224" s="374"/>
      <c r="S224" s="366"/>
      <c r="T224" s="365"/>
      <c r="U224" s="208">
        <v>5</v>
      </c>
      <c r="V224" s="191"/>
      <c r="W224" s="193" t="str">
        <f t="shared" si="302"/>
        <v/>
      </c>
      <c r="X224" s="194"/>
      <c r="Y224" s="194"/>
      <c r="Z224" s="195" t="str">
        <f t="shared" si="295"/>
        <v/>
      </c>
      <c r="AA224" s="194"/>
      <c r="AB224" s="194"/>
      <c r="AC224" s="194"/>
      <c r="AD224" s="196" t="str">
        <f t="shared" si="303"/>
        <v/>
      </c>
      <c r="AE224" s="197" t="str">
        <f t="shared" si="296"/>
        <v/>
      </c>
      <c r="AF224" s="195" t="str">
        <f t="shared" si="297"/>
        <v/>
      </c>
      <c r="AG224" s="197" t="str">
        <f t="shared" si="298"/>
        <v/>
      </c>
      <c r="AH224" s="195" t="str">
        <f t="shared" si="301"/>
        <v/>
      </c>
      <c r="AI224" s="198" t="str">
        <f t="shared" ref="AI224:AI225" si="304">IFERROR(IF(OR(AND(AE224="Muy Baja",AG224="Leve"),AND(AE224="Muy Baja",AG224="Menor"),AND(AE224="Baja",AG224="Leve")),"Bajo",IF(OR(AND(AE224="Muy baja",AG224="Moderado"),AND(AE224="Baja",AG224="Menor"),AND(AE224="Baja",AG224="Moderado"),AND(AE224="Media",AG224="Leve"),AND(AE224="Media",AG224="Menor"),AND(AE224="Media",AG224="Moderado"),AND(AE224="Alta",AG224="Leve"),AND(AE224="Alta",AG224="Menor")),"Moderado",IF(OR(AND(AE224="Muy Baja",AG224="Mayor"),AND(AE224="Baja",AG224="Mayor"),AND(AE224="Media",AG224="Mayor"),AND(AE224="Alta",AG224="Moderado"),AND(AE224="Alta",AG224="Mayor"),AND(AE224="Muy Alta",AG224="Leve"),AND(AE224="Muy Alta",AG224="Menor"),AND(AE224="Muy Alta",AG224="Moderado"),AND(AE224="Muy Alta",AG224="Mayor")),"Alto",IF(OR(AND(AE224="Muy Baja",AG224="Catastrófico"),AND(AE224="Baja",AG224="Catastrófico"),AND(AE224="Media",AG224="Catastrófico"),AND(AE224="Alta",AG224="Catastrófico"),AND(AE224="Muy Alta",AG224="Catastrófico")),"Extremo","")))),"")</f>
        <v/>
      </c>
      <c r="AJ224" s="199"/>
      <c r="AK224" s="190"/>
      <c r="AL224" s="200"/>
      <c r="AM224" s="200"/>
      <c r="AN224" s="201"/>
      <c r="AO224" s="339"/>
      <c r="AP224" s="339"/>
      <c r="AQ224" s="339"/>
    </row>
    <row r="225" spans="1:43" s="202" customFormat="1" ht="15" customHeight="1" x14ac:dyDescent="0.2">
      <c r="A225" s="397"/>
      <c r="B225" s="396"/>
      <c r="C225" s="339"/>
      <c r="D225" s="339"/>
      <c r="E225" s="339"/>
      <c r="F225" s="452"/>
      <c r="G225" s="451"/>
      <c r="H225" s="451"/>
      <c r="I225" s="339"/>
      <c r="J225" s="339"/>
      <c r="K225" s="339"/>
      <c r="L225" s="339"/>
      <c r="M225" s="382"/>
      <c r="N225" s="374"/>
      <c r="O225" s="366"/>
      <c r="P225" s="367"/>
      <c r="Q225" s="366">
        <f ca="1">IF(NOT(ISERROR(MATCH(P225,_xlfn.ANCHORARRAY(F236),0))),O238&amp;"Por favor no seleccionar los criterios de impacto",P225)</f>
        <v>0</v>
      </c>
      <c r="R225" s="374"/>
      <c r="S225" s="366"/>
      <c r="T225" s="365"/>
      <c r="U225" s="208">
        <v>6</v>
      </c>
      <c r="V225" s="191"/>
      <c r="W225" s="193" t="str">
        <f t="shared" si="302"/>
        <v/>
      </c>
      <c r="X225" s="194"/>
      <c r="Y225" s="194"/>
      <c r="Z225" s="195" t="str">
        <f t="shared" si="295"/>
        <v/>
      </c>
      <c r="AA225" s="194"/>
      <c r="AB225" s="194"/>
      <c r="AC225" s="194"/>
      <c r="AD225" s="196" t="str">
        <f t="shared" si="303"/>
        <v/>
      </c>
      <c r="AE225" s="197" t="str">
        <f t="shared" si="296"/>
        <v/>
      </c>
      <c r="AF225" s="195" t="str">
        <f t="shared" si="297"/>
        <v/>
      </c>
      <c r="AG225" s="197" t="str">
        <f t="shared" si="298"/>
        <v/>
      </c>
      <c r="AH225" s="195" t="str">
        <f t="shared" si="301"/>
        <v/>
      </c>
      <c r="AI225" s="198" t="str">
        <f t="shared" si="304"/>
        <v/>
      </c>
      <c r="AJ225" s="199"/>
      <c r="AK225" s="190"/>
      <c r="AL225" s="200"/>
      <c r="AM225" s="200"/>
      <c r="AN225" s="201"/>
      <c r="AO225" s="339"/>
      <c r="AP225" s="339"/>
      <c r="AQ225" s="339"/>
    </row>
    <row r="226" spans="1:43" s="202" customFormat="1" x14ac:dyDescent="0.2">
      <c r="A226" s="397"/>
      <c r="B226" s="394"/>
      <c r="C226" s="339"/>
      <c r="D226" s="339"/>
      <c r="E226" s="339"/>
      <c r="F226" s="339"/>
      <c r="G226" s="339"/>
      <c r="H226" s="339"/>
      <c r="I226" s="339"/>
      <c r="J226" s="339"/>
      <c r="K226" s="339"/>
      <c r="L226" s="339"/>
      <c r="M226" s="382"/>
      <c r="N226" s="374" t="str">
        <f>IF(M226&lt;=0,"",IF(M226&lt;=2,"Muy Baja",IF(M226&lt;=24,"Baja",IF(M226&lt;=500,"Media",IF(M226&lt;=5000,"Alta","Muy Alta")))))</f>
        <v/>
      </c>
      <c r="O226" s="366" t="str">
        <f>IF(N226="","",IF(N226="Muy Baja",0.2,IF(N226="Baja",0.4,IF(N226="Media",0.6,IF(N226="Alta",0.8,IF(N226="Muy Alta",1,))))))</f>
        <v/>
      </c>
      <c r="P226" s="367"/>
      <c r="Q226" s="366">
        <f ca="1">IF(NOT(ISERROR(MATCH(P226,'Tabla Impacto'!$B$222:$B$224,0))),'Tabla Impacto'!$F$224&amp;"Por favor no seleccionar los criterios de impacto(Afectación Económica o presupuestal y Pérdida Reputacional)",P226)</f>
        <v>0</v>
      </c>
      <c r="R226" s="374" t="str">
        <f ca="1">IF(OR(Q226='Tabla Impacto'!$C$12,Q226='Tabla Impacto'!$D$12),"Leve",IF(OR(Q226='Tabla Impacto'!$C$13,Q226='Tabla Impacto'!$D$13),"Menor",IF(OR(Q226='Tabla Impacto'!$C$14,Q226='Tabla Impacto'!$D$14),"Moderado",IF(OR(Q226='Tabla Impacto'!$C$15,Q226='Tabla Impacto'!$D$15),"Mayor",IF(OR(Q226='Tabla Impacto'!$C$16,Q226='Tabla Impacto'!$D$16),"Catastrófico","")))))</f>
        <v/>
      </c>
      <c r="S226" s="366" t="str">
        <f ca="1">IF(R226="","",IF(R226="Leve",0.2,IF(R226="Menor",0.4,IF(R226="Moderado",0.6,IF(R226="Mayor",0.8,IF(R226="Catastrófico",1,))))))</f>
        <v/>
      </c>
      <c r="T226" s="365" t="str">
        <f ca="1">IF(OR(AND(N226="Muy Baja",R226="Leve"),AND(N226="Muy Baja",R226="Menor"),AND(N226="Baja",R226="Leve")),"Bajo",IF(OR(AND(N226="Muy baja",R226="Moderado"),AND(N226="Baja",R226="Menor"),AND(N226="Baja",R226="Moderado"),AND(N226="Media",R226="Leve"),AND(N226="Media",R226="Menor"),AND(N226="Media",R226="Moderado"),AND(N226="Alta",R226="Leve"),AND(N226="Alta",R226="Menor")),"Moderado",IF(OR(AND(N226="Muy Baja",R226="Mayor"),AND(N226="Baja",R226="Mayor"),AND(N226="Media",R226="Mayor"),AND(N226="Alta",R226="Moderado"),AND(N226="Alta",R226="Mayor"),AND(N226="Muy Alta",R226="Leve"),AND(N226="Muy Alta",R226="Menor"),AND(N226="Muy Alta",R226="Moderado"),AND(N226="Muy Alta",R226="Mayor")),"Alto",IF(OR(AND(N226="Muy Baja",R226="Catastrófico"),AND(N226="Baja",R226="Catastrófico"),AND(N226="Media",R226="Catastrófico"),AND(N226="Alta",R226="Catastrófico"),AND(N226="Muy Alta",R226="Catastrófico")),"Extremo",""))))</f>
        <v/>
      </c>
      <c r="U226" s="208">
        <v>1</v>
      </c>
      <c r="V226" s="191"/>
      <c r="W226" s="193" t="str">
        <f>IF(OR(X226="Preventivo",X226="Detectivo"),"Probabilidad",IF(X226="Correctivo","Impacto",""))</f>
        <v/>
      </c>
      <c r="X226" s="194"/>
      <c r="Y226" s="194"/>
      <c r="Z226" s="195" t="str">
        <f>IF(AND(X226="Preventivo",Y226="Automático"),"50%",IF(AND(X226="Preventivo",Y226="Manual"),"40%",IF(AND(X226="Detectivo",Y226="Automático"),"40%",IF(AND(X226="Detectivo",Y226="Manual"),"30%",IF(AND(X226="Correctivo",Y226="Automático"),"35%",IF(AND(X226="Correctivo",Y226="Manual"),"25%",""))))))</f>
        <v/>
      </c>
      <c r="AA226" s="194"/>
      <c r="AB226" s="194"/>
      <c r="AC226" s="194"/>
      <c r="AD226" s="196" t="str">
        <f>IFERROR(IF(W226="Probabilidad",(O226-(+O226*Z226)),IF(W226="Impacto",O226,"")),"")</f>
        <v/>
      </c>
      <c r="AE226" s="197" t="str">
        <f>IFERROR(IF(AD226="","",IF(AD226&lt;=0.2,"Muy Baja",IF(AD226&lt;=0.4,"Baja",IF(AD226&lt;=0.6,"Media",IF(AD226&lt;=0.8,"Alta","Muy Alta"))))),"")</f>
        <v/>
      </c>
      <c r="AF226" s="195" t="str">
        <f>+AD226</f>
        <v/>
      </c>
      <c r="AG226" s="197" t="str">
        <f>IFERROR(IF(AH226="","",IF(AH226&lt;=0.2,"Leve",IF(AH226&lt;=0.4,"Menor",IF(AH226&lt;=0.6,"Moderado",IF(AH226&lt;=0.8,"Mayor","Catastrófico"))))),"")</f>
        <v/>
      </c>
      <c r="AH226" s="195" t="str">
        <f>IFERROR(IF(W226="Impacto",(S226-(+S226*Z226)),IF(W226="Probabilidad",S226,"")),"")</f>
        <v/>
      </c>
      <c r="AI226" s="198" t="str">
        <f>IFERROR(IF(OR(AND(AE226="Muy Baja",AG226="Leve"),AND(AE226="Muy Baja",AG226="Menor"),AND(AE226="Baja",AG226="Leve")),"Bajo",IF(OR(AND(AE226="Muy baja",AG226="Moderado"),AND(AE226="Baja",AG226="Menor"),AND(AE226="Baja",AG226="Moderado"),AND(AE226="Media",AG226="Leve"),AND(AE226="Media",AG226="Menor"),AND(AE226="Media",AG226="Moderado"),AND(AE226="Alta",AG226="Leve"),AND(AE226="Alta",AG226="Menor")),"Moderado",IF(OR(AND(AE226="Muy Baja",AG226="Mayor"),AND(AE226="Baja",AG226="Mayor"),AND(AE226="Media",AG226="Mayor"),AND(AE226="Alta",AG226="Moderado"),AND(AE226="Alta",AG226="Mayor"),AND(AE226="Muy Alta",AG226="Leve"),AND(AE226="Muy Alta",AG226="Menor"),AND(AE226="Muy Alta",AG226="Moderado"),AND(AE226="Muy Alta",AG226="Mayor")),"Alto",IF(OR(AND(AE226="Muy Baja",AG226="Catastrófico"),AND(AE226="Baja",AG226="Catastrófico"),AND(AE226="Media",AG226="Catastrófico"),AND(AE226="Alta",AG226="Catastrófico"),AND(AE226="Muy Alta",AG226="Catastrófico")),"Extremo","")))),"")</f>
        <v/>
      </c>
      <c r="AJ226" s="199"/>
      <c r="AK226" s="190"/>
      <c r="AL226" s="200"/>
      <c r="AM226" s="200"/>
      <c r="AN226" s="201"/>
      <c r="AO226" s="382"/>
      <c r="AP226" s="382"/>
      <c r="AQ226" s="382"/>
    </row>
    <row r="227" spans="1:43" s="202" customFormat="1" x14ac:dyDescent="0.2">
      <c r="A227" s="397"/>
      <c r="B227" s="395"/>
      <c r="C227" s="339"/>
      <c r="D227" s="339"/>
      <c r="E227" s="339"/>
      <c r="F227" s="339"/>
      <c r="G227" s="339"/>
      <c r="H227" s="339"/>
      <c r="I227" s="339"/>
      <c r="J227" s="339"/>
      <c r="K227" s="339"/>
      <c r="L227" s="339"/>
      <c r="M227" s="382"/>
      <c r="N227" s="374"/>
      <c r="O227" s="366"/>
      <c r="P227" s="367"/>
      <c r="Q227" s="366">
        <f ca="1">IF(NOT(ISERROR(MATCH(P227,_xlfn.ANCHORARRAY(F238),0))),O240&amp;"Por favor no seleccionar los criterios de impacto",P227)</f>
        <v>0</v>
      </c>
      <c r="R227" s="374"/>
      <c r="S227" s="366"/>
      <c r="T227" s="365"/>
      <c r="U227" s="208">
        <v>2</v>
      </c>
      <c r="V227" s="191"/>
      <c r="W227" s="193" t="str">
        <f>IF(OR(X227="Preventivo",X227="Detectivo"),"Probabilidad",IF(X227="Correctivo","Impacto",""))</f>
        <v/>
      </c>
      <c r="X227" s="194"/>
      <c r="Y227" s="194"/>
      <c r="Z227" s="195" t="str">
        <f t="shared" ref="Z227:Z231" si="305">IF(AND(X227="Preventivo",Y227="Automático"),"50%",IF(AND(X227="Preventivo",Y227="Manual"),"40%",IF(AND(X227="Detectivo",Y227="Automático"),"40%",IF(AND(X227="Detectivo",Y227="Manual"),"30%",IF(AND(X227="Correctivo",Y227="Automático"),"35%",IF(AND(X227="Correctivo",Y227="Manual"),"25%",""))))))</f>
        <v/>
      </c>
      <c r="AA227" s="194"/>
      <c r="AB227" s="194"/>
      <c r="AC227" s="194"/>
      <c r="AD227" s="196" t="str">
        <f>IFERROR(IF(AND(W226="Probabilidad",W227="Probabilidad"),(AF226-(+AF226*Z227)),IF(W227="Probabilidad",(O226-(+O226*Z227)),IF(W227="Impacto",AF226,""))),"")</f>
        <v/>
      </c>
      <c r="AE227" s="197" t="str">
        <f t="shared" ref="AE227:AE243" si="306">IFERROR(IF(AD227="","",IF(AD227&lt;=0.2,"Muy Baja",IF(AD227&lt;=0.4,"Baja",IF(AD227&lt;=0.6,"Media",IF(AD227&lt;=0.8,"Alta","Muy Alta"))))),"")</f>
        <v/>
      </c>
      <c r="AF227" s="195" t="str">
        <f t="shared" ref="AF227:AF231" si="307">+AD227</f>
        <v/>
      </c>
      <c r="AG227" s="197" t="str">
        <f t="shared" ref="AG227:AG243" si="308">IFERROR(IF(AH227="","",IF(AH227&lt;=0.2,"Leve",IF(AH227&lt;=0.4,"Menor",IF(AH227&lt;=0.6,"Moderado",IF(AH227&lt;=0.8,"Mayor","Catastrófico"))))),"")</f>
        <v/>
      </c>
      <c r="AH227" s="195" t="str">
        <f>IFERROR(IF(AND(W226="Impacto",W227="Impacto"),(AH220-(+AH220*Z227)),IF(W227="Impacto",($S$226-(+$S$226*Z227)),IF(W227="Probabilidad",AH220,""))),"")</f>
        <v/>
      </c>
      <c r="AI227" s="198" t="str">
        <f t="shared" ref="AI227:AI228" si="309">IFERROR(IF(OR(AND(AE227="Muy Baja",AG227="Leve"),AND(AE227="Muy Baja",AG227="Menor"),AND(AE227="Baja",AG227="Leve")),"Bajo",IF(OR(AND(AE227="Muy baja",AG227="Moderado"),AND(AE227="Baja",AG227="Menor"),AND(AE227="Baja",AG227="Moderado"),AND(AE227="Media",AG227="Leve"),AND(AE227="Media",AG227="Menor"),AND(AE227="Media",AG227="Moderado"),AND(AE227="Alta",AG227="Leve"),AND(AE227="Alta",AG227="Menor")),"Moderado",IF(OR(AND(AE227="Muy Baja",AG227="Mayor"),AND(AE227="Baja",AG227="Mayor"),AND(AE227="Media",AG227="Mayor"),AND(AE227="Alta",AG227="Moderado"),AND(AE227="Alta",AG227="Mayor"),AND(AE227="Muy Alta",AG227="Leve"),AND(AE227="Muy Alta",AG227="Menor"),AND(AE227="Muy Alta",AG227="Moderado"),AND(AE227="Muy Alta",AG227="Mayor")),"Alto",IF(OR(AND(AE227="Muy Baja",AG227="Catastrófico"),AND(AE227="Baja",AG227="Catastrófico"),AND(AE227="Media",AG227="Catastrófico"),AND(AE227="Alta",AG227="Catastrófico"),AND(AE227="Muy Alta",AG227="Catastrófico")),"Extremo","")))),"")</f>
        <v/>
      </c>
      <c r="AJ227" s="199"/>
      <c r="AK227" s="190"/>
      <c r="AL227" s="200"/>
      <c r="AM227" s="200"/>
      <c r="AN227" s="201"/>
      <c r="AO227" s="382"/>
      <c r="AP227" s="382"/>
      <c r="AQ227" s="382"/>
    </row>
    <row r="228" spans="1:43" s="202" customFormat="1" x14ac:dyDescent="0.2">
      <c r="A228" s="397"/>
      <c r="B228" s="395"/>
      <c r="C228" s="339"/>
      <c r="D228" s="339"/>
      <c r="E228" s="339"/>
      <c r="F228" s="339"/>
      <c r="G228" s="339"/>
      <c r="H228" s="339"/>
      <c r="I228" s="339"/>
      <c r="J228" s="339"/>
      <c r="K228" s="339"/>
      <c r="L228" s="339"/>
      <c r="M228" s="382"/>
      <c r="N228" s="374"/>
      <c r="O228" s="366"/>
      <c r="P228" s="367"/>
      <c r="Q228" s="366">
        <f ca="1">IF(NOT(ISERROR(MATCH(P228,_xlfn.ANCHORARRAY(F239),0))),O241&amp;"Por favor no seleccionar los criterios de impacto",P228)</f>
        <v>0</v>
      </c>
      <c r="R228" s="374"/>
      <c r="S228" s="366"/>
      <c r="T228" s="365"/>
      <c r="U228" s="208">
        <v>3</v>
      </c>
      <c r="V228" s="192"/>
      <c r="W228" s="193" t="str">
        <f>IF(OR(X228="Preventivo",X228="Detectivo"),"Probabilidad",IF(X228="Correctivo","Impacto",""))</f>
        <v/>
      </c>
      <c r="X228" s="194"/>
      <c r="Y228" s="194"/>
      <c r="Z228" s="195" t="str">
        <f t="shared" si="305"/>
        <v/>
      </c>
      <c r="AA228" s="194"/>
      <c r="AB228" s="194"/>
      <c r="AC228" s="194"/>
      <c r="AD228" s="196" t="str">
        <f>IFERROR(IF(AND(W227="Probabilidad",W228="Probabilidad"),(AF227-(+AF227*Z228)),IF(AND(W227="Impacto",W228="Probabilidad"),(AF226-(+AF226*Z228)),IF(W228="Impacto",AF227,""))),"")</f>
        <v/>
      </c>
      <c r="AE228" s="197" t="str">
        <f t="shared" si="306"/>
        <v/>
      </c>
      <c r="AF228" s="195" t="str">
        <f t="shared" si="307"/>
        <v/>
      </c>
      <c r="AG228" s="197" t="str">
        <f t="shared" si="308"/>
        <v/>
      </c>
      <c r="AH228" s="195" t="str">
        <f>IFERROR(IF(AND(W227="Impacto",W228="Impacto"),(AH227-(+AH227*Z228)),IF(AND(W227="Probabilidad",W228="Impacto"),(AH226-(+AH226*Z228)),IF(W228="Probabilidad",AH227,""))),"")</f>
        <v/>
      </c>
      <c r="AI228" s="198" t="str">
        <f t="shared" si="309"/>
        <v/>
      </c>
      <c r="AJ228" s="199"/>
      <c r="AK228" s="190"/>
      <c r="AL228" s="200"/>
      <c r="AM228" s="200"/>
      <c r="AN228" s="201"/>
      <c r="AO228" s="382"/>
      <c r="AP228" s="382"/>
      <c r="AQ228" s="382"/>
    </row>
    <row r="229" spans="1:43" s="202" customFormat="1" x14ac:dyDescent="0.2">
      <c r="A229" s="397"/>
      <c r="B229" s="395"/>
      <c r="C229" s="339"/>
      <c r="D229" s="339"/>
      <c r="E229" s="339"/>
      <c r="F229" s="339"/>
      <c r="G229" s="339"/>
      <c r="H229" s="339"/>
      <c r="I229" s="339"/>
      <c r="J229" s="339"/>
      <c r="K229" s="339"/>
      <c r="L229" s="339"/>
      <c r="M229" s="382"/>
      <c r="N229" s="374"/>
      <c r="O229" s="366"/>
      <c r="P229" s="367"/>
      <c r="Q229" s="366">
        <f ca="1">IF(NOT(ISERROR(MATCH(P229,_xlfn.ANCHORARRAY(F240),0))),O242&amp;"Por favor no seleccionar los criterios de impacto",P229)</f>
        <v>0</v>
      </c>
      <c r="R229" s="374"/>
      <c r="S229" s="366"/>
      <c r="T229" s="365"/>
      <c r="U229" s="208">
        <v>4</v>
      </c>
      <c r="V229" s="191"/>
      <c r="W229" s="193" t="str">
        <f t="shared" ref="W229:W231" si="310">IF(OR(X229="Preventivo",X229="Detectivo"),"Probabilidad",IF(X229="Correctivo","Impacto",""))</f>
        <v/>
      </c>
      <c r="X229" s="194"/>
      <c r="Y229" s="194"/>
      <c r="Z229" s="195" t="str">
        <f t="shared" si="305"/>
        <v/>
      </c>
      <c r="AA229" s="194"/>
      <c r="AB229" s="194"/>
      <c r="AC229" s="194"/>
      <c r="AD229" s="196" t="str">
        <f t="shared" ref="AD229:AD231" si="311">IFERROR(IF(AND(W228="Probabilidad",W229="Probabilidad"),(AF228-(+AF228*Z229)),IF(AND(W228="Impacto",W229="Probabilidad"),(AF227-(+AF227*Z229)),IF(W229="Impacto",AF228,""))),"")</f>
        <v/>
      </c>
      <c r="AE229" s="197" t="str">
        <f t="shared" si="306"/>
        <v/>
      </c>
      <c r="AF229" s="195" t="str">
        <f t="shared" si="307"/>
        <v/>
      </c>
      <c r="AG229" s="197" t="str">
        <f t="shared" si="308"/>
        <v/>
      </c>
      <c r="AH229" s="195" t="str">
        <f t="shared" ref="AH229:AH231" si="312">IFERROR(IF(AND(W228="Impacto",W229="Impacto"),(AH228-(+AH228*Z229)),IF(AND(W228="Probabilidad",W229="Impacto"),(AH227-(+AH227*Z229)),IF(W229="Probabilidad",AH228,""))),"")</f>
        <v/>
      </c>
      <c r="AI229" s="198" t="str">
        <f>IFERROR(IF(OR(AND(AE229="Muy Baja",AG229="Leve"),AND(AE229="Muy Baja",AG229="Menor"),AND(AE229="Baja",AG229="Leve")),"Bajo",IF(OR(AND(AE229="Muy baja",AG229="Moderado"),AND(AE229="Baja",AG229="Menor"),AND(AE229="Baja",AG229="Moderado"),AND(AE229="Media",AG229="Leve"),AND(AE229="Media",AG229="Menor"),AND(AE229="Media",AG229="Moderado"),AND(AE229="Alta",AG229="Leve"),AND(AE229="Alta",AG229="Menor")),"Moderado",IF(OR(AND(AE229="Muy Baja",AG229="Mayor"),AND(AE229="Baja",AG229="Mayor"),AND(AE229="Media",AG229="Mayor"),AND(AE229="Alta",AG229="Moderado"),AND(AE229="Alta",AG229="Mayor"),AND(AE229="Muy Alta",AG229="Leve"),AND(AE229="Muy Alta",AG229="Menor"),AND(AE229="Muy Alta",AG229="Moderado"),AND(AE229="Muy Alta",AG229="Mayor")),"Alto",IF(OR(AND(AE229="Muy Baja",AG229="Catastrófico"),AND(AE229="Baja",AG229="Catastrófico"),AND(AE229="Media",AG229="Catastrófico"),AND(AE229="Alta",AG229="Catastrófico"),AND(AE229="Muy Alta",AG229="Catastrófico")),"Extremo","")))),"")</f>
        <v/>
      </c>
      <c r="AJ229" s="199"/>
      <c r="AK229" s="190"/>
      <c r="AL229" s="200"/>
      <c r="AM229" s="200"/>
      <c r="AN229" s="201"/>
      <c r="AO229" s="382"/>
      <c r="AP229" s="382"/>
      <c r="AQ229" s="382"/>
    </row>
    <row r="230" spans="1:43" s="202" customFormat="1" x14ac:dyDescent="0.2">
      <c r="A230" s="397"/>
      <c r="B230" s="395"/>
      <c r="C230" s="339"/>
      <c r="D230" s="339"/>
      <c r="E230" s="339"/>
      <c r="F230" s="339"/>
      <c r="G230" s="339"/>
      <c r="H230" s="339"/>
      <c r="I230" s="339"/>
      <c r="J230" s="339"/>
      <c r="K230" s="339"/>
      <c r="L230" s="339"/>
      <c r="M230" s="382"/>
      <c r="N230" s="374"/>
      <c r="O230" s="366"/>
      <c r="P230" s="367"/>
      <c r="Q230" s="366">
        <f ca="1">IF(NOT(ISERROR(MATCH(P230,_xlfn.ANCHORARRAY(F241),0))),O243&amp;"Por favor no seleccionar los criterios de impacto",P230)</f>
        <v>0</v>
      </c>
      <c r="R230" s="374"/>
      <c r="S230" s="366"/>
      <c r="T230" s="365"/>
      <c r="U230" s="208">
        <v>5</v>
      </c>
      <c r="V230" s="191"/>
      <c r="W230" s="193" t="str">
        <f t="shared" si="310"/>
        <v/>
      </c>
      <c r="X230" s="194"/>
      <c r="Y230" s="194"/>
      <c r="Z230" s="195" t="str">
        <f t="shared" si="305"/>
        <v/>
      </c>
      <c r="AA230" s="194"/>
      <c r="AB230" s="194"/>
      <c r="AC230" s="194"/>
      <c r="AD230" s="196" t="str">
        <f t="shared" si="311"/>
        <v/>
      </c>
      <c r="AE230" s="197" t="str">
        <f t="shared" si="306"/>
        <v/>
      </c>
      <c r="AF230" s="195" t="str">
        <f t="shared" si="307"/>
        <v/>
      </c>
      <c r="AG230" s="197" t="str">
        <f t="shared" si="308"/>
        <v/>
      </c>
      <c r="AH230" s="195" t="str">
        <f t="shared" si="312"/>
        <v/>
      </c>
      <c r="AI230" s="198" t="str">
        <f t="shared" ref="AI230:AI231" si="313">IFERROR(IF(OR(AND(AE230="Muy Baja",AG230="Leve"),AND(AE230="Muy Baja",AG230="Menor"),AND(AE230="Baja",AG230="Leve")),"Bajo",IF(OR(AND(AE230="Muy baja",AG230="Moderado"),AND(AE230="Baja",AG230="Menor"),AND(AE230="Baja",AG230="Moderado"),AND(AE230="Media",AG230="Leve"),AND(AE230="Media",AG230="Menor"),AND(AE230="Media",AG230="Moderado"),AND(AE230="Alta",AG230="Leve"),AND(AE230="Alta",AG230="Menor")),"Moderado",IF(OR(AND(AE230="Muy Baja",AG230="Mayor"),AND(AE230="Baja",AG230="Mayor"),AND(AE230="Media",AG230="Mayor"),AND(AE230="Alta",AG230="Moderado"),AND(AE230="Alta",AG230="Mayor"),AND(AE230="Muy Alta",AG230="Leve"),AND(AE230="Muy Alta",AG230="Menor"),AND(AE230="Muy Alta",AG230="Moderado"),AND(AE230="Muy Alta",AG230="Mayor")),"Alto",IF(OR(AND(AE230="Muy Baja",AG230="Catastrófico"),AND(AE230="Baja",AG230="Catastrófico"),AND(AE230="Media",AG230="Catastrófico"),AND(AE230="Alta",AG230="Catastrófico"),AND(AE230="Muy Alta",AG230="Catastrófico")),"Extremo","")))),"")</f>
        <v/>
      </c>
      <c r="AJ230" s="199"/>
      <c r="AK230" s="190"/>
      <c r="AL230" s="200"/>
      <c r="AM230" s="200"/>
      <c r="AN230" s="201"/>
      <c r="AO230" s="382"/>
      <c r="AP230" s="382"/>
      <c r="AQ230" s="382"/>
    </row>
    <row r="231" spans="1:43" s="202" customFormat="1" x14ac:dyDescent="0.2">
      <c r="A231" s="397"/>
      <c r="B231" s="396"/>
      <c r="C231" s="339"/>
      <c r="D231" s="339"/>
      <c r="E231" s="339"/>
      <c r="F231" s="339"/>
      <c r="G231" s="339"/>
      <c r="H231" s="339"/>
      <c r="I231" s="339"/>
      <c r="J231" s="339"/>
      <c r="K231" s="339"/>
      <c r="L231" s="339"/>
      <c r="M231" s="382"/>
      <c r="N231" s="374"/>
      <c r="O231" s="366"/>
      <c r="P231" s="367"/>
      <c r="Q231" s="366">
        <f ca="1">IF(NOT(ISERROR(MATCH(P231,_xlfn.ANCHORARRAY(F242),0))),O244&amp;"Por favor no seleccionar los criterios de impacto",P231)</f>
        <v>0</v>
      </c>
      <c r="R231" s="374"/>
      <c r="S231" s="366"/>
      <c r="T231" s="365"/>
      <c r="U231" s="208">
        <v>6</v>
      </c>
      <c r="V231" s="191"/>
      <c r="W231" s="193" t="str">
        <f t="shared" si="310"/>
        <v/>
      </c>
      <c r="X231" s="194"/>
      <c r="Y231" s="194"/>
      <c r="Z231" s="195" t="str">
        <f t="shared" si="305"/>
        <v/>
      </c>
      <c r="AA231" s="194"/>
      <c r="AB231" s="194"/>
      <c r="AC231" s="194"/>
      <c r="AD231" s="196" t="str">
        <f t="shared" si="311"/>
        <v/>
      </c>
      <c r="AE231" s="197" t="str">
        <f t="shared" si="306"/>
        <v/>
      </c>
      <c r="AF231" s="195" t="str">
        <f t="shared" si="307"/>
        <v/>
      </c>
      <c r="AG231" s="197" t="str">
        <f t="shared" si="308"/>
        <v/>
      </c>
      <c r="AH231" s="195" t="str">
        <f t="shared" si="312"/>
        <v/>
      </c>
      <c r="AI231" s="198" t="str">
        <f t="shared" si="313"/>
        <v/>
      </c>
      <c r="AJ231" s="199"/>
      <c r="AK231" s="190"/>
      <c r="AL231" s="200"/>
      <c r="AM231" s="200"/>
      <c r="AN231" s="201"/>
      <c r="AO231" s="382"/>
      <c r="AP231" s="382"/>
      <c r="AQ231" s="382"/>
    </row>
    <row r="232" spans="1:43" s="202" customFormat="1" x14ac:dyDescent="0.2">
      <c r="A232" s="397"/>
      <c r="B232" s="394"/>
      <c r="C232" s="339"/>
      <c r="D232" s="339"/>
      <c r="E232" s="339"/>
      <c r="F232" s="339"/>
      <c r="G232" s="339"/>
      <c r="H232" s="339"/>
      <c r="I232" s="339"/>
      <c r="J232" s="339"/>
      <c r="K232" s="339"/>
      <c r="L232" s="339"/>
      <c r="M232" s="382"/>
      <c r="N232" s="374" t="str">
        <f>IF(M232&lt;=0,"",IF(M232&lt;=2,"Muy Baja",IF(M232&lt;=24,"Baja",IF(M232&lt;=500,"Media",IF(M232&lt;=5000,"Alta","Muy Alta")))))</f>
        <v/>
      </c>
      <c r="O232" s="366" t="str">
        <f>IF(N232="","",IF(N232="Muy Baja",0.2,IF(N232="Baja",0.4,IF(N232="Media",0.6,IF(N232="Alta",0.8,IF(N232="Muy Alta",1,))))))</f>
        <v/>
      </c>
      <c r="P232" s="367"/>
      <c r="Q232" s="366">
        <f ca="1">IF(NOT(ISERROR(MATCH(P232,'Tabla Impacto'!$B$222:$B$224,0))),'Tabla Impacto'!$F$224&amp;"Por favor no seleccionar los criterios de impacto(Afectación Económica o presupuestal y Pérdida Reputacional)",P232)</f>
        <v>0</v>
      </c>
      <c r="R232" s="374" t="str">
        <f ca="1">IF(OR(Q232='Tabla Impacto'!$C$12,Q232='Tabla Impacto'!$D$12),"Leve",IF(OR(Q232='Tabla Impacto'!$C$13,Q232='Tabla Impacto'!$D$13),"Menor",IF(OR(Q232='Tabla Impacto'!$C$14,Q232='Tabla Impacto'!$D$14),"Moderado",IF(OR(Q232='Tabla Impacto'!$C$15,Q232='Tabla Impacto'!$D$15),"Mayor",IF(OR(Q232='Tabla Impacto'!$C$16,Q232='Tabla Impacto'!$D$16),"Catastrófico","")))))</f>
        <v/>
      </c>
      <c r="S232" s="366" t="str">
        <f ca="1">IF(R232="","",IF(R232="Leve",0.2,IF(R232="Menor",0.4,IF(R232="Moderado",0.6,IF(R232="Mayor",0.8,IF(R232="Catastrófico",1,))))))</f>
        <v/>
      </c>
      <c r="T232" s="365" t="str">
        <f ca="1">IF(OR(AND(N232="Muy Baja",R232="Leve"),AND(N232="Muy Baja",R232="Menor"),AND(N232="Baja",R232="Leve")),"Bajo",IF(OR(AND(N232="Muy baja",R232="Moderado"),AND(N232="Baja",R232="Menor"),AND(N232="Baja",R232="Moderado"),AND(N232="Media",R232="Leve"),AND(N232="Media",R232="Menor"),AND(N232="Media",R232="Moderado"),AND(N232="Alta",R232="Leve"),AND(N232="Alta",R232="Menor")),"Moderado",IF(OR(AND(N232="Muy Baja",R232="Mayor"),AND(N232="Baja",R232="Mayor"),AND(N232="Media",R232="Mayor"),AND(N232="Alta",R232="Moderado"),AND(N232="Alta",R232="Mayor"),AND(N232="Muy Alta",R232="Leve"),AND(N232="Muy Alta",R232="Menor"),AND(N232="Muy Alta",R232="Moderado"),AND(N232="Muy Alta",R232="Mayor")),"Alto",IF(OR(AND(N232="Muy Baja",R232="Catastrófico"),AND(N232="Baja",R232="Catastrófico"),AND(N232="Media",R232="Catastrófico"),AND(N232="Alta",R232="Catastrófico"),AND(N232="Muy Alta",R232="Catastrófico")),"Extremo",""))))</f>
        <v/>
      </c>
      <c r="U232" s="208">
        <v>1</v>
      </c>
      <c r="V232" s="191"/>
      <c r="W232" s="193" t="str">
        <f>IF(OR(X232="Preventivo",X232="Detectivo"),"Probabilidad",IF(X232="Correctivo","Impacto",""))</f>
        <v/>
      </c>
      <c r="X232" s="194"/>
      <c r="Y232" s="194"/>
      <c r="Z232" s="195" t="str">
        <f>IF(AND(X232="Preventivo",Y232="Automático"),"50%",IF(AND(X232="Preventivo",Y232="Manual"),"40%",IF(AND(X232="Detectivo",Y232="Automático"),"40%",IF(AND(X232="Detectivo",Y232="Manual"),"30%",IF(AND(X232="Correctivo",Y232="Automático"),"35%",IF(AND(X232="Correctivo",Y232="Manual"),"25%",""))))))</f>
        <v/>
      </c>
      <c r="AA232" s="194"/>
      <c r="AB232" s="194"/>
      <c r="AC232" s="194"/>
      <c r="AD232" s="196" t="str">
        <f>IFERROR(IF(W232="Probabilidad",(O232-(+O232*Z232)),IF(W232="Impacto",O232,"")),"")</f>
        <v/>
      </c>
      <c r="AE232" s="197" t="str">
        <f>IFERROR(IF(AD232="","",IF(AD232&lt;=0.2,"Muy Baja",IF(AD232&lt;=0.4,"Baja",IF(AD232&lt;=0.6,"Media",IF(AD232&lt;=0.8,"Alta","Muy Alta"))))),"")</f>
        <v/>
      </c>
      <c r="AF232" s="195" t="str">
        <f>+AD232</f>
        <v/>
      </c>
      <c r="AG232" s="197" t="str">
        <f>IFERROR(IF(AH232="","",IF(AH232&lt;=0.2,"Leve",IF(AH232&lt;=0.4,"Menor",IF(AH232&lt;=0.6,"Moderado",IF(AH232&lt;=0.8,"Mayor","Catastrófico"))))),"")</f>
        <v/>
      </c>
      <c r="AH232" s="195" t="str">
        <f>IFERROR(IF(W232="Impacto",(S232-(+S232*Z232)),IF(W232="Probabilidad",S232,"")),"")</f>
        <v/>
      </c>
      <c r="AI232" s="198" t="str">
        <f>IFERROR(IF(OR(AND(AE232="Muy Baja",AG232="Leve"),AND(AE232="Muy Baja",AG232="Menor"),AND(AE232="Baja",AG232="Leve")),"Bajo",IF(OR(AND(AE232="Muy baja",AG232="Moderado"),AND(AE232="Baja",AG232="Menor"),AND(AE232="Baja",AG232="Moderado"),AND(AE232="Media",AG232="Leve"),AND(AE232="Media",AG232="Menor"),AND(AE232="Media",AG232="Moderado"),AND(AE232="Alta",AG232="Leve"),AND(AE232="Alta",AG232="Menor")),"Moderado",IF(OR(AND(AE232="Muy Baja",AG232="Mayor"),AND(AE232="Baja",AG232="Mayor"),AND(AE232="Media",AG232="Mayor"),AND(AE232="Alta",AG232="Moderado"),AND(AE232="Alta",AG232="Mayor"),AND(AE232="Muy Alta",AG232="Leve"),AND(AE232="Muy Alta",AG232="Menor"),AND(AE232="Muy Alta",AG232="Moderado"),AND(AE232="Muy Alta",AG232="Mayor")),"Alto",IF(OR(AND(AE232="Muy Baja",AG232="Catastrófico"),AND(AE232="Baja",AG232="Catastrófico"),AND(AE232="Media",AG232="Catastrófico"),AND(AE232="Alta",AG232="Catastrófico"),AND(AE232="Muy Alta",AG232="Catastrófico")),"Extremo","")))),"")</f>
        <v/>
      </c>
      <c r="AJ232" s="199"/>
      <c r="AK232" s="190"/>
      <c r="AL232" s="200"/>
      <c r="AM232" s="200"/>
      <c r="AN232" s="201"/>
      <c r="AO232" s="382"/>
      <c r="AP232" s="382"/>
      <c r="AQ232" s="382"/>
    </row>
    <row r="233" spans="1:43" s="202" customFormat="1" x14ac:dyDescent="0.2">
      <c r="A233" s="397"/>
      <c r="B233" s="395"/>
      <c r="C233" s="339"/>
      <c r="D233" s="339"/>
      <c r="E233" s="339"/>
      <c r="F233" s="339"/>
      <c r="G233" s="339"/>
      <c r="H233" s="339"/>
      <c r="I233" s="339"/>
      <c r="J233" s="339"/>
      <c r="K233" s="339"/>
      <c r="L233" s="339"/>
      <c r="M233" s="382"/>
      <c r="N233" s="374"/>
      <c r="O233" s="366"/>
      <c r="P233" s="367"/>
      <c r="Q233" s="366">
        <f ca="1">IF(NOT(ISERROR(MATCH(P233,_xlfn.ANCHORARRAY(F244),0))),O246&amp;"Por favor no seleccionar los criterios de impacto",P233)</f>
        <v>0</v>
      </c>
      <c r="R233" s="374"/>
      <c r="S233" s="366"/>
      <c r="T233" s="365"/>
      <c r="U233" s="208">
        <v>2</v>
      </c>
      <c r="V233" s="191"/>
      <c r="W233" s="193" t="str">
        <f>IF(OR(X233="Preventivo",X233="Detectivo"),"Probabilidad",IF(X233="Correctivo","Impacto",""))</f>
        <v/>
      </c>
      <c r="X233" s="194"/>
      <c r="Y233" s="194"/>
      <c r="Z233" s="195" t="str">
        <f t="shared" ref="Z233:Z237" si="314">IF(AND(X233="Preventivo",Y233="Automático"),"50%",IF(AND(X233="Preventivo",Y233="Manual"),"40%",IF(AND(X233="Detectivo",Y233="Automático"),"40%",IF(AND(X233="Detectivo",Y233="Manual"),"30%",IF(AND(X233="Correctivo",Y233="Automático"),"35%",IF(AND(X233="Correctivo",Y233="Manual"),"25%",""))))))</f>
        <v/>
      </c>
      <c r="AA233" s="194"/>
      <c r="AB233" s="194"/>
      <c r="AC233" s="194"/>
      <c r="AD233" s="196" t="str">
        <f>IFERROR(IF(AND(W232="Probabilidad",W233="Probabilidad"),(AF232-(+AF232*Z233)),IF(W233="Probabilidad",(O232-(+O232*Z233)),IF(W233="Impacto",AF232,""))),"")</f>
        <v/>
      </c>
      <c r="AE233" s="197" t="str">
        <f t="shared" si="306"/>
        <v/>
      </c>
      <c r="AF233" s="195" t="str">
        <f t="shared" ref="AF233:AF237" si="315">+AD233</f>
        <v/>
      </c>
      <c r="AG233" s="197" t="str">
        <f t="shared" si="308"/>
        <v/>
      </c>
      <c r="AH233" s="195" t="str">
        <f>IFERROR(IF(AND(W232="Impacto",W233="Impacto"),(AH226-(+AH226*Z233)),IF(W233="Impacto",($S$232-(+$S$232*Z233)),IF(W233="Probabilidad",AH226,""))),"")</f>
        <v/>
      </c>
      <c r="AI233" s="198" t="str">
        <f t="shared" ref="AI233:AI234" si="316">IFERROR(IF(OR(AND(AE233="Muy Baja",AG233="Leve"),AND(AE233="Muy Baja",AG233="Menor"),AND(AE233="Baja",AG233="Leve")),"Bajo",IF(OR(AND(AE233="Muy baja",AG233="Moderado"),AND(AE233="Baja",AG233="Menor"),AND(AE233="Baja",AG233="Moderado"),AND(AE233="Media",AG233="Leve"),AND(AE233="Media",AG233="Menor"),AND(AE233="Media",AG233="Moderado"),AND(AE233="Alta",AG233="Leve"),AND(AE233="Alta",AG233="Menor")),"Moderado",IF(OR(AND(AE233="Muy Baja",AG233="Mayor"),AND(AE233="Baja",AG233="Mayor"),AND(AE233="Media",AG233="Mayor"),AND(AE233="Alta",AG233="Moderado"),AND(AE233="Alta",AG233="Mayor"),AND(AE233="Muy Alta",AG233="Leve"),AND(AE233="Muy Alta",AG233="Menor"),AND(AE233="Muy Alta",AG233="Moderado"),AND(AE233="Muy Alta",AG233="Mayor")),"Alto",IF(OR(AND(AE233="Muy Baja",AG233="Catastrófico"),AND(AE233="Baja",AG233="Catastrófico"),AND(AE233="Media",AG233="Catastrófico"),AND(AE233="Alta",AG233="Catastrófico"),AND(AE233="Muy Alta",AG233="Catastrófico")),"Extremo","")))),"")</f>
        <v/>
      </c>
      <c r="AJ233" s="199"/>
      <c r="AK233" s="190"/>
      <c r="AL233" s="200"/>
      <c r="AM233" s="200"/>
      <c r="AN233" s="201"/>
      <c r="AO233" s="382"/>
      <c r="AP233" s="382"/>
      <c r="AQ233" s="382"/>
    </row>
    <row r="234" spans="1:43" s="202" customFormat="1" x14ac:dyDescent="0.2">
      <c r="A234" s="397"/>
      <c r="B234" s="395"/>
      <c r="C234" s="339"/>
      <c r="D234" s="339"/>
      <c r="E234" s="339"/>
      <c r="F234" s="339"/>
      <c r="G234" s="339"/>
      <c r="H234" s="339"/>
      <c r="I234" s="339"/>
      <c r="J234" s="339"/>
      <c r="K234" s="339"/>
      <c r="L234" s="339"/>
      <c r="M234" s="382"/>
      <c r="N234" s="374"/>
      <c r="O234" s="366"/>
      <c r="P234" s="367"/>
      <c r="Q234" s="366">
        <f ca="1">IF(NOT(ISERROR(MATCH(P234,_xlfn.ANCHORARRAY(F245),0))),O247&amp;"Por favor no seleccionar los criterios de impacto",P234)</f>
        <v>0</v>
      </c>
      <c r="R234" s="374"/>
      <c r="S234" s="366"/>
      <c r="T234" s="365"/>
      <c r="U234" s="208">
        <v>3</v>
      </c>
      <c r="V234" s="191"/>
      <c r="W234" s="193" t="str">
        <f>IF(OR(X234="Preventivo",X234="Detectivo"),"Probabilidad",IF(X234="Correctivo","Impacto",""))</f>
        <v/>
      </c>
      <c r="X234" s="194"/>
      <c r="Y234" s="194"/>
      <c r="Z234" s="195" t="str">
        <f t="shared" si="314"/>
        <v/>
      </c>
      <c r="AA234" s="194"/>
      <c r="AB234" s="194"/>
      <c r="AC234" s="194"/>
      <c r="AD234" s="196" t="str">
        <f>IFERROR(IF(AND(W233="Probabilidad",W234="Probabilidad"),(AF233-(+AF233*Z234)),IF(AND(W233="Impacto",W234="Probabilidad"),(AF232-(+AF232*Z234)),IF(W234="Impacto",AF233,""))),"")</f>
        <v/>
      </c>
      <c r="AE234" s="197" t="str">
        <f t="shared" si="306"/>
        <v/>
      </c>
      <c r="AF234" s="195" t="str">
        <f t="shared" si="315"/>
        <v/>
      </c>
      <c r="AG234" s="197" t="str">
        <f t="shared" si="308"/>
        <v/>
      </c>
      <c r="AH234" s="195" t="str">
        <f>IFERROR(IF(AND(W233="Impacto",W234="Impacto"),(AH233-(+AH233*Z234)),IF(AND(W233="Probabilidad",W234="Impacto"),(AH232-(+AH232*Z234)),IF(W234="Probabilidad",AH233,""))),"")</f>
        <v/>
      </c>
      <c r="AI234" s="198" t="str">
        <f t="shared" si="316"/>
        <v/>
      </c>
      <c r="AJ234" s="199"/>
      <c r="AK234" s="190"/>
      <c r="AL234" s="200"/>
      <c r="AM234" s="200"/>
      <c r="AN234" s="201"/>
      <c r="AO234" s="382"/>
      <c r="AP234" s="382"/>
      <c r="AQ234" s="382"/>
    </row>
    <row r="235" spans="1:43" s="104" customFormat="1" x14ac:dyDescent="0.2">
      <c r="A235" s="397"/>
      <c r="B235" s="395"/>
      <c r="C235" s="339"/>
      <c r="D235" s="339"/>
      <c r="E235" s="339"/>
      <c r="F235" s="339"/>
      <c r="G235" s="339"/>
      <c r="H235" s="339"/>
      <c r="I235" s="339"/>
      <c r="J235" s="339"/>
      <c r="K235" s="339"/>
      <c r="L235" s="339"/>
      <c r="M235" s="382"/>
      <c r="N235" s="374"/>
      <c r="O235" s="366"/>
      <c r="P235" s="367"/>
      <c r="Q235" s="366">
        <f ca="1">IF(NOT(ISERROR(MATCH(P235,_xlfn.ANCHORARRAY(F246),0))),O248&amp;"Por favor no seleccionar los criterios de impacto",P235)</f>
        <v>0</v>
      </c>
      <c r="R235" s="374"/>
      <c r="S235" s="366"/>
      <c r="T235" s="365"/>
      <c r="U235" s="124">
        <v>4</v>
      </c>
      <c r="V235" s="93"/>
      <c r="W235" s="95" t="str">
        <f t="shared" ref="W235:W237" si="317">IF(OR(X235="Preventivo",X235="Detectivo"),"Probabilidad",IF(X235="Correctivo","Impacto",""))</f>
        <v/>
      </c>
      <c r="X235" s="96"/>
      <c r="Y235" s="96"/>
      <c r="Z235" s="97" t="str">
        <f t="shared" si="314"/>
        <v/>
      </c>
      <c r="AA235" s="96"/>
      <c r="AB235" s="96"/>
      <c r="AC235" s="96"/>
      <c r="AD235" s="98" t="str">
        <f t="shared" ref="AD235:AD237" si="318">IFERROR(IF(AND(W234="Probabilidad",W235="Probabilidad"),(AF234-(+AF234*Z235)),IF(AND(W234="Impacto",W235="Probabilidad"),(AF233-(+AF233*Z235)),IF(W235="Impacto",AF234,""))),"")</f>
        <v/>
      </c>
      <c r="AE235" s="99" t="str">
        <f t="shared" si="306"/>
        <v/>
      </c>
      <c r="AF235" s="97" t="str">
        <f t="shared" si="315"/>
        <v/>
      </c>
      <c r="AG235" s="99" t="str">
        <f t="shared" si="308"/>
        <v/>
      </c>
      <c r="AH235" s="97" t="str">
        <f t="shared" ref="AH235:AH237" si="319">IFERROR(IF(AND(W234="Impacto",W235="Impacto"),(AH234-(+AH234*Z235)),IF(AND(W234="Probabilidad",W235="Impacto"),(AH233-(+AH233*Z235)),IF(W235="Probabilidad",AH234,""))),"")</f>
        <v/>
      </c>
      <c r="AI235" s="100" t="str">
        <f>IFERROR(IF(OR(AND(AE235="Muy Baja",AG235="Leve"),AND(AE235="Muy Baja",AG235="Menor"),AND(AE235="Baja",AG235="Leve")),"Bajo",IF(OR(AND(AE235="Muy baja",AG235="Moderado"),AND(AE235="Baja",AG235="Menor"),AND(AE235="Baja",AG235="Moderado"),AND(AE235="Media",AG235="Leve"),AND(AE235="Media",AG235="Menor"),AND(AE235="Media",AG235="Moderado"),AND(AE235="Alta",AG235="Leve"),AND(AE235="Alta",AG235="Menor")),"Moderado",IF(OR(AND(AE235="Muy Baja",AG235="Mayor"),AND(AE235="Baja",AG235="Mayor"),AND(AE235="Media",AG235="Mayor"),AND(AE235="Alta",AG235="Moderado"),AND(AE235="Alta",AG235="Mayor"),AND(AE235="Muy Alta",AG235="Leve"),AND(AE235="Muy Alta",AG235="Menor"),AND(AE235="Muy Alta",AG235="Moderado"),AND(AE235="Muy Alta",AG235="Mayor")),"Alto",IF(OR(AND(AE235="Muy Baja",AG235="Catastrófico"),AND(AE235="Baja",AG235="Catastrófico"),AND(AE235="Media",AG235="Catastrófico"),AND(AE235="Alta",AG235="Catastrófico"),AND(AE235="Muy Alta",AG235="Catastrófico")),"Extremo","")))),"")</f>
        <v/>
      </c>
      <c r="AJ235" s="101"/>
      <c r="AK235" s="92"/>
      <c r="AL235" s="102"/>
      <c r="AM235" s="102"/>
      <c r="AN235" s="103"/>
      <c r="AO235" s="382"/>
      <c r="AP235" s="382"/>
      <c r="AQ235" s="382"/>
    </row>
    <row r="236" spans="1:43" s="104" customFormat="1" x14ac:dyDescent="0.2">
      <c r="A236" s="397"/>
      <c r="B236" s="395"/>
      <c r="C236" s="339"/>
      <c r="D236" s="339"/>
      <c r="E236" s="339"/>
      <c r="F236" s="339"/>
      <c r="G236" s="339"/>
      <c r="H236" s="339"/>
      <c r="I236" s="339"/>
      <c r="J236" s="339"/>
      <c r="K236" s="339"/>
      <c r="L236" s="339"/>
      <c r="M236" s="382"/>
      <c r="N236" s="374"/>
      <c r="O236" s="366"/>
      <c r="P236" s="367"/>
      <c r="Q236" s="366">
        <f ca="1">IF(NOT(ISERROR(MATCH(P236,_xlfn.ANCHORARRAY(F247),0))),O249&amp;"Por favor no seleccionar los criterios de impacto",P236)</f>
        <v>0</v>
      </c>
      <c r="R236" s="374"/>
      <c r="S236" s="366"/>
      <c r="T236" s="365"/>
      <c r="U236" s="124">
        <v>5</v>
      </c>
      <c r="V236" s="93"/>
      <c r="W236" s="95" t="str">
        <f t="shared" si="317"/>
        <v/>
      </c>
      <c r="X236" s="96"/>
      <c r="Y236" s="96"/>
      <c r="Z236" s="97" t="str">
        <f t="shared" si="314"/>
        <v/>
      </c>
      <c r="AA236" s="96"/>
      <c r="AB236" s="96"/>
      <c r="AC236" s="96"/>
      <c r="AD236" s="98" t="str">
        <f t="shared" si="318"/>
        <v/>
      </c>
      <c r="AE236" s="99" t="str">
        <f t="shared" si="306"/>
        <v/>
      </c>
      <c r="AF236" s="97" t="str">
        <f t="shared" si="315"/>
        <v/>
      </c>
      <c r="AG236" s="99" t="str">
        <f t="shared" si="308"/>
        <v/>
      </c>
      <c r="AH236" s="97" t="str">
        <f t="shared" si="319"/>
        <v/>
      </c>
      <c r="AI236" s="100" t="str">
        <f t="shared" ref="AI236:AI237" si="320">IFERROR(IF(OR(AND(AE236="Muy Baja",AG236="Leve"),AND(AE236="Muy Baja",AG236="Menor"),AND(AE236="Baja",AG236="Leve")),"Bajo",IF(OR(AND(AE236="Muy baja",AG236="Moderado"),AND(AE236="Baja",AG236="Menor"),AND(AE236="Baja",AG236="Moderado"),AND(AE236="Media",AG236="Leve"),AND(AE236="Media",AG236="Menor"),AND(AE236="Media",AG236="Moderado"),AND(AE236="Alta",AG236="Leve"),AND(AE236="Alta",AG236="Menor")),"Moderado",IF(OR(AND(AE236="Muy Baja",AG236="Mayor"),AND(AE236="Baja",AG236="Mayor"),AND(AE236="Media",AG236="Mayor"),AND(AE236="Alta",AG236="Moderado"),AND(AE236="Alta",AG236="Mayor"),AND(AE236="Muy Alta",AG236="Leve"),AND(AE236="Muy Alta",AG236="Menor"),AND(AE236="Muy Alta",AG236="Moderado"),AND(AE236="Muy Alta",AG236="Mayor")),"Alto",IF(OR(AND(AE236="Muy Baja",AG236="Catastrófico"),AND(AE236="Baja",AG236="Catastrófico"),AND(AE236="Media",AG236="Catastrófico"),AND(AE236="Alta",AG236="Catastrófico"),AND(AE236="Muy Alta",AG236="Catastrófico")),"Extremo","")))),"")</f>
        <v/>
      </c>
      <c r="AJ236" s="101"/>
      <c r="AK236" s="92"/>
      <c r="AL236" s="102"/>
      <c r="AM236" s="102"/>
      <c r="AN236" s="103"/>
      <c r="AO236" s="382"/>
      <c r="AP236" s="382"/>
      <c r="AQ236" s="382"/>
    </row>
    <row r="237" spans="1:43" s="104" customFormat="1" x14ac:dyDescent="0.2">
      <c r="A237" s="397"/>
      <c r="B237" s="396"/>
      <c r="C237" s="339"/>
      <c r="D237" s="339"/>
      <c r="E237" s="339"/>
      <c r="F237" s="339"/>
      <c r="G237" s="339"/>
      <c r="H237" s="339"/>
      <c r="I237" s="339"/>
      <c r="J237" s="339"/>
      <c r="K237" s="339"/>
      <c r="L237" s="339"/>
      <c r="M237" s="382"/>
      <c r="N237" s="374"/>
      <c r="O237" s="366"/>
      <c r="P237" s="367"/>
      <c r="Q237" s="366">
        <f ca="1">IF(NOT(ISERROR(MATCH(P237,_xlfn.ANCHORARRAY(F248),0))),O250&amp;"Por favor no seleccionar los criterios de impacto",P237)</f>
        <v>0</v>
      </c>
      <c r="R237" s="374"/>
      <c r="S237" s="366"/>
      <c r="T237" s="365"/>
      <c r="U237" s="124">
        <v>6</v>
      </c>
      <c r="V237" s="93"/>
      <c r="W237" s="95" t="str">
        <f t="shared" si="317"/>
        <v/>
      </c>
      <c r="X237" s="96"/>
      <c r="Y237" s="96"/>
      <c r="Z237" s="97" t="str">
        <f t="shared" si="314"/>
        <v/>
      </c>
      <c r="AA237" s="96"/>
      <c r="AB237" s="96"/>
      <c r="AC237" s="96"/>
      <c r="AD237" s="98" t="str">
        <f t="shared" si="318"/>
        <v/>
      </c>
      <c r="AE237" s="99" t="str">
        <f t="shared" si="306"/>
        <v/>
      </c>
      <c r="AF237" s="97" t="str">
        <f t="shared" si="315"/>
        <v/>
      </c>
      <c r="AG237" s="99" t="str">
        <f t="shared" si="308"/>
        <v/>
      </c>
      <c r="AH237" s="97" t="str">
        <f t="shared" si="319"/>
        <v/>
      </c>
      <c r="AI237" s="100" t="str">
        <f t="shared" si="320"/>
        <v/>
      </c>
      <c r="AJ237" s="101"/>
      <c r="AK237" s="92"/>
      <c r="AL237" s="102"/>
      <c r="AM237" s="102"/>
      <c r="AN237" s="103"/>
      <c r="AO237" s="382"/>
      <c r="AP237" s="382"/>
      <c r="AQ237" s="382"/>
    </row>
    <row r="238" spans="1:43" s="104" customFormat="1" x14ac:dyDescent="0.2">
      <c r="A238" s="397"/>
      <c r="B238" s="394"/>
      <c r="C238" s="339"/>
      <c r="D238" s="339"/>
      <c r="E238" s="339"/>
      <c r="F238" s="339"/>
      <c r="G238" s="339"/>
      <c r="H238" s="339"/>
      <c r="I238" s="339"/>
      <c r="J238" s="339"/>
      <c r="K238" s="339"/>
      <c r="L238" s="339"/>
      <c r="M238" s="382"/>
      <c r="N238" s="374" t="str">
        <f>IF(M238&lt;=0,"",IF(M238&lt;=2,"Muy Baja",IF(M238&lt;=24,"Baja",IF(M238&lt;=500,"Media",IF(M238&lt;=5000,"Alta","Muy Alta")))))</f>
        <v/>
      </c>
      <c r="O238" s="366" t="str">
        <f>IF(N238="","",IF(N238="Muy Baja",0.2,IF(N238="Baja",0.4,IF(N238="Media",0.6,IF(N238="Alta",0.8,IF(N238="Muy Alta",1,))))))</f>
        <v/>
      </c>
      <c r="P238" s="367"/>
      <c r="Q238" s="366">
        <f ca="1">IF(NOT(ISERROR(MATCH(P238,'Tabla Impacto'!$B$222:$B$224,0))),'Tabla Impacto'!$F$224&amp;"Por favor no seleccionar los criterios de impacto(Afectación Económica o presupuestal y Pérdida Reputacional)",P238)</f>
        <v>0</v>
      </c>
      <c r="R238" s="374" t="str">
        <f ca="1">IF(OR(Q238='Tabla Impacto'!$C$12,Q238='Tabla Impacto'!$D$12),"Leve",IF(OR(Q238='Tabla Impacto'!$C$13,Q238='Tabla Impacto'!$D$13),"Menor",IF(OR(Q238='Tabla Impacto'!$C$14,Q238='Tabla Impacto'!$D$14),"Moderado",IF(OR(Q238='Tabla Impacto'!$C$15,Q238='Tabla Impacto'!$D$15),"Mayor",IF(OR(Q238='Tabla Impacto'!$C$16,Q238='Tabla Impacto'!$D$16),"Catastrófico","")))))</f>
        <v/>
      </c>
      <c r="S238" s="366" t="str">
        <f ca="1">IF(R238="","",IF(R238="Leve",0.2,IF(R238="Menor",0.4,IF(R238="Moderado",0.6,IF(R238="Mayor",0.8,IF(R238="Catastrófico",1,))))))</f>
        <v/>
      </c>
      <c r="T238" s="365" t="str">
        <f ca="1">IF(OR(AND(N238="Muy Baja",R238="Leve"),AND(N238="Muy Baja",R238="Menor"),AND(N238="Baja",R238="Leve")),"Bajo",IF(OR(AND(N238="Muy baja",R238="Moderado"),AND(N238="Baja",R238="Menor"),AND(N238="Baja",R238="Moderado"),AND(N238="Media",R238="Leve"),AND(N238="Media",R238="Menor"),AND(N238="Media",R238="Moderado"),AND(N238="Alta",R238="Leve"),AND(N238="Alta",R238="Menor")),"Moderado",IF(OR(AND(N238="Muy Baja",R238="Mayor"),AND(N238="Baja",R238="Mayor"),AND(N238="Media",R238="Mayor"),AND(N238="Alta",R238="Moderado"),AND(N238="Alta",R238="Mayor"),AND(N238="Muy Alta",R238="Leve"),AND(N238="Muy Alta",R238="Menor"),AND(N238="Muy Alta",R238="Moderado"),AND(N238="Muy Alta",R238="Mayor")),"Alto",IF(OR(AND(N238="Muy Baja",R238="Catastrófico"),AND(N238="Baja",R238="Catastrófico"),AND(N238="Media",R238="Catastrófico"),AND(N238="Alta",R238="Catastrófico"),AND(N238="Muy Alta",R238="Catastrófico")),"Extremo",""))))</f>
        <v/>
      </c>
      <c r="U238" s="124">
        <v>1</v>
      </c>
      <c r="V238" s="93"/>
      <c r="W238" s="95" t="str">
        <f>IF(OR(X238="Preventivo",X238="Detectivo"),"Probabilidad",IF(X238="Correctivo","Impacto",""))</f>
        <v/>
      </c>
      <c r="X238" s="96"/>
      <c r="Y238" s="96"/>
      <c r="Z238" s="97" t="str">
        <f>IF(AND(X238="Preventivo",Y238="Automático"),"50%",IF(AND(X238="Preventivo",Y238="Manual"),"40%",IF(AND(X238="Detectivo",Y238="Automático"),"40%",IF(AND(X238="Detectivo",Y238="Manual"),"30%",IF(AND(X238="Correctivo",Y238="Automático"),"35%",IF(AND(X238="Correctivo",Y238="Manual"),"25%",""))))))</f>
        <v/>
      </c>
      <c r="AA238" s="96"/>
      <c r="AB238" s="96"/>
      <c r="AC238" s="96"/>
      <c r="AD238" s="98" t="str">
        <f>IFERROR(IF(W238="Probabilidad",(O238-(+O238*Z238)),IF(W238="Impacto",O238,"")),"")</f>
        <v/>
      </c>
      <c r="AE238" s="99" t="str">
        <f>IFERROR(IF(AD238="","",IF(AD238&lt;=0.2,"Muy Baja",IF(AD238&lt;=0.4,"Baja",IF(AD238&lt;=0.6,"Media",IF(AD238&lt;=0.8,"Alta","Muy Alta"))))),"")</f>
        <v/>
      </c>
      <c r="AF238" s="97" t="str">
        <f>+AD238</f>
        <v/>
      </c>
      <c r="AG238" s="99" t="str">
        <f>IFERROR(IF(AH238="","",IF(AH238&lt;=0.2,"Leve",IF(AH238&lt;=0.4,"Menor",IF(AH238&lt;=0.6,"Moderado",IF(AH238&lt;=0.8,"Mayor","Catastrófico"))))),"")</f>
        <v/>
      </c>
      <c r="AH238" s="97" t="str">
        <f>IFERROR(IF(W238="Impacto",(S238-(+S238*Z238)),IF(W238="Probabilidad",S238,"")),"")</f>
        <v/>
      </c>
      <c r="AI238" s="100" t="str">
        <f>IFERROR(IF(OR(AND(AE238="Muy Baja",AG238="Leve"),AND(AE238="Muy Baja",AG238="Menor"),AND(AE238="Baja",AG238="Leve")),"Bajo",IF(OR(AND(AE238="Muy baja",AG238="Moderado"),AND(AE238="Baja",AG238="Menor"),AND(AE238="Baja",AG238="Moderado"),AND(AE238="Media",AG238="Leve"),AND(AE238="Media",AG238="Menor"),AND(AE238="Media",AG238="Moderado"),AND(AE238="Alta",AG238="Leve"),AND(AE238="Alta",AG238="Menor")),"Moderado",IF(OR(AND(AE238="Muy Baja",AG238="Mayor"),AND(AE238="Baja",AG238="Mayor"),AND(AE238="Media",AG238="Mayor"),AND(AE238="Alta",AG238="Moderado"),AND(AE238="Alta",AG238="Mayor"),AND(AE238="Muy Alta",AG238="Leve"),AND(AE238="Muy Alta",AG238="Menor"),AND(AE238="Muy Alta",AG238="Moderado"),AND(AE238="Muy Alta",AG238="Mayor")),"Alto",IF(OR(AND(AE238="Muy Baja",AG238="Catastrófico"),AND(AE238="Baja",AG238="Catastrófico"),AND(AE238="Media",AG238="Catastrófico"),AND(AE238="Alta",AG238="Catastrófico"),AND(AE238="Muy Alta",AG238="Catastrófico")),"Extremo","")))),"")</f>
        <v/>
      </c>
      <c r="AJ238" s="101"/>
      <c r="AK238" s="92"/>
      <c r="AL238" s="102"/>
      <c r="AM238" s="102"/>
      <c r="AN238" s="103"/>
      <c r="AO238" s="382"/>
      <c r="AP238" s="382"/>
      <c r="AQ238" s="382"/>
    </row>
    <row r="239" spans="1:43" s="104" customFormat="1" x14ac:dyDescent="0.2">
      <c r="A239" s="397"/>
      <c r="B239" s="395"/>
      <c r="C239" s="339"/>
      <c r="D239" s="339"/>
      <c r="E239" s="339"/>
      <c r="F239" s="339"/>
      <c r="G239" s="339"/>
      <c r="H239" s="339"/>
      <c r="I239" s="339"/>
      <c r="J239" s="339"/>
      <c r="K239" s="339"/>
      <c r="L239" s="339"/>
      <c r="M239" s="382"/>
      <c r="N239" s="374"/>
      <c r="O239" s="366"/>
      <c r="P239" s="367"/>
      <c r="Q239" s="366">
        <f ca="1">IF(NOT(ISERROR(MATCH(P239,_xlfn.ANCHORARRAY(F250),0))),O252&amp;"Por favor no seleccionar los criterios de impacto",P239)</f>
        <v>0</v>
      </c>
      <c r="R239" s="374"/>
      <c r="S239" s="366"/>
      <c r="T239" s="365"/>
      <c r="U239" s="124">
        <v>2</v>
      </c>
      <c r="V239" s="93"/>
      <c r="W239" s="95" t="str">
        <f>IF(OR(X239="Preventivo",X239="Detectivo"),"Probabilidad",IF(X239="Correctivo","Impacto",""))</f>
        <v/>
      </c>
      <c r="X239" s="96"/>
      <c r="Y239" s="96"/>
      <c r="Z239" s="97" t="str">
        <f t="shared" ref="Z239:Z243" si="321">IF(AND(X239="Preventivo",Y239="Automático"),"50%",IF(AND(X239="Preventivo",Y239="Manual"),"40%",IF(AND(X239="Detectivo",Y239="Automático"),"40%",IF(AND(X239="Detectivo",Y239="Manual"),"30%",IF(AND(X239="Correctivo",Y239="Automático"),"35%",IF(AND(X239="Correctivo",Y239="Manual"),"25%",""))))))</f>
        <v/>
      </c>
      <c r="AA239" s="96"/>
      <c r="AB239" s="96"/>
      <c r="AC239" s="96"/>
      <c r="AD239" s="98" t="str">
        <f>IFERROR(IF(AND(W238="Probabilidad",W239="Probabilidad"),(AF238-(+AF238*Z239)),IF(W239="Probabilidad",(O238-(+O238*Z239)),IF(W239="Impacto",AF238,""))),"")</f>
        <v/>
      </c>
      <c r="AE239" s="99" t="str">
        <f t="shared" si="306"/>
        <v/>
      </c>
      <c r="AF239" s="97" t="str">
        <f t="shared" ref="AF239:AF243" si="322">+AD239</f>
        <v/>
      </c>
      <c r="AG239" s="99" t="str">
        <f t="shared" si="308"/>
        <v/>
      </c>
      <c r="AH239" s="97" t="str">
        <f>IFERROR(IF(AND(W238="Impacto",W239="Impacto"),(AH232-(+AH232*Z239)),IF(W239="Impacto",($S$238-(+$S$238*Z239)),IF(W239="Probabilidad",AH232,""))),"")</f>
        <v/>
      </c>
      <c r="AI239" s="100" t="str">
        <f t="shared" ref="AI239:AI240" si="323">IFERROR(IF(OR(AND(AE239="Muy Baja",AG239="Leve"),AND(AE239="Muy Baja",AG239="Menor"),AND(AE239="Baja",AG239="Leve")),"Bajo",IF(OR(AND(AE239="Muy baja",AG239="Moderado"),AND(AE239="Baja",AG239="Menor"),AND(AE239="Baja",AG239="Moderado"),AND(AE239="Media",AG239="Leve"),AND(AE239="Media",AG239="Menor"),AND(AE239="Media",AG239="Moderado"),AND(AE239="Alta",AG239="Leve"),AND(AE239="Alta",AG239="Menor")),"Moderado",IF(OR(AND(AE239="Muy Baja",AG239="Mayor"),AND(AE239="Baja",AG239="Mayor"),AND(AE239="Media",AG239="Mayor"),AND(AE239="Alta",AG239="Moderado"),AND(AE239="Alta",AG239="Mayor"),AND(AE239="Muy Alta",AG239="Leve"),AND(AE239="Muy Alta",AG239="Menor"),AND(AE239="Muy Alta",AG239="Moderado"),AND(AE239="Muy Alta",AG239="Mayor")),"Alto",IF(OR(AND(AE239="Muy Baja",AG239="Catastrófico"),AND(AE239="Baja",AG239="Catastrófico"),AND(AE239="Media",AG239="Catastrófico"),AND(AE239="Alta",AG239="Catastrófico"),AND(AE239="Muy Alta",AG239="Catastrófico")),"Extremo","")))),"")</f>
        <v/>
      </c>
      <c r="AJ239" s="101"/>
      <c r="AK239" s="92"/>
      <c r="AL239" s="102"/>
      <c r="AM239" s="102"/>
      <c r="AN239" s="103"/>
      <c r="AO239" s="382"/>
      <c r="AP239" s="382"/>
      <c r="AQ239" s="382"/>
    </row>
    <row r="240" spans="1:43" s="104" customFormat="1" x14ac:dyDescent="0.2">
      <c r="A240" s="397"/>
      <c r="B240" s="395"/>
      <c r="C240" s="339"/>
      <c r="D240" s="339"/>
      <c r="E240" s="339"/>
      <c r="F240" s="339"/>
      <c r="G240" s="339"/>
      <c r="H240" s="339"/>
      <c r="I240" s="339"/>
      <c r="J240" s="339"/>
      <c r="K240" s="339"/>
      <c r="L240" s="339"/>
      <c r="M240" s="382"/>
      <c r="N240" s="374"/>
      <c r="O240" s="366"/>
      <c r="P240" s="367"/>
      <c r="Q240" s="366">
        <f ca="1">IF(NOT(ISERROR(MATCH(P240,_xlfn.ANCHORARRAY(F251),0))),O253&amp;"Por favor no seleccionar los criterios de impacto",P240)</f>
        <v>0</v>
      </c>
      <c r="R240" s="374"/>
      <c r="S240" s="366"/>
      <c r="T240" s="365"/>
      <c r="U240" s="124">
        <v>3</v>
      </c>
      <c r="V240" s="93"/>
      <c r="W240" s="95" t="str">
        <f>IF(OR(X240="Preventivo",X240="Detectivo"),"Probabilidad",IF(X240="Correctivo","Impacto",""))</f>
        <v/>
      </c>
      <c r="X240" s="96"/>
      <c r="Y240" s="96"/>
      <c r="Z240" s="97" t="str">
        <f t="shared" si="321"/>
        <v/>
      </c>
      <c r="AA240" s="96"/>
      <c r="AB240" s="96"/>
      <c r="AC240" s="96"/>
      <c r="AD240" s="98" t="str">
        <f>IFERROR(IF(AND(W239="Probabilidad",W240="Probabilidad"),(AF239-(+AF239*Z240)),IF(AND(W239="Impacto",W240="Probabilidad"),(AF238-(+AF238*Z240)),IF(W240="Impacto",AF239,""))),"")</f>
        <v/>
      </c>
      <c r="AE240" s="99" t="str">
        <f t="shared" si="306"/>
        <v/>
      </c>
      <c r="AF240" s="97" t="str">
        <f t="shared" si="322"/>
        <v/>
      </c>
      <c r="AG240" s="99" t="str">
        <f t="shared" si="308"/>
        <v/>
      </c>
      <c r="AH240" s="97" t="str">
        <f>IFERROR(IF(AND(W239="Impacto",W240="Impacto"),(AH239-(+AH239*Z240)),IF(AND(W239="Probabilidad",W240="Impacto"),(AH238-(+AH238*Z240)),IF(W240="Probabilidad",AH239,""))),"")</f>
        <v/>
      </c>
      <c r="AI240" s="100" t="str">
        <f t="shared" si="323"/>
        <v/>
      </c>
      <c r="AJ240" s="101"/>
      <c r="AK240" s="92"/>
      <c r="AL240" s="102"/>
      <c r="AM240" s="102"/>
      <c r="AN240" s="103"/>
      <c r="AO240" s="382"/>
      <c r="AP240" s="382"/>
      <c r="AQ240" s="382"/>
    </row>
    <row r="241" spans="1:43" s="104" customFormat="1" x14ac:dyDescent="0.2">
      <c r="A241" s="397"/>
      <c r="B241" s="395"/>
      <c r="C241" s="339"/>
      <c r="D241" s="339"/>
      <c r="E241" s="339"/>
      <c r="F241" s="339"/>
      <c r="G241" s="339"/>
      <c r="H241" s="339"/>
      <c r="I241" s="339"/>
      <c r="J241" s="339"/>
      <c r="K241" s="339"/>
      <c r="L241" s="339"/>
      <c r="M241" s="382"/>
      <c r="N241" s="374"/>
      <c r="O241" s="366"/>
      <c r="P241" s="367"/>
      <c r="Q241" s="366">
        <f ca="1">IF(NOT(ISERROR(MATCH(P241,_xlfn.ANCHORARRAY(F252),0))),O254&amp;"Por favor no seleccionar los criterios de impacto",P241)</f>
        <v>0</v>
      </c>
      <c r="R241" s="374"/>
      <c r="S241" s="366"/>
      <c r="T241" s="365"/>
      <c r="U241" s="124">
        <v>4</v>
      </c>
      <c r="V241" s="93"/>
      <c r="W241" s="95" t="str">
        <f t="shared" ref="W241:W243" si="324">IF(OR(X241="Preventivo",X241="Detectivo"),"Probabilidad",IF(X241="Correctivo","Impacto",""))</f>
        <v/>
      </c>
      <c r="X241" s="96"/>
      <c r="Y241" s="96"/>
      <c r="Z241" s="97" t="str">
        <f t="shared" si="321"/>
        <v/>
      </c>
      <c r="AA241" s="96"/>
      <c r="AB241" s="96"/>
      <c r="AC241" s="96"/>
      <c r="AD241" s="98" t="str">
        <f t="shared" ref="AD241:AD243" si="325">IFERROR(IF(AND(W240="Probabilidad",W241="Probabilidad"),(AF240-(+AF240*Z241)),IF(AND(W240="Impacto",W241="Probabilidad"),(AF239-(+AF239*Z241)),IF(W241="Impacto",AF240,""))),"")</f>
        <v/>
      </c>
      <c r="AE241" s="99" t="str">
        <f t="shared" si="306"/>
        <v/>
      </c>
      <c r="AF241" s="97" t="str">
        <f t="shared" si="322"/>
        <v/>
      </c>
      <c r="AG241" s="99" t="str">
        <f t="shared" si="308"/>
        <v/>
      </c>
      <c r="AH241" s="97" t="str">
        <f t="shared" ref="AH241:AH243" si="326">IFERROR(IF(AND(W240="Impacto",W241="Impacto"),(AH240-(+AH240*Z241)),IF(AND(W240="Probabilidad",W241="Impacto"),(AH239-(+AH239*Z241)),IF(W241="Probabilidad",AH240,""))),"")</f>
        <v/>
      </c>
      <c r="AI241" s="100" t="str">
        <f>IFERROR(IF(OR(AND(AE241="Muy Baja",AG241="Leve"),AND(AE241="Muy Baja",AG241="Menor"),AND(AE241="Baja",AG241="Leve")),"Bajo",IF(OR(AND(AE241="Muy baja",AG241="Moderado"),AND(AE241="Baja",AG241="Menor"),AND(AE241="Baja",AG241="Moderado"),AND(AE241="Media",AG241="Leve"),AND(AE241="Media",AG241="Menor"),AND(AE241="Media",AG241="Moderado"),AND(AE241="Alta",AG241="Leve"),AND(AE241="Alta",AG241="Menor")),"Moderado",IF(OR(AND(AE241="Muy Baja",AG241="Mayor"),AND(AE241="Baja",AG241="Mayor"),AND(AE241="Media",AG241="Mayor"),AND(AE241="Alta",AG241="Moderado"),AND(AE241="Alta",AG241="Mayor"),AND(AE241="Muy Alta",AG241="Leve"),AND(AE241="Muy Alta",AG241="Menor"),AND(AE241="Muy Alta",AG241="Moderado"),AND(AE241="Muy Alta",AG241="Mayor")),"Alto",IF(OR(AND(AE241="Muy Baja",AG241="Catastrófico"),AND(AE241="Baja",AG241="Catastrófico"),AND(AE241="Media",AG241="Catastrófico"),AND(AE241="Alta",AG241="Catastrófico"),AND(AE241="Muy Alta",AG241="Catastrófico")),"Extremo","")))),"")</f>
        <v/>
      </c>
      <c r="AJ241" s="101"/>
      <c r="AK241" s="92"/>
      <c r="AL241" s="102"/>
      <c r="AM241" s="102"/>
      <c r="AN241" s="103"/>
      <c r="AO241" s="382"/>
      <c r="AP241" s="382"/>
      <c r="AQ241" s="382"/>
    </row>
    <row r="242" spans="1:43" s="104" customFormat="1" x14ac:dyDescent="0.2">
      <c r="A242" s="397"/>
      <c r="B242" s="395"/>
      <c r="C242" s="339"/>
      <c r="D242" s="339"/>
      <c r="E242" s="339"/>
      <c r="F242" s="339"/>
      <c r="G242" s="339"/>
      <c r="H242" s="339"/>
      <c r="I242" s="339"/>
      <c r="J242" s="339"/>
      <c r="K242" s="339"/>
      <c r="L242" s="339"/>
      <c r="M242" s="382"/>
      <c r="N242" s="374"/>
      <c r="O242" s="366"/>
      <c r="P242" s="367"/>
      <c r="Q242" s="366">
        <f ca="1">IF(NOT(ISERROR(MATCH(P242,_xlfn.ANCHORARRAY(F253),0))),O255&amp;"Por favor no seleccionar los criterios de impacto",P242)</f>
        <v>0</v>
      </c>
      <c r="R242" s="374"/>
      <c r="S242" s="366"/>
      <c r="T242" s="365"/>
      <c r="U242" s="124">
        <v>5</v>
      </c>
      <c r="V242" s="93"/>
      <c r="W242" s="95" t="str">
        <f t="shared" si="324"/>
        <v/>
      </c>
      <c r="X242" s="96"/>
      <c r="Y242" s="96"/>
      <c r="Z242" s="97" t="str">
        <f t="shared" si="321"/>
        <v/>
      </c>
      <c r="AA242" s="96"/>
      <c r="AB242" s="96"/>
      <c r="AC242" s="96"/>
      <c r="AD242" s="98" t="str">
        <f t="shared" si="325"/>
        <v/>
      </c>
      <c r="AE242" s="99" t="str">
        <f t="shared" si="306"/>
        <v/>
      </c>
      <c r="AF242" s="97" t="str">
        <f t="shared" si="322"/>
        <v/>
      </c>
      <c r="AG242" s="99" t="str">
        <f t="shared" si="308"/>
        <v/>
      </c>
      <c r="AH242" s="97" t="str">
        <f t="shared" si="326"/>
        <v/>
      </c>
      <c r="AI242" s="100" t="str">
        <f t="shared" ref="AI242:AI243" si="327">IFERROR(IF(OR(AND(AE242="Muy Baja",AG242="Leve"),AND(AE242="Muy Baja",AG242="Menor"),AND(AE242="Baja",AG242="Leve")),"Bajo",IF(OR(AND(AE242="Muy baja",AG242="Moderado"),AND(AE242="Baja",AG242="Menor"),AND(AE242="Baja",AG242="Moderado"),AND(AE242="Media",AG242="Leve"),AND(AE242="Media",AG242="Menor"),AND(AE242="Media",AG242="Moderado"),AND(AE242="Alta",AG242="Leve"),AND(AE242="Alta",AG242="Menor")),"Moderado",IF(OR(AND(AE242="Muy Baja",AG242="Mayor"),AND(AE242="Baja",AG242="Mayor"),AND(AE242="Media",AG242="Mayor"),AND(AE242="Alta",AG242="Moderado"),AND(AE242="Alta",AG242="Mayor"),AND(AE242="Muy Alta",AG242="Leve"),AND(AE242="Muy Alta",AG242="Menor"),AND(AE242="Muy Alta",AG242="Moderado"),AND(AE242="Muy Alta",AG242="Mayor")),"Alto",IF(OR(AND(AE242="Muy Baja",AG242="Catastrófico"),AND(AE242="Baja",AG242="Catastrófico"),AND(AE242="Media",AG242="Catastrófico"),AND(AE242="Alta",AG242="Catastrófico"),AND(AE242="Muy Alta",AG242="Catastrófico")),"Extremo","")))),"")</f>
        <v/>
      </c>
      <c r="AJ242" s="101"/>
      <c r="AK242" s="92"/>
      <c r="AL242" s="102"/>
      <c r="AM242" s="102"/>
      <c r="AN242" s="103"/>
      <c r="AO242" s="382"/>
      <c r="AP242" s="382"/>
      <c r="AQ242" s="382"/>
    </row>
    <row r="243" spans="1:43" s="104" customFormat="1" x14ac:dyDescent="0.2">
      <c r="A243" s="397"/>
      <c r="B243" s="396"/>
      <c r="C243" s="339"/>
      <c r="D243" s="339"/>
      <c r="E243" s="339"/>
      <c r="F243" s="339"/>
      <c r="G243" s="339"/>
      <c r="H243" s="339"/>
      <c r="I243" s="339"/>
      <c r="J243" s="339"/>
      <c r="K243" s="339"/>
      <c r="L243" s="339"/>
      <c r="M243" s="382"/>
      <c r="N243" s="374"/>
      <c r="O243" s="366"/>
      <c r="P243" s="367"/>
      <c r="Q243" s="366">
        <f ca="1">IF(NOT(ISERROR(MATCH(P243,_xlfn.ANCHORARRAY(F254),0))),O256&amp;"Por favor no seleccionar los criterios de impacto",P243)</f>
        <v>0</v>
      </c>
      <c r="R243" s="374"/>
      <c r="S243" s="366"/>
      <c r="T243" s="365"/>
      <c r="U243" s="124">
        <v>6</v>
      </c>
      <c r="V243" s="93"/>
      <c r="W243" s="95" t="str">
        <f t="shared" si="324"/>
        <v/>
      </c>
      <c r="X243" s="96"/>
      <c r="Y243" s="96"/>
      <c r="Z243" s="97" t="str">
        <f t="shared" si="321"/>
        <v/>
      </c>
      <c r="AA243" s="96"/>
      <c r="AB243" s="96"/>
      <c r="AC243" s="96"/>
      <c r="AD243" s="98" t="str">
        <f t="shared" si="325"/>
        <v/>
      </c>
      <c r="AE243" s="99" t="str">
        <f t="shared" si="306"/>
        <v/>
      </c>
      <c r="AF243" s="97" t="str">
        <f t="shared" si="322"/>
        <v/>
      </c>
      <c r="AG243" s="99" t="str">
        <f t="shared" si="308"/>
        <v/>
      </c>
      <c r="AH243" s="97" t="str">
        <f t="shared" si="326"/>
        <v/>
      </c>
      <c r="AI243" s="100" t="str">
        <f t="shared" si="327"/>
        <v/>
      </c>
      <c r="AJ243" s="101"/>
      <c r="AK243" s="92"/>
      <c r="AL243" s="102"/>
      <c r="AM243" s="102"/>
      <c r="AN243" s="103"/>
      <c r="AO243" s="382"/>
      <c r="AP243" s="382"/>
      <c r="AQ243" s="382"/>
    </row>
    <row r="244" spans="1:43" ht="49.5" customHeight="1" x14ac:dyDescent="0.2">
      <c r="A244" s="126"/>
      <c r="B244" s="137"/>
      <c r="C244" s="454" t="s">
        <v>227</v>
      </c>
      <c r="D244" s="455"/>
      <c r="E244" s="455"/>
      <c r="F244" s="455"/>
      <c r="G244" s="455"/>
      <c r="H244" s="455"/>
      <c r="I244" s="455"/>
      <c r="J244" s="455"/>
      <c r="K244" s="455"/>
      <c r="L244" s="455"/>
      <c r="M244" s="455"/>
      <c r="N244" s="455"/>
      <c r="O244" s="455"/>
      <c r="P244" s="455"/>
      <c r="Q244" s="455"/>
      <c r="R244" s="455"/>
      <c r="S244" s="455"/>
      <c r="T244" s="455"/>
      <c r="U244" s="455"/>
      <c r="V244" s="455"/>
      <c r="W244" s="455"/>
      <c r="X244" s="455"/>
      <c r="Y244" s="455"/>
      <c r="Z244" s="455"/>
      <c r="AA244" s="455"/>
      <c r="AB244" s="455"/>
      <c r="AC244" s="455"/>
      <c r="AD244" s="455"/>
      <c r="AE244" s="455"/>
      <c r="AF244" s="455"/>
      <c r="AG244" s="455"/>
      <c r="AH244" s="455"/>
      <c r="AI244" s="455"/>
      <c r="AJ244" s="455"/>
      <c r="AK244" s="455"/>
      <c r="AL244" s="455"/>
      <c r="AM244" s="455"/>
      <c r="AN244" s="455"/>
    </row>
    <row r="246" spans="1:43" ht="15.75" x14ac:dyDescent="0.2">
      <c r="A246" s="116"/>
      <c r="B246" s="127"/>
      <c r="C246" s="117"/>
      <c r="D246" s="116"/>
      <c r="E246" s="116"/>
      <c r="H246" s="116"/>
      <c r="I246" s="116"/>
      <c r="J246" s="116"/>
      <c r="K246" s="116"/>
      <c r="L246" s="116"/>
    </row>
  </sheetData>
  <autoFilter ref="A8:AQ244">
    <filterColumn colId="23" showButton="0"/>
    <filterColumn colId="24" showButton="0"/>
    <filterColumn colId="25" showButton="0"/>
    <filterColumn colId="26" showButton="0"/>
    <filterColumn colId="27" showButton="0"/>
  </autoFilter>
  <dataConsolidate/>
  <mergeCells count="987">
    <mergeCell ref="C82:C87"/>
    <mergeCell ref="H82:H87"/>
    <mergeCell ref="M82:M87"/>
    <mergeCell ref="N82:N87"/>
    <mergeCell ref="AO64:AO69"/>
    <mergeCell ref="AP64:AP69"/>
    <mergeCell ref="AQ64:AQ69"/>
    <mergeCell ref="J64:J69"/>
    <mergeCell ref="K64:K69"/>
    <mergeCell ref="L64:L69"/>
    <mergeCell ref="M64:M69"/>
    <mergeCell ref="L70:L75"/>
    <mergeCell ref="M70:M75"/>
    <mergeCell ref="N70:N75"/>
    <mergeCell ref="O70:O75"/>
    <mergeCell ref="P70:P75"/>
    <mergeCell ref="Q70:Q75"/>
    <mergeCell ref="R70:R75"/>
    <mergeCell ref="S70:S75"/>
    <mergeCell ref="T70:T75"/>
    <mergeCell ref="AO70:AO75"/>
    <mergeCell ref="AP70:AP75"/>
    <mergeCell ref="M52:M57"/>
    <mergeCell ref="N52:N57"/>
    <mergeCell ref="T58:T63"/>
    <mergeCell ref="S64:S69"/>
    <mergeCell ref="T64:T69"/>
    <mergeCell ref="B52:B57"/>
    <mergeCell ref="C52:C57"/>
    <mergeCell ref="D52:D57"/>
    <mergeCell ref="E52:E57"/>
    <mergeCell ref="F52:F57"/>
    <mergeCell ref="G52:G57"/>
    <mergeCell ref="H52:H57"/>
    <mergeCell ref="I52:I57"/>
    <mergeCell ref="J52:J57"/>
    <mergeCell ref="R64:R69"/>
    <mergeCell ref="R58:R63"/>
    <mergeCell ref="S58:S63"/>
    <mergeCell ref="N64:N69"/>
    <mergeCell ref="O64:O69"/>
    <mergeCell ref="P64:P69"/>
    <mergeCell ref="Q64:Q69"/>
    <mergeCell ref="A1:D4"/>
    <mergeCell ref="E1:T2"/>
    <mergeCell ref="E3:L3"/>
    <mergeCell ref="M3:T3"/>
    <mergeCell ref="E4:T4"/>
    <mergeCell ref="C8:C9"/>
    <mergeCell ref="G184:G189"/>
    <mergeCell ref="B8:B9"/>
    <mergeCell ref="B184:B189"/>
    <mergeCell ref="H10:H15"/>
    <mergeCell ref="H148:H153"/>
    <mergeCell ref="K148:K153"/>
    <mergeCell ref="L148:L153"/>
    <mergeCell ref="M148:M153"/>
    <mergeCell ref="N148:N153"/>
    <mergeCell ref="P184:P189"/>
    <mergeCell ref="T52:T57"/>
    <mergeCell ref="A52:A57"/>
    <mergeCell ref="L82:L87"/>
    <mergeCell ref="J82:J87"/>
    <mergeCell ref="K82:K87"/>
    <mergeCell ref="D184:D189"/>
    <mergeCell ref="K52:K57"/>
    <mergeCell ref="L52:L57"/>
    <mergeCell ref="V1:AQ2"/>
    <mergeCell ref="V3:AJ3"/>
    <mergeCell ref="V4:AQ4"/>
    <mergeCell ref="AK3:AQ3"/>
    <mergeCell ref="P196:P201"/>
    <mergeCell ref="Q196:Q201"/>
    <mergeCell ref="R196:R201"/>
    <mergeCell ref="A196:A201"/>
    <mergeCell ref="C196:C201"/>
    <mergeCell ref="D196:D201"/>
    <mergeCell ref="E196:E201"/>
    <mergeCell ref="F196:F201"/>
    <mergeCell ref="H196:H201"/>
    <mergeCell ref="M196:M201"/>
    <mergeCell ref="N196:N201"/>
    <mergeCell ref="O196:O201"/>
    <mergeCell ref="I196:I201"/>
    <mergeCell ref="P190:P195"/>
    <mergeCell ref="G8:G9"/>
    <mergeCell ref="H184:H189"/>
    <mergeCell ref="M184:M189"/>
    <mergeCell ref="N184:N189"/>
    <mergeCell ref="A184:A189"/>
    <mergeCell ref="C184:C189"/>
    <mergeCell ref="A8:A9"/>
    <mergeCell ref="H8:H9"/>
    <mergeCell ref="F8:F9"/>
    <mergeCell ref="E8:E9"/>
    <mergeCell ref="D8:D9"/>
    <mergeCell ref="T214:T219"/>
    <mergeCell ref="P220:P225"/>
    <mergeCell ref="Q220:Q225"/>
    <mergeCell ref="R220:R225"/>
    <mergeCell ref="P214:P219"/>
    <mergeCell ref="Q214:Q219"/>
    <mergeCell ref="R214:R219"/>
    <mergeCell ref="H214:H219"/>
    <mergeCell ref="G214:G219"/>
    <mergeCell ref="M220:M225"/>
    <mergeCell ref="N220:N225"/>
    <mergeCell ref="O220:O225"/>
    <mergeCell ref="S214:S219"/>
    <mergeCell ref="A220:A225"/>
    <mergeCell ref="C220:C225"/>
    <mergeCell ref="D220:D225"/>
    <mergeCell ref="E220:E225"/>
    <mergeCell ref="S196:S201"/>
    <mergeCell ref="T196:T201"/>
    <mergeCell ref="T226:T231"/>
    <mergeCell ref="J220:J225"/>
    <mergeCell ref="K220:K225"/>
    <mergeCell ref="L220:L225"/>
    <mergeCell ref="J226:J231"/>
    <mergeCell ref="K226:K231"/>
    <mergeCell ref="T220:T225"/>
    <mergeCell ref="E184:E189"/>
    <mergeCell ref="F184:F189"/>
    <mergeCell ref="I214:I219"/>
    <mergeCell ref="N226:N231"/>
    <mergeCell ref="O226:O231"/>
    <mergeCell ref="P226:P231"/>
    <mergeCell ref="H220:H225"/>
    <mergeCell ref="G220:G225"/>
    <mergeCell ref="G226:G231"/>
    <mergeCell ref="L226:L231"/>
    <mergeCell ref="I226:I231"/>
    <mergeCell ref="I220:I225"/>
    <mergeCell ref="F220:F225"/>
    <mergeCell ref="T184:T189"/>
    <mergeCell ref="T190:T195"/>
    <mergeCell ref="I208:I213"/>
    <mergeCell ref="A7:M7"/>
    <mergeCell ref="N7:T7"/>
    <mergeCell ref="U7:AC7"/>
    <mergeCell ref="AD7:AJ7"/>
    <mergeCell ref="AK7:AN7"/>
    <mergeCell ref="F232:F237"/>
    <mergeCell ref="H232:H237"/>
    <mergeCell ref="M232:M237"/>
    <mergeCell ref="N232:N237"/>
    <mergeCell ref="O232:O237"/>
    <mergeCell ref="J232:J237"/>
    <mergeCell ref="K232:K237"/>
    <mergeCell ref="L232:L237"/>
    <mergeCell ref="M214:M219"/>
    <mergeCell ref="N214:N219"/>
    <mergeCell ref="O214:O219"/>
    <mergeCell ref="A226:A231"/>
    <mergeCell ref="C226:C231"/>
    <mergeCell ref="D226:D231"/>
    <mergeCell ref="S220:S225"/>
    <mergeCell ref="Q226:Q231"/>
    <mergeCell ref="R226:R231"/>
    <mergeCell ref="M226:M231"/>
    <mergeCell ref="S226:S231"/>
    <mergeCell ref="C244:AN244"/>
    <mergeCell ref="S232:S237"/>
    <mergeCell ref="T232:T237"/>
    <mergeCell ref="A238:A243"/>
    <mergeCell ref="C238:C243"/>
    <mergeCell ref="D238:D243"/>
    <mergeCell ref="E238:E243"/>
    <mergeCell ref="F238:F243"/>
    <mergeCell ref="H238:H243"/>
    <mergeCell ref="M238:M243"/>
    <mergeCell ref="N238:N243"/>
    <mergeCell ref="O238:O243"/>
    <mergeCell ref="P238:P243"/>
    <mergeCell ref="Q238:Q243"/>
    <mergeCell ref="R238:R243"/>
    <mergeCell ref="S238:S243"/>
    <mergeCell ref="T238:T243"/>
    <mergeCell ref="P232:P237"/>
    <mergeCell ref="Q232:Q237"/>
    <mergeCell ref="R232:R237"/>
    <mergeCell ref="A232:A237"/>
    <mergeCell ref="C232:C237"/>
    <mergeCell ref="D232:D237"/>
    <mergeCell ref="E232:E237"/>
    <mergeCell ref="J238:J243"/>
    <mergeCell ref="K238:K243"/>
    <mergeCell ref="L238:L243"/>
    <mergeCell ref="G238:G243"/>
    <mergeCell ref="I238:I243"/>
    <mergeCell ref="I232:I237"/>
    <mergeCell ref="B232:B237"/>
    <mergeCell ref="B238:B243"/>
    <mergeCell ref="E226:E231"/>
    <mergeCell ref="F226:F231"/>
    <mergeCell ref="B226:B231"/>
    <mergeCell ref="H226:H231"/>
    <mergeCell ref="G232:G237"/>
    <mergeCell ref="A208:A213"/>
    <mergeCell ref="A214:A219"/>
    <mergeCell ref="C214:C219"/>
    <mergeCell ref="D214:D219"/>
    <mergeCell ref="E214:E219"/>
    <mergeCell ref="F214:F219"/>
    <mergeCell ref="B208:B213"/>
    <mergeCell ref="B214:B219"/>
    <mergeCell ref="B220:B225"/>
    <mergeCell ref="C208:C213"/>
    <mergeCell ref="D208:D213"/>
    <mergeCell ref="E208:E213"/>
    <mergeCell ref="F208:F213"/>
    <mergeCell ref="A202:A207"/>
    <mergeCell ref="C202:C207"/>
    <mergeCell ref="D202:D207"/>
    <mergeCell ref="E202:E207"/>
    <mergeCell ref="F202:F207"/>
    <mergeCell ref="H202:H207"/>
    <mergeCell ref="M202:M207"/>
    <mergeCell ref="N202:N207"/>
    <mergeCell ref="O202:O207"/>
    <mergeCell ref="I202:I207"/>
    <mergeCell ref="G202:G207"/>
    <mergeCell ref="B202:B207"/>
    <mergeCell ref="I184:I189"/>
    <mergeCell ref="O184:O189"/>
    <mergeCell ref="J172:J177"/>
    <mergeCell ref="K172:K177"/>
    <mergeCell ref="L172:L177"/>
    <mergeCell ref="M172:M177"/>
    <mergeCell ref="N172:N177"/>
    <mergeCell ref="O172:O177"/>
    <mergeCell ref="P172:P177"/>
    <mergeCell ref="G196:G201"/>
    <mergeCell ref="H190:H195"/>
    <mergeCell ref="M190:M195"/>
    <mergeCell ref="N190:N195"/>
    <mergeCell ref="O190:O195"/>
    <mergeCell ref="A190:A195"/>
    <mergeCell ref="C190:C195"/>
    <mergeCell ref="D190:D195"/>
    <mergeCell ref="E190:E195"/>
    <mergeCell ref="F190:F195"/>
    <mergeCell ref="I190:I195"/>
    <mergeCell ref="G190:G195"/>
    <mergeCell ref="B190:B195"/>
    <mergeCell ref="B196:B201"/>
    <mergeCell ref="M8:M9"/>
    <mergeCell ref="N8:N9"/>
    <mergeCell ref="T8:T9"/>
    <mergeCell ref="P8:P9"/>
    <mergeCell ref="Q8:Q9"/>
    <mergeCell ref="I10:I15"/>
    <mergeCell ref="J10:J15"/>
    <mergeCell ref="K10:K15"/>
    <mergeCell ref="L10:L15"/>
    <mergeCell ref="M10:M15"/>
    <mergeCell ref="N10:N15"/>
    <mergeCell ref="O10:O15"/>
    <mergeCell ref="P10:P15"/>
    <mergeCell ref="Q10:Q15"/>
    <mergeCell ref="R10:R15"/>
    <mergeCell ref="S10:S15"/>
    <mergeCell ref="T10:T15"/>
    <mergeCell ref="J8:J9"/>
    <mergeCell ref="I148:I153"/>
    <mergeCell ref="J148:J153"/>
    <mergeCell ref="K8:K9"/>
    <mergeCell ref="L8:L9"/>
    <mergeCell ref="P16:P21"/>
    <mergeCell ref="Q16:Q21"/>
    <mergeCell ref="S22:S27"/>
    <mergeCell ref="T22:T27"/>
    <mergeCell ref="O28:O33"/>
    <mergeCell ref="P28:P33"/>
    <mergeCell ref="Q28:Q33"/>
    <mergeCell ref="R28:R33"/>
    <mergeCell ref="S28:S33"/>
    <mergeCell ref="T28:T33"/>
    <mergeCell ref="O148:O153"/>
    <mergeCell ref="T136:T141"/>
    <mergeCell ref="Q130:Q135"/>
    <mergeCell ref="R130:R135"/>
    <mergeCell ref="S130:S135"/>
    <mergeCell ref="T130:T135"/>
    <mergeCell ref="Q142:Q147"/>
    <mergeCell ref="R142:R147"/>
    <mergeCell ref="S142:S147"/>
    <mergeCell ref="T142:T147"/>
    <mergeCell ref="AJ8:AJ9"/>
    <mergeCell ref="AM8:AM9"/>
    <mergeCell ref="U8:U9"/>
    <mergeCell ref="AI8:AI9"/>
    <mergeCell ref="AH8:AH9"/>
    <mergeCell ref="AD8:AD9"/>
    <mergeCell ref="V8:V9"/>
    <mergeCell ref="AG8:AG9"/>
    <mergeCell ref="AE8:AE9"/>
    <mergeCell ref="AF8:AF9"/>
    <mergeCell ref="W8:W9"/>
    <mergeCell ref="X8:AC8"/>
    <mergeCell ref="AQ10:AQ15"/>
    <mergeCell ref="P148:P153"/>
    <mergeCell ref="Q148:Q153"/>
    <mergeCell ref="R148:R153"/>
    <mergeCell ref="S148:S153"/>
    <mergeCell ref="T148:T153"/>
    <mergeCell ref="Q184:Q189"/>
    <mergeCell ref="R184:R189"/>
    <mergeCell ref="S184:S189"/>
    <mergeCell ref="R52:R57"/>
    <mergeCell ref="S52:S57"/>
    <mergeCell ref="AQ94:AQ96"/>
    <mergeCell ref="AO97:AO99"/>
    <mergeCell ref="AP97:AP99"/>
    <mergeCell ref="AN184:AN189"/>
    <mergeCell ref="P160:P165"/>
    <mergeCell ref="S154:S159"/>
    <mergeCell ref="T154:T159"/>
    <mergeCell ref="AP154:AP159"/>
    <mergeCell ref="S172:S177"/>
    <mergeCell ref="T172:T177"/>
    <mergeCell ref="Q136:Q141"/>
    <mergeCell ref="R136:R141"/>
    <mergeCell ref="S136:S141"/>
    <mergeCell ref="AQ22:AQ27"/>
    <mergeCell ref="AP220:AP225"/>
    <mergeCell ref="AQ220:AQ225"/>
    <mergeCell ref="AO226:AO231"/>
    <mergeCell ref="AP226:AP231"/>
    <mergeCell ref="AQ226:AQ231"/>
    <mergeCell ref="AO202:AO207"/>
    <mergeCell ref="AP202:AP207"/>
    <mergeCell ref="AQ202:AQ207"/>
    <mergeCell ref="AO208:AO213"/>
    <mergeCell ref="AP208:AP213"/>
    <mergeCell ref="AO196:AO197"/>
    <mergeCell ref="AO7:AQ7"/>
    <mergeCell ref="AO8:AO9"/>
    <mergeCell ref="AP8:AP9"/>
    <mergeCell ref="AQ8:AQ9"/>
    <mergeCell ref="AO184:AO189"/>
    <mergeCell ref="AP184:AP189"/>
    <mergeCell ref="AQ184:AQ189"/>
    <mergeCell ref="AQ97:AQ99"/>
    <mergeCell ref="AO16:AO21"/>
    <mergeCell ref="AP16:AP21"/>
    <mergeCell ref="AQ16:AQ21"/>
    <mergeCell ref="AO28:AO33"/>
    <mergeCell ref="AP28:AP33"/>
    <mergeCell ref="AQ28:AQ33"/>
    <mergeCell ref="AQ46:AQ47"/>
    <mergeCell ref="AO58:AO63"/>
    <mergeCell ref="AP58:AP63"/>
    <mergeCell ref="AO154:AO159"/>
    <mergeCell ref="AO10:AO15"/>
    <mergeCell ref="AP10:AP15"/>
    <mergeCell ref="AQ166:AQ171"/>
    <mergeCell ref="AO22:AO27"/>
    <mergeCell ref="AP22:AP27"/>
    <mergeCell ref="AQ208:AQ213"/>
    <mergeCell ref="AQ214:AQ219"/>
    <mergeCell ref="AO220:AO225"/>
    <mergeCell ref="AO238:AO243"/>
    <mergeCell ref="AP238:AP243"/>
    <mergeCell ref="AQ238:AQ243"/>
    <mergeCell ref="L184:L189"/>
    <mergeCell ref="J184:J189"/>
    <mergeCell ref="K184:K189"/>
    <mergeCell ref="J190:J195"/>
    <mergeCell ref="K190:K195"/>
    <mergeCell ref="L190:L195"/>
    <mergeCell ref="J196:J201"/>
    <mergeCell ref="K196:K201"/>
    <mergeCell ref="L196:L201"/>
    <mergeCell ref="J202:J207"/>
    <mergeCell ref="K202:K207"/>
    <mergeCell ref="L202:L207"/>
    <mergeCell ref="J214:J219"/>
    <mergeCell ref="K214:K219"/>
    <mergeCell ref="L214:L219"/>
    <mergeCell ref="AO214:AO219"/>
    <mergeCell ref="AP214:AP219"/>
    <mergeCell ref="AK184:AK189"/>
    <mergeCell ref="T160:T165"/>
    <mergeCell ref="Q172:Q177"/>
    <mergeCell ref="AK160:AK162"/>
    <mergeCell ref="AQ190:AQ195"/>
    <mergeCell ref="I8:I9"/>
    <mergeCell ref="AO232:AO237"/>
    <mergeCell ref="AP232:AP237"/>
    <mergeCell ref="O8:O9"/>
    <mergeCell ref="R8:R9"/>
    <mergeCell ref="S8:S9"/>
    <mergeCell ref="AK8:AK9"/>
    <mergeCell ref="AN8:AN9"/>
    <mergeCell ref="AL8:AL9"/>
    <mergeCell ref="P202:P207"/>
    <mergeCell ref="Q202:Q207"/>
    <mergeCell ref="R202:R207"/>
    <mergeCell ref="S202:S207"/>
    <mergeCell ref="T202:T207"/>
    <mergeCell ref="Q190:Q195"/>
    <mergeCell ref="R190:R195"/>
    <mergeCell ref="S190:S195"/>
    <mergeCell ref="AQ232:AQ237"/>
    <mergeCell ref="AP196:AP197"/>
    <mergeCell ref="AQ196:AQ197"/>
    <mergeCell ref="AK190:AK195"/>
    <mergeCell ref="AL191:AL195"/>
    <mergeCell ref="AM191:AM195"/>
    <mergeCell ref="AN191:AN195"/>
    <mergeCell ref="AO190:AO195"/>
    <mergeCell ref="AP190:AP195"/>
    <mergeCell ref="R166:R171"/>
    <mergeCell ref="S166:S171"/>
    <mergeCell ref="AP166:AP171"/>
    <mergeCell ref="AL184:AL189"/>
    <mergeCell ref="AM184:AM189"/>
    <mergeCell ref="R172:R177"/>
    <mergeCell ref="A10:A15"/>
    <mergeCell ref="B10:B15"/>
    <mergeCell ref="C10:C15"/>
    <mergeCell ref="D10:D15"/>
    <mergeCell ref="E10:E15"/>
    <mergeCell ref="F10:F15"/>
    <mergeCell ref="G10:G15"/>
    <mergeCell ref="A148:A153"/>
    <mergeCell ref="B148:B153"/>
    <mergeCell ref="C148:C153"/>
    <mergeCell ref="D148:D153"/>
    <mergeCell ref="E148:E153"/>
    <mergeCell ref="F148:F153"/>
    <mergeCell ref="G148:G153"/>
    <mergeCell ref="G136:G141"/>
    <mergeCell ref="D142:D147"/>
    <mergeCell ref="E142:E147"/>
    <mergeCell ref="F142:F147"/>
    <mergeCell ref="G142:G147"/>
    <mergeCell ref="B34:B39"/>
    <mergeCell ref="C34:C39"/>
    <mergeCell ref="D28:D33"/>
    <mergeCell ref="E28:E33"/>
    <mergeCell ref="A16:A21"/>
    <mergeCell ref="A154:A159"/>
    <mergeCell ref="B154:B159"/>
    <mergeCell ref="C154:C159"/>
    <mergeCell ref="D154:D159"/>
    <mergeCell ref="E154:E159"/>
    <mergeCell ref="F154:F159"/>
    <mergeCell ref="G154:G159"/>
    <mergeCell ref="A34:A39"/>
    <mergeCell ref="A130:A135"/>
    <mergeCell ref="B130:B135"/>
    <mergeCell ref="C130:C135"/>
    <mergeCell ref="D130:D135"/>
    <mergeCell ref="E130:E135"/>
    <mergeCell ref="F130:F135"/>
    <mergeCell ref="G130:G135"/>
    <mergeCell ref="A142:A147"/>
    <mergeCell ref="B142:B147"/>
    <mergeCell ref="C142:C147"/>
    <mergeCell ref="A136:A141"/>
    <mergeCell ref="B136:B141"/>
    <mergeCell ref="C136:C141"/>
    <mergeCell ref="D136:D141"/>
    <mergeCell ref="E136:E141"/>
    <mergeCell ref="F136:F141"/>
    <mergeCell ref="H130:H135"/>
    <mergeCell ref="I130:I135"/>
    <mergeCell ref="J130:J135"/>
    <mergeCell ref="K130:K135"/>
    <mergeCell ref="L130:L135"/>
    <mergeCell ref="M130:M135"/>
    <mergeCell ref="N130:N135"/>
    <mergeCell ref="O130:O135"/>
    <mergeCell ref="P130:P135"/>
    <mergeCell ref="H136:H141"/>
    <mergeCell ref="I136:I141"/>
    <mergeCell ref="J136:J141"/>
    <mergeCell ref="K136:K141"/>
    <mergeCell ref="L136:L141"/>
    <mergeCell ref="M136:M141"/>
    <mergeCell ref="N136:N141"/>
    <mergeCell ref="O136:O141"/>
    <mergeCell ref="P136:P141"/>
    <mergeCell ref="H142:H147"/>
    <mergeCell ref="I142:I147"/>
    <mergeCell ref="J142:J147"/>
    <mergeCell ref="K142:K147"/>
    <mergeCell ref="L142:L147"/>
    <mergeCell ref="M142:M147"/>
    <mergeCell ref="N142:N147"/>
    <mergeCell ref="O142:O147"/>
    <mergeCell ref="P142:P147"/>
    <mergeCell ref="T166:T171"/>
    <mergeCell ref="AO166:AO171"/>
    <mergeCell ref="H154:H159"/>
    <mergeCell ref="I154:I159"/>
    <mergeCell ref="J154:J159"/>
    <mergeCell ref="K154:K159"/>
    <mergeCell ref="L154:L159"/>
    <mergeCell ref="M154:M159"/>
    <mergeCell ref="N154:N159"/>
    <mergeCell ref="O154:O159"/>
    <mergeCell ref="P154:P159"/>
    <mergeCell ref="H160:H165"/>
    <mergeCell ref="I160:I165"/>
    <mergeCell ref="J160:J165"/>
    <mergeCell ref="K160:K165"/>
    <mergeCell ref="L160:L165"/>
    <mergeCell ref="M160:M165"/>
    <mergeCell ref="N160:N165"/>
    <mergeCell ref="O160:O165"/>
    <mergeCell ref="Q160:Q165"/>
    <mergeCell ref="Q154:Q159"/>
    <mergeCell ref="R154:R159"/>
    <mergeCell ref="R160:R165"/>
    <mergeCell ref="S160:S165"/>
    <mergeCell ref="I166:I171"/>
    <mergeCell ref="J166:J171"/>
    <mergeCell ref="K166:K171"/>
    <mergeCell ref="L166:L171"/>
    <mergeCell ref="M166:M171"/>
    <mergeCell ref="N166:N171"/>
    <mergeCell ref="O166:O171"/>
    <mergeCell ref="P166:P171"/>
    <mergeCell ref="Q166:Q171"/>
    <mergeCell ref="S178:S183"/>
    <mergeCell ref="T178:T183"/>
    <mergeCell ref="C178:C183"/>
    <mergeCell ref="D178:D183"/>
    <mergeCell ref="E178:E183"/>
    <mergeCell ref="F178:F183"/>
    <mergeCell ref="G178:G183"/>
    <mergeCell ref="H178:H183"/>
    <mergeCell ref="I178:I183"/>
    <mergeCell ref="J178:J183"/>
    <mergeCell ref="K178:K183"/>
    <mergeCell ref="L178:L183"/>
    <mergeCell ref="M178:M183"/>
    <mergeCell ref="N178:N183"/>
    <mergeCell ref="O178:O183"/>
    <mergeCell ref="P178:P183"/>
    <mergeCell ref="Q178:Q183"/>
    <mergeCell ref="A172:A177"/>
    <mergeCell ref="B172:B177"/>
    <mergeCell ref="C172:C177"/>
    <mergeCell ref="D172:D177"/>
    <mergeCell ref="E172:E177"/>
    <mergeCell ref="F172:F177"/>
    <mergeCell ref="G172:G177"/>
    <mergeCell ref="A160:A165"/>
    <mergeCell ref="B160:B165"/>
    <mergeCell ref="C160:C165"/>
    <mergeCell ref="D160:D165"/>
    <mergeCell ref="E160:E165"/>
    <mergeCell ref="F160:F165"/>
    <mergeCell ref="A166:A171"/>
    <mergeCell ref="B166:B171"/>
    <mergeCell ref="C166:C171"/>
    <mergeCell ref="D166:D171"/>
    <mergeCell ref="E166:E171"/>
    <mergeCell ref="F166:F171"/>
    <mergeCell ref="G166:G171"/>
    <mergeCell ref="G160:G165"/>
    <mergeCell ref="R178:R183"/>
    <mergeCell ref="A22:A27"/>
    <mergeCell ref="B22:B27"/>
    <mergeCell ref="C22:C27"/>
    <mergeCell ref="D22:D27"/>
    <mergeCell ref="E22:E27"/>
    <mergeCell ref="F22:F27"/>
    <mergeCell ref="G22:G27"/>
    <mergeCell ref="H22:H27"/>
    <mergeCell ref="I22:I27"/>
    <mergeCell ref="J22:J27"/>
    <mergeCell ref="K22:K27"/>
    <mergeCell ref="L22:L27"/>
    <mergeCell ref="M22:M27"/>
    <mergeCell ref="N22:N27"/>
    <mergeCell ref="O22:O27"/>
    <mergeCell ref="P22:P27"/>
    <mergeCell ref="Q22:Q27"/>
    <mergeCell ref="R22:R27"/>
    <mergeCell ref="A28:A33"/>
    <mergeCell ref="B28:B33"/>
    <mergeCell ref="C28:C33"/>
    <mergeCell ref="A178:A183"/>
    <mergeCell ref="B178:B183"/>
    <mergeCell ref="B16:B21"/>
    <mergeCell ref="C16:C21"/>
    <mergeCell ref="D16:D21"/>
    <mergeCell ref="E16:E21"/>
    <mergeCell ref="F16:F21"/>
    <mergeCell ref="G16:G21"/>
    <mergeCell ref="H16:H21"/>
    <mergeCell ref="I16:I21"/>
    <mergeCell ref="J16:J21"/>
    <mergeCell ref="K16:K21"/>
    <mergeCell ref="L16:L21"/>
    <mergeCell ref="M16:M21"/>
    <mergeCell ref="N16:N21"/>
    <mergeCell ref="O16:O21"/>
    <mergeCell ref="R16:R21"/>
    <mergeCell ref="S16:S21"/>
    <mergeCell ref="T16:T21"/>
    <mergeCell ref="F28:F33"/>
    <mergeCell ref="G28:G33"/>
    <mergeCell ref="H28:H33"/>
    <mergeCell ref="I28:I33"/>
    <mergeCell ref="J28:J33"/>
    <mergeCell ref="K28:K33"/>
    <mergeCell ref="L28:L33"/>
    <mergeCell ref="M28:M33"/>
    <mergeCell ref="N28:N33"/>
    <mergeCell ref="G34:G39"/>
    <mergeCell ref="H34:H39"/>
    <mergeCell ref="I34:I39"/>
    <mergeCell ref="J34:J39"/>
    <mergeCell ref="S40:S45"/>
    <mergeCell ref="T40:T45"/>
    <mergeCell ref="K34:K39"/>
    <mergeCell ref="L34:L39"/>
    <mergeCell ref="M34:M39"/>
    <mergeCell ref="N34:N39"/>
    <mergeCell ref="O34:O39"/>
    <mergeCell ref="P34:P39"/>
    <mergeCell ref="Q34:Q39"/>
    <mergeCell ref="R34:R39"/>
    <mergeCell ref="S34:S39"/>
    <mergeCell ref="R40:R45"/>
    <mergeCell ref="T34:T39"/>
    <mergeCell ref="AO34:AO39"/>
    <mergeCell ref="AP34:AP39"/>
    <mergeCell ref="AQ34:AQ39"/>
    <mergeCell ref="A40:A45"/>
    <mergeCell ref="B40:B45"/>
    <mergeCell ref="C40:C45"/>
    <mergeCell ref="D40:D45"/>
    <mergeCell ref="E40:E45"/>
    <mergeCell ref="F40:F45"/>
    <mergeCell ref="G40:G45"/>
    <mergeCell ref="H40:H45"/>
    <mergeCell ref="I40:I45"/>
    <mergeCell ref="J40:J45"/>
    <mergeCell ref="K40:K45"/>
    <mergeCell ref="L40:L45"/>
    <mergeCell ref="M40:M45"/>
    <mergeCell ref="N40:N45"/>
    <mergeCell ref="O40:O45"/>
    <mergeCell ref="P40:P45"/>
    <mergeCell ref="Q40:Q45"/>
    <mergeCell ref="D34:D39"/>
    <mergeCell ref="E34:E39"/>
    <mergeCell ref="F34:F39"/>
    <mergeCell ref="AI35:AI39"/>
    <mergeCell ref="AJ35:AJ39"/>
    <mergeCell ref="AK35:AK39"/>
    <mergeCell ref="AL35:AL39"/>
    <mergeCell ref="AM35:AM39"/>
    <mergeCell ref="AN35:AN39"/>
    <mergeCell ref="AO40:AO45"/>
    <mergeCell ref="AP40:AP45"/>
    <mergeCell ref="AF35:AF39"/>
    <mergeCell ref="AG35:AG39"/>
    <mergeCell ref="AH35:AH39"/>
    <mergeCell ref="AQ40:AQ45"/>
    <mergeCell ref="A46:A51"/>
    <mergeCell ref="B46:B51"/>
    <mergeCell ref="C46:C51"/>
    <mergeCell ref="D46:D51"/>
    <mergeCell ref="E46:E51"/>
    <mergeCell ref="F46:F51"/>
    <mergeCell ref="G46:G51"/>
    <mergeCell ref="H46:H51"/>
    <mergeCell ref="I46:I51"/>
    <mergeCell ref="J46:J51"/>
    <mergeCell ref="K46:K51"/>
    <mergeCell ref="L46:L51"/>
    <mergeCell ref="M46:M51"/>
    <mergeCell ref="N46:N51"/>
    <mergeCell ref="O46:O51"/>
    <mergeCell ref="P46:P51"/>
    <mergeCell ref="Q46:Q51"/>
    <mergeCell ref="R46:R51"/>
    <mergeCell ref="AO48:AO49"/>
    <mergeCell ref="AP48:AP49"/>
    <mergeCell ref="AQ48:AQ49"/>
    <mergeCell ref="AO50:AO51"/>
    <mergeCell ref="AP50:AP51"/>
    <mergeCell ref="AQ50:AQ51"/>
    <mergeCell ref="AO46:AO47"/>
    <mergeCell ref="AP46:AP47"/>
    <mergeCell ref="A58:A63"/>
    <mergeCell ref="B58:B63"/>
    <mergeCell ref="C58:C63"/>
    <mergeCell ref="D58:D63"/>
    <mergeCell ref="E58:E63"/>
    <mergeCell ref="F58:F63"/>
    <mergeCell ref="G58:G63"/>
    <mergeCell ref="H58:H63"/>
    <mergeCell ref="I58:I63"/>
    <mergeCell ref="J58:J63"/>
    <mergeCell ref="K58:K63"/>
    <mergeCell ref="L58:L63"/>
    <mergeCell ref="M58:M63"/>
    <mergeCell ref="N58:N63"/>
    <mergeCell ref="O58:O63"/>
    <mergeCell ref="P58:P63"/>
    <mergeCell ref="Q58:Q63"/>
    <mergeCell ref="AQ58:AQ63"/>
    <mergeCell ref="O52:O57"/>
    <mergeCell ref="P52:P57"/>
    <mergeCell ref="Q52:Q57"/>
    <mergeCell ref="C70:C75"/>
    <mergeCell ref="D70:D75"/>
    <mergeCell ref="E70:E75"/>
    <mergeCell ref="F70:F75"/>
    <mergeCell ref="G70:G75"/>
    <mergeCell ref="H70:H75"/>
    <mergeCell ref="I70:I75"/>
    <mergeCell ref="A64:A69"/>
    <mergeCell ref="B64:B69"/>
    <mergeCell ref="C64:C69"/>
    <mergeCell ref="D64:D69"/>
    <mergeCell ref="E64:E69"/>
    <mergeCell ref="F64:F69"/>
    <mergeCell ref="G64:G69"/>
    <mergeCell ref="H64:H69"/>
    <mergeCell ref="I64:I69"/>
    <mergeCell ref="AQ70:AQ75"/>
    <mergeCell ref="A76:A81"/>
    <mergeCell ref="B76:B81"/>
    <mergeCell ref="C76:C81"/>
    <mergeCell ref="D76:D81"/>
    <mergeCell ref="E76:E81"/>
    <mergeCell ref="F76:F81"/>
    <mergeCell ref="G76:G81"/>
    <mergeCell ref="H76:H81"/>
    <mergeCell ref="I76:I81"/>
    <mergeCell ref="J76:J81"/>
    <mergeCell ref="K76:K81"/>
    <mergeCell ref="L76:L81"/>
    <mergeCell ref="M76:M81"/>
    <mergeCell ref="N76:N81"/>
    <mergeCell ref="O76:O81"/>
    <mergeCell ref="P76:P81"/>
    <mergeCell ref="Q76:Q81"/>
    <mergeCell ref="J70:J75"/>
    <mergeCell ref="K70:K75"/>
    <mergeCell ref="R76:R81"/>
    <mergeCell ref="S76:S81"/>
    <mergeCell ref="A70:A75"/>
    <mergeCell ref="B70:B75"/>
    <mergeCell ref="AO82:AO87"/>
    <mergeCell ref="AP82:AP87"/>
    <mergeCell ref="AQ82:AQ87"/>
    <mergeCell ref="F82:F87"/>
    <mergeCell ref="P100:P105"/>
    <mergeCell ref="Q100:Q105"/>
    <mergeCell ref="T76:T81"/>
    <mergeCell ref="AO76:AO81"/>
    <mergeCell ref="AP76:AP81"/>
    <mergeCell ref="AQ76:AQ81"/>
    <mergeCell ref="R94:R99"/>
    <mergeCell ref="S94:S99"/>
    <mergeCell ref="T94:T99"/>
    <mergeCell ref="AP94:AP96"/>
    <mergeCell ref="AO94:AO96"/>
    <mergeCell ref="O88:O93"/>
    <mergeCell ref="P88:P93"/>
    <mergeCell ref="S82:S87"/>
    <mergeCell ref="I82:I87"/>
    <mergeCell ref="G82:G87"/>
    <mergeCell ref="O82:O87"/>
    <mergeCell ref="P82:P87"/>
    <mergeCell ref="A82:A87"/>
    <mergeCell ref="B82:B87"/>
    <mergeCell ref="D82:D87"/>
    <mergeCell ref="E82:E87"/>
    <mergeCell ref="Q88:Q93"/>
    <mergeCell ref="R88:R93"/>
    <mergeCell ref="S88:S93"/>
    <mergeCell ref="T88:T93"/>
    <mergeCell ref="AO88:AO93"/>
    <mergeCell ref="A88:A93"/>
    <mergeCell ref="B88:B93"/>
    <mergeCell ref="C88:C93"/>
    <mergeCell ref="D88:D93"/>
    <mergeCell ref="E88:E93"/>
    <mergeCell ref="F88:F93"/>
    <mergeCell ref="G88:G93"/>
    <mergeCell ref="H88:H93"/>
    <mergeCell ref="I88:I93"/>
    <mergeCell ref="J88:J93"/>
    <mergeCell ref="K88:K93"/>
    <mergeCell ref="L88:L93"/>
    <mergeCell ref="M88:M93"/>
    <mergeCell ref="N88:N93"/>
    <mergeCell ref="T82:T87"/>
    <mergeCell ref="AP88:AP93"/>
    <mergeCell ref="AQ88:AQ93"/>
    <mergeCell ref="J94:J99"/>
    <mergeCell ref="K94:K99"/>
    <mergeCell ref="L94:L99"/>
    <mergeCell ref="M94:M99"/>
    <mergeCell ref="N94:N99"/>
    <mergeCell ref="O94:O99"/>
    <mergeCell ref="P94:P99"/>
    <mergeCell ref="Q94:Q99"/>
    <mergeCell ref="A94:A99"/>
    <mergeCell ref="B94:B99"/>
    <mergeCell ref="C94:C99"/>
    <mergeCell ref="D94:D99"/>
    <mergeCell ref="E94:E99"/>
    <mergeCell ref="F94:F99"/>
    <mergeCell ref="G94:G99"/>
    <mergeCell ref="H94:H99"/>
    <mergeCell ref="I94:I99"/>
    <mergeCell ref="A118:A123"/>
    <mergeCell ref="Q106:Q111"/>
    <mergeCell ref="R106:R111"/>
    <mergeCell ref="R100:R105"/>
    <mergeCell ref="A100:A105"/>
    <mergeCell ref="B100:B105"/>
    <mergeCell ref="C100:C105"/>
    <mergeCell ref="D100:D105"/>
    <mergeCell ref="E100:E105"/>
    <mergeCell ref="F100:F105"/>
    <mergeCell ref="G100:G105"/>
    <mergeCell ref="H100:H105"/>
    <mergeCell ref="I100:I105"/>
    <mergeCell ref="A106:A111"/>
    <mergeCell ref="B106:B111"/>
    <mergeCell ref="C106:C111"/>
    <mergeCell ref="D106:D111"/>
    <mergeCell ref="E106:E111"/>
    <mergeCell ref="F106:F111"/>
    <mergeCell ref="G106:G111"/>
    <mergeCell ref="H106:H111"/>
    <mergeCell ref="I106:I111"/>
    <mergeCell ref="J106:J111"/>
    <mergeCell ref="K106:K111"/>
    <mergeCell ref="A124:A129"/>
    <mergeCell ref="B124:B129"/>
    <mergeCell ref="C124:C129"/>
    <mergeCell ref="D124:D129"/>
    <mergeCell ref="E124:E129"/>
    <mergeCell ref="F124:F129"/>
    <mergeCell ref="G124:G129"/>
    <mergeCell ref="H124:H129"/>
    <mergeCell ref="I124:I129"/>
    <mergeCell ref="A112:A117"/>
    <mergeCell ref="B112:B117"/>
    <mergeCell ref="C112:C117"/>
    <mergeCell ref="E112:E117"/>
    <mergeCell ref="F112:F117"/>
    <mergeCell ref="G112:G117"/>
    <mergeCell ref="H112:H117"/>
    <mergeCell ref="I112:I117"/>
    <mergeCell ref="J112:J117"/>
    <mergeCell ref="B118:B123"/>
    <mergeCell ref="C118:C123"/>
    <mergeCell ref="D118:D123"/>
    <mergeCell ref="E118:E123"/>
    <mergeCell ref="F118:F123"/>
    <mergeCell ref="G118:G123"/>
    <mergeCell ref="H118:H123"/>
    <mergeCell ref="I118:I123"/>
    <mergeCell ref="D112:D117"/>
    <mergeCell ref="G208:G213"/>
    <mergeCell ref="H208:H213"/>
    <mergeCell ref="M208:M213"/>
    <mergeCell ref="N208:N213"/>
    <mergeCell ref="O208:O213"/>
    <mergeCell ref="Q208:Q213"/>
    <mergeCell ref="J118:J123"/>
    <mergeCell ref="K118:K123"/>
    <mergeCell ref="L118:L123"/>
    <mergeCell ref="M118:M123"/>
    <mergeCell ref="N118:N123"/>
    <mergeCell ref="O118:O123"/>
    <mergeCell ref="P118:P123"/>
    <mergeCell ref="Q118:Q123"/>
    <mergeCell ref="J124:J129"/>
    <mergeCell ref="K124:K129"/>
    <mergeCell ref="L124:L129"/>
    <mergeCell ref="M124:M129"/>
    <mergeCell ref="N124:N129"/>
    <mergeCell ref="O124:O129"/>
    <mergeCell ref="Q124:Q129"/>
    <mergeCell ref="H172:H177"/>
    <mergeCell ref="I172:I177"/>
    <mergeCell ref="H166:H171"/>
    <mergeCell ref="N112:N117"/>
    <mergeCell ref="R208:R213"/>
    <mergeCell ref="S208:S213"/>
    <mergeCell ref="T208:T213"/>
    <mergeCell ref="J208:J213"/>
    <mergeCell ref="K208:K213"/>
    <mergeCell ref="L208:L213"/>
    <mergeCell ref="Y29:Y33"/>
    <mergeCell ref="AB29:AB33"/>
    <mergeCell ref="R124:R129"/>
    <mergeCell ref="K112:K117"/>
    <mergeCell ref="L112:L117"/>
    <mergeCell ref="M112:M117"/>
    <mergeCell ref="L106:L111"/>
    <mergeCell ref="M106:M111"/>
    <mergeCell ref="S100:S105"/>
    <mergeCell ref="T100:T105"/>
    <mergeCell ref="J100:J105"/>
    <mergeCell ref="K100:K105"/>
    <mergeCell ref="L100:L105"/>
    <mergeCell ref="M100:M105"/>
    <mergeCell ref="N100:N105"/>
    <mergeCell ref="O100:O105"/>
    <mergeCell ref="N106:N111"/>
    <mergeCell ref="AC29:AC33"/>
    <mergeCell ref="T112:T117"/>
    <mergeCell ref="S106:S111"/>
    <mergeCell ref="T106:T111"/>
    <mergeCell ref="T118:T123"/>
    <mergeCell ref="P208:P213"/>
    <mergeCell ref="T124:T129"/>
    <mergeCell ref="O112:O117"/>
    <mergeCell ref="P112:P117"/>
    <mergeCell ref="S124:S129"/>
    <mergeCell ref="Q112:Q117"/>
    <mergeCell ref="R112:R117"/>
    <mergeCell ref="S112:S117"/>
    <mergeCell ref="R118:R123"/>
    <mergeCell ref="S118:S123"/>
    <mergeCell ref="P124:P129"/>
    <mergeCell ref="O106:O111"/>
    <mergeCell ref="P106:P111"/>
    <mergeCell ref="Q82:Q87"/>
    <mergeCell ref="R82:R87"/>
    <mergeCell ref="U35:U39"/>
    <mergeCell ref="U29:U33"/>
    <mergeCell ref="S46:S51"/>
    <mergeCell ref="T46:T51"/>
    <mergeCell ref="AO124:AO125"/>
    <mergeCell ref="AP124:AP125"/>
    <mergeCell ref="AQ124:AQ125"/>
    <mergeCell ref="AO130:AO131"/>
    <mergeCell ref="AP130:AP131"/>
    <mergeCell ref="AQ130:AQ131"/>
    <mergeCell ref="X29:X33"/>
    <mergeCell ref="AA29:AA33"/>
    <mergeCell ref="AE29:AE33"/>
    <mergeCell ref="X35:X39"/>
    <mergeCell ref="Y35:Y39"/>
    <mergeCell ref="AA35:AA39"/>
    <mergeCell ref="AB35:AB39"/>
    <mergeCell ref="AC35:AC39"/>
    <mergeCell ref="AE35:AE39"/>
    <mergeCell ref="AF29:AF33"/>
    <mergeCell ref="AG29:AG33"/>
    <mergeCell ref="AH29:AH33"/>
    <mergeCell ref="AI29:AI33"/>
    <mergeCell ref="AJ29:AJ33"/>
    <mergeCell ref="AK29:AK33"/>
    <mergeCell ref="AL29:AL33"/>
    <mergeCell ref="AM29:AM33"/>
    <mergeCell ref="AN29:AN33"/>
    <mergeCell ref="AO136:AO137"/>
    <mergeCell ref="AP136:AP137"/>
    <mergeCell ref="AQ136:AQ137"/>
    <mergeCell ref="AK142:AK143"/>
    <mergeCell ref="AL142:AL143"/>
    <mergeCell ref="AM142:AM143"/>
    <mergeCell ref="AN142:AN143"/>
    <mergeCell ref="AO142:AO143"/>
    <mergeCell ref="AP142:AP143"/>
    <mergeCell ref="AQ142:AQ143"/>
    <mergeCell ref="AO148:AO149"/>
    <mergeCell ref="AP148:AP149"/>
    <mergeCell ref="AQ148:AQ149"/>
    <mergeCell ref="AL160:AL162"/>
    <mergeCell ref="AM160:AM162"/>
    <mergeCell ref="AN160:AN162"/>
    <mergeCell ref="AO160:AO162"/>
    <mergeCell ref="AP160:AP162"/>
    <mergeCell ref="AQ160:AQ162"/>
    <mergeCell ref="AQ154:AQ159"/>
  </mergeCells>
  <conditionalFormatting sqref="R208 R226 R232 R238">
    <cfRule type="cellIs" dxfId="1871" priority="2022" operator="equal">
      <formula>"Catastrófico"</formula>
    </cfRule>
    <cfRule type="cellIs" dxfId="1870" priority="2023" operator="equal">
      <formula>"Mayor"</formula>
    </cfRule>
    <cfRule type="cellIs" dxfId="1869" priority="2024" operator="equal">
      <formula>"Moderado"</formula>
    </cfRule>
    <cfRule type="cellIs" dxfId="1868" priority="2025" operator="equal">
      <formula>"Menor"</formula>
    </cfRule>
    <cfRule type="cellIs" dxfId="1867" priority="2026" operator="equal">
      <formula>"Leve"</formula>
    </cfRule>
  </conditionalFormatting>
  <conditionalFormatting sqref="N232">
    <cfRule type="cellIs" dxfId="1866" priority="1761" operator="equal">
      <formula>"Muy Alta"</formula>
    </cfRule>
    <cfRule type="cellIs" dxfId="1865" priority="1762" operator="equal">
      <formula>"Alta"</formula>
    </cfRule>
    <cfRule type="cellIs" dxfId="1864" priority="1763" operator="equal">
      <formula>"Media"</formula>
    </cfRule>
    <cfRule type="cellIs" dxfId="1863" priority="1764" operator="equal">
      <formula>"Baja"</formula>
    </cfRule>
    <cfRule type="cellIs" dxfId="1862" priority="1765" operator="equal">
      <formula>"Muy Baja"</formula>
    </cfRule>
  </conditionalFormatting>
  <conditionalFormatting sqref="N208">
    <cfRule type="cellIs" dxfId="1861" priority="1873" operator="equal">
      <formula>"Muy Alta"</formula>
    </cfRule>
    <cfRule type="cellIs" dxfId="1860" priority="1874" operator="equal">
      <formula>"Alta"</formula>
    </cfRule>
    <cfRule type="cellIs" dxfId="1859" priority="1875" operator="equal">
      <formula>"Media"</formula>
    </cfRule>
    <cfRule type="cellIs" dxfId="1858" priority="1876" operator="equal">
      <formula>"Baja"</formula>
    </cfRule>
    <cfRule type="cellIs" dxfId="1857" priority="1877" operator="equal">
      <formula>"Muy Baja"</formula>
    </cfRule>
  </conditionalFormatting>
  <conditionalFormatting sqref="T208">
    <cfRule type="cellIs" dxfId="1856" priority="1864" operator="equal">
      <formula>"Extremo"</formula>
    </cfRule>
    <cfRule type="cellIs" dxfId="1855" priority="1865" operator="equal">
      <formula>"Alto"</formula>
    </cfRule>
    <cfRule type="cellIs" dxfId="1854" priority="1866" operator="equal">
      <formula>"Moderado"</formula>
    </cfRule>
    <cfRule type="cellIs" dxfId="1853" priority="1867" operator="equal">
      <formula>"Bajo"</formula>
    </cfRule>
  </conditionalFormatting>
  <conditionalFormatting sqref="AE208:AE213">
    <cfRule type="cellIs" dxfId="1852" priority="1859" operator="equal">
      <formula>"Muy Alta"</formula>
    </cfRule>
    <cfRule type="cellIs" dxfId="1851" priority="1860" operator="equal">
      <formula>"Alta"</formula>
    </cfRule>
    <cfRule type="cellIs" dxfId="1850" priority="1861" operator="equal">
      <formula>"Media"</formula>
    </cfRule>
    <cfRule type="cellIs" dxfId="1849" priority="1862" operator="equal">
      <formula>"Baja"</formula>
    </cfRule>
    <cfRule type="cellIs" dxfId="1848" priority="1863" operator="equal">
      <formula>"Muy Baja"</formula>
    </cfRule>
  </conditionalFormatting>
  <conditionalFormatting sqref="AG208:AG213">
    <cfRule type="cellIs" dxfId="1847" priority="1854" operator="equal">
      <formula>"Catastrófico"</formula>
    </cfRule>
    <cfRule type="cellIs" dxfId="1846" priority="1855" operator="equal">
      <formula>"Mayor"</formula>
    </cfRule>
    <cfRule type="cellIs" dxfId="1845" priority="1856" operator="equal">
      <formula>"Moderado"</formula>
    </cfRule>
    <cfRule type="cellIs" dxfId="1844" priority="1857" operator="equal">
      <formula>"Menor"</formula>
    </cfRule>
    <cfRule type="cellIs" dxfId="1843" priority="1858" operator="equal">
      <formula>"Leve"</formula>
    </cfRule>
  </conditionalFormatting>
  <conditionalFormatting sqref="AI208:AI213">
    <cfRule type="cellIs" dxfId="1842" priority="1850" operator="equal">
      <formula>"Extremo"</formula>
    </cfRule>
    <cfRule type="cellIs" dxfId="1841" priority="1851" operator="equal">
      <formula>"Alto"</formula>
    </cfRule>
    <cfRule type="cellIs" dxfId="1840" priority="1852" operator="equal">
      <formula>"Moderado"</formula>
    </cfRule>
    <cfRule type="cellIs" dxfId="1839" priority="1853" operator="equal">
      <formula>"Bajo"</formula>
    </cfRule>
  </conditionalFormatting>
  <conditionalFormatting sqref="T226">
    <cfRule type="cellIs" dxfId="1838" priority="1780" operator="equal">
      <formula>"Extremo"</formula>
    </cfRule>
    <cfRule type="cellIs" dxfId="1837" priority="1781" operator="equal">
      <formula>"Alto"</formula>
    </cfRule>
    <cfRule type="cellIs" dxfId="1836" priority="1782" operator="equal">
      <formula>"Moderado"</formula>
    </cfRule>
    <cfRule type="cellIs" dxfId="1835" priority="1783" operator="equal">
      <formula>"Bajo"</formula>
    </cfRule>
  </conditionalFormatting>
  <conditionalFormatting sqref="AE226:AE231">
    <cfRule type="cellIs" dxfId="1834" priority="1775" operator="equal">
      <formula>"Muy Alta"</formula>
    </cfRule>
    <cfRule type="cellIs" dxfId="1833" priority="1776" operator="equal">
      <formula>"Alta"</formula>
    </cfRule>
    <cfRule type="cellIs" dxfId="1832" priority="1777" operator="equal">
      <formula>"Media"</formula>
    </cfRule>
    <cfRule type="cellIs" dxfId="1831" priority="1778" operator="equal">
      <formula>"Baja"</formula>
    </cfRule>
    <cfRule type="cellIs" dxfId="1830" priority="1779" operator="equal">
      <formula>"Muy Baja"</formula>
    </cfRule>
  </conditionalFormatting>
  <conditionalFormatting sqref="AG226:AG231">
    <cfRule type="cellIs" dxfId="1829" priority="1770" operator="equal">
      <formula>"Catastrófico"</formula>
    </cfRule>
    <cfRule type="cellIs" dxfId="1828" priority="1771" operator="equal">
      <formula>"Mayor"</formula>
    </cfRule>
    <cfRule type="cellIs" dxfId="1827" priority="1772" operator="equal">
      <formula>"Moderado"</formula>
    </cfRule>
    <cfRule type="cellIs" dxfId="1826" priority="1773" operator="equal">
      <formula>"Menor"</formula>
    </cfRule>
    <cfRule type="cellIs" dxfId="1825" priority="1774" operator="equal">
      <formula>"Leve"</formula>
    </cfRule>
  </conditionalFormatting>
  <conditionalFormatting sqref="AI226:AI231">
    <cfRule type="cellIs" dxfId="1824" priority="1766" operator="equal">
      <formula>"Extremo"</formula>
    </cfRule>
    <cfRule type="cellIs" dxfId="1823" priority="1767" operator="equal">
      <formula>"Alto"</formula>
    </cfRule>
    <cfRule type="cellIs" dxfId="1822" priority="1768" operator="equal">
      <formula>"Moderado"</formula>
    </cfRule>
    <cfRule type="cellIs" dxfId="1821" priority="1769" operator="equal">
      <formula>"Bajo"</formula>
    </cfRule>
  </conditionalFormatting>
  <conditionalFormatting sqref="T232">
    <cfRule type="cellIs" dxfId="1820" priority="1752" operator="equal">
      <formula>"Extremo"</formula>
    </cfRule>
    <cfRule type="cellIs" dxfId="1819" priority="1753" operator="equal">
      <formula>"Alto"</formula>
    </cfRule>
    <cfRule type="cellIs" dxfId="1818" priority="1754" operator="equal">
      <formula>"Moderado"</formula>
    </cfRule>
    <cfRule type="cellIs" dxfId="1817" priority="1755" operator="equal">
      <formula>"Bajo"</formula>
    </cfRule>
  </conditionalFormatting>
  <conditionalFormatting sqref="AE232:AE237">
    <cfRule type="cellIs" dxfId="1816" priority="1747" operator="equal">
      <formula>"Muy Alta"</formula>
    </cfRule>
    <cfRule type="cellIs" dxfId="1815" priority="1748" operator="equal">
      <formula>"Alta"</formula>
    </cfRule>
    <cfRule type="cellIs" dxfId="1814" priority="1749" operator="equal">
      <formula>"Media"</formula>
    </cfRule>
    <cfRule type="cellIs" dxfId="1813" priority="1750" operator="equal">
      <formula>"Baja"</formula>
    </cfRule>
    <cfRule type="cellIs" dxfId="1812" priority="1751" operator="equal">
      <formula>"Muy Baja"</formula>
    </cfRule>
  </conditionalFormatting>
  <conditionalFormatting sqref="AG232:AG237">
    <cfRule type="cellIs" dxfId="1811" priority="1742" operator="equal">
      <formula>"Catastrófico"</formula>
    </cfRule>
    <cfRule type="cellIs" dxfId="1810" priority="1743" operator="equal">
      <formula>"Mayor"</formula>
    </cfRule>
    <cfRule type="cellIs" dxfId="1809" priority="1744" operator="equal">
      <formula>"Moderado"</formula>
    </cfRule>
    <cfRule type="cellIs" dxfId="1808" priority="1745" operator="equal">
      <formula>"Menor"</formula>
    </cfRule>
    <cfRule type="cellIs" dxfId="1807" priority="1746" operator="equal">
      <formula>"Leve"</formula>
    </cfRule>
  </conditionalFormatting>
  <conditionalFormatting sqref="AI232:AI237">
    <cfRule type="cellIs" dxfId="1806" priority="1738" operator="equal">
      <formula>"Extremo"</formula>
    </cfRule>
    <cfRule type="cellIs" dxfId="1805" priority="1739" operator="equal">
      <formula>"Alto"</formula>
    </cfRule>
    <cfRule type="cellIs" dxfId="1804" priority="1740" operator="equal">
      <formula>"Moderado"</formula>
    </cfRule>
    <cfRule type="cellIs" dxfId="1803" priority="1741" operator="equal">
      <formula>"Bajo"</formula>
    </cfRule>
  </conditionalFormatting>
  <conditionalFormatting sqref="N238">
    <cfRule type="cellIs" dxfId="1802" priority="1733" operator="equal">
      <formula>"Muy Alta"</formula>
    </cfRule>
    <cfRule type="cellIs" dxfId="1801" priority="1734" operator="equal">
      <formula>"Alta"</formula>
    </cfRule>
    <cfRule type="cellIs" dxfId="1800" priority="1735" operator="equal">
      <formula>"Media"</formula>
    </cfRule>
    <cfRule type="cellIs" dxfId="1799" priority="1736" operator="equal">
      <formula>"Baja"</formula>
    </cfRule>
    <cfRule type="cellIs" dxfId="1798" priority="1737" operator="equal">
      <formula>"Muy Baja"</formula>
    </cfRule>
  </conditionalFormatting>
  <conditionalFormatting sqref="T238">
    <cfRule type="cellIs" dxfId="1797" priority="1724" operator="equal">
      <formula>"Extremo"</formula>
    </cfRule>
    <cfRule type="cellIs" dxfId="1796" priority="1725" operator="equal">
      <formula>"Alto"</formula>
    </cfRule>
    <cfRule type="cellIs" dxfId="1795" priority="1726" operator="equal">
      <formula>"Moderado"</formula>
    </cfRule>
    <cfRule type="cellIs" dxfId="1794" priority="1727" operator="equal">
      <formula>"Bajo"</formula>
    </cfRule>
  </conditionalFormatting>
  <conditionalFormatting sqref="AE238:AE243">
    <cfRule type="cellIs" dxfId="1793" priority="1719" operator="equal">
      <formula>"Muy Alta"</formula>
    </cfRule>
    <cfRule type="cellIs" dxfId="1792" priority="1720" operator="equal">
      <formula>"Alta"</formula>
    </cfRule>
    <cfRule type="cellIs" dxfId="1791" priority="1721" operator="equal">
      <formula>"Media"</formula>
    </cfRule>
    <cfRule type="cellIs" dxfId="1790" priority="1722" operator="equal">
      <formula>"Baja"</formula>
    </cfRule>
    <cfRule type="cellIs" dxfId="1789" priority="1723" operator="equal">
      <formula>"Muy Baja"</formula>
    </cfRule>
  </conditionalFormatting>
  <conditionalFormatting sqref="AG238:AG243">
    <cfRule type="cellIs" dxfId="1788" priority="1714" operator="equal">
      <formula>"Catastrófico"</formula>
    </cfRule>
    <cfRule type="cellIs" dxfId="1787" priority="1715" operator="equal">
      <formula>"Mayor"</formula>
    </cfRule>
    <cfRule type="cellIs" dxfId="1786" priority="1716" operator="equal">
      <formula>"Moderado"</formula>
    </cfRule>
    <cfRule type="cellIs" dxfId="1785" priority="1717" operator="equal">
      <formula>"Menor"</formula>
    </cfRule>
    <cfRule type="cellIs" dxfId="1784" priority="1718" operator="equal">
      <formula>"Leve"</formula>
    </cfRule>
  </conditionalFormatting>
  <conditionalFormatting sqref="AI238:AI243">
    <cfRule type="cellIs" dxfId="1783" priority="1710" operator="equal">
      <formula>"Extremo"</formula>
    </cfRule>
    <cfRule type="cellIs" dxfId="1782" priority="1711" operator="equal">
      <formula>"Alto"</formula>
    </cfRule>
    <cfRule type="cellIs" dxfId="1781" priority="1712" operator="equal">
      <formula>"Moderado"</formula>
    </cfRule>
    <cfRule type="cellIs" dxfId="1780" priority="1713" operator="equal">
      <formula>"Bajo"</formula>
    </cfRule>
  </conditionalFormatting>
  <conditionalFormatting sqref="Q208:Q213 Q226:Q243 Q100:Q123">
    <cfRule type="containsText" dxfId="1779" priority="1709" operator="containsText" text="❌">
      <formula>NOT(ISERROR(SEARCH("❌",Q100)))</formula>
    </cfRule>
  </conditionalFormatting>
  <conditionalFormatting sqref="N226">
    <cfRule type="cellIs" dxfId="1778" priority="1704" operator="equal">
      <formula>"Muy Alta"</formula>
    </cfRule>
    <cfRule type="cellIs" dxfId="1777" priority="1705" operator="equal">
      <formula>"Alta"</formula>
    </cfRule>
    <cfRule type="cellIs" dxfId="1776" priority="1706" operator="equal">
      <formula>"Media"</formula>
    </cfRule>
    <cfRule type="cellIs" dxfId="1775" priority="1707" operator="equal">
      <formula>"Baja"</formula>
    </cfRule>
    <cfRule type="cellIs" dxfId="1774" priority="1708" operator="equal">
      <formula>"Muy Baja"</formula>
    </cfRule>
  </conditionalFormatting>
  <conditionalFormatting sqref="N82">
    <cfRule type="cellIs" dxfId="1773" priority="1468" operator="equal">
      <formula>"Muy Alta"</formula>
    </cfRule>
    <cfRule type="cellIs" dxfId="1772" priority="1469" operator="equal">
      <formula>"Alta"</formula>
    </cfRule>
    <cfRule type="cellIs" dxfId="1771" priority="1470" operator="equal">
      <formula>"Media"</formula>
    </cfRule>
    <cfRule type="cellIs" dxfId="1770" priority="1471" operator="equal">
      <formula>"Baja"</formula>
    </cfRule>
    <cfRule type="cellIs" dxfId="1769" priority="1472" operator="equal">
      <formula>"Muy Baja"</formula>
    </cfRule>
  </conditionalFormatting>
  <conditionalFormatting sqref="R82">
    <cfRule type="cellIs" dxfId="1768" priority="1463" operator="equal">
      <formula>"Catastrófico"</formula>
    </cfRule>
    <cfRule type="cellIs" dxfId="1767" priority="1464" operator="equal">
      <formula>"Mayor"</formula>
    </cfRule>
    <cfRule type="cellIs" dxfId="1766" priority="1465" operator="equal">
      <formula>"Moderado"</formula>
    </cfRule>
    <cfRule type="cellIs" dxfId="1765" priority="1466" operator="equal">
      <formula>"Menor"</formula>
    </cfRule>
    <cfRule type="cellIs" dxfId="1764" priority="1467" operator="equal">
      <formula>"Leve"</formula>
    </cfRule>
  </conditionalFormatting>
  <conditionalFormatting sqref="T82">
    <cfRule type="cellIs" dxfId="1763" priority="1459" operator="equal">
      <formula>"Extremo"</formula>
    </cfRule>
    <cfRule type="cellIs" dxfId="1762" priority="1460" operator="equal">
      <formula>"Alto"</formula>
    </cfRule>
    <cfRule type="cellIs" dxfId="1761" priority="1461" operator="equal">
      <formula>"Moderado"</formula>
    </cfRule>
    <cfRule type="cellIs" dxfId="1760" priority="1462" operator="equal">
      <formula>"Bajo"</formula>
    </cfRule>
  </conditionalFormatting>
  <conditionalFormatting sqref="AE82:AE87">
    <cfRule type="cellIs" dxfId="1759" priority="1454" operator="equal">
      <formula>"Muy Alta"</formula>
    </cfRule>
    <cfRule type="cellIs" dxfId="1758" priority="1455" operator="equal">
      <formula>"Alta"</formula>
    </cfRule>
    <cfRule type="cellIs" dxfId="1757" priority="1456" operator="equal">
      <formula>"Media"</formula>
    </cfRule>
    <cfRule type="cellIs" dxfId="1756" priority="1457" operator="equal">
      <formula>"Baja"</formula>
    </cfRule>
    <cfRule type="cellIs" dxfId="1755" priority="1458" operator="equal">
      <formula>"Muy Baja"</formula>
    </cfRule>
  </conditionalFormatting>
  <conditionalFormatting sqref="AG82:AG87">
    <cfRule type="cellIs" dxfId="1754" priority="1449" operator="equal">
      <formula>"Catastrófico"</formula>
    </cfRule>
    <cfRule type="cellIs" dxfId="1753" priority="1450" operator="equal">
      <formula>"Mayor"</formula>
    </cfRule>
    <cfRule type="cellIs" dxfId="1752" priority="1451" operator="equal">
      <formula>"Moderado"</formula>
    </cfRule>
    <cfRule type="cellIs" dxfId="1751" priority="1452" operator="equal">
      <formula>"Menor"</formula>
    </cfRule>
    <cfRule type="cellIs" dxfId="1750" priority="1453" operator="equal">
      <formula>"Leve"</formula>
    </cfRule>
  </conditionalFormatting>
  <conditionalFormatting sqref="AI82:AI87">
    <cfRule type="cellIs" dxfId="1749" priority="1445" operator="equal">
      <formula>"Extremo"</formula>
    </cfRule>
    <cfRule type="cellIs" dxfId="1748" priority="1446" operator="equal">
      <formula>"Alto"</formula>
    </cfRule>
    <cfRule type="cellIs" dxfId="1747" priority="1447" operator="equal">
      <formula>"Moderado"</formula>
    </cfRule>
    <cfRule type="cellIs" dxfId="1746" priority="1448" operator="equal">
      <formula>"Bajo"</formula>
    </cfRule>
  </conditionalFormatting>
  <conditionalFormatting sqref="Q82:Q87">
    <cfRule type="containsText" dxfId="1745" priority="1444" operator="containsText" text="❌">
      <formula>NOT(ISERROR(SEARCH("❌",Q82)))</formula>
    </cfRule>
  </conditionalFormatting>
  <conditionalFormatting sqref="N28">
    <cfRule type="cellIs" dxfId="1744" priority="1323" operator="equal">
      <formula>"Muy Alta"</formula>
    </cfRule>
    <cfRule type="cellIs" dxfId="1743" priority="1324" operator="equal">
      <formula>"Alta"</formula>
    </cfRule>
    <cfRule type="cellIs" dxfId="1742" priority="1325" operator="equal">
      <formula>"Media"</formula>
    </cfRule>
    <cfRule type="cellIs" dxfId="1741" priority="1326" operator="equal">
      <formula>"Baja"</formula>
    </cfRule>
    <cfRule type="cellIs" dxfId="1740" priority="1327" operator="equal">
      <formula>"Muy Baja"</formula>
    </cfRule>
  </conditionalFormatting>
  <conditionalFormatting sqref="R28">
    <cfRule type="cellIs" dxfId="1739" priority="1318" operator="equal">
      <formula>"Catastrófico"</formula>
    </cfRule>
    <cfRule type="cellIs" dxfId="1738" priority="1319" operator="equal">
      <formula>"Mayor"</formula>
    </cfRule>
    <cfRule type="cellIs" dxfId="1737" priority="1320" operator="equal">
      <formula>"Moderado"</formula>
    </cfRule>
    <cfRule type="cellIs" dxfId="1736" priority="1321" operator="equal">
      <formula>"Menor"</formula>
    </cfRule>
    <cfRule type="cellIs" dxfId="1735" priority="1322" operator="equal">
      <formula>"Leve"</formula>
    </cfRule>
  </conditionalFormatting>
  <conditionalFormatting sqref="T28">
    <cfRule type="cellIs" dxfId="1734" priority="1314" operator="equal">
      <formula>"Extremo"</formula>
    </cfRule>
    <cfRule type="cellIs" dxfId="1733" priority="1315" operator="equal">
      <formula>"Alto"</formula>
    </cfRule>
    <cfRule type="cellIs" dxfId="1732" priority="1316" operator="equal">
      <formula>"Moderado"</formula>
    </cfRule>
    <cfRule type="cellIs" dxfId="1731" priority="1317" operator="equal">
      <formula>"Bajo"</formula>
    </cfRule>
  </conditionalFormatting>
  <conditionalFormatting sqref="AE28:AE29">
    <cfRule type="cellIs" dxfId="1730" priority="1309" operator="equal">
      <formula>"Muy Alta"</formula>
    </cfRule>
    <cfRule type="cellIs" dxfId="1729" priority="1310" operator="equal">
      <formula>"Alta"</formula>
    </cfRule>
    <cfRule type="cellIs" dxfId="1728" priority="1311" operator="equal">
      <formula>"Media"</formula>
    </cfRule>
    <cfRule type="cellIs" dxfId="1727" priority="1312" operator="equal">
      <formula>"Baja"</formula>
    </cfRule>
    <cfRule type="cellIs" dxfId="1726" priority="1313" operator="equal">
      <formula>"Muy Baja"</formula>
    </cfRule>
  </conditionalFormatting>
  <conditionalFormatting sqref="AG28:AG29">
    <cfRule type="cellIs" dxfId="1725" priority="1304" operator="equal">
      <formula>"Catastrófico"</formula>
    </cfRule>
    <cfRule type="cellIs" dxfId="1724" priority="1305" operator="equal">
      <formula>"Mayor"</formula>
    </cfRule>
    <cfRule type="cellIs" dxfId="1723" priority="1306" operator="equal">
      <formula>"Moderado"</formula>
    </cfRule>
    <cfRule type="cellIs" dxfId="1722" priority="1307" operator="equal">
      <formula>"Menor"</formula>
    </cfRule>
    <cfRule type="cellIs" dxfId="1721" priority="1308" operator="equal">
      <formula>"Leve"</formula>
    </cfRule>
  </conditionalFormatting>
  <conditionalFormatting sqref="AI28:AI29">
    <cfRule type="cellIs" dxfId="1720" priority="1300" operator="equal">
      <formula>"Extremo"</formula>
    </cfRule>
    <cfRule type="cellIs" dxfId="1719" priority="1301" operator="equal">
      <formula>"Alto"</formula>
    </cfRule>
    <cfRule type="cellIs" dxfId="1718" priority="1302" operator="equal">
      <formula>"Moderado"</formula>
    </cfRule>
    <cfRule type="cellIs" dxfId="1717" priority="1303" operator="equal">
      <formula>"Bajo"</formula>
    </cfRule>
  </conditionalFormatting>
  <conditionalFormatting sqref="Q28:Q33">
    <cfRule type="containsText" dxfId="1716" priority="1299" operator="containsText" text="❌">
      <formula>NOT(ISERROR(SEARCH("❌",Q28)))</formula>
    </cfRule>
  </conditionalFormatting>
  <conditionalFormatting sqref="AK28">
    <cfRule type="containsText" dxfId="1715" priority="1295" operator="containsText" text="RIESGO EXTREMO">
      <formula>NOT(ISERROR(SEARCH("RIESGO EXTREMO",AK28)))</formula>
    </cfRule>
    <cfRule type="containsText" dxfId="1714" priority="1296" operator="containsText" text="RIESGO ALTO">
      <formula>NOT(ISERROR(SEARCH("RIESGO ALTO",AK28)))</formula>
    </cfRule>
    <cfRule type="containsText" dxfId="1713" priority="1297" operator="containsText" text="RIESGO MODERADO">
      <formula>NOT(ISERROR(SEARCH("RIESGO MODERADO",AK28)))</formula>
    </cfRule>
    <cfRule type="containsText" dxfId="1712" priority="1298" operator="containsText" text="RIESGO BAJO">
      <formula>NOT(ISERROR(SEARCH("RIESGO BAJO",AK28)))</formula>
    </cfRule>
  </conditionalFormatting>
  <conditionalFormatting sqref="AN28">
    <cfRule type="containsText" dxfId="1711" priority="1291" operator="containsText" text="RIESGO EXTREMO">
      <formula>NOT(ISERROR(SEARCH("RIESGO EXTREMO",AN28)))</formula>
    </cfRule>
    <cfRule type="containsText" dxfId="1710" priority="1292" operator="containsText" text="RIESGO ALTO">
      <formula>NOT(ISERROR(SEARCH("RIESGO ALTO",AN28)))</formula>
    </cfRule>
    <cfRule type="containsText" dxfId="1709" priority="1293" operator="containsText" text="RIESGO MODERADO">
      <formula>NOT(ISERROR(SEARCH("RIESGO MODERADO",AN28)))</formula>
    </cfRule>
    <cfRule type="containsText" dxfId="1708" priority="1294" operator="containsText" text="RIESGO BAJO">
      <formula>NOT(ISERROR(SEARCH("RIESGO BAJO",AN28)))</formula>
    </cfRule>
  </conditionalFormatting>
  <conditionalFormatting sqref="AK29">
    <cfRule type="containsText" dxfId="1707" priority="1287" operator="containsText" text="RIESGO EXTREMO">
      <formula>NOT(ISERROR(SEARCH("RIESGO EXTREMO",AK29)))</formula>
    </cfRule>
    <cfRule type="containsText" dxfId="1706" priority="1288" operator="containsText" text="RIESGO ALTO">
      <formula>NOT(ISERROR(SEARCH("RIESGO ALTO",AK29)))</formula>
    </cfRule>
    <cfRule type="containsText" dxfId="1705" priority="1289" operator="containsText" text="RIESGO MODERADO">
      <formula>NOT(ISERROR(SEARCH("RIESGO MODERADO",AK29)))</formula>
    </cfRule>
    <cfRule type="containsText" dxfId="1704" priority="1290" operator="containsText" text="RIESGO BAJO">
      <formula>NOT(ISERROR(SEARCH("RIESGO BAJO",AK29)))</formula>
    </cfRule>
  </conditionalFormatting>
  <conditionalFormatting sqref="AN29">
    <cfRule type="containsText" dxfId="1703" priority="1283" operator="containsText" text="RIESGO EXTREMO">
      <formula>NOT(ISERROR(SEARCH("RIESGO EXTREMO",AN29)))</formula>
    </cfRule>
    <cfRule type="containsText" dxfId="1702" priority="1284" operator="containsText" text="RIESGO ALTO">
      <formula>NOT(ISERROR(SEARCH("RIESGO ALTO",AN29)))</formula>
    </cfRule>
    <cfRule type="containsText" dxfId="1701" priority="1285" operator="containsText" text="RIESGO MODERADO">
      <formula>NOT(ISERROR(SEARCH("RIESGO MODERADO",AN29)))</formula>
    </cfRule>
    <cfRule type="containsText" dxfId="1700" priority="1286" operator="containsText" text="RIESGO BAJO">
      <formula>NOT(ISERROR(SEARCH("RIESGO BAJO",AN29)))</formula>
    </cfRule>
  </conditionalFormatting>
  <conditionalFormatting sqref="AL28">
    <cfRule type="containsText" dxfId="1699" priority="1279" operator="containsText" text="RIESGO EXTREMO">
      <formula>NOT(ISERROR(SEARCH("RIESGO EXTREMO",AL28)))</formula>
    </cfRule>
    <cfRule type="containsText" dxfId="1698" priority="1280" operator="containsText" text="RIESGO ALTO">
      <formula>NOT(ISERROR(SEARCH("RIESGO ALTO",AL28)))</formula>
    </cfRule>
    <cfRule type="containsText" dxfId="1697" priority="1281" operator="containsText" text="RIESGO MODERADO">
      <formula>NOT(ISERROR(SEARCH("RIESGO MODERADO",AL28)))</formula>
    </cfRule>
    <cfRule type="containsText" dxfId="1696" priority="1282" operator="containsText" text="RIESGO BAJO">
      <formula>NOT(ISERROR(SEARCH("RIESGO BAJO",AL28)))</formula>
    </cfRule>
  </conditionalFormatting>
  <conditionalFormatting sqref="AL29">
    <cfRule type="containsText" dxfId="1695" priority="1275" operator="containsText" text="RIESGO EXTREMO">
      <formula>NOT(ISERROR(SEARCH("RIESGO EXTREMO",AL29)))</formula>
    </cfRule>
    <cfRule type="containsText" dxfId="1694" priority="1276" operator="containsText" text="RIESGO ALTO">
      <formula>NOT(ISERROR(SEARCH("RIESGO ALTO",AL29)))</formula>
    </cfRule>
    <cfRule type="containsText" dxfId="1693" priority="1277" operator="containsText" text="RIESGO MODERADO">
      <formula>NOT(ISERROR(SEARCH("RIESGO MODERADO",AL29)))</formula>
    </cfRule>
    <cfRule type="containsText" dxfId="1692" priority="1278" operator="containsText" text="RIESGO BAJO">
      <formula>NOT(ISERROR(SEARCH("RIESGO BAJO",AL29)))</formula>
    </cfRule>
  </conditionalFormatting>
  <conditionalFormatting sqref="AM28">
    <cfRule type="containsText" dxfId="1691" priority="1271" operator="containsText" text="RIESGO EXTREMO">
      <formula>NOT(ISERROR(SEARCH("RIESGO EXTREMO",AM28)))</formula>
    </cfRule>
    <cfRule type="containsText" dxfId="1690" priority="1272" operator="containsText" text="RIESGO ALTO">
      <formula>NOT(ISERROR(SEARCH("RIESGO ALTO",AM28)))</formula>
    </cfRule>
    <cfRule type="containsText" dxfId="1689" priority="1273" operator="containsText" text="RIESGO MODERADO">
      <formula>NOT(ISERROR(SEARCH("RIESGO MODERADO",AM28)))</formula>
    </cfRule>
    <cfRule type="containsText" dxfId="1688" priority="1274" operator="containsText" text="RIESGO BAJO">
      <formula>NOT(ISERROR(SEARCH("RIESGO BAJO",AM28)))</formula>
    </cfRule>
  </conditionalFormatting>
  <conditionalFormatting sqref="AM29">
    <cfRule type="containsText" dxfId="1687" priority="1267" operator="containsText" text="RIESGO EXTREMO">
      <formula>NOT(ISERROR(SEARCH("RIESGO EXTREMO",AM29)))</formula>
    </cfRule>
    <cfRule type="containsText" dxfId="1686" priority="1268" operator="containsText" text="RIESGO ALTO">
      <formula>NOT(ISERROR(SEARCH("RIESGO ALTO",AM29)))</formula>
    </cfRule>
    <cfRule type="containsText" dxfId="1685" priority="1269" operator="containsText" text="RIESGO MODERADO">
      <formula>NOT(ISERROR(SEARCH("RIESGO MODERADO",AM29)))</formula>
    </cfRule>
    <cfRule type="containsText" dxfId="1684" priority="1270" operator="containsText" text="RIESGO BAJO">
      <formula>NOT(ISERROR(SEARCH("RIESGO BAJO",AM29)))</formula>
    </cfRule>
  </conditionalFormatting>
  <conditionalFormatting sqref="AO28">
    <cfRule type="containsText" dxfId="1683" priority="1263" operator="containsText" text="RIESGO EXTREMO">
      <formula>NOT(ISERROR(SEARCH("RIESGO EXTREMO",AO28)))</formula>
    </cfRule>
    <cfRule type="containsText" dxfId="1682" priority="1264" operator="containsText" text="RIESGO ALTO">
      <formula>NOT(ISERROR(SEARCH("RIESGO ALTO",AO28)))</formula>
    </cfRule>
    <cfRule type="containsText" dxfId="1681" priority="1265" operator="containsText" text="RIESGO MODERADO">
      <formula>NOT(ISERROR(SEARCH("RIESGO MODERADO",AO28)))</formula>
    </cfRule>
    <cfRule type="containsText" dxfId="1680" priority="1266" operator="containsText" text="RIESGO BAJO">
      <formula>NOT(ISERROR(SEARCH("RIESGO BAJO",AO28)))</formula>
    </cfRule>
  </conditionalFormatting>
  <conditionalFormatting sqref="N34">
    <cfRule type="cellIs" dxfId="1679" priority="1258" operator="equal">
      <formula>"Muy Alta"</formula>
    </cfRule>
    <cfRule type="cellIs" dxfId="1678" priority="1259" operator="equal">
      <formula>"Alta"</formula>
    </cfRule>
    <cfRule type="cellIs" dxfId="1677" priority="1260" operator="equal">
      <formula>"Media"</formula>
    </cfRule>
    <cfRule type="cellIs" dxfId="1676" priority="1261" operator="equal">
      <formula>"Baja"</formula>
    </cfRule>
    <cfRule type="cellIs" dxfId="1675" priority="1262" operator="equal">
      <formula>"Muy Baja"</formula>
    </cfRule>
  </conditionalFormatting>
  <conditionalFormatting sqref="R34">
    <cfRule type="cellIs" dxfId="1674" priority="1253" operator="equal">
      <formula>"Catastrófico"</formula>
    </cfRule>
    <cfRule type="cellIs" dxfId="1673" priority="1254" operator="equal">
      <formula>"Mayor"</formula>
    </cfRule>
    <cfRule type="cellIs" dxfId="1672" priority="1255" operator="equal">
      <formula>"Moderado"</formula>
    </cfRule>
    <cfRule type="cellIs" dxfId="1671" priority="1256" operator="equal">
      <formula>"Menor"</formula>
    </cfRule>
    <cfRule type="cellIs" dxfId="1670" priority="1257" operator="equal">
      <formula>"Leve"</formula>
    </cfRule>
  </conditionalFormatting>
  <conditionalFormatting sqref="T34">
    <cfRule type="cellIs" dxfId="1669" priority="1249" operator="equal">
      <formula>"Extremo"</formula>
    </cfRule>
    <cfRule type="cellIs" dxfId="1668" priority="1250" operator="equal">
      <formula>"Alto"</formula>
    </cfRule>
    <cfRule type="cellIs" dxfId="1667" priority="1251" operator="equal">
      <formula>"Moderado"</formula>
    </cfRule>
    <cfRule type="cellIs" dxfId="1666" priority="1252" operator="equal">
      <formula>"Bajo"</formula>
    </cfRule>
  </conditionalFormatting>
  <conditionalFormatting sqref="AE34:AE35">
    <cfRule type="cellIs" dxfId="1665" priority="1244" operator="equal">
      <formula>"Muy Alta"</formula>
    </cfRule>
    <cfRule type="cellIs" dxfId="1664" priority="1245" operator="equal">
      <formula>"Alta"</formula>
    </cfRule>
    <cfRule type="cellIs" dxfId="1663" priority="1246" operator="equal">
      <formula>"Media"</formula>
    </cfRule>
    <cfRule type="cellIs" dxfId="1662" priority="1247" operator="equal">
      <formula>"Baja"</formula>
    </cfRule>
    <cfRule type="cellIs" dxfId="1661" priority="1248" operator="equal">
      <formula>"Muy Baja"</formula>
    </cfRule>
  </conditionalFormatting>
  <conditionalFormatting sqref="AG34:AG35">
    <cfRule type="cellIs" dxfId="1660" priority="1239" operator="equal">
      <formula>"Catastrófico"</formula>
    </cfRule>
    <cfRule type="cellIs" dxfId="1659" priority="1240" operator="equal">
      <formula>"Mayor"</formula>
    </cfRule>
    <cfRule type="cellIs" dxfId="1658" priority="1241" operator="equal">
      <formula>"Moderado"</formula>
    </cfRule>
    <cfRule type="cellIs" dxfId="1657" priority="1242" operator="equal">
      <formula>"Menor"</formula>
    </cfRule>
    <cfRule type="cellIs" dxfId="1656" priority="1243" operator="equal">
      <formula>"Leve"</formula>
    </cfRule>
  </conditionalFormatting>
  <conditionalFormatting sqref="AI34:AI35">
    <cfRule type="cellIs" dxfId="1655" priority="1235" operator="equal">
      <formula>"Extremo"</formula>
    </cfRule>
    <cfRule type="cellIs" dxfId="1654" priority="1236" operator="equal">
      <formula>"Alto"</formula>
    </cfRule>
    <cfRule type="cellIs" dxfId="1653" priority="1237" operator="equal">
      <formula>"Moderado"</formula>
    </cfRule>
    <cfRule type="cellIs" dxfId="1652" priority="1238" operator="equal">
      <formula>"Bajo"</formula>
    </cfRule>
  </conditionalFormatting>
  <conditionalFormatting sqref="Q34:Q39">
    <cfRule type="containsText" dxfId="1651" priority="1234" operator="containsText" text="❌">
      <formula>NOT(ISERROR(SEARCH("❌",Q34)))</formula>
    </cfRule>
  </conditionalFormatting>
  <conditionalFormatting sqref="AK34">
    <cfRule type="containsText" dxfId="1650" priority="1230" operator="containsText" text="RIESGO EXTREMO">
      <formula>NOT(ISERROR(SEARCH("RIESGO EXTREMO",AK34)))</formula>
    </cfRule>
    <cfRule type="containsText" dxfId="1649" priority="1231" operator="containsText" text="RIESGO ALTO">
      <formula>NOT(ISERROR(SEARCH("RIESGO ALTO",AK34)))</formula>
    </cfRule>
    <cfRule type="containsText" dxfId="1648" priority="1232" operator="containsText" text="RIESGO MODERADO">
      <formula>NOT(ISERROR(SEARCH("RIESGO MODERADO",AK34)))</formula>
    </cfRule>
    <cfRule type="containsText" dxfId="1647" priority="1233" operator="containsText" text="RIESGO BAJO">
      <formula>NOT(ISERROR(SEARCH("RIESGO BAJO",AK34)))</formula>
    </cfRule>
  </conditionalFormatting>
  <conditionalFormatting sqref="AN34">
    <cfRule type="containsText" dxfId="1646" priority="1226" operator="containsText" text="RIESGO EXTREMO">
      <formula>NOT(ISERROR(SEARCH("RIESGO EXTREMO",AN34)))</formula>
    </cfRule>
    <cfRule type="containsText" dxfId="1645" priority="1227" operator="containsText" text="RIESGO ALTO">
      <formula>NOT(ISERROR(SEARCH("RIESGO ALTO",AN34)))</formula>
    </cfRule>
    <cfRule type="containsText" dxfId="1644" priority="1228" operator="containsText" text="RIESGO MODERADO">
      <formula>NOT(ISERROR(SEARCH("RIESGO MODERADO",AN34)))</formula>
    </cfRule>
    <cfRule type="containsText" dxfId="1643" priority="1229" operator="containsText" text="RIESGO BAJO">
      <formula>NOT(ISERROR(SEARCH("RIESGO BAJO",AN34)))</formula>
    </cfRule>
  </conditionalFormatting>
  <conditionalFormatting sqref="AK35">
    <cfRule type="containsText" dxfId="1642" priority="1222" operator="containsText" text="RIESGO EXTREMO">
      <formula>NOT(ISERROR(SEARCH("RIESGO EXTREMO",AK35)))</formula>
    </cfRule>
    <cfRule type="containsText" dxfId="1641" priority="1223" operator="containsText" text="RIESGO ALTO">
      <formula>NOT(ISERROR(SEARCH("RIESGO ALTO",AK35)))</formula>
    </cfRule>
    <cfRule type="containsText" dxfId="1640" priority="1224" operator="containsText" text="RIESGO MODERADO">
      <formula>NOT(ISERROR(SEARCH("RIESGO MODERADO",AK35)))</formula>
    </cfRule>
    <cfRule type="containsText" dxfId="1639" priority="1225" operator="containsText" text="RIESGO BAJO">
      <formula>NOT(ISERROR(SEARCH("RIESGO BAJO",AK35)))</formula>
    </cfRule>
  </conditionalFormatting>
  <conditionalFormatting sqref="AN35">
    <cfRule type="containsText" dxfId="1638" priority="1218" operator="containsText" text="RIESGO EXTREMO">
      <formula>NOT(ISERROR(SEARCH("RIESGO EXTREMO",AN35)))</formula>
    </cfRule>
    <cfRule type="containsText" dxfId="1637" priority="1219" operator="containsText" text="RIESGO ALTO">
      <formula>NOT(ISERROR(SEARCH("RIESGO ALTO",AN35)))</formula>
    </cfRule>
    <cfRule type="containsText" dxfId="1636" priority="1220" operator="containsText" text="RIESGO MODERADO">
      <formula>NOT(ISERROR(SEARCH("RIESGO MODERADO",AN35)))</formula>
    </cfRule>
    <cfRule type="containsText" dxfId="1635" priority="1221" operator="containsText" text="RIESGO BAJO">
      <formula>NOT(ISERROR(SEARCH("RIESGO BAJO",AN35)))</formula>
    </cfRule>
  </conditionalFormatting>
  <conditionalFormatting sqref="AL34">
    <cfRule type="containsText" dxfId="1634" priority="1214" operator="containsText" text="RIESGO EXTREMO">
      <formula>NOT(ISERROR(SEARCH("RIESGO EXTREMO",AL34)))</formula>
    </cfRule>
    <cfRule type="containsText" dxfId="1633" priority="1215" operator="containsText" text="RIESGO ALTO">
      <formula>NOT(ISERROR(SEARCH("RIESGO ALTO",AL34)))</formula>
    </cfRule>
    <cfRule type="containsText" dxfId="1632" priority="1216" operator="containsText" text="RIESGO MODERADO">
      <formula>NOT(ISERROR(SEARCH("RIESGO MODERADO",AL34)))</formula>
    </cfRule>
    <cfRule type="containsText" dxfId="1631" priority="1217" operator="containsText" text="RIESGO BAJO">
      <formula>NOT(ISERROR(SEARCH("RIESGO BAJO",AL34)))</formula>
    </cfRule>
  </conditionalFormatting>
  <conditionalFormatting sqref="AL35">
    <cfRule type="containsText" dxfId="1630" priority="1210" operator="containsText" text="RIESGO EXTREMO">
      <formula>NOT(ISERROR(SEARCH("RIESGO EXTREMO",AL35)))</formula>
    </cfRule>
    <cfRule type="containsText" dxfId="1629" priority="1211" operator="containsText" text="RIESGO ALTO">
      <formula>NOT(ISERROR(SEARCH("RIESGO ALTO",AL35)))</formula>
    </cfRule>
    <cfRule type="containsText" dxfId="1628" priority="1212" operator="containsText" text="RIESGO MODERADO">
      <formula>NOT(ISERROR(SEARCH("RIESGO MODERADO",AL35)))</formula>
    </cfRule>
    <cfRule type="containsText" dxfId="1627" priority="1213" operator="containsText" text="RIESGO BAJO">
      <formula>NOT(ISERROR(SEARCH("RIESGO BAJO",AL35)))</formula>
    </cfRule>
  </conditionalFormatting>
  <conditionalFormatting sqref="AM34">
    <cfRule type="containsText" dxfId="1626" priority="1206" operator="containsText" text="RIESGO EXTREMO">
      <formula>NOT(ISERROR(SEARCH("RIESGO EXTREMO",AM34)))</formula>
    </cfRule>
    <cfRule type="containsText" dxfId="1625" priority="1207" operator="containsText" text="RIESGO ALTO">
      <formula>NOT(ISERROR(SEARCH("RIESGO ALTO",AM34)))</formula>
    </cfRule>
    <cfRule type="containsText" dxfId="1624" priority="1208" operator="containsText" text="RIESGO MODERADO">
      <formula>NOT(ISERROR(SEARCH("RIESGO MODERADO",AM34)))</formula>
    </cfRule>
    <cfRule type="containsText" dxfId="1623" priority="1209" operator="containsText" text="RIESGO BAJO">
      <formula>NOT(ISERROR(SEARCH("RIESGO BAJO",AM34)))</formula>
    </cfRule>
  </conditionalFormatting>
  <conditionalFormatting sqref="R40">
    <cfRule type="cellIs" dxfId="1622" priority="1201" operator="equal">
      <formula>"Catastrófico"</formula>
    </cfRule>
    <cfRule type="cellIs" dxfId="1621" priority="1202" operator="equal">
      <formula>"Mayor"</formula>
    </cfRule>
    <cfRule type="cellIs" dxfId="1620" priority="1203" operator="equal">
      <formula>"Moderado"</formula>
    </cfRule>
    <cfRule type="cellIs" dxfId="1619" priority="1204" operator="equal">
      <formula>"Menor"</formula>
    </cfRule>
    <cfRule type="cellIs" dxfId="1618" priority="1205" operator="equal">
      <formula>"Leve"</formula>
    </cfRule>
  </conditionalFormatting>
  <conditionalFormatting sqref="N40">
    <cfRule type="cellIs" dxfId="1617" priority="1196" operator="equal">
      <formula>"Muy Alta"</formula>
    </cfRule>
    <cfRule type="cellIs" dxfId="1616" priority="1197" operator="equal">
      <formula>"Alta"</formula>
    </cfRule>
    <cfRule type="cellIs" dxfId="1615" priority="1198" operator="equal">
      <formula>"Media"</formula>
    </cfRule>
    <cfRule type="cellIs" dxfId="1614" priority="1199" operator="equal">
      <formula>"Baja"</formula>
    </cfRule>
    <cfRule type="cellIs" dxfId="1613" priority="1200" operator="equal">
      <formula>"Muy Baja"</formula>
    </cfRule>
  </conditionalFormatting>
  <conditionalFormatting sqref="T40">
    <cfRule type="cellIs" dxfId="1612" priority="1192" operator="equal">
      <formula>"Extremo"</formula>
    </cfRule>
    <cfRule type="cellIs" dxfId="1611" priority="1193" operator="equal">
      <formula>"Alto"</formula>
    </cfRule>
    <cfRule type="cellIs" dxfId="1610" priority="1194" operator="equal">
      <formula>"Moderado"</formula>
    </cfRule>
    <cfRule type="cellIs" dxfId="1609" priority="1195" operator="equal">
      <formula>"Bajo"</formula>
    </cfRule>
  </conditionalFormatting>
  <conditionalFormatting sqref="AE40:AE45">
    <cfRule type="cellIs" dxfId="1608" priority="1187" operator="equal">
      <formula>"Muy Alta"</formula>
    </cfRule>
    <cfRule type="cellIs" dxfId="1607" priority="1188" operator="equal">
      <formula>"Alta"</formula>
    </cfRule>
    <cfRule type="cellIs" dxfId="1606" priority="1189" operator="equal">
      <formula>"Media"</formula>
    </cfRule>
    <cfRule type="cellIs" dxfId="1605" priority="1190" operator="equal">
      <formula>"Baja"</formula>
    </cfRule>
    <cfRule type="cellIs" dxfId="1604" priority="1191" operator="equal">
      <formula>"Muy Baja"</formula>
    </cfRule>
  </conditionalFormatting>
  <conditionalFormatting sqref="AG40:AG45">
    <cfRule type="cellIs" dxfId="1603" priority="1182" operator="equal">
      <formula>"Catastrófico"</formula>
    </cfRule>
    <cfRule type="cellIs" dxfId="1602" priority="1183" operator="equal">
      <formula>"Mayor"</formula>
    </cfRule>
    <cfRule type="cellIs" dxfId="1601" priority="1184" operator="equal">
      <formula>"Moderado"</formula>
    </cfRule>
    <cfRule type="cellIs" dxfId="1600" priority="1185" operator="equal">
      <formula>"Menor"</formula>
    </cfRule>
    <cfRule type="cellIs" dxfId="1599" priority="1186" operator="equal">
      <formula>"Leve"</formula>
    </cfRule>
  </conditionalFormatting>
  <conditionalFormatting sqref="AI40:AI45">
    <cfRule type="cellIs" dxfId="1598" priority="1178" operator="equal">
      <formula>"Extremo"</formula>
    </cfRule>
    <cfRule type="cellIs" dxfId="1597" priority="1179" operator="equal">
      <formula>"Alto"</formula>
    </cfRule>
    <cfRule type="cellIs" dxfId="1596" priority="1180" operator="equal">
      <formula>"Moderado"</formula>
    </cfRule>
    <cfRule type="cellIs" dxfId="1595" priority="1181" operator="equal">
      <formula>"Bajo"</formula>
    </cfRule>
  </conditionalFormatting>
  <conditionalFormatting sqref="Q40:Q45">
    <cfRule type="containsText" dxfId="1594" priority="1177" operator="containsText" text="❌">
      <formula>NOT(ISERROR(SEARCH("❌",Q40)))</formula>
    </cfRule>
  </conditionalFormatting>
  <conditionalFormatting sqref="AO40">
    <cfRule type="containsText" dxfId="1593" priority="1173" operator="containsText" text="RIESGO EXTREMO">
      <formula>NOT(ISERROR(SEARCH("RIESGO EXTREMO",AO40)))</formula>
    </cfRule>
    <cfRule type="containsText" dxfId="1592" priority="1174" operator="containsText" text="RIESGO ALTO">
      <formula>NOT(ISERROR(SEARCH("RIESGO ALTO",AO40)))</formula>
    </cfRule>
    <cfRule type="containsText" dxfId="1591" priority="1175" operator="containsText" text="RIESGO MODERADO">
      <formula>NOT(ISERROR(SEARCH("RIESGO MODERADO",AO40)))</formula>
    </cfRule>
    <cfRule type="containsText" dxfId="1590" priority="1176" operator="containsText" text="RIESGO BAJO">
      <formula>NOT(ISERROR(SEARCH("RIESGO BAJO",AO40)))</formula>
    </cfRule>
  </conditionalFormatting>
  <conditionalFormatting sqref="R46">
    <cfRule type="cellIs" dxfId="1589" priority="1168" operator="equal">
      <formula>"Catastrófico"</formula>
    </cfRule>
    <cfRule type="cellIs" dxfId="1588" priority="1169" operator="equal">
      <formula>"Mayor"</formula>
    </cfRule>
    <cfRule type="cellIs" dxfId="1587" priority="1170" operator="equal">
      <formula>"Moderado"</formula>
    </cfRule>
    <cfRule type="cellIs" dxfId="1586" priority="1171" operator="equal">
      <formula>"Menor"</formula>
    </cfRule>
    <cfRule type="cellIs" dxfId="1585" priority="1172" operator="equal">
      <formula>"Leve"</formula>
    </cfRule>
  </conditionalFormatting>
  <conditionalFormatting sqref="N46">
    <cfRule type="cellIs" dxfId="1584" priority="1163" operator="equal">
      <formula>"Muy Alta"</formula>
    </cfRule>
    <cfRule type="cellIs" dxfId="1583" priority="1164" operator="equal">
      <formula>"Alta"</formula>
    </cfRule>
    <cfRule type="cellIs" dxfId="1582" priority="1165" operator="equal">
      <formula>"Media"</formula>
    </cfRule>
    <cfRule type="cellIs" dxfId="1581" priority="1166" operator="equal">
      <formula>"Baja"</formula>
    </cfRule>
    <cfRule type="cellIs" dxfId="1580" priority="1167" operator="equal">
      <formula>"Muy Baja"</formula>
    </cfRule>
  </conditionalFormatting>
  <conditionalFormatting sqref="T46">
    <cfRule type="cellIs" dxfId="1579" priority="1159" operator="equal">
      <formula>"Extremo"</formula>
    </cfRule>
    <cfRule type="cellIs" dxfId="1578" priority="1160" operator="equal">
      <formula>"Alto"</formula>
    </cfRule>
    <cfRule type="cellIs" dxfId="1577" priority="1161" operator="equal">
      <formula>"Moderado"</formula>
    </cfRule>
    <cfRule type="cellIs" dxfId="1576" priority="1162" operator="equal">
      <formula>"Bajo"</formula>
    </cfRule>
  </conditionalFormatting>
  <conditionalFormatting sqref="AE46:AE51">
    <cfRule type="cellIs" dxfId="1575" priority="1154" operator="equal">
      <formula>"Muy Alta"</formula>
    </cfRule>
    <cfRule type="cellIs" dxfId="1574" priority="1155" operator="equal">
      <formula>"Alta"</formula>
    </cfRule>
    <cfRule type="cellIs" dxfId="1573" priority="1156" operator="equal">
      <formula>"Media"</formula>
    </cfRule>
    <cfRule type="cellIs" dxfId="1572" priority="1157" operator="equal">
      <formula>"Baja"</formula>
    </cfRule>
    <cfRule type="cellIs" dxfId="1571" priority="1158" operator="equal">
      <formula>"Muy Baja"</formula>
    </cfRule>
  </conditionalFormatting>
  <conditionalFormatting sqref="AG46:AG51">
    <cfRule type="cellIs" dxfId="1570" priority="1149" operator="equal">
      <formula>"Catastrófico"</formula>
    </cfRule>
    <cfRule type="cellIs" dxfId="1569" priority="1150" operator="equal">
      <formula>"Mayor"</formula>
    </cfRule>
    <cfRule type="cellIs" dxfId="1568" priority="1151" operator="equal">
      <formula>"Moderado"</formula>
    </cfRule>
    <cfRule type="cellIs" dxfId="1567" priority="1152" operator="equal">
      <formula>"Menor"</formula>
    </cfRule>
    <cfRule type="cellIs" dxfId="1566" priority="1153" operator="equal">
      <formula>"Leve"</formula>
    </cfRule>
  </conditionalFormatting>
  <conditionalFormatting sqref="AI46:AI51">
    <cfRule type="cellIs" dxfId="1565" priority="1145" operator="equal">
      <formula>"Extremo"</formula>
    </cfRule>
    <cfRule type="cellIs" dxfId="1564" priority="1146" operator="equal">
      <formula>"Alto"</formula>
    </cfRule>
    <cfRule type="cellIs" dxfId="1563" priority="1147" operator="equal">
      <formula>"Moderado"</formula>
    </cfRule>
    <cfRule type="cellIs" dxfId="1562" priority="1148" operator="equal">
      <formula>"Bajo"</formula>
    </cfRule>
  </conditionalFormatting>
  <conditionalFormatting sqref="Q46:Q51">
    <cfRule type="containsText" dxfId="1561" priority="1144" operator="containsText" text="❌">
      <formula>NOT(ISERROR(SEARCH("❌",Q46)))</formula>
    </cfRule>
  </conditionalFormatting>
  <conditionalFormatting sqref="AK47">
    <cfRule type="containsText" dxfId="1560" priority="1140" operator="containsText" text="RIESGO EXTREMO">
      <formula>NOT(ISERROR(SEARCH("RIESGO EXTREMO",AK47)))</formula>
    </cfRule>
    <cfRule type="containsText" dxfId="1559" priority="1141" operator="containsText" text="RIESGO ALTO">
      <formula>NOT(ISERROR(SEARCH("RIESGO ALTO",AK47)))</formula>
    </cfRule>
    <cfRule type="containsText" dxfId="1558" priority="1142" operator="containsText" text="RIESGO MODERADO">
      <formula>NOT(ISERROR(SEARCH("RIESGO MODERADO",AK47)))</formula>
    </cfRule>
    <cfRule type="containsText" dxfId="1557" priority="1143" operator="containsText" text="RIESGO BAJO">
      <formula>NOT(ISERROR(SEARCH("RIESGO BAJO",AK47)))</formula>
    </cfRule>
  </conditionalFormatting>
  <conditionalFormatting sqref="AN47">
    <cfRule type="containsText" dxfId="1556" priority="1136" operator="containsText" text="RIESGO EXTREMO">
      <formula>NOT(ISERROR(SEARCH("RIESGO EXTREMO",AN47)))</formula>
    </cfRule>
    <cfRule type="containsText" dxfId="1555" priority="1137" operator="containsText" text="RIESGO ALTO">
      <formula>NOT(ISERROR(SEARCH("RIESGO ALTO",AN47)))</formula>
    </cfRule>
    <cfRule type="containsText" dxfId="1554" priority="1138" operator="containsText" text="RIESGO MODERADO">
      <formula>NOT(ISERROR(SEARCH("RIESGO MODERADO",AN47)))</formula>
    </cfRule>
    <cfRule type="containsText" dxfId="1553" priority="1139" operator="containsText" text="RIESGO BAJO">
      <formula>NOT(ISERROR(SEARCH("RIESGO BAJO",AN47)))</formula>
    </cfRule>
  </conditionalFormatting>
  <conditionalFormatting sqref="AK46">
    <cfRule type="containsText" dxfId="1552" priority="1132" operator="containsText" text="RIESGO EXTREMO">
      <formula>NOT(ISERROR(SEARCH("RIESGO EXTREMO",AK46)))</formula>
    </cfRule>
    <cfRule type="containsText" dxfId="1551" priority="1133" operator="containsText" text="RIESGO ALTO">
      <formula>NOT(ISERROR(SEARCH("RIESGO ALTO",AK46)))</formula>
    </cfRule>
    <cfRule type="containsText" dxfId="1550" priority="1134" operator="containsText" text="RIESGO MODERADO">
      <formula>NOT(ISERROR(SEARCH("RIESGO MODERADO",AK46)))</formula>
    </cfRule>
    <cfRule type="containsText" dxfId="1549" priority="1135" operator="containsText" text="RIESGO BAJO">
      <formula>NOT(ISERROR(SEARCH("RIESGO BAJO",AK46)))</formula>
    </cfRule>
  </conditionalFormatting>
  <conditionalFormatting sqref="AN46">
    <cfRule type="containsText" dxfId="1548" priority="1128" operator="containsText" text="RIESGO EXTREMO">
      <formula>NOT(ISERROR(SEARCH("RIESGO EXTREMO",AN46)))</formula>
    </cfRule>
    <cfRule type="containsText" dxfId="1547" priority="1129" operator="containsText" text="RIESGO ALTO">
      <formula>NOT(ISERROR(SEARCH("RIESGO ALTO",AN46)))</formula>
    </cfRule>
    <cfRule type="containsText" dxfId="1546" priority="1130" operator="containsText" text="RIESGO MODERADO">
      <formula>NOT(ISERROR(SEARCH("RIESGO MODERADO",AN46)))</formula>
    </cfRule>
    <cfRule type="containsText" dxfId="1545" priority="1131" operator="containsText" text="RIESGO BAJO">
      <formula>NOT(ISERROR(SEARCH("RIESGO BAJO",AN46)))</formula>
    </cfRule>
  </conditionalFormatting>
  <conditionalFormatting sqref="AL47">
    <cfRule type="containsText" dxfId="1544" priority="1124" operator="containsText" text="RIESGO EXTREMO">
      <formula>NOT(ISERROR(SEARCH("RIESGO EXTREMO",AL47)))</formula>
    </cfRule>
    <cfRule type="containsText" dxfId="1543" priority="1125" operator="containsText" text="RIESGO ALTO">
      <formula>NOT(ISERROR(SEARCH("RIESGO ALTO",AL47)))</formula>
    </cfRule>
    <cfRule type="containsText" dxfId="1542" priority="1126" operator="containsText" text="RIESGO MODERADO">
      <formula>NOT(ISERROR(SEARCH("RIESGO MODERADO",AL47)))</formula>
    </cfRule>
    <cfRule type="containsText" dxfId="1541" priority="1127" operator="containsText" text="RIESGO BAJO">
      <formula>NOT(ISERROR(SEARCH("RIESGO BAJO",AL47)))</formula>
    </cfRule>
  </conditionalFormatting>
  <conditionalFormatting sqref="AL46">
    <cfRule type="containsText" dxfId="1540" priority="1120" operator="containsText" text="RIESGO EXTREMO">
      <formula>NOT(ISERROR(SEARCH("RIESGO EXTREMO",AL46)))</formula>
    </cfRule>
    <cfRule type="containsText" dxfId="1539" priority="1121" operator="containsText" text="RIESGO ALTO">
      <formula>NOT(ISERROR(SEARCH("RIESGO ALTO",AL46)))</formula>
    </cfRule>
    <cfRule type="containsText" dxfId="1538" priority="1122" operator="containsText" text="RIESGO MODERADO">
      <formula>NOT(ISERROR(SEARCH("RIESGO MODERADO",AL46)))</formula>
    </cfRule>
    <cfRule type="containsText" dxfId="1537" priority="1123" operator="containsText" text="RIESGO BAJO">
      <formula>NOT(ISERROR(SEARCH("RIESGO BAJO",AL46)))</formula>
    </cfRule>
  </conditionalFormatting>
  <conditionalFormatting sqref="AM46">
    <cfRule type="containsText" dxfId="1536" priority="1116" operator="containsText" text="RIESGO EXTREMO">
      <formula>NOT(ISERROR(SEARCH("RIESGO EXTREMO",AM46)))</formula>
    </cfRule>
    <cfRule type="containsText" dxfId="1535" priority="1117" operator="containsText" text="RIESGO ALTO">
      <formula>NOT(ISERROR(SEARCH("RIESGO ALTO",AM46)))</formula>
    </cfRule>
    <cfRule type="containsText" dxfId="1534" priority="1118" operator="containsText" text="RIESGO MODERADO">
      <formula>NOT(ISERROR(SEARCH("RIESGO MODERADO",AM46)))</formula>
    </cfRule>
    <cfRule type="containsText" dxfId="1533" priority="1119" operator="containsText" text="RIESGO BAJO">
      <formula>NOT(ISERROR(SEARCH("RIESGO BAJO",AM46)))</formula>
    </cfRule>
  </conditionalFormatting>
  <conditionalFormatting sqref="AO46:AQ46 AO48:AQ48 AO50:AQ50">
    <cfRule type="containsText" dxfId="1532" priority="1112" operator="containsText" text="RIESGO EXTREMO">
      <formula>NOT(ISERROR(SEARCH("RIESGO EXTREMO",AO46)))</formula>
    </cfRule>
    <cfRule type="containsText" dxfId="1531" priority="1113" operator="containsText" text="RIESGO ALTO">
      <formula>NOT(ISERROR(SEARCH("RIESGO ALTO",AO46)))</formula>
    </cfRule>
    <cfRule type="containsText" dxfId="1530" priority="1114" operator="containsText" text="RIESGO MODERADO">
      <formula>NOT(ISERROR(SEARCH("RIESGO MODERADO",AO46)))</formula>
    </cfRule>
    <cfRule type="containsText" dxfId="1529" priority="1115" operator="containsText" text="RIESGO BAJO">
      <formula>NOT(ISERROR(SEARCH("RIESGO BAJO",AO46)))</formula>
    </cfRule>
  </conditionalFormatting>
  <conditionalFormatting sqref="N70">
    <cfRule type="cellIs" dxfId="1528" priority="1020" operator="equal">
      <formula>"Muy Alta"</formula>
    </cfRule>
    <cfRule type="cellIs" dxfId="1527" priority="1021" operator="equal">
      <formula>"Alta"</formula>
    </cfRule>
    <cfRule type="cellIs" dxfId="1526" priority="1022" operator="equal">
      <formula>"Media"</formula>
    </cfRule>
    <cfRule type="cellIs" dxfId="1525" priority="1023" operator="equal">
      <formula>"Baja"</formula>
    </cfRule>
    <cfRule type="cellIs" dxfId="1524" priority="1024" operator="equal">
      <formula>"Muy Baja"</formula>
    </cfRule>
  </conditionalFormatting>
  <conditionalFormatting sqref="R70">
    <cfRule type="cellIs" dxfId="1523" priority="1015" operator="equal">
      <formula>"Catastrófico"</formula>
    </cfRule>
    <cfRule type="cellIs" dxfId="1522" priority="1016" operator="equal">
      <formula>"Mayor"</formula>
    </cfRule>
    <cfRule type="cellIs" dxfId="1521" priority="1017" operator="equal">
      <formula>"Moderado"</formula>
    </cfRule>
    <cfRule type="cellIs" dxfId="1520" priority="1018" operator="equal">
      <formula>"Menor"</formula>
    </cfRule>
    <cfRule type="cellIs" dxfId="1519" priority="1019" operator="equal">
      <formula>"Leve"</formula>
    </cfRule>
  </conditionalFormatting>
  <conditionalFormatting sqref="T70">
    <cfRule type="cellIs" dxfId="1518" priority="1011" operator="equal">
      <formula>"Extremo"</formula>
    </cfRule>
    <cfRule type="cellIs" dxfId="1517" priority="1012" operator="equal">
      <formula>"Alto"</formula>
    </cfRule>
    <cfRule type="cellIs" dxfId="1516" priority="1013" operator="equal">
      <formula>"Moderado"</formula>
    </cfRule>
    <cfRule type="cellIs" dxfId="1515" priority="1014" operator="equal">
      <formula>"Bajo"</formula>
    </cfRule>
  </conditionalFormatting>
  <conditionalFormatting sqref="AE70:AE75">
    <cfRule type="cellIs" dxfId="1514" priority="1006" operator="equal">
      <formula>"Muy Alta"</formula>
    </cfRule>
    <cfRule type="cellIs" dxfId="1513" priority="1007" operator="equal">
      <formula>"Alta"</formula>
    </cfRule>
    <cfRule type="cellIs" dxfId="1512" priority="1008" operator="equal">
      <formula>"Media"</formula>
    </cfRule>
    <cfRule type="cellIs" dxfId="1511" priority="1009" operator="equal">
      <formula>"Baja"</formula>
    </cfRule>
    <cfRule type="cellIs" dxfId="1510" priority="1010" operator="equal">
      <formula>"Muy Baja"</formula>
    </cfRule>
  </conditionalFormatting>
  <conditionalFormatting sqref="AG70:AG75">
    <cfRule type="cellIs" dxfId="1509" priority="1001" operator="equal">
      <formula>"Catastrófico"</formula>
    </cfRule>
    <cfRule type="cellIs" dxfId="1508" priority="1002" operator="equal">
      <formula>"Mayor"</formula>
    </cfRule>
    <cfRule type="cellIs" dxfId="1507" priority="1003" operator="equal">
      <formula>"Moderado"</formula>
    </cfRule>
    <cfRule type="cellIs" dxfId="1506" priority="1004" operator="equal">
      <formula>"Menor"</formula>
    </cfRule>
    <cfRule type="cellIs" dxfId="1505" priority="1005" operator="equal">
      <formula>"Leve"</formula>
    </cfRule>
  </conditionalFormatting>
  <conditionalFormatting sqref="AI70:AI75">
    <cfRule type="cellIs" dxfId="1504" priority="997" operator="equal">
      <formula>"Extremo"</formula>
    </cfRule>
    <cfRule type="cellIs" dxfId="1503" priority="998" operator="equal">
      <formula>"Alto"</formula>
    </cfRule>
    <cfRule type="cellIs" dxfId="1502" priority="999" operator="equal">
      <formula>"Moderado"</formula>
    </cfRule>
    <cfRule type="cellIs" dxfId="1501" priority="1000" operator="equal">
      <formula>"Bajo"</formula>
    </cfRule>
  </conditionalFormatting>
  <conditionalFormatting sqref="Q70:Q75">
    <cfRule type="containsText" dxfId="1500" priority="996" operator="containsText" text="❌">
      <formula>NOT(ISERROR(SEARCH("❌",Q70)))</formula>
    </cfRule>
  </conditionalFormatting>
  <conditionalFormatting sqref="N76">
    <cfRule type="cellIs" dxfId="1499" priority="991" operator="equal">
      <formula>"Muy Alta"</formula>
    </cfRule>
    <cfRule type="cellIs" dxfId="1498" priority="992" operator="equal">
      <formula>"Alta"</formula>
    </cfRule>
    <cfRule type="cellIs" dxfId="1497" priority="993" operator="equal">
      <formula>"Media"</formula>
    </cfRule>
    <cfRule type="cellIs" dxfId="1496" priority="994" operator="equal">
      <formula>"Baja"</formula>
    </cfRule>
    <cfRule type="cellIs" dxfId="1495" priority="995" operator="equal">
      <formula>"Muy Baja"</formula>
    </cfRule>
  </conditionalFormatting>
  <conditionalFormatting sqref="R76">
    <cfRule type="cellIs" dxfId="1494" priority="986" operator="equal">
      <formula>"Catastrófico"</formula>
    </cfRule>
    <cfRule type="cellIs" dxfId="1493" priority="987" operator="equal">
      <formula>"Mayor"</formula>
    </cfRule>
    <cfRule type="cellIs" dxfId="1492" priority="988" operator="equal">
      <formula>"Moderado"</formula>
    </cfRule>
    <cfRule type="cellIs" dxfId="1491" priority="989" operator="equal">
      <formula>"Menor"</formula>
    </cfRule>
    <cfRule type="cellIs" dxfId="1490" priority="990" operator="equal">
      <formula>"Leve"</formula>
    </cfRule>
  </conditionalFormatting>
  <conditionalFormatting sqref="T76">
    <cfRule type="cellIs" dxfId="1489" priority="982" operator="equal">
      <formula>"Extremo"</formula>
    </cfRule>
    <cfRule type="cellIs" dxfId="1488" priority="983" operator="equal">
      <formula>"Alto"</formula>
    </cfRule>
    <cfRule type="cellIs" dxfId="1487" priority="984" operator="equal">
      <formula>"Moderado"</formula>
    </cfRule>
    <cfRule type="cellIs" dxfId="1486" priority="985" operator="equal">
      <formula>"Bajo"</formula>
    </cfRule>
  </conditionalFormatting>
  <conditionalFormatting sqref="AE76:AE81">
    <cfRule type="cellIs" dxfId="1485" priority="977" operator="equal">
      <formula>"Muy Alta"</formula>
    </cfRule>
    <cfRule type="cellIs" dxfId="1484" priority="978" operator="equal">
      <formula>"Alta"</formula>
    </cfRule>
    <cfRule type="cellIs" dxfId="1483" priority="979" operator="equal">
      <formula>"Media"</formula>
    </cfRule>
    <cfRule type="cellIs" dxfId="1482" priority="980" operator="equal">
      <formula>"Baja"</formula>
    </cfRule>
    <cfRule type="cellIs" dxfId="1481" priority="981" operator="equal">
      <formula>"Muy Baja"</formula>
    </cfRule>
  </conditionalFormatting>
  <conditionalFormatting sqref="AG76:AG81">
    <cfRule type="cellIs" dxfId="1480" priority="972" operator="equal">
      <formula>"Catastrófico"</formula>
    </cfRule>
    <cfRule type="cellIs" dxfId="1479" priority="973" operator="equal">
      <formula>"Mayor"</formula>
    </cfRule>
    <cfRule type="cellIs" dxfId="1478" priority="974" operator="equal">
      <formula>"Moderado"</formula>
    </cfRule>
    <cfRule type="cellIs" dxfId="1477" priority="975" operator="equal">
      <formula>"Menor"</formula>
    </cfRule>
    <cfRule type="cellIs" dxfId="1476" priority="976" operator="equal">
      <formula>"Leve"</formula>
    </cfRule>
  </conditionalFormatting>
  <conditionalFormatting sqref="AI76:AI81">
    <cfRule type="cellIs" dxfId="1475" priority="968" operator="equal">
      <formula>"Extremo"</formula>
    </cfRule>
    <cfRule type="cellIs" dxfId="1474" priority="969" operator="equal">
      <formula>"Alto"</formula>
    </cfRule>
    <cfRule type="cellIs" dxfId="1473" priority="970" operator="equal">
      <formula>"Moderado"</formula>
    </cfRule>
    <cfRule type="cellIs" dxfId="1472" priority="971" operator="equal">
      <formula>"Bajo"</formula>
    </cfRule>
  </conditionalFormatting>
  <conditionalFormatting sqref="Q76:Q81">
    <cfRule type="containsText" dxfId="1471" priority="967" operator="containsText" text="❌">
      <formula>NOT(ISERROR(SEARCH("❌",Q76)))</formula>
    </cfRule>
  </conditionalFormatting>
  <conditionalFormatting sqref="N88">
    <cfRule type="cellIs" dxfId="1470" priority="962" operator="equal">
      <formula>"Muy Alta"</formula>
    </cfRule>
    <cfRule type="cellIs" dxfId="1469" priority="963" operator="equal">
      <formula>"Alta"</formula>
    </cfRule>
    <cfRule type="cellIs" dxfId="1468" priority="964" operator="equal">
      <formula>"Media"</formula>
    </cfRule>
    <cfRule type="cellIs" dxfId="1467" priority="965" operator="equal">
      <formula>"Baja"</formula>
    </cfRule>
    <cfRule type="cellIs" dxfId="1466" priority="966" operator="equal">
      <formula>"Muy Baja"</formula>
    </cfRule>
  </conditionalFormatting>
  <conditionalFormatting sqref="R88">
    <cfRule type="cellIs" dxfId="1465" priority="957" operator="equal">
      <formula>"Catastrófico"</formula>
    </cfRule>
    <cfRule type="cellIs" dxfId="1464" priority="958" operator="equal">
      <formula>"Mayor"</formula>
    </cfRule>
    <cfRule type="cellIs" dxfId="1463" priority="959" operator="equal">
      <formula>"Moderado"</formula>
    </cfRule>
    <cfRule type="cellIs" dxfId="1462" priority="960" operator="equal">
      <formula>"Menor"</formula>
    </cfRule>
    <cfRule type="cellIs" dxfId="1461" priority="961" operator="equal">
      <formula>"Leve"</formula>
    </cfRule>
  </conditionalFormatting>
  <conditionalFormatting sqref="T88">
    <cfRule type="cellIs" dxfId="1460" priority="953" operator="equal">
      <formula>"Extremo"</formula>
    </cfRule>
    <cfRule type="cellIs" dxfId="1459" priority="954" operator="equal">
      <formula>"Alto"</formula>
    </cfRule>
    <cfRule type="cellIs" dxfId="1458" priority="955" operator="equal">
      <formula>"Moderado"</formula>
    </cfRule>
    <cfRule type="cellIs" dxfId="1457" priority="956" operator="equal">
      <formula>"Bajo"</formula>
    </cfRule>
  </conditionalFormatting>
  <conditionalFormatting sqref="AE88:AE93">
    <cfRule type="cellIs" dxfId="1456" priority="948" operator="equal">
      <formula>"Muy Alta"</formula>
    </cfRule>
    <cfRule type="cellIs" dxfId="1455" priority="949" operator="equal">
      <formula>"Alta"</formula>
    </cfRule>
    <cfRule type="cellIs" dxfId="1454" priority="950" operator="equal">
      <formula>"Media"</formula>
    </cfRule>
    <cfRule type="cellIs" dxfId="1453" priority="951" operator="equal">
      <formula>"Baja"</formula>
    </cfRule>
    <cfRule type="cellIs" dxfId="1452" priority="952" operator="equal">
      <formula>"Muy Baja"</formula>
    </cfRule>
  </conditionalFormatting>
  <conditionalFormatting sqref="AG88:AG93">
    <cfRule type="cellIs" dxfId="1451" priority="943" operator="equal">
      <formula>"Catastrófico"</formula>
    </cfRule>
    <cfRule type="cellIs" dxfId="1450" priority="944" operator="equal">
      <formula>"Mayor"</formula>
    </cfRule>
    <cfRule type="cellIs" dxfId="1449" priority="945" operator="equal">
      <formula>"Moderado"</formula>
    </cfRule>
    <cfRule type="cellIs" dxfId="1448" priority="946" operator="equal">
      <formula>"Menor"</formula>
    </cfRule>
    <cfRule type="cellIs" dxfId="1447" priority="947" operator="equal">
      <formula>"Leve"</formula>
    </cfRule>
  </conditionalFormatting>
  <conditionalFormatting sqref="AI88:AI93">
    <cfRule type="cellIs" dxfId="1446" priority="939" operator="equal">
      <formula>"Extremo"</formula>
    </cfRule>
    <cfRule type="cellIs" dxfId="1445" priority="940" operator="equal">
      <formula>"Alto"</formula>
    </cfRule>
    <cfRule type="cellIs" dxfId="1444" priority="941" operator="equal">
      <formula>"Moderado"</formula>
    </cfRule>
    <cfRule type="cellIs" dxfId="1443" priority="942" operator="equal">
      <formula>"Bajo"</formula>
    </cfRule>
  </conditionalFormatting>
  <conditionalFormatting sqref="Q88:Q93">
    <cfRule type="containsText" dxfId="1442" priority="938" operator="containsText" text="❌">
      <formula>NOT(ISERROR(SEARCH("❌",Q88)))</formula>
    </cfRule>
  </conditionalFormatting>
  <conditionalFormatting sqref="R94">
    <cfRule type="cellIs" dxfId="1441" priority="933" operator="equal">
      <formula>"Catastrófico"</formula>
    </cfRule>
    <cfRule type="cellIs" dxfId="1440" priority="934" operator="equal">
      <formula>"Mayor"</formula>
    </cfRule>
    <cfRule type="cellIs" dxfId="1439" priority="935" operator="equal">
      <formula>"Moderado"</formula>
    </cfRule>
    <cfRule type="cellIs" dxfId="1438" priority="936" operator="equal">
      <formula>"Menor"</formula>
    </cfRule>
    <cfRule type="cellIs" dxfId="1437" priority="937" operator="equal">
      <formula>"Leve"</formula>
    </cfRule>
  </conditionalFormatting>
  <conditionalFormatting sqref="N94">
    <cfRule type="cellIs" dxfId="1436" priority="928" operator="equal">
      <formula>"Muy Alta"</formula>
    </cfRule>
    <cfRule type="cellIs" dxfId="1435" priority="929" operator="equal">
      <formula>"Alta"</formula>
    </cfRule>
    <cfRule type="cellIs" dxfId="1434" priority="930" operator="equal">
      <formula>"Media"</formula>
    </cfRule>
    <cfRule type="cellIs" dxfId="1433" priority="931" operator="equal">
      <formula>"Baja"</formula>
    </cfRule>
    <cfRule type="cellIs" dxfId="1432" priority="932" operator="equal">
      <formula>"Muy Baja"</formula>
    </cfRule>
  </conditionalFormatting>
  <conditionalFormatting sqref="T94">
    <cfRule type="cellIs" dxfId="1431" priority="924" operator="equal">
      <formula>"Extremo"</formula>
    </cfRule>
    <cfRule type="cellIs" dxfId="1430" priority="925" operator="equal">
      <formula>"Alto"</formula>
    </cfRule>
    <cfRule type="cellIs" dxfId="1429" priority="926" operator="equal">
      <formula>"Moderado"</formula>
    </cfRule>
    <cfRule type="cellIs" dxfId="1428" priority="927" operator="equal">
      <formula>"Bajo"</formula>
    </cfRule>
  </conditionalFormatting>
  <conditionalFormatting sqref="AE94:AE99">
    <cfRule type="cellIs" dxfId="1427" priority="919" operator="equal">
      <formula>"Muy Alta"</formula>
    </cfRule>
    <cfRule type="cellIs" dxfId="1426" priority="920" operator="equal">
      <formula>"Alta"</formula>
    </cfRule>
    <cfRule type="cellIs" dxfId="1425" priority="921" operator="equal">
      <formula>"Media"</formula>
    </cfRule>
    <cfRule type="cellIs" dxfId="1424" priority="922" operator="equal">
      <formula>"Baja"</formula>
    </cfRule>
    <cfRule type="cellIs" dxfId="1423" priority="923" operator="equal">
      <formula>"Muy Baja"</formula>
    </cfRule>
  </conditionalFormatting>
  <conditionalFormatting sqref="AG94:AG99">
    <cfRule type="cellIs" dxfId="1422" priority="914" operator="equal">
      <formula>"Catastrófico"</formula>
    </cfRule>
    <cfRule type="cellIs" dxfId="1421" priority="915" operator="equal">
      <formula>"Mayor"</formula>
    </cfRule>
    <cfRule type="cellIs" dxfId="1420" priority="916" operator="equal">
      <formula>"Moderado"</formula>
    </cfRule>
    <cfRule type="cellIs" dxfId="1419" priority="917" operator="equal">
      <formula>"Menor"</formula>
    </cfRule>
    <cfRule type="cellIs" dxfId="1418" priority="918" operator="equal">
      <formula>"Leve"</formula>
    </cfRule>
  </conditionalFormatting>
  <conditionalFormatting sqref="AI94:AI99">
    <cfRule type="cellIs" dxfId="1417" priority="910" operator="equal">
      <formula>"Extremo"</formula>
    </cfRule>
    <cfRule type="cellIs" dxfId="1416" priority="911" operator="equal">
      <formula>"Alto"</formula>
    </cfRule>
    <cfRule type="cellIs" dxfId="1415" priority="912" operator="equal">
      <formula>"Moderado"</formula>
    </cfRule>
    <cfRule type="cellIs" dxfId="1414" priority="913" operator="equal">
      <formula>"Bajo"</formula>
    </cfRule>
  </conditionalFormatting>
  <conditionalFormatting sqref="Q94:Q99">
    <cfRule type="containsText" dxfId="1413" priority="909" operator="containsText" text="❌">
      <formula>NOT(ISERROR(SEARCH("❌",Q94)))</formula>
    </cfRule>
  </conditionalFormatting>
  <conditionalFormatting sqref="N184">
    <cfRule type="cellIs" dxfId="1412" priority="904" operator="equal">
      <formula>"Muy Alta"</formula>
    </cfRule>
    <cfRule type="cellIs" dxfId="1411" priority="905" operator="equal">
      <formula>"Alta"</formula>
    </cfRule>
    <cfRule type="cellIs" dxfId="1410" priority="906" operator="equal">
      <formula>"Media"</formula>
    </cfRule>
    <cfRule type="cellIs" dxfId="1409" priority="907" operator="equal">
      <formula>"Baja"</formula>
    </cfRule>
    <cfRule type="cellIs" dxfId="1408" priority="908" operator="equal">
      <formula>"Muy Baja"</formula>
    </cfRule>
  </conditionalFormatting>
  <conditionalFormatting sqref="R184">
    <cfRule type="cellIs" dxfId="1407" priority="899" operator="equal">
      <formula>"Catastrófico"</formula>
    </cfRule>
    <cfRule type="cellIs" dxfId="1406" priority="900" operator="equal">
      <formula>"Mayor"</formula>
    </cfRule>
    <cfRule type="cellIs" dxfId="1405" priority="901" operator="equal">
      <formula>"Moderado"</formula>
    </cfRule>
    <cfRule type="cellIs" dxfId="1404" priority="902" operator="equal">
      <formula>"Menor"</formula>
    </cfRule>
    <cfRule type="cellIs" dxfId="1403" priority="903" operator="equal">
      <formula>"Leve"</formula>
    </cfRule>
  </conditionalFormatting>
  <conditionalFormatting sqref="T184">
    <cfRule type="cellIs" dxfId="1402" priority="895" operator="equal">
      <formula>"Extremo"</formula>
    </cfRule>
    <cfRule type="cellIs" dxfId="1401" priority="896" operator="equal">
      <formula>"Alto"</formula>
    </cfRule>
    <cfRule type="cellIs" dxfId="1400" priority="897" operator="equal">
      <formula>"Moderado"</formula>
    </cfRule>
    <cfRule type="cellIs" dxfId="1399" priority="898" operator="equal">
      <formula>"Bajo"</formula>
    </cfRule>
  </conditionalFormatting>
  <conditionalFormatting sqref="AE184:AE189">
    <cfRule type="cellIs" dxfId="1398" priority="890" operator="equal">
      <formula>"Muy Alta"</formula>
    </cfRule>
    <cfRule type="cellIs" dxfId="1397" priority="891" operator="equal">
      <formula>"Alta"</formula>
    </cfRule>
    <cfRule type="cellIs" dxfId="1396" priority="892" operator="equal">
      <formula>"Media"</formula>
    </cfRule>
    <cfRule type="cellIs" dxfId="1395" priority="893" operator="equal">
      <formula>"Baja"</formula>
    </cfRule>
    <cfRule type="cellIs" dxfId="1394" priority="894" operator="equal">
      <formula>"Muy Baja"</formula>
    </cfRule>
  </conditionalFormatting>
  <conditionalFormatting sqref="AG184:AG189">
    <cfRule type="cellIs" dxfId="1393" priority="885" operator="equal">
      <formula>"Catastrófico"</formula>
    </cfRule>
    <cfRule type="cellIs" dxfId="1392" priority="886" operator="equal">
      <formula>"Mayor"</formula>
    </cfRule>
    <cfRule type="cellIs" dxfId="1391" priority="887" operator="equal">
      <formula>"Moderado"</formula>
    </cfRule>
    <cfRule type="cellIs" dxfId="1390" priority="888" operator="equal">
      <formula>"Menor"</formula>
    </cfRule>
    <cfRule type="cellIs" dxfId="1389" priority="889" operator="equal">
      <formula>"Leve"</formula>
    </cfRule>
  </conditionalFormatting>
  <conditionalFormatting sqref="AI184:AI189">
    <cfRule type="cellIs" dxfId="1388" priority="881" operator="equal">
      <formula>"Extremo"</formula>
    </cfRule>
    <cfRule type="cellIs" dxfId="1387" priority="882" operator="equal">
      <formula>"Alto"</formula>
    </cfRule>
    <cfRule type="cellIs" dxfId="1386" priority="883" operator="equal">
      <formula>"Moderado"</formula>
    </cfRule>
    <cfRule type="cellIs" dxfId="1385" priority="884" operator="equal">
      <formula>"Bajo"</formula>
    </cfRule>
  </conditionalFormatting>
  <conditionalFormatting sqref="Q184:Q189">
    <cfRule type="containsText" dxfId="1384" priority="880" operator="containsText" text="❌">
      <formula>NOT(ISERROR(SEARCH("❌",Q184)))</formula>
    </cfRule>
  </conditionalFormatting>
  <conditionalFormatting sqref="N190">
    <cfRule type="cellIs" dxfId="1383" priority="875" operator="equal">
      <formula>"Muy Alta"</formula>
    </cfRule>
    <cfRule type="cellIs" dxfId="1382" priority="876" operator="equal">
      <formula>"Alta"</formula>
    </cfRule>
    <cfRule type="cellIs" dxfId="1381" priority="877" operator="equal">
      <formula>"Media"</formula>
    </cfRule>
    <cfRule type="cellIs" dxfId="1380" priority="878" operator="equal">
      <formula>"Baja"</formula>
    </cfRule>
    <cfRule type="cellIs" dxfId="1379" priority="879" operator="equal">
      <formula>"Muy Baja"</formula>
    </cfRule>
  </conditionalFormatting>
  <conditionalFormatting sqref="R190">
    <cfRule type="cellIs" dxfId="1378" priority="870" operator="equal">
      <formula>"Catastrófico"</formula>
    </cfRule>
    <cfRule type="cellIs" dxfId="1377" priority="871" operator="equal">
      <formula>"Mayor"</formula>
    </cfRule>
    <cfRule type="cellIs" dxfId="1376" priority="872" operator="equal">
      <formula>"Moderado"</formula>
    </cfRule>
    <cfRule type="cellIs" dxfId="1375" priority="873" operator="equal">
      <formula>"Menor"</formula>
    </cfRule>
    <cfRule type="cellIs" dxfId="1374" priority="874" operator="equal">
      <formula>"Leve"</formula>
    </cfRule>
  </conditionalFormatting>
  <conditionalFormatting sqref="T190">
    <cfRule type="cellIs" dxfId="1373" priority="866" operator="equal">
      <formula>"Extremo"</formula>
    </cfRule>
    <cfRule type="cellIs" dxfId="1372" priority="867" operator="equal">
      <formula>"Alto"</formula>
    </cfRule>
    <cfRule type="cellIs" dxfId="1371" priority="868" operator="equal">
      <formula>"Moderado"</formula>
    </cfRule>
    <cfRule type="cellIs" dxfId="1370" priority="869" operator="equal">
      <formula>"Bajo"</formula>
    </cfRule>
  </conditionalFormatting>
  <conditionalFormatting sqref="AE190:AE195">
    <cfRule type="cellIs" dxfId="1369" priority="861" operator="equal">
      <formula>"Muy Alta"</formula>
    </cfRule>
    <cfRule type="cellIs" dxfId="1368" priority="862" operator="equal">
      <formula>"Alta"</formula>
    </cfRule>
    <cfRule type="cellIs" dxfId="1367" priority="863" operator="equal">
      <formula>"Media"</formula>
    </cfRule>
    <cfRule type="cellIs" dxfId="1366" priority="864" operator="equal">
      <formula>"Baja"</formula>
    </cfRule>
    <cfRule type="cellIs" dxfId="1365" priority="865" operator="equal">
      <formula>"Muy Baja"</formula>
    </cfRule>
  </conditionalFormatting>
  <conditionalFormatting sqref="AG190:AG195">
    <cfRule type="cellIs" dxfId="1364" priority="856" operator="equal">
      <formula>"Catastrófico"</formula>
    </cfRule>
    <cfRule type="cellIs" dxfId="1363" priority="857" operator="equal">
      <formula>"Mayor"</formula>
    </cfRule>
    <cfRule type="cellIs" dxfId="1362" priority="858" operator="equal">
      <formula>"Moderado"</formula>
    </cfRule>
    <cfRule type="cellIs" dxfId="1361" priority="859" operator="equal">
      <formula>"Menor"</formula>
    </cfRule>
    <cfRule type="cellIs" dxfId="1360" priority="860" operator="equal">
      <formula>"Leve"</formula>
    </cfRule>
  </conditionalFormatting>
  <conditionalFormatting sqref="AI190:AI195">
    <cfRule type="cellIs" dxfId="1359" priority="852" operator="equal">
      <formula>"Extremo"</formula>
    </cfRule>
    <cfRule type="cellIs" dxfId="1358" priority="853" operator="equal">
      <formula>"Alto"</formula>
    </cfRule>
    <cfRule type="cellIs" dxfId="1357" priority="854" operator="equal">
      <formula>"Moderado"</formula>
    </cfRule>
    <cfRule type="cellIs" dxfId="1356" priority="855" operator="equal">
      <formula>"Bajo"</formula>
    </cfRule>
  </conditionalFormatting>
  <conditionalFormatting sqref="Q190:Q195">
    <cfRule type="containsText" dxfId="1355" priority="851" operator="containsText" text="❌">
      <formula>NOT(ISERROR(SEARCH("❌",Q190)))</formula>
    </cfRule>
  </conditionalFormatting>
  <conditionalFormatting sqref="N196">
    <cfRule type="cellIs" dxfId="1354" priority="846" operator="equal">
      <formula>"Muy Alta"</formula>
    </cfRule>
    <cfRule type="cellIs" dxfId="1353" priority="847" operator="equal">
      <formula>"Alta"</formula>
    </cfRule>
    <cfRule type="cellIs" dxfId="1352" priority="848" operator="equal">
      <formula>"Media"</formula>
    </cfRule>
    <cfRule type="cellIs" dxfId="1351" priority="849" operator="equal">
      <formula>"Baja"</formula>
    </cfRule>
    <cfRule type="cellIs" dxfId="1350" priority="850" operator="equal">
      <formula>"Muy Baja"</formula>
    </cfRule>
  </conditionalFormatting>
  <conditionalFormatting sqref="R196">
    <cfRule type="cellIs" dxfId="1349" priority="841" operator="equal">
      <formula>"Catastrófico"</formula>
    </cfRule>
    <cfRule type="cellIs" dxfId="1348" priority="842" operator="equal">
      <formula>"Mayor"</formula>
    </cfRule>
    <cfRule type="cellIs" dxfId="1347" priority="843" operator="equal">
      <formula>"Moderado"</formula>
    </cfRule>
    <cfRule type="cellIs" dxfId="1346" priority="844" operator="equal">
      <formula>"Menor"</formula>
    </cfRule>
    <cfRule type="cellIs" dxfId="1345" priority="845" operator="equal">
      <formula>"Leve"</formula>
    </cfRule>
  </conditionalFormatting>
  <conditionalFormatting sqref="T196">
    <cfRule type="cellIs" dxfId="1344" priority="837" operator="equal">
      <formula>"Extremo"</formula>
    </cfRule>
    <cfRule type="cellIs" dxfId="1343" priority="838" operator="equal">
      <formula>"Alto"</formula>
    </cfRule>
    <cfRule type="cellIs" dxfId="1342" priority="839" operator="equal">
      <formula>"Moderado"</formula>
    </cfRule>
    <cfRule type="cellIs" dxfId="1341" priority="840" operator="equal">
      <formula>"Bajo"</formula>
    </cfRule>
  </conditionalFormatting>
  <conditionalFormatting sqref="AE196:AE201">
    <cfRule type="cellIs" dxfId="1340" priority="832" operator="equal">
      <formula>"Muy Alta"</formula>
    </cfRule>
    <cfRule type="cellIs" dxfId="1339" priority="833" operator="equal">
      <formula>"Alta"</formula>
    </cfRule>
    <cfRule type="cellIs" dxfId="1338" priority="834" operator="equal">
      <formula>"Media"</formula>
    </cfRule>
    <cfRule type="cellIs" dxfId="1337" priority="835" operator="equal">
      <formula>"Baja"</formula>
    </cfRule>
    <cfRule type="cellIs" dxfId="1336" priority="836" operator="equal">
      <formula>"Muy Baja"</formula>
    </cfRule>
  </conditionalFormatting>
  <conditionalFormatting sqref="AG196:AG201">
    <cfRule type="cellIs" dxfId="1335" priority="827" operator="equal">
      <formula>"Catastrófico"</formula>
    </cfRule>
    <cfRule type="cellIs" dxfId="1334" priority="828" operator="equal">
      <formula>"Mayor"</formula>
    </cfRule>
    <cfRule type="cellIs" dxfId="1333" priority="829" operator="equal">
      <formula>"Moderado"</formula>
    </cfRule>
    <cfRule type="cellIs" dxfId="1332" priority="830" operator="equal">
      <formula>"Menor"</formula>
    </cfRule>
    <cfRule type="cellIs" dxfId="1331" priority="831" operator="equal">
      <formula>"Leve"</formula>
    </cfRule>
  </conditionalFormatting>
  <conditionalFormatting sqref="AI196:AI201">
    <cfRule type="cellIs" dxfId="1330" priority="823" operator="equal">
      <formula>"Extremo"</formula>
    </cfRule>
    <cfRule type="cellIs" dxfId="1329" priority="824" operator="equal">
      <formula>"Alto"</formula>
    </cfRule>
    <cfRule type="cellIs" dxfId="1328" priority="825" operator="equal">
      <formula>"Moderado"</formula>
    </cfRule>
    <cfRule type="cellIs" dxfId="1327" priority="826" operator="equal">
      <formula>"Bajo"</formula>
    </cfRule>
  </conditionalFormatting>
  <conditionalFormatting sqref="Q196:Q201">
    <cfRule type="containsText" dxfId="1326" priority="822" operator="containsText" text="❌">
      <formula>NOT(ISERROR(SEARCH("❌",Q196)))</formula>
    </cfRule>
  </conditionalFormatting>
  <conditionalFormatting sqref="N202">
    <cfRule type="cellIs" dxfId="1325" priority="817" operator="equal">
      <formula>"Muy Alta"</formula>
    </cfRule>
    <cfRule type="cellIs" dxfId="1324" priority="818" operator="equal">
      <formula>"Alta"</formula>
    </cfRule>
    <cfRule type="cellIs" dxfId="1323" priority="819" operator="equal">
      <formula>"Media"</formula>
    </cfRule>
    <cfRule type="cellIs" dxfId="1322" priority="820" operator="equal">
      <formula>"Baja"</formula>
    </cfRule>
    <cfRule type="cellIs" dxfId="1321" priority="821" operator="equal">
      <formula>"Muy Baja"</formula>
    </cfRule>
  </conditionalFormatting>
  <conditionalFormatting sqref="R202">
    <cfRule type="cellIs" dxfId="1320" priority="812" operator="equal">
      <formula>"Catastrófico"</formula>
    </cfRule>
    <cfRule type="cellIs" dxfId="1319" priority="813" operator="equal">
      <formula>"Mayor"</formula>
    </cfRule>
    <cfRule type="cellIs" dxfId="1318" priority="814" operator="equal">
      <formula>"Moderado"</formula>
    </cfRule>
    <cfRule type="cellIs" dxfId="1317" priority="815" operator="equal">
      <formula>"Menor"</formula>
    </cfRule>
    <cfRule type="cellIs" dxfId="1316" priority="816" operator="equal">
      <formula>"Leve"</formula>
    </cfRule>
  </conditionalFormatting>
  <conditionalFormatting sqref="T202">
    <cfRule type="cellIs" dxfId="1315" priority="808" operator="equal">
      <formula>"Extremo"</formula>
    </cfRule>
    <cfRule type="cellIs" dxfId="1314" priority="809" operator="equal">
      <formula>"Alto"</formula>
    </cfRule>
    <cfRule type="cellIs" dxfId="1313" priority="810" operator="equal">
      <formula>"Moderado"</formula>
    </cfRule>
    <cfRule type="cellIs" dxfId="1312" priority="811" operator="equal">
      <formula>"Bajo"</formula>
    </cfRule>
  </conditionalFormatting>
  <conditionalFormatting sqref="AE202:AE207">
    <cfRule type="cellIs" dxfId="1311" priority="803" operator="equal">
      <formula>"Muy Alta"</formula>
    </cfRule>
    <cfRule type="cellIs" dxfId="1310" priority="804" operator="equal">
      <formula>"Alta"</formula>
    </cfRule>
    <cfRule type="cellIs" dxfId="1309" priority="805" operator="equal">
      <formula>"Media"</formula>
    </cfRule>
    <cfRule type="cellIs" dxfId="1308" priority="806" operator="equal">
      <formula>"Baja"</formula>
    </cfRule>
    <cfRule type="cellIs" dxfId="1307" priority="807" operator="equal">
      <formula>"Muy Baja"</formula>
    </cfRule>
  </conditionalFormatting>
  <conditionalFormatting sqref="AG202:AG207">
    <cfRule type="cellIs" dxfId="1306" priority="798" operator="equal">
      <formula>"Catastrófico"</formula>
    </cfRule>
    <cfRule type="cellIs" dxfId="1305" priority="799" operator="equal">
      <formula>"Mayor"</formula>
    </cfRule>
    <cfRule type="cellIs" dxfId="1304" priority="800" operator="equal">
      <formula>"Moderado"</formula>
    </cfRule>
    <cfRule type="cellIs" dxfId="1303" priority="801" operator="equal">
      <formula>"Menor"</formula>
    </cfRule>
    <cfRule type="cellIs" dxfId="1302" priority="802" operator="equal">
      <formula>"Leve"</formula>
    </cfRule>
  </conditionalFormatting>
  <conditionalFormatting sqref="AI202:AI207">
    <cfRule type="cellIs" dxfId="1301" priority="794" operator="equal">
      <formula>"Extremo"</formula>
    </cfRule>
    <cfRule type="cellIs" dxfId="1300" priority="795" operator="equal">
      <formula>"Alto"</formula>
    </cfRule>
    <cfRule type="cellIs" dxfId="1299" priority="796" operator="equal">
      <formula>"Moderado"</formula>
    </cfRule>
    <cfRule type="cellIs" dxfId="1298" priority="797" operator="equal">
      <formula>"Bajo"</formula>
    </cfRule>
  </conditionalFormatting>
  <conditionalFormatting sqref="Q202:Q207">
    <cfRule type="containsText" dxfId="1297" priority="793" operator="containsText" text="❌">
      <formula>NOT(ISERROR(SEARCH("❌",Q202)))</formula>
    </cfRule>
  </conditionalFormatting>
  <conditionalFormatting sqref="N214">
    <cfRule type="cellIs" dxfId="1296" priority="788" operator="equal">
      <formula>"Muy Alta"</formula>
    </cfRule>
    <cfRule type="cellIs" dxfId="1295" priority="789" operator="equal">
      <formula>"Alta"</formula>
    </cfRule>
    <cfRule type="cellIs" dxfId="1294" priority="790" operator="equal">
      <formula>"Media"</formula>
    </cfRule>
    <cfRule type="cellIs" dxfId="1293" priority="791" operator="equal">
      <formula>"Baja"</formula>
    </cfRule>
    <cfRule type="cellIs" dxfId="1292" priority="792" operator="equal">
      <formula>"Muy Baja"</formula>
    </cfRule>
  </conditionalFormatting>
  <conditionalFormatting sqref="R214">
    <cfRule type="cellIs" dxfId="1291" priority="783" operator="equal">
      <formula>"Catastrófico"</formula>
    </cfRule>
    <cfRule type="cellIs" dxfId="1290" priority="784" operator="equal">
      <formula>"Mayor"</formula>
    </cfRule>
    <cfRule type="cellIs" dxfId="1289" priority="785" operator="equal">
      <formula>"Moderado"</formula>
    </cfRule>
    <cfRule type="cellIs" dxfId="1288" priority="786" operator="equal">
      <formula>"Menor"</formula>
    </cfRule>
    <cfRule type="cellIs" dxfId="1287" priority="787" operator="equal">
      <formula>"Leve"</formula>
    </cfRule>
  </conditionalFormatting>
  <conditionalFormatting sqref="T214">
    <cfRule type="cellIs" dxfId="1286" priority="779" operator="equal">
      <formula>"Extremo"</formula>
    </cfRule>
    <cfRule type="cellIs" dxfId="1285" priority="780" operator="equal">
      <formula>"Alto"</formula>
    </cfRule>
    <cfRule type="cellIs" dxfId="1284" priority="781" operator="equal">
      <formula>"Moderado"</formula>
    </cfRule>
    <cfRule type="cellIs" dxfId="1283" priority="782" operator="equal">
      <formula>"Bajo"</formula>
    </cfRule>
  </conditionalFormatting>
  <conditionalFormatting sqref="AE214:AE219">
    <cfRule type="cellIs" dxfId="1282" priority="774" operator="equal">
      <formula>"Muy Alta"</formula>
    </cfRule>
    <cfRule type="cellIs" dxfId="1281" priority="775" operator="equal">
      <formula>"Alta"</formula>
    </cfRule>
    <cfRule type="cellIs" dxfId="1280" priority="776" operator="equal">
      <formula>"Media"</formula>
    </cfRule>
    <cfRule type="cellIs" dxfId="1279" priority="777" operator="equal">
      <formula>"Baja"</formula>
    </cfRule>
    <cfRule type="cellIs" dxfId="1278" priority="778" operator="equal">
      <formula>"Muy Baja"</formula>
    </cfRule>
  </conditionalFormatting>
  <conditionalFormatting sqref="AG214:AG219">
    <cfRule type="cellIs" dxfId="1277" priority="769" operator="equal">
      <formula>"Catastrófico"</formula>
    </cfRule>
    <cfRule type="cellIs" dxfId="1276" priority="770" operator="equal">
      <formula>"Mayor"</formula>
    </cfRule>
    <cfRule type="cellIs" dxfId="1275" priority="771" operator="equal">
      <formula>"Moderado"</formula>
    </cfRule>
    <cfRule type="cellIs" dxfId="1274" priority="772" operator="equal">
      <formula>"Menor"</formula>
    </cfRule>
    <cfRule type="cellIs" dxfId="1273" priority="773" operator="equal">
      <formula>"Leve"</formula>
    </cfRule>
  </conditionalFormatting>
  <conditionalFormatting sqref="AI214:AI219">
    <cfRule type="cellIs" dxfId="1272" priority="765" operator="equal">
      <formula>"Extremo"</formula>
    </cfRule>
    <cfRule type="cellIs" dxfId="1271" priority="766" operator="equal">
      <formula>"Alto"</formula>
    </cfRule>
    <cfRule type="cellIs" dxfId="1270" priority="767" operator="equal">
      <formula>"Moderado"</formula>
    </cfRule>
    <cfRule type="cellIs" dxfId="1269" priority="768" operator="equal">
      <formula>"Bajo"</formula>
    </cfRule>
  </conditionalFormatting>
  <conditionalFormatting sqref="Q214:Q219">
    <cfRule type="containsText" dxfId="1268" priority="764" operator="containsText" text="❌">
      <formula>NOT(ISERROR(SEARCH("❌",Q214)))</formula>
    </cfRule>
  </conditionalFormatting>
  <conditionalFormatting sqref="N220">
    <cfRule type="cellIs" dxfId="1267" priority="759" operator="equal">
      <formula>"Muy Alta"</formula>
    </cfRule>
    <cfRule type="cellIs" dxfId="1266" priority="760" operator="equal">
      <formula>"Alta"</formula>
    </cfRule>
    <cfRule type="cellIs" dxfId="1265" priority="761" operator="equal">
      <formula>"Media"</formula>
    </cfRule>
    <cfRule type="cellIs" dxfId="1264" priority="762" operator="equal">
      <formula>"Baja"</formula>
    </cfRule>
    <cfRule type="cellIs" dxfId="1263" priority="763" operator="equal">
      <formula>"Muy Baja"</formula>
    </cfRule>
  </conditionalFormatting>
  <conditionalFormatting sqref="R220">
    <cfRule type="cellIs" dxfId="1262" priority="754" operator="equal">
      <formula>"Catastrófico"</formula>
    </cfRule>
    <cfRule type="cellIs" dxfId="1261" priority="755" operator="equal">
      <formula>"Mayor"</formula>
    </cfRule>
    <cfRule type="cellIs" dxfId="1260" priority="756" operator="equal">
      <formula>"Moderado"</formula>
    </cfRule>
    <cfRule type="cellIs" dxfId="1259" priority="757" operator="equal">
      <formula>"Menor"</formula>
    </cfRule>
    <cfRule type="cellIs" dxfId="1258" priority="758" operator="equal">
      <formula>"Leve"</formula>
    </cfRule>
  </conditionalFormatting>
  <conditionalFormatting sqref="T220">
    <cfRule type="cellIs" dxfId="1257" priority="750" operator="equal">
      <formula>"Extremo"</formula>
    </cfRule>
    <cfRule type="cellIs" dxfId="1256" priority="751" operator="equal">
      <formula>"Alto"</formula>
    </cfRule>
    <cfRule type="cellIs" dxfId="1255" priority="752" operator="equal">
      <formula>"Moderado"</formula>
    </cfRule>
    <cfRule type="cellIs" dxfId="1254" priority="753" operator="equal">
      <formula>"Bajo"</formula>
    </cfRule>
  </conditionalFormatting>
  <conditionalFormatting sqref="AE220:AE225">
    <cfRule type="cellIs" dxfId="1253" priority="745" operator="equal">
      <formula>"Muy Alta"</formula>
    </cfRule>
    <cfRule type="cellIs" dxfId="1252" priority="746" operator="equal">
      <formula>"Alta"</formula>
    </cfRule>
    <cfRule type="cellIs" dxfId="1251" priority="747" operator="equal">
      <formula>"Media"</formula>
    </cfRule>
    <cfRule type="cellIs" dxfId="1250" priority="748" operator="equal">
      <formula>"Baja"</formula>
    </cfRule>
    <cfRule type="cellIs" dxfId="1249" priority="749" operator="equal">
      <formula>"Muy Baja"</formula>
    </cfRule>
  </conditionalFormatting>
  <conditionalFormatting sqref="AG220:AG225">
    <cfRule type="cellIs" dxfId="1248" priority="740" operator="equal">
      <formula>"Catastrófico"</formula>
    </cfRule>
    <cfRule type="cellIs" dxfId="1247" priority="741" operator="equal">
      <formula>"Mayor"</formula>
    </cfRule>
    <cfRule type="cellIs" dxfId="1246" priority="742" operator="equal">
      <formula>"Moderado"</formula>
    </cfRule>
    <cfRule type="cellIs" dxfId="1245" priority="743" operator="equal">
      <formula>"Menor"</formula>
    </cfRule>
    <cfRule type="cellIs" dxfId="1244" priority="744" operator="equal">
      <formula>"Leve"</formula>
    </cfRule>
  </conditionalFormatting>
  <conditionalFormatting sqref="AI220:AI225">
    <cfRule type="cellIs" dxfId="1243" priority="736" operator="equal">
      <formula>"Extremo"</formula>
    </cfRule>
    <cfRule type="cellIs" dxfId="1242" priority="737" operator="equal">
      <formula>"Alto"</formula>
    </cfRule>
    <cfRule type="cellIs" dxfId="1241" priority="738" operator="equal">
      <formula>"Moderado"</formula>
    </cfRule>
    <cfRule type="cellIs" dxfId="1240" priority="739" operator="equal">
      <formula>"Bajo"</formula>
    </cfRule>
  </conditionalFormatting>
  <conditionalFormatting sqref="Q220:Q225">
    <cfRule type="containsText" dxfId="1239" priority="735" operator="containsText" text="❌">
      <formula>NOT(ISERROR(SEARCH("❌",Q220)))</formula>
    </cfRule>
  </conditionalFormatting>
  <conditionalFormatting sqref="N16">
    <cfRule type="cellIs" dxfId="1238" priority="643" operator="equal">
      <formula>"Muy Alta"</formula>
    </cfRule>
    <cfRule type="cellIs" dxfId="1237" priority="644" operator="equal">
      <formula>"Alta"</formula>
    </cfRule>
    <cfRule type="cellIs" dxfId="1236" priority="645" operator="equal">
      <formula>"Media"</formula>
    </cfRule>
    <cfRule type="cellIs" dxfId="1235" priority="646" operator="equal">
      <formula>"Baja"</formula>
    </cfRule>
    <cfRule type="cellIs" dxfId="1234" priority="647" operator="equal">
      <formula>"Muy Baja"</formula>
    </cfRule>
  </conditionalFormatting>
  <conditionalFormatting sqref="R16">
    <cfRule type="cellIs" dxfId="1233" priority="638" operator="equal">
      <formula>"Catastrófico"</formula>
    </cfRule>
    <cfRule type="cellIs" dxfId="1232" priority="639" operator="equal">
      <formula>"Mayor"</formula>
    </cfRule>
    <cfRule type="cellIs" dxfId="1231" priority="640" operator="equal">
      <formula>"Moderado"</formula>
    </cfRule>
    <cfRule type="cellIs" dxfId="1230" priority="641" operator="equal">
      <formula>"Menor"</formula>
    </cfRule>
    <cfRule type="cellIs" dxfId="1229" priority="642" operator="equal">
      <formula>"Leve"</formula>
    </cfRule>
  </conditionalFormatting>
  <conditionalFormatting sqref="T16">
    <cfRule type="cellIs" dxfId="1228" priority="634" operator="equal">
      <formula>"Extremo"</formula>
    </cfRule>
    <cfRule type="cellIs" dxfId="1227" priority="635" operator="equal">
      <formula>"Alto"</formula>
    </cfRule>
    <cfRule type="cellIs" dxfId="1226" priority="636" operator="equal">
      <formula>"Moderado"</formula>
    </cfRule>
    <cfRule type="cellIs" dxfId="1225" priority="637" operator="equal">
      <formula>"Bajo"</formula>
    </cfRule>
  </conditionalFormatting>
  <conditionalFormatting sqref="AE16:AE21">
    <cfRule type="cellIs" dxfId="1224" priority="629" operator="equal">
      <formula>"Muy Alta"</formula>
    </cfRule>
    <cfRule type="cellIs" dxfId="1223" priority="630" operator="equal">
      <formula>"Alta"</formula>
    </cfRule>
    <cfRule type="cellIs" dxfId="1222" priority="631" operator="equal">
      <formula>"Media"</formula>
    </cfRule>
    <cfRule type="cellIs" dxfId="1221" priority="632" operator="equal">
      <formula>"Baja"</formula>
    </cfRule>
    <cfRule type="cellIs" dxfId="1220" priority="633" operator="equal">
      <formula>"Muy Baja"</formula>
    </cfRule>
  </conditionalFormatting>
  <conditionalFormatting sqref="AG16:AG21">
    <cfRule type="cellIs" dxfId="1219" priority="624" operator="equal">
      <formula>"Catastrófico"</formula>
    </cfRule>
    <cfRule type="cellIs" dxfId="1218" priority="625" operator="equal">
      <formula>"Mayor"</formula>
    </cfRule>
    <cfRule type="cellIs" dxfId="1217" priority="626" operator="equal">
      <formula>"Moderado"</formula>
    </cfRule>
    <cfRule type="cellIs" dxfId="1216" priority="627" operator="equal">
      <formula>"Menor"</formula>
    </cfRule>
    <cfRule type="cellIs" dxfId="1215" priority="628" operator="equal">
      <formula>"Leve"</formula>
    </cfRule>
  </conditionalFormatting>
  <conditionalFormatting sqref="AI16:AI21">
    <cfRule type="cellIs" dxfId="1214" priority="620" operator="equal">
      <formula>"Extremo"</formula>
    </cfRule>
    <cfRule type="cellIs" dxfId="1213" priority="621" operator="equal">
      <formula>"Alto"</formula>
    </cfRule>
    <cfRule type="cellIs" dxfId="1212" priority="622" operator="equal">
      <formula>"Moderado"</formula>
    </cfRule>
    <cfRule type="cellIs" dxfId="1211" priority="623" operator="equal">
      <formula>"Bajo"</formula>
    </cfRule>
  </conditionalFormatting>
  <conditionalFormatting sqref="Q16:Q21">
    <cfRule type="containsText" dxfId="1210" priority="619" operator="containsText" text="❌">
      <formula>NOT(ISERROR(SEARCH("❌",Q16)))</formula>
    </cfRule>
  </conditionalFormatting>
  <conditionalFormatting sqref="Q22:Q27">
    <cfRule type="containsText" dxfId="1209" priority="590" operator="containsText" text="❌">
      <formula>NOT(ISERROR(SEARCH("❌",Q22)))</formula>
    </cfRule>
  </conditionalFormatting>
  <conditionalFormatting sqref="N10">
    <cfRule type="cellIs" dxfId="1208" priority="672" operator="equal">
      <formula>"Muy Alta"</formula>
    </cfRule>
    <cfRule type="cellIs" dxfId="1207" priority="673" operator="equal">
      <formula>"Alta"</formula>
    </cfRule>
    <cfRule type="cellIs" dxfId="1206" priority="674" operator="equal">
      <formula>"Media"</formula>
    </cfRule>
    <cfRule type="cellIs" dxfId="1205" priority="675" operator="equal">
      <formula>"Baja"</formula>
    </cfRule>
    <cfRule type="cellIs" dxfId="1204" priority="676" operator="equal">
      <formula>"Muy Baja"</formula>
    </cfRule>
  </conditionalFormatting>
  <conditionalFormatting sqref="R10">
    <cfRule type="cellIs" dxfId="1203" priority="667" operator="equal">
      <formula>"Catastrófico"</formula>
    </cfRule>
    <cfRule type="cellIs" dxfId="1202" priority="668" operator="equal">
      <formula>"Mayor"</formula>
    </cfRule>
    <cfRule type="cellIs" dxfId="1201" priority="669" operator="equal">
      <formula>"Moderado"</formula>
    </cfRule>
    <cfRule type="cellIs" dxfId="1200" priority="670" operator="equal">
      <formula>"Menor"</formula>
    </cfRule>
    <cfRule type="cellIs" dxfId="1199" priority="671" operator="equal">
      <formula>"Leve"</formula>
    </cfRule>
  </conditionalFormatting>
  <conditionalFormatting sqref="T10">
    <cfRule type="cellIs" dxfId="1198" priority="663" operator="equal">
      <formula>"Extremo"</formula>
    </cfRule>
    <cfRule type="cellIs" dxfId="1197" priority="664" operator="equal">
      <formula>"Alto"</formula>
    </cfRule>
    <cfRule type="cellIs" dxfId="1196" priority="665" operator="equal">
      <formula>"Moderado"</formula>
    </cfRule>
    <cfRule type="cellIs" dxfId="1195" priority="666" operator="equal">
      <formula>"Bajo"</formula>
    </cfRule>
  </conditionalFormatting>
  <conditionalFormatting sqref="AE10:AE15">
    <cfRule type="cellIs" dxfId="1194" priority="658" operator="equal">
      <formula>"Muy Alta"</formula>
    </cfRule>
    <cfRule type="cellIs" dxfId="1193" priority="659" operator="equal">
      <formula>"Alta"</formula>
    </cfRule>
    <cfRule type="cellIs" dxfId="1192" priority="660" operator="equal">
      <formula>"Media"</formula>
    </cfRule>
    <cfRule type="cellIs" dxfId="1191" priority="661" operator="equal">
      <formula>"Baja"</formula>
    </cfRule>
    <cfRule type="cellIs" dxfId="1190" priority="662" operator="equal">
      <formula>"Muy Baja"</formula>
    </cfRule>
  </conditionalFormatting>
  <conditionalFormatting sqref="AG10:AG15">
    <cfRule type="cellIs" dxfId="1189" priority="653" operator="equal">
      <formula>"Catastrófico"</formula>
    </cfRule>
    <cfRule type="cellIs" dxfId="1188" priority="654" operator="equal">
      <formula>"Mayor"</formula>
    </cfRule>
    <cfRule type="cellIs" dxfId="1187" priority="655" operator="equal">
      <formula>"Moderado"</formula>
    </cfRule>
    <cfRule type="cellIs" dxfId="1186" priority="656" operator="equal">
      <formula>"Menor"</formula>
    </cfRule>
    <cfRule type="cellIs" dxfId="1185" priority="657" operator="equal">
      <formula>"Leve"</formula>
    </cfRule>
  </conditionalFormatting>
  <conditionalFormatting sqref="AI10:AI15">
    <cfRule type="cellIs" dxfId="1184" priority="649" operator="equal">
      <formula>"Extremo"</formula>
    </cfRule>
    <cfRule type="cellIs" dxfId="1183" priority="650" operator="equal">
      <formula>"Alto"</formula>
    </cfRule>
    <cfRule type="cellIs" dxfId="1182" priority="651" operator="equal">
      <formula>"Moderado"</formula>
    </cfRule>
    <cfRule type="cellIs" dxfId="1181" priority="652" operator="equal">
      <formula>"Bajo"</formula>
    </cfRule>
  </conditionalFormatting>
  <conditionalFormatting sqref="Q10:Q15">
    <cfRule type="containsText" dxfId="1180" priority="648" operator="containsText" text="❌">
      <formula>NOT(ISERROR(SEARCH("❌",Q10)))</formula>
    </cfRule>
  </conditionalFormatting>
  <conditionalFormatting sqref="R22">
    <cfRule type="cellIs" dxfId="1179" priority="614" operator="equal">
      <formula>"Catastrófico"</formula>
    </cfRule>
    <cfRule type="cellIs" dxfId="1178" priority="615" operator="equal">
      <formula>"Mayor"</formula>
    </cfRule>
    <cfRule type="cellIs" dxfId="1177" priority="616" operator="equal">
      <formula>"Moderado"</formula>
    </cfRule>
    <cfRule type="cellIs" dxfId="1176" priority="617" operator="equal">
      <formula>"Menor"</formula>
    </cfRule>
    <cfRule type="cellIs" dxfId="1175" priority="618" operator="equal">
      <formula>"Leve"</formula>
    </cfRule>
  </conditionalFormatting>
  <conditionalFormatting sqref="N22">
    <cfRule type="cellIs" dxfId="1174" priority="609" operator="equal">
      <formula>"Muy Alta"</formula>
    </cfRule>
    <cfRule type="cellIs" dxfId="1173" priority="610" operator="equal">
      <formula>"Alta"</formula>
    </cfRule>
    <cfRule type="cellIs" dxfId="1172" priority="611" operator="equal">
      <formula>"Media"</formula>
    </cfRule>
    <cfRule type="cellIs" dxfId="1171" priority="612" operator="equal">
      <formula>"Baja"</formula>
    </cfRule>
    <cfRule type="cellIs" dxfId="1170" priority="613" operator="equal">
      <formula>"Muy Baja"</formula>
    </cfRule>
  </conditionalFormatting>
  <conditionalFormatting sqref="T22">
    <cfRule type="cellIs" dxfId="1169" priority="605" operator="equal">
      <formula>"Extremo"</formula>
    </cfRule>
    <cfRule type="cellIs" dxfId="1168" priority="606" operator="equal">
      <formula>"Alto"</formula>
    </cfRule>
    <cfRule type="cellIs" dxfId="1167" priority="607" operator="equal">
      <formula>"Moderado"</formula>
    </cfRule>
    <cfRule type="cellIs" dxfId="1166" priority="608" operator="equal">
      <formula>"Bajo"</formula>
    </cfRule>
  </conditionalFormatting>
  <conditionalFormatting sqref="AE22:AE27">
    <cfRule type="cellIs" dxfId="1165" priority="600" operator="equal">
      <formula>"Muy Alta"</formula>
    </cfRule>
    <cfRule type="cellIs" dxfId="1164" priority="601" operator="equal">
      <formula>"Alta"</formula>
    </cfRule>
    <cfRule type="cellIs" dxfId="1163" priority="602" operator="equal">
      <formula>"Media"</formula>
    </cfRule>
    <cfRule type="cellIs" dxfId="1162" priority="603" operator="equal">
      <formula>"Baja"</formula>
    </cfRule>
    <cfRule type="cellIs" dxfId="1161" priority="604" operator="equal">
      <formula>"Muy Baja"</formula>
    </cfRule>
  </conditionalFormatting>
  <conditionalFormatting sqref="AG22:AG27">
    <cfRule type="cellIs" dxfId="1160" priority="595" operator="equal">
      <formula>"Catastrófico"</formula>
    </cfRule>
    <cfRule type="cellIs" dxfId="1159" priority="596" operator="equal">
      <formula>"Mayor"</formula>
    </cfRule>
    <cfRule type="cellIs" dxfId="1158" priority="597" operator="equal">
      <formula>"Moderado"</formula>
    </cfRule>
    <cfRule type="cellIs" dxfId="1157" priority="598" operator="equal">
      <formula>"Menor"</formula>
    </cfRule>
    <cfRule type="cellIs" dxfId="1156" priority="599" operator="equal">
      <formula>"Leve"</formula>
    </cfRule>
  </conditionalFormatting>
  <conditionalFormatting sqref="AI22:AI27">
    <cfRule type="cellIs" dxfId="1155" priority="591" operator="equal">
      <formula>"Extremo"</formula>
    </cfRule>
    <cfRule type="cellIs" dxfId="1154" priority="592" operator="equal">
      <formula>"Alto"</formula>
    </cfRule>
    <cfRule type="cellIs" dxfId="1153" priority="593" operator="equal">
      <formula>"Moderado"</formula>
    </cfRule>
    <cfRule type="cellIs" dxfId="1152" priority="594" operator="equal">
      <formula>"Bajo"</formula>
    </cfRule>
  </conditionalFormatting>
  <conditionalFormatting sqref="N52">
    <cfRule type="cellIs" dxfId="1151" priority="585" operator="equal">
      <formula>"Muy Alta"</formula>
    </cfRule>
    <cfRule type="cellIs" dxfId="1150" priority="586" operator="equal">
      <formula>"Alta"</formula>
    </cfRule>
    <cfRule type="cellIs" dxfId="1149" priority="587" operator="equal">
      <formula>"Media"</formula>
    </cfRule>
    <cfRule type="cellIs" dxfId="1148" priority="588" operator="equal">
      <formula>"Baja"</formula>
    </cfRule>
    <cfRule type="cellIs" dxfId="1147" priority="589" operator="equal">
      <formula>"Muy Baja"</formula>
    </cfRule>
  </conditionalFormatting>
  <conditionalFormatting sqref="R52">
    <cfRule type="cellIs" dxfId="1146" priority="580" operator="equal">
      <formula>"Catastrófico"</formula>
    </cfRule>
    <cfRule type="cellIs" dxfId="1145" priority="581" operator="equal">
      <formula>"Mayor"</formula>
    </cfRule>
    <cfRule type="cellIs" dxfId="1144" priority="582" operator="equal">
      <formula>"Moderado"</formula>
    </cfRule>
    <cfRule type="cellIs" dxfId="1143" priority="583" operator="equal">
      <formula>"Menor"</formula>
    </cfRule>
    <cfRule type="cellIs" dxfId="1142" priority="584" operator="equal">
      <formula>"Leve"</formula>
    </cfRule>
  </conditionalFormatting>
  <conditionalFormatting sqref="T52">
    <cfRule type="cellIs" dxfId="1141" priority="576" operator="equal">
      <formula>"Extremo"</formula>
    </cfRule>
    <cfRule type="cellIs" dxfId="1140" priority="577" operator="equal">
      <formula>"Alto"</formula>
    </cfRule>
    <cfRule type="cellIs" dxfId="1139" priority="578" operator="equal">
      <formula>"Moderado"</formula>
    </cfRule>
    <cfRule type="cellIs" dxfId="1138" priority="579" operator="equal">
      <formula>"Bajo"</formula>
    </cfRule>
  </conditionalFormatting>
  <conditionalFormatting sqref="AE52:AE57">
    <cfRule type="cellIs" dxfId="1137" priority="571" operator="equal">
      <formula>"Muy Alta"</formula>
    </cfRule>
    <cfRule type="cellIs" dxfId="1136" priority="572" operator="equal">
      <formula>"Alta"</formula>
    </cfRule>
    <cfRule type="cellIs" dxfId="1135" priority="573" operator="equal">
      <formula>"Media"</formula>
    </cfRule>
    <cfRule type="cellIs" dxfId="1134" priority="574" operator="equal">
      <formula>"Baja"</formula>
    </cfRule>
    <cfRule type="cellIs" dxfId="1133" priority="575" operator="equal">
      <formula>"Muy Baja"</formula>
    </cfRule>
  </conditionalFormatting>
  <conditionalFormatting sqref="AG52:AG57">
    <cfRule type="cellIs" dxfId="1132" priority="566" operator="equal">
      <formula>"Catastrófico"</formula>
    </cfRule>
    <cfRule type="cellIs" dxfId="1131" priority="567" operator="equal">
      <formula>"Mayor"</formula>
    </cfRule>
    <cfRule type="cellIs" dxfId="1130" priority="568" operator="equal">
      <formula>"Moderado"</formula>
    </cfRule>
    <cfRule type="cellIs" dxfId="1129" priority="569" operator="equal">
      <formula>"Menor"</formula>
    </cfRule>
    <cfRule type="cellIs" dxfId="1128" priority="570" operator="equal">
      <formula>"Leve"</formula>
    </cfRule>
  </conditionalFormatting>
  <conditionalFormatting sqref="AI52:AI57">
    <cfRule type="cellIs" dxfId="1127" priority="562" operator="equal">
      <formula>"Extremo"</formula>
    </cfRule>
    <cfRule type="cellIs" dxfId="1126" priority="563" operator="equal">
      <formula>"Alto"</formula>
    </cfRule>
    <cfRule type="cellIs" dxfId="1125" priority="564" operator="equal">
      <formula>"Moderado"</formula>
    </cfRule>
    <cfRule type="cellIs" dxfId="1124" priority="565" operator="equal">
      <formula>"Bajo"</formula>
    </cfRule>
  </conditionalFormatting>
  <conditionalFormatting sqref="Q52:Q57">
    <cfRule type="containsText" dxfId="1123" priority="561" operator="containsText" text="❌">
      <formula>NOT(ISERROR(SEARCH("❌",Q52)))</formula>
    </cfRule>
  </conditionalFormatting>
  <conditionalFormatting sqref="N58">
    <cfRule type="cellIs" dxfId="1122" priority="556" operator="equal">
      <formula>"Muy Alta"</formula>
    </cfRule>
    <cfRule type="cellIs" dxfId="1121" priority="557" operator="equal">
      <formula>"Alta"</formula>
    </cfRule>
    <cfRule type="cellIs" dxfId="1120" priority="558" operator="equal">
      <formula>"Media"</formula>
    </cfRule>
    <cfRule type="cellIs" dxfId="1119" priority="559" operator="equal">
      <formula>"Baja"</formula>
    </cfRule>
    <cfRule type="cellIs" dxfId="1118" priority="560" operator="equal">
      <formula>"Muy Baja"</formula>
    </cfRule>
  </conditionalFormatting>
  <conditionalFormatting sqref="R58">
    <cfRule type="cellIs" dxfId="1117" priority="551" operator="equal">
      <formula>"Catastrófico"</formula>
    </cfRule>
    <cfRule type="cellIs" dxfId="1116" priority="552" operator="equal">
      <formula>"Mayor"</formula>
    </cfRule>
    <cfRule type="cellIs" dxfId="1115" priority="553" operator="equal">
      <formula>"Moderado"</formula>
    </cfRule>
    <cfRule type="cellIs" dxfId="1114" priority="554" operator="equal">
      <formula>"Menor"</formula>
    </cfRule>
    <cfRule type="cellIs" dxfId="1113" priority="555" operator="equal">
      <formula>"Leve"</formula>
    </cfRule>
  </conditionalFormatting>
  <conditionalFormatting sqref="T58">
    <cfRule type="cellIs" dxfId="1112" priority="547" operator="equal">
      <formula>"Extremo"</formula>
    </cfRule>
    <cfRule type="cellIs" dxfId="1111" priority="548" operator="equal">
      <formula>"Alto"</formula>
    </cfRule>
    <cfRule type="cellIs" dxfId="1110" priority="549" operator="equal">
      <formula>"Moderado"</formula>
    </cfRule>
    <cfRule type="cellIs" dxfId="1109" priority="550" operator="equal">
      <formula>"Bajo"</formula>
    </cfRule>
  </conditionalFormatting>
  <conditionalFormatting sqref="AE58:AE63">
    <cfRule type="cellIs" dxfId="1108" priority="542" operator="equal">
      <formula>"Muy Alta"</formula>
    </cfRule>
    <cfRule type="cellIs" dxfId="1107" priority="543" operator="equal">
      <formula>"Alta"</formula>
    </cfRule>
    <cfRule type="cellIs" dxfId="1106" priority="544" operator="equal">
      <formula>"Media"</formula>
    </cfRule>
    <cfRule type="cellIs" dxfId="1105" priority="545" operator="equal">
      <formula>"Baja"</formula>
    </cfRule>
    <cfRule type="cellIs" dxfId="1104" priority="546" operator="equal">
      <formula>"Muy Baja"</formula>
    </cfRule>
  </conditionalFormatting>
  <conditionalFormatting sqref="AG58:AG63">
    <cfRule type="cellIs" dxfId="1103" priority="537" operator="equal">
      <formula>"Catastrófico"</formula>
    </cfRule>
    <cfRule type="cellIs" dxfId="1102" priority="538" operator="equal">
      <formula>"Mayor"</formula>
    </cfRule>
    <cfRule type="cellIs" dxfId="1101" priority="539" operator="equal">
      <formula>"Moderado"</formula>
    </cfRule>
    <cfRule type="cellIs" dxfId="1100" priority="540" operator="equal">
      <formula>"Menor"</formula>
    </cfRule>
    <cfRule type="cellIs" dxfId="1099" priority="541" operator="equal">
      <formula>"Leve"</formula>
    </cfRule>
  </conditionalFormatting>
  <conditionalFormatting sqref="AI58:AI63">
    <cfRule type="cellIs" dxfId="1098" priority="533" operator="equal">
      <formula>"Extremo"</formula>
    </cfRule>
    <cfRule type="cellIs" dxfId="1097" priority="534" operator="equal">
      <formula>"Alto"</formula>
    </cfRule>
    <cfRule type="cellIs" dxfId="1096" priority="535" operator="equal">
      <formula>"Moderado"</formula>
    </cfRule>
    <cfRule type="cellIs" dxfId="1095" priority="536" operator="equal">
      <formula>"Bajo"</formula>
    </cfRule>
  </conditionalFormatting>
  <conditionalFormatting sqref="Q58:Q63">
    <cfRule type="containsText" dxfId="1094" priority="532" operator="containsText" text="❌">
      <formula>NOT(ISERROR(SEARCH("❌",Q58)))</formula>
    </cfRule>
  </conditionalFormatting>
  <conditionalFormatting sqref="N64">
    <cfRule type="cellIs" dxfId="1093" priority="527" operator="equal">
      <formula>"Muy Alta"</formula>
    </cfRule>
    <cfRule type="cellIs" dxfId="1092" priority="528" operator="equal">
      <formula>"Alta"</formula>
    </cfRule>
    <cfRule type="cellIs" dxfId="1091" priority="529" operator="equal">
      <formula>"Media"</formula>
    </cfRule>
    <cfRule type="cellIs" dxfId="1090" priority="530" operator="equal">
      <formula>"Baja"</formula>
    </cfRule>
    <cfRule type="cellIs" dxfId="1089" priority="531" operator="equal">
      <formula>"Muy Baja"</formula>
    </cfRule>
  </conditionalFormatting>
  <conditionalFormatting sqref="R64">
    <cfRule type="cellIs" dxfId="1088" priority="522" operator="equal">
      <formula>"Catastrófico"</formula>
    </cfRule>
    <cfRule type="cellIs" dxfId="1087" priority="523" operator="equal">
      <formula>"Mayor"</formula>
    </cfRule>
    <cfRule type="cellIs" dxfId="1086" priority="524" operator="equal">
      <formula>"Moderado"</formula>
    </cfRule>
    <cfRule type="cellIs" dxfId="1085" priority="525" operator="equal">
      <formula>"Menor"</formula>
    </cfRule>
    <cfRule type="cellIs" dxfId="1084" priority="526" operator="equal">
      <formula>"Leve"</formula>
    </cfRule>
  </conditionalFormatting>
  <conditionalFormatting sqref="T64">
    <cfRule type="cellIs" dxfId="1083" priority="518" operator="equal">
      <formula>"Extremo"</formula>
    </cfRule>
    <cfRule type="cellIs" dxfId="1082" priority="519" operator="equal">
      <formula>"Alto"</formula>
    </cfRule>
    <cfRule type="cellIs" dxfId="1081" priority="520" operator="equal">
      <formula>"Moderado"</formula>
    </cfRule>
    <cfRule type="cellIs" dxfId="1080" priority="521" operator="equal">
      <formula>"Bajo"</formula>
    </cfRule>
  </conditionalFormatting>
  <conditionalFormatting sqref="AE64:AE69">
    <cfRule type="cellIs" dxfId="1079" priority="513" operator="equal">
      <formula>"Muy Alta"</formula>
    </cfRule>
    <cfRule type="cellIs" dxfId="1078" priority="514" operator="equal">
      <formula>"Alta"</formula>
    </cfRule>
    <cfRule type="cellIs" dxfId="1077" priority="515" operator="equal">
      <formula>"Media"</formula>
    </cfRule>
    <cfRule type="cellIs" dxfId="1076" priority="516" operator="equal">
      <formula>"Baja"</formula>
    </cfRule>
    <cfRule type="cellIs" dxfId="1075" priority="517" operator="equal">
      <formula>"Muy Baja"</formula>
    </cfRule>
  </conditionalFormatting>
  <conditionalFormatting sqref="AG64:AG69">
    <cfRule type="cellIs" dxfId="1074" priority="508" operator="equal">
      <formula>"Catastrófico"</formula>
    </cfRule>
    <cfRule type="cellIs" dxfId="1073" priority="509" operator="equal">
      <formula>"Mayor"</formula>
    </cfRule>
    <cfRule type="cellIs" dxfId="1072" priority="510" operator="equal">
      <formula>"Moderado"</formula>
    </cfRule>
    <cfRule type="cellIs" dxfId="1071" priority="511" operator="equal">
      <formula>"Menor"</formula>
    </cfRule>
    <cfRule type="cellIs" dxfId="1070" priority="512" operator="equal">
      <formula>"Leve"</formula>
    </cfRule>
  </conditionalFormatting>
  <conditionalFormatting sqref="AI64:AI69">
    <cfRule type="cellIs" dxfId="1069" priority="504" operator="equal">
      <formula>"Extremo"</formula>
    </cfRule>
    <cfRule type="cellIs" dxfId="1068" priority="505" operator="equal">
      <formula>"Alto"</formula>
    </cfRule>
    <cfRule type="cellIs" dxfId="1067" priority="506" operator="equal">
      <formula>"Moderado"</formula>
    </cfRule>
    <cfRule type="cellIs" dxfId="1066" priority="507" operator="equal">
      <formula>"Bajo"</formula>
    </cfRule>
  </conditionalFormatting>
  <conditionalFormatting sqref="Q64:Q69">
    <cfRule type="containsText" dxfId="1065" priority="503" operator="containsText" text="❌">
      <formula>NOT(ISERROR(SEARCH("❌",Q64)))</formula>
    </cfRule>
  </conditionalFormatting>
  <conditionalFormatting sqref="N100 N106">
    <cfRule type="cellIs" dxfId="1064" priority="498" operator="equal">
      <formula>"Muy Alta"</formula>
    </cfRule>
    <cfRule type="cellIs" dxfId="1063" priority="499" operator="equal">
      <formula>"Alta"</formula>
    </cfRule>
    <cfRule type="cellIs" dxfId="1062" priority="500" operator="equal">
      <formula>"Media"</formula>
    </cfRule>
    <cfRule type="cellIs" dxfId="1061" priority="501" operator="equal">
      <formula>"Baja"</formula>
    </cfRule>
    <cfRule type="cellIs" dxfId="1060" priority="502" operator="equal">
      <formula>"Muy Baja"</formula>
    </cfRule>
  </conditionalFormatting>
  <conditionalFormatting sqref="R100 R106 R112 R118">
    <cfRule type="cellIs" dxfId="1059" priority="493" operator="equal">
      <formula>"Catastrófico"</formula>
    </cfRule>
    <cfRule type="cellIs" dxfId="1058" priority="494" operator="equal">
      <formula>"Mayor"</formula>
    </cfRule>
    <cfRule type="cellIs" dxfId="1057" priority="495" operator="equal">
      <formula>"Moderado"</formula>
    </cfRule>
    <cfRule type="cellIs" dxfId="1056" priority="496" operator="equal">
      <formula>"Menor"</formula>
    </cfRule>
    <cfRule type="cellIs" dxfId="1055" priority="497" operator="equal">
      <formula>"Leve"</formula>
    </cfRule>
  </conditionalFormatting>
  <conditionalFormatting sqref="T100">
    <cfRule type="cellIs" dxfId="1054" priority="489" operator="equal">
      <formula>"Extremo"</formula>
    </cfRule>
    <cfRule type="cellIs" dxfId="1053" priority="490" operator="equal">
      <formula>"Alto"</formula>
    </cfRule>
    <cfRule type="cellIs" dxfId="1052" priority="491" operator="equal">
      <formula>"Moderado"</formula>
    </cfRule>
    <cfRule type="cellIs" dxfId="1051" priority="492" operator="equal">
      <formula>"Bajo"</formula>
    </cfRule>
  </conditionalFormatting>
  <conditionalFormatting sqref="AE100:AE105">
    <cfRule type="cellIs" dxfId="1050" priority="484" operator="equal">
      <formula>"Muy Alta"</formula>
    </cfRule>
    <cfRule type="cellIs" dxfId="1049" priority="485" operator="equal">
      <formula>"Alta"</formula>
    </cfRule>
    <cfRule type="cellIs" dxfId="1048" priority="486" operator="equal">
      <formula>"Media"</formula>
    </cfRule>
    <cfRule type="cellIs" dxfId="1047" priority="487" operator="equal">
      <formula>"Baja"</formula>
    </cfRule>
    <cfRule type="cellIs" dxfId="1046" priority="488" operator="equal">
      <formula>"Muy Baja"</formula>
    </cfRule>
  </conditionalFormatting>
  <conditionalFormatting sqref="AG100:AG105">
    <cfRule type="cellIs" dxfId="1045" priority="479" operator="equal">
      <formula>"Catastrófico"</formula>
    </cfRule>
    <cfRule type="cellIs" dxfId="1044" priority="480" operator="equal">
      <formula>"Mayor"</formula>
    </cfRule>
    <cfRule type="cellIs" dxfId="1043" priority="481" operator="equal">
      <formula>"Moderado"</formula>
    </cfRule>
    <cfRule type="cellIs" dxfId="1042" priority="482" operator="equal">
      <formula>"Menor"</formula>
    </cfRule>
    <cfRule type="cellIs" dxfId="1041" priority="483" operator="equal">
      <formula>"Leve"</formula>
    </cfRule>
  </conditionalFormatting>
  <conditionalFormatting sqref="AI100:AI105">
    <cfRule type="cellIs" dxfId="1040" priority="475" operator="equal">
      <formula>"Extremo"</formula>
    </cfRule>
    <cfRule type="cellIs" dxfId="1039" priority="476" operator="equal">
      <formula>"Alto"</formula>
    </cfRule>
    <cfRule type="cellIs" dxfId="1038" priority="477" operator="equal">
      <formula>"Moderado"</formula>
    </cfRule>
    <cfRule type="cellIs" dxfId="1037" priority="478" operator="equal">
      <formula>"Bajo"</formula>
    </cfRule>
  </conditionalFormatting>
  <conditionalFormatting sqref="T106">
    <cfRule type="cellIs" dxfId="1036" priority="471" operator="equal">
      <formula>"Extremo"</formula>
    </cfRule>
    <cfRule type="cellIs" dxfId="1035" priority="472" operator="equal">
      <formula>"Alto"</formula>
    </cfRule>
    <cfRule type="cellIs" dxfId="1034" priority="473" operator="equal">
      <formula>"Moderado"</formula>
    </cfRule>
    <cfRule type="cellIs" dxfId="1033" priority="474" operator="equal">
      <formula>"Bajo"</formula>
    </cfRule>
  </conditionalFormatting>
  <conditionalFormatting sqref="AE106:AE111">
    <cfRule type="cellIs" dxfId="1032" priority="466" operator="equal">
      <formula>"Muy Alta"</formula>
    </cfRule>
    <cfRule type="cellIs" dxfId="1031" priority="467" operator="equal">
      <formula>"Alta"</formula>
    </cfRule>
    <cfRule type="cellIs" dxfId="1030" priority="468" operator="equal">
      <formula>"Media"</formula>
    </cfRule>
    <cfRule type="cellIs" dxfId="1029" priority="469" operator="equal">
      <formula>"Baja"</formula>
    </cfRule>
    <cfRule type="cellIs" dxfId="1028" priority="470" operator="equal">
      <formula>"Muy Baja"</formula>
    </cfRule>
  </conditionalFormatting>
  <conditionalFormatting sqref="AG106:AG111">
    <cfRule type="cellIs" dxfId="1027" priority="461" operator="equal">
      <formula>"Catastrófico"</formula>
    </cfRule>
    <cfRule type="cellIs" dxfId="1026" priority="462" operator="equal">
      <formula>"Mayor"</formula>
    </cfRule>
    <cfRule type="cellIs" dxfId="1025" priority="463" operator="equal">
      <formula>"Moderado"</formula>
    </cfRule>
    <cfRule type="cellIs" dxfId="1024" priority="464" operator="equal">
      <formula>"Menor"</formula>
    </cfRule>
    <cfRule type="cellIs" dxfId="1023" priority="465" operator="equal">
      <formula>"Leve"</formula>
    </cfRule>
  </conditionalFormatting>
  <conditionalFormatting sqref="AI106:AI111">
    <cfRule type="cellIs" dxfId="1022" priority="457" operator="equal">
      <formula>"Extremo"</formula>
    </cfRule>
    <cfRule type="cellIs" dxfId="1021" priority="458" operator="equal">
      <formula>"Alto"</formula>
    </cfRule>
    <cfRule type="cellIs" dxfId="1020" priority="459" operator="equal">
      <formula>"Moderado"</formula>
    </cfRule>
    <cfRule type="cellIs" dxfId="1019" priority="460" operator="equal">
      <formula>"Bajo"</formula>
    </cfRule>
  </conditionalFormatting>
  <conditionalFormatting sqref="N112">
    <cfRule type="cellIs" dxfId="1018" priority="429" operator="equal">
      <formula>"Muy Alta"</formula>
    </cfRule>
    <cfRule type="cellIs" dxfId="1017" priority="430" operator="equal">
      <formula>"Alta"</formula>
    </cfRule>
    <cfRule type="cellIs" dxfId="1016" priority="431" operator="equal">
      <formula>"Media"</formula>
    </cfRule>
    <cfRule type="cellIs" dxfId="1015" priority="432" operator="equal">
      <formula>"Baja"</formula>
    </cfRule>
    <cfRule type="cellIs" dxfId="1014" priority="433" operator="equal">
      <formula>"Muy Baja"</formula>
    </cfRule>
  </conditionalFormatting>
  <conditionalFormatting sqref="T112">
    <cfRule type="cellIs" dxfId="1013" priority="425" operator="equal">
      <formula>"Extremo"</formula>
    </cfRule>
    <cfRule type="cellIs" dxfId="1012" priority="426" operator="equal">
      <formula>"Alto"</formula>
    </cfRule>
    <cfRule type="cellIs" dxfId="1011" priority="427" operator="equal">
      <formula>"Moderado"</formula>
    </cfRule>
    <cfRule type="cellIs" dxfId="1010" priority="428" operator="equal">
      <formula>"Bajo"</formula>
    </cfRule>
  </conditionalFormatting>
  <conditionalFormatting sqref="AE112:AE117">
    <cfRule type="cellIs" dxfId="1009" priority="420" operator="equal">
      <formula>"Muy Alta"</formula>
    </cfRule>
    <cfRule type="cellIs" dxfId="1008" priority="421" operator="equal">
      <formula>"Alta"</formula>
    </cfRule>
    <cfRule type="cellIs" dxfId="1007" priority="422" operator="equal">
      <formula>"Media"</formula>
    </cfRule>
    <cfRule type="cellIs" dxfId="1006" priority="423" operator="equal">
      <formula>"Baja"</formula>
    </cfRule>
    <cfRule type="cellIs" dxfId="1005" priority="424" operator="equal">
      <formula>"Muy Baja"</formula>
    </cfRule>
  </conditionalFormatting>
  <conditionalFormatting sqref="AG112:AG117">
    <cfRule type="cellIs" dxfId="1004" priority="415" operator="equal">
      <formula>"Catastrófico"</formula>
    </cfRule>
    <cfRule type="cellIs" dxfId="1003" priority="416" operator="equal">
      <formula>"Mayor"</formula>
    </cfRule>
    <cfRule type="cellIs" dxfId="1002" priority="417" operator="equal">
      <formula>"Moderado"</formula>
    </cfRule>
    <cfRule type="cellIs" dxfId="1001" priority="418" operator="equal">
      <formula>"Menor"</formula>
    </cfRule>
    <cfRule type="cellIs" dxfId="1000" priority="419" operator="equal">
      <formula>"Leve"</formula>
    </cfRule>
  </conditionalFormatting>
  <conditionalFormatting sqref="AI112:AI117">
    <cfRule type="cellIs" dxfId="999" priority="411" operator="equal">
      <formula>"Extremo"</formula>
    </cfRule>
    <cfRule type="cellIs" dxfId="998" priority="412" operator="equal">
      <formula>"Alto"</formula>
    </cfRule>
    <cfRule type="cellIs" dxfId="997" priority="413" operator="equal">
      <formula>"Moderado"</formula>
    </cfRule>
    <cfRule type="cellIs" dxfId="996" priority="414" operator="equal">
      <formula>"Bajo"</formula>
    </cfRule>
  </conditionalFormatting>
  <conditionalFormatting sqref="N118">
    <cfRule type="cellIs" dxfId="995" priority="406" operator="equal">
      <formula>"Muy Alta"</formula>
    </cfRule>
    <cfRule type="cellIs" dxfId="994" priority="407" operator="equal">
      <formula>"Alta"</formula>
    </cfRule>
    <cfRule type="cellIs" dxfId="993" priority="408" operator="equal">
      <formula>"Media"</formula>
    </cfRule>
    <cfRule type="cellIs" dxfId="992" priority="409" operator="equal">
      <formula>"Baja"</formula>
    </cfRule>
    <cfRule type="cellIs" dxfId="991" priority="410" operator="equal">
      <formula>"Muy Baja"</formula>
    </cfRule>
  </conditionalFormatting>
  <conditionalFormatting sqref="T118">
    <cfRule type="cellIs" dxfId="990" priority="402" operator="equal">
      <formula>"Extremo"</formula>
    </cfRule>
    <cfRule type="cellIs" dxfId="989" priority="403" operator="equal">
      <formula>"Alto"</formula>
    </cfRule>
    <cfRule type="cellIs" dxfId="988" priority="404" operator="equal">
      <formula>"Moderado"</formula>
    </cfRule>
    <cfRule type="cellIs" dxfId="987" priority="405" operator="equal">
      <formula>"Bajo"</formula>
    </cfRule>
  </conditionalFormatting>
  <conditionalFormatting sqref="AE118:AE123">
    <cfRule type="cellIs" dxfId="986" priority="397" operator="equal">
      <formula>"Muy Alta"</formula>
    </cfRule>
    <cfRule type="cellIs" dxfId="985" priority="398" operator="equal">
      <formula>"Alta"</formula>
    </cfRule>
    <cfRule type="cellIs" dxfId="984" priority="399" operator="equal">
      <formula>"Media"</formula>
    </cfRule>
    <cfRule type="cellIs" dxfId="983" priority="400" operator="equal">
      <formula>"Baja"</formula>
    </cfRule>
    <cfRule type="cellIs" dxfId="982" priority="401" operator="equal">
      <formula>"Muy Baja"</formula>
    </cfRule>
  </conditionalFormatting>
  <conditionalFormatting sqref="AG118:AG123">
    <cfRule type="cellIs" dxfId="981" priority="392" operator="equal">
      <formula>"Catastrófico"</formula>
    </cfRule>
    <cfRule type="cellIs" dxfId="980" priority="393" operator="equal">
      <formula>"Mayor"</formula>
    </cfRule>
    <cfRule type="cellIs" dxfId="979" priority="394" operator="equal">
      <formula>"Moderado"</formula>
    </cfRule>
    <cfRule type="cellIs" dxfId="978" priority="395" operator="equal">
      <formula>"Menor"</formula>
    </cfRule>
    <cfRule type="cellIs" dxfId="977" priority="396" operator="equal">
      <formula>"Leve"</formula>
    </cfRule>
  </conditionalFormatting>
  <conditionalFormatting sqref="AI118:AI123">
    <cfRule type="cellIs" dxfId="976" priority="388" operator="equal">
      <formula>"Extremo"</formula>
    </cfRule>
    <cfRule type="cellIs" dxfId="975" priority="389" operator="equal">
      <formula>"Alto"</formula>
    </cfRule>
    <cfRule type="cellIs" dxfId="974" priority="390" operator="equal">
      <formula>"Moderado"</formula>
    </cfRule>
    <cfRule type="cellIs" dxfId="973" priority="391" operator="equal">
      <formula>"Bajo"</formula>
    </cfRule>
  </conditionalFormatting>
  <conditionalFormatting sqref="N124">
    <cfRule type="cellIs" dxfId="972" priority="382" operator="equal">
      <formula>"Muy Alta"</formula>
    </cfRule>
    <cfRule type="cellIs" dxfId="971" priority="383" operator="equal">
      <formula>"Alta"</formula>
    </cfRule>
    <cfRule type="cellIs" dxfId="970" priority="384" operator="equal">
      <formula>"Media"</formula>
    </cfRule>
    <cfRule type="cellIs" dxfId="969" priority="385" operator="equal">
      <formula>"Baja"</formula>
    </cfRule>
    <cfRule type="cellIs" dxfId="968" priority="386" operator="equal">
      <formula>"Muy Baja"</formula>
    </cfRule>
  </conditionalFormatting>
  <conditionalFormatting sqref="R124 R130">
    <cfRule type="cellIs" dxfId="967" priority="377" operator="equal">
      <formula>"Catastrófico"</formula>
    </cfRule>
    <cfRule type="cellIs" dxfId="966" priority="378" operator="equal">
      <formula>"Mayor"</formula>
    </cfRule>
    <cfRule type="cellIs" dxfId="965" priority="379" operator="equal">
      <formula>"Moderado"</formula>
    </cfRule>
    <cfRule type="cellIs" dxfId="964" priority="380" operator="equal">
      <formula>"Menor"</formula>
    </cfRule>
    <cfRule type="cellIs" dxfId="963" priority="381" operator="equal">
      <formula>"Leve"</formula>
    </cfRule>
  </conditionalFormatting>
  <conditionalFormatting sqref="T124">
    <cfRule type="cellIs" dxfId="962" priority="373" operator="equal">
      <formula>"Extremo"</formula>
    </cfRule>
    <cfRule type="cellIs" dxfId="961" priority="374" operator="equal">
      <formula>"Alto"</formula>
    </cfRule>
    <cfRule type="cellIs" dxfId="960" priority="375" operator="equal">
      <formula>"Moderado"</formula>
    </cfRule>
    <cfRule type="cellIs" dxfId="959" priority="376" operator="equal">
      <formula>"Bajo"</formula>
    </cfRule>
  </conditionalFormatting>
  <conditionalFormatting sqref="AE124:AE129">
    <cfRule type="cellIs" dxfId="958" priority="368" operator="equal">
      <formula>"Muy Alta"</formula>
    </cfRule>
    <cfRule type="cellIs" dxfId="957" priority="369" operator="equal">
      <formula>"Alta"</formula>
    </cfRule>
    <cfRule type="cellIs" dxfId="956" priority="370" operator="equal">
      <formula>"Media"</formula>
    </cfRule>
    <cfRule type="cellIs" dxfId="955" priority="371" operator="equal">
      <formula>"Baja"</formula>
    </cfRule>
    <cfRule type="cellIs" dxfId="954" priority="372" operator="equal">
      <formula>"Muy Baja"</formula>
    </cfRule>
  </conditionalFormatting>
  <conditionalFormatting sqref="AG124:AG129">
    <cfRule type="cellIs" dxfId="953" priority="363" operator="equal">
      <formula>"Catastrófico"</formula>
    </cfRule>
    <cfRule type="cellIs" dxfId="952" priority="364" operator="equal">
      <formula>"Mayor"</formula>
    </cfRule>
    <cfRule type="cellIs" dxfId="951" priority="365" operator="equal">
      <formula>"Moderado"</formula>
    </cfRule>
    <cfRule type="cellIs" dxfId="950" priority="366" operator="equal">
      <formula>"Menor"</formula>
    </cfRule>
    <cfRule type="cellIs" dxfId="949" priority="367" operator="equal">
      <formula>"Leve"</formula>
    </cfRule>
  </conditionalFormatting>
  <conditionalFormatting sqref="AI124:AI129">
    <cfRule type="cellIs" dxfId="948" priority="359" operator="equal">
      <formula>"Extremo"</formula>
    </cfRule>
    <cfRule type="cellIs" dxfId="947" priority="360" operator="equal">
      <formula>"Alto"</formula>
    </cfRule>
    <cfRule type="cellIs" dxfId="946" priority="361" operator="equal">
      <formula>"Moderado"</formula>
    </cfRule>
    <cfRule type="cellIs" dxfId="945" priority="362" operator="equal">
      <formula>"Bajo"</formula>
    </cfRule>
  </conditionalFormatting>
  <conditionalFormatting sqref="N130">
    <cfRule type="cellIs" dxfId="944" priority="354" operator="equal">
      <formula>"Muy Alta"</formula>
    </cfRule>
    <cfRule type="cellIs" dxfId="943" priority="355" operator="equal">
      <formula>"Alta"</formula>
    </cfRule>
    <cfRule type="cellIs" dxfId="942" priority="356" operator="equal">
      <formula>"Media"</formula>
    </cfRule>
    <cfRule type="cellIs" dxfId="941" priority="357" operator="equal">
      <formula>"Baja"</formula>
    </cfRule>
    <cfRule type="cellIs" dxfId="940" priority="358" operator="equal">
      <formula>"Muy Baja"</formula>
    </cfRule>
  </conditionalFormatting>
  <conditionalFormatting sqref="T130">
    <cfRule type="cellIs" dxfId="939" priority="350" operator="equal">
      <formula>"Extremo"</formula>
    </cfRule>
    <cfRule type="cellIs" dxfId="938" priority="351" operator="equal">
      <formula>"Alto"</formula>
    </cfRule>
    <cfRule type="cellIs" dxfId="937" priority="352" operator="equal">
      <formula>"Moderado"</formula>
    </cfRule>
    <cfRule type="cellIs" dxfId="936" priority="353" operator="equal">
      <formula>"Bajo"</formula>
    </cfRule>
  </conditionalFormatting>
  <conditionalFormatting sqref="AE130:AE135">
    <cfRule type="cellIs" dxfId="935" priority="345" operator="equal">
      <formula>"Muy Alta"</formula>
    </cfRule>
    <cfRule type="cellIs" dxfId="934" priority="346" operator="equal">
      <formula>"Alta"</formula>
    </cfRule>
    <cfRule type="cellIs" dxfId="933" priority="347" operator="equal">
      <formula>"Media"</formula>
    </cfRule>
    <cfRule type="cellIs" dxfId="932" priority="348" operator="equal">
      <formula>"Baja"</formula>
    </cfRule>
    <cfRule type="cellIs" dxfId="931" priority="349" operator="equal">
      <formula>"Muy Baja"</formula>
    </cfRule>
  </conditionalFormatting>
  <conditionalFormatting sqref="AG130:AG135">
    <cfRule type="cellIs" dxfId="930" priority="340" operator="equal">
      <formula>"Catastrófico"</formula>
    </cfRule>
    <cfRule type="cellIs" dxfId="929" priority="341" operator="equal">
      <formula>"Mayor"</formula>
    </cfRule>
    <cfRule type="cellIs" dxfId="928" priority="342" operator="equal">
      <formula>"Moderado"</formula>
    </cfRule>
    <cfRule type="cellIs" dxfId="927" priority="343" operator="equal">
      <formula>"Menor"</formula>
    </cfRule>
    <cfRule type="cellIs" dxfId="926" priority="344" operator="equal">
      <formula>"Leve"</formula>
    </cfRule>
  </conditionalFormatting>
  <conditionalFormatting sqref="AI130:AI135">
    <cfRule type="cellIs" dxfId="925" priority="336" operator="equal">
      <formula>"Extremo"</formula>
    </cfRule>
    <cfRule type="cellIs" dxfId="924" priority="337" operator="equal">
      <formula>"Alto"</formula>
    </cfRule>
    <cfRule type="cellIs" dxfId="923" priority="338" operator="equal">
      <formula>"Moderado"</formula>
    </cfRule>
    <cfRule type="cellIs" dxfId="922" priority="339" operator="equal">
      <formula>"Bajo"</formula>
    </cfRule>
  </conditionalFormatting>
  <conditionalFormatting sqref="Q124:Q135">
    <cfRule type="containsText" dxfId="921" priority="335" operator="containsText" text="❌">
      <formula>NOT(ISERROR(SEARCH("❌",Q124)))</formula>
    </cfRule>
  </conditionalFormatting>
  <conditionalFormatting sqref="AO130">
    <cfRule type="containsText" dxfId="920" priority="331" operator="containsText" text="RIESGO EXTREMO">
      <formula>NOT(ISERROR(SEARCH("RIESGO EXTREMO",AO130)))</formula>
    </cfRule>
    <cfRule type="containsText" dxfId="919" priority="332" operator="containsText" text="RIESGO ALTO">
      <formula>NOT(ISERROR(SEARCH("RIESGO ALTO",AO130)))</formula>
    </cfRule>
    <cfRule type="containsText" dxfId="918" priority="333" operator="containsText" text="RIESGO MODERADO">
      <formula>NOT(ISERROR(SEARCH("RIESGO MODERADO",AO130)))</formula>
    </cfRule>
    <cfRule type="containsText" dxfId="917" priority="334" operator="containsText" text="RIESGO BAJO">
      <formula>NOT(ISERROR(SEARCH("RIESGO BAJO",AO130)))</formula>
    </cfRule>
  </conditionalFormatting>
  <conditionalFormatting sqref="N136">
    <cfRule type="cellIs" dxfId="916" priority="326" operator="equal">
      <formula>"Muy Alta"</formula>
    </cfRule>
    <cfRule type="cellIs" dxfId="915" priority="327" operator="equal">
      <formula>"Alta"</formula>
    </cfRule>
    <cfRule type="cellIs" dxfId="914" priority="328" operator="equal">
      <formula>"Media"</formula>
    </cfRule>
    <cfRule type="cellIs" dxfId="913" priority="329" operator="equal">
      <formula>"Baja"</formula>
    </cfRule>
    <cfRule type="cellIs" dxfId="912" priority="330" operator="equal">
      <formula>"Muy Baja"</formula>
    </cfRule>
  </conditionalFormatting>
  <conditionalFormatting sqref="R136">
    <cfRule type="cellIs" dxfId="911" priority="321" operator="equal">
      <formula>"Catastrófico"</formula>
    </cfRule>
    <cfRule type="cellIs" dxfId="910" priority="322" operator="equal">
      <formula>"Mayor"</formula>
    </cfRule>
    <cfRule type="cellIs" dxfId="909" priority="323" operator="equal">
      <formula>"Moderado"</formula>
    </cfRule>
    <cfRule type="cellIs" dxfId="908" priority="324" operator="equal">
      <formula>"Menor"</formula>
    </cfRule>
    <cfRule type="cellIs" dxfId="907" priority="325" operator="equal">
      <formula>"Leve"</formula>
    </cfRule>
  </conditionalFormatting>
  <conditionalFormatting sqref="T136">
    <cfRule type="cellIs" dxfId="906" priority="317" operator="equal">
      <formula>"Extremo"</formula>
    </cfRule>
    <cfRule type="cellIs" dxfId="905" priority="318" operator="equal">
      <formula>"Alto"</formula>
    </cfRule>
    <cfRule type="cellIs" dxfId="904" priority="319" operator="equal">
      <formula>"Moderado"</formula>
    </cfRule>
    <cfRule type="cellIs" dxfId="903" priority="320" operator="equal">
      <formula>"Bajo"</formula>
    </cfRule>
  </conditionalFormatting>
  <conditionalFormatting sqref="AE136:AE141">
    <cfRule type="cellIs" dxfId="902" priority="312" operator="equal">
      <formula>"Muy Alta"</formula>
    </cfRule>
    <cfRule type="cellIs" dxfId="901" priority="313" operator="equal">
      <formula>"Alta"</formula>
    </cfRule>
    <cfRule type="cellIs" dxfId="900" priority="314" operator="equal">
      <formula>"Media"</formula>
    </cfRule>
    <cfRule type="cellIs" dxfId="899" priority="315" operator="equal">
      <formula>"Baja"</formula>
    </cfRule>
    <cfRule type="cellIs" dxfId="898" priority="316" operator="equal">
      <formula>"Muy Baja"</formula>
    </cfRule>
  </conditionalFormatting>
  <conditionalFormatting sqref="AG136:AG141">
    <cfRule type="cellIs" dxfId="897" priority="307" operator="equal">
      <formula>"Catastrófico"</formula>
    </cfRule>
    <cfRule type="cellIs" dxfId="896" priority="308" operator="equal">
      <formula>"Mayor"</formula>
    </cfRule>
    <cfRule type="cellIs" dxfId="895" priority="309" operator="equal">
      <formula>"Moderado"</formula>
    </cfRule>
    <cfRule type="cellIs" dxfId="894" priority="310" operator="equal">
      <formula>"Menor"</formula>
    </cfRule>
    <cfRule type="cellIs" dxfId="893" priority="311" operator="equal">
      <formula>"Leve"</formula>
    </cfRule>
  </conditionalFormatting>
  <conditionalFormatting sqref="AI136:AI141">
    <cfRule type="cellIs" dxfId="892" priority="303" operator="equal">
      <formula>"Extremo"</formula>
    </cfRule>
    <cfRule type="cellIs" dxfId="891" priority="304" operator="equal">
      <formula>"Alto"</formula>
    </cfRule>
    <cfRule type="cellIs" dxfId="890" priority="305" operator="equal">
      <formula>"Moderado"</formula>
    </cfRule>
    <cfRule type="cellIs" dxfId="889" priority="306" operator="equal">
      <formula>"Bajo"</formula>
    </cfRule>
  </conditionalFormatting>
  <conditionalFormatting sqref="Q136:Q141">
    <cfRule type="containsText" dxfId="888" priority="302" operator="containsText" text="❌">
      <formula>NOT(ISERROR(SEARCH("❌",Q136)))</formula>
    </cfRule>
  </conditionalFormatting>
  <conditionalFormatting sqref="R142">
    <cfRule type="cellIs" dxfId="887" priority="297" operator="equal">
      <formula>"Catastrófico"</formula>
    </cfRule>
    <cfRule type="cellIs" dxfId="886" priority="298" operator="equal">
      <formula>"Mayor"</formula>
    </cfRule>
    <cfRule type="cellIs" dxfId="885" priority="299" operator="equal">
      <formula>"Moderado"</formula>
    </cfRule>
    <cfRule type="cellIs" dxfId="884" priority="300" operator="equal">
      <formula>"Menor"</formula>
    </cfRule>
    <cfRule type="cellIs" dxfId="883" priority="301" operator="equal">
      <formula>"Leve"</formula>
    </cfRule>
  </conditionalFormatting>
  <conditionalFormatting sqref="N142">
    <cfRule type="cellIs" dxfId="882" priority="292" operator="equal">
      <formula>"Muy Alta"</formula>
    </cfRule>
    <cfRule type="cellIs" dxfId="881" priority="293" operator="equal">
      <formula>"Alta"</formula>
    </cfRule>
    <cfRule type="cellIs" dxfId="880" priority="294" operator="equal">
      <formula>"Media"</formula>
    </cfRule>
    <cfRule type="cellIs" dxfId="879" priority="295" operator="equal">
      <formula>"Baja"</formula>
    </cfRule>
    <cfRule type="cellIs" dxfId="878" priority="296" operator="equal">
      <formula>"Muy Baja"</formula>
    </cfRule>
  </conditionalFormatting>
  <conditionalFormatting sqref="T142">
    <cfRule type="cellIs" dxfId="877" priority="288" operator="equal">
      <formula>"Extremo"</formula>
    </cfRule>
    <cfRule type="cellIs" dxfId="876" priority="289" operator="equal">
      <formula>"Alto"</formula>
    </cfRule>
    <cfRule type="cellIs" dxfId="875" priority="290" operator="equal">
      <formula>"Moderado"</formula>
    </cfRule>
    <cfRule type="cellIs" dxfId="874" priority="291" operator="equal">
      <formula>"Bajo"</formula>
    </cfRule>
  </conditionalFormatting>
  <conditionalFormatting sqref="AE142:AE147">
    <cfRule type="cellIs" dxfId="873" priority="283" operator="equal">
      <formula>"Muy Alta"</formula>
    </cfRule>
    <cfRule type="cellIs" dxfId="872" priority="284" operator="equal">
      <formula>"Alta"</formula>
    </cfRule>
    <cfRule type="cellIs" dxfId="871" priority="285" operator="equal">
      <formula>"Media"</formula>
    </cfRule>
    <cfRule type="cellIs" dxfId="870" priority="286" operator="equal">
      <formula>"Baja"</formula>
    </cfRule>
    <cfRule type="cellIs" dxfId="869" priority="287" operator="equal">
      <formula>"Muy Baja"</formula>
    </cfRule>
  </conditionalFormatting>
  <conditionalFormatting sqref="AG142:AG147">
    <cfRule type="cellIs" dxfId="868" priority="278" operator="equal">
      <formula>"Catastrófico"</formula>
    </cfRule>
    <cfRule type="cellIs" dxfId="867" priority="279" operator="equal">
      <formula>"Mayor"</formula>
    </cfRule>
    <cfRule type="cellIs" dxfId="866" priority="280" operator="equal">
      <formula>"Moderado"</formula>
    </cfRule>
    <cfRule type="cellIs" dxfId="865" priority="281" operator="equal">
      <formula>"Menor"</formula>
    </cfRule>
    <cfRule type="cellIs" dxfId="864" priority="282" operator="equal">
      <formula>"Leve"</formula>
    </cfRule>
  </conditionalFormatting>
  <conditionalFormatting sqref="AI142:AI147">
    <cfRule type="cellIs" dxfId="863" priority="274" operator="equal">
      <formula>"Extremo"</formula>
    </cfRule>
    <cfRule type="cellIs" dxfId="862" priority="275" operator="equal">
      <formula>"Alto"</formula>
    </cfRule>
    <cfRule type="cellIs" dxfId="861" priority="276" operator="equal">
      <formula>"Moderado"</formula>
    </cfRule>
    <cfRule type="cellIs" dxfId="860" priority="277" operator="equal">
      <formula>"Bajo"</formula>
    </cfRule>
  </conditionalFormatting>
  <conditionalFormatting sqref="Q142:Q147">
    <cfRule type="containsText" dxfId="859" priority="273" operator="containsText" text="❌">
      <formula>NOT(ISERROR(SEARCH("❌",Q142)))</formula>
    </cfRule>
  </conditionalFormatting>
  <conditionalFormatting sqref="R148">
    <cfRule type="cellIs" dxfId="858" priority="268" operator="equal">
      <formula>"Catastrófico"</formula>
    </cfRule>
    <cfRule type="cellIs" dxfId="857" priority="269" operator="equal">
      <formula>"Mayor"</formula>
    </cfRule>
    <cfRule type="cellIs" dxfId="856" priority="270" operator="equal">
      <formula>"Moderado"</formula>
    </cfRule>
    <cfRule type="cellIs" dxfId="855" priority="271" operator="equal">
      <formula>"Menor"</formula>
    </cfRule>
    <cfRule type="cellIs" dxfId="854" priority="272" operator="equal">
      <formula>"Leve"</formula>
    </cfRule>
  </conditionalFormatting>
  <conditionalFormatting sqref="N148">
    <cfRule type="cellIs" dxfId="853" priority="263" operator="equal">
      <formula>"Muy Alta"</formula>
    </cfRule>
    <cfRule type="cellIs" dxfId="852" priority="264" operator="equal">
      <formula>"Alta"</formula>
    </cfRule>
    <cfRule type="cellIs" dxfId="851" priority="265" operator="equal">
      <formula>"Media"</formula>
    </cfRule>
    <cfRule type="cellIs" dxfId="850" priority="266" operator="equal">
      <formula>"Baja"</formula>
    </cfRule>
    <cfRule type="cellIs" dxfId="849" priority="267" operator="equal">
      <formula>"Muy Baja"</formula>
    </cfRule>
  </conditionalFormatting>
  <conditionalFormatting sqref="T148">
    <cfRule type="cellIs" dxfId="848" priority="259" operator="equal">
      <formula>"Extremo"</formula>
    </cfRule>
    <cfRule type="cellIs" dxfId="847" priority="260" operator="equal">
      <formula>"Alto"</formula>
    </cfRule>
    <cfRule type="cellIs" dxfId="846" priority="261" operator="equal">
      <formula>"Moderado"</formula>
    </cfRule>
    <cfRule type="cellIs" dxfId="845" priority="262" operator="equal">
      <formula>"Bajo"</formula>
    </cfRule>
  </conditionalFormatting>
  <conditionalFormatting sqref="AE148:AE153">
    <cfRule type="cellIs" dxfId="844" priority="254" operator="equal">
      <formula>"Muy Alta"</formula>
    </cfRule>
    <cfRule type="cellIs" dxfId="843" priority="255" operator="equal">
      <formula>"Alta"</formula>
    </cfRule>
    <cfRule type="cellIs" dxfId="842" priority="256" operator="equal">
      <formula>"Media"</formula>
    </cfRule>
    <cfRule type="cellIs" dxfId="841" priority="257" operator="equal">
      <formula>"Baja"</formula>
    </cfRule>
    <cfRule type="cellIs" dxfId="840" priority="258" operator="equal">
      <formula>"Muy Baja"</formula>
    </cfRule>
  </conditionalFormatting>
  <conditionalFormatting sqref="AG148:AG153">
    <cfRule type="cellIs" dxfId="839" priority="249" operator="equal">
      <formula>"Catastrófico"</formula>
    </cfRule>
    <cfRule type="cellIs" dxfId="838" priority="250" operator="equal">
      <formula>"Mayor"</formula>
    </cfRule>
    <cfRule type="cellIs" dxfId="837" priority="251" operator="equal">
      <formula>"Moderado"</formula>
    </cfRule>
    <cfRule type="cellIs" dxfId="836" priority="252" operator="equal">
      <formula>"Menor"</formula>
    </cfRule>
    <cfRule type="cellIs" dxfId="835" priority="253" operator="equal">
      <formula>"Leve"</formula>
    </cfRule>
  </conditionalFormatting>
  <conditionalFormatting sqref="AI148:AI153">
    <cfRule type="cellIs" dxfId="834" priority="245" operator="equal">
      <formula>"Extremo"</formula>
    </cfRule>
    <cfRule type="cellIs" dxfId="833" priority="246" operator="equal">
      <formula>"Alto"</formula>
    </cfRule>
    <cfRule type="cellIs" dxfId="832" priority="247" operator="equal">
      <formula>"Moderado"</formula>
    </cfRule>
    <cfRule type="cellIs" dxfId="831" priority="248" operator="equal">
      <formula>"Bajo"</formula>
    </cfRule>
  </conditionalFormatting>
  <conditionalFormatting sqref="Q148:Q153">
    <cfRule type="containsText" dxfId="830" priority="244" operator="containsText" text="❌">
      <formula>NOT(ISERROR(SEARCH("❌",Q148)))</formula>
    </cfRule>
  </conditionalFormatting>
  <conditionalFormatting sqref="N154">
    <cfRule type="cellIs" dxfId="829" priority="239" operator="equal">
      <formula>"Muy Alta"</formula>
    </cfRule>
    <cfRule type="cellIs" dxfId="828" priority="240" operator="equal">
      <formula>"Alta"</formula>
    </cfRule>
    <cfRule type="cellIs" dxfId="827" priority="241" operator="equal">
      <formula>"Media"</formula>
    </cfRule>
    <cfRule type="cellIs" dxfId="826" priority="242" operator="equal">
      <formula>"Baja"</formula>
    </cfRule>
    <cfRule type="cellIs" dxfId="825" priority="243" operator="equal">
      <formula>"Muy Baja"</formula>
    </cfRule>
  </conditionalFormatting>
  <conditionalFormatting sqref="R154">
    <cfRule type="cellIs" dxfId="824" priority="234" operator="equal">
      <formula>"Catastrófico"</formula>
    </cfRule>
    <cfRule type="cellIs" dxfId="823" priority="235" operator="equal">
      <formula>"Mayor"</formula>
    </cfRule>
    <cfRule type="cellIs" dxfId="822" priority="236" operator="equal">
      <formula>"Moderado"</formula>
    </cfRule>
    <cfRule type="cellIs" dxfId="821" priority="237" operator="equal">
      <formula>"Menor"</formula>
    </cfRule>
    <cfRule type="cellIs" dxfId="820" priority="238" operator="equal">
      <formula>"Leve"</formula>
    </cfRule>
  </conditionalFormatting>
  <conditionalFormatting sqref="T154">
    <cfRule type="cellIs" dxfId="819" priority="230" operator="equal">
      <formula>"Extremo"</formula>
    </cfRule>
    <cfRule type="cellIs" dxfId="818" priority="231" operator="equal">
      <formula>"Alto"</formula>
    </cfRule>
    <cfRule type="cellIs" dxfId="817" priority="232" operator="equal">
      <formula>"Moderado"</formula>
    </cfRule>
    <cfRule type="cellIs" dxfId="816" priority="233" operator="equal">
      <formula>"Bajo"</formula>
    </cfRule>
  </conditionalFormatting>
  <conditionalFormatting sqref="AE154:AE158">
    <cfRule type="cellIs" dxfId="815" priority="225" operator="equal">
      <formula>"Muy Alta"</formula>
    </cfRule>
    <cfRule type="cellIs" dxfId="814" priority="226" operator="equal">
      <formula>"Alta"</formula>
    </cfRule>
    <cfRule type="cellIs" dxfId="813" priority="227" operator="equal">
      <formula>"Media"</formula>
    </cfRule>
    <cfRule type="cellIs" dxfId="812" priority="228" operator="equal">
      <formula>"Baja"</formula>
    </cfRule>
    <cfRule type="cellIs" dxfId="811" priority="229" operator="equal">
      <formula>"Muy Baja"</formula>
    </cfRule>
  </conditionalFormatting>
  <conditionalFormatting sqref="AG154:AG158">
    <cfRule type="cellIs" dxfId="810" priority="220" operator="equal">
      <formula>"Catastrófico"</formula>
    </cfRule>
    <cfRule type="cellIs" dxfId="809" priority="221" operator="equal">
      <formula>"Mayor"</formula>
    </cfRule>
    <cfRule type="cellIs" dxfId="808" priority="222" operator="equal">
      <formula>"Moderado"</formula>
    </cfRule>
    <cfRule type="cellIs" dxfId="807" priority="223" operator="equal">
      <formula>"Menor"</formula>
    </cfRule>
    <cfRule type="cellIs" dxfId="806" priority="224" operator="equal">
      <formula>"Leve"</formula>
    </cfRule>
  </conditionalFormatting>
  <conditionalFormatting sqref="AI154:AI158">
    <cfRule type="cellIs" dxfId="805" priority="216" operator="equal">
      <formula>"Extremo"</formula>
    </cfRule>
    <cfRule type="cellIs" dxfId="804" priority="217" operator="equal">
      <formula>"Alto"</formula>
    </cfRule>
    <cfRule type="cellIs" dxfId="803" priority="218" operator="equal">
      <formula>"Moderado"</formula>
    </cfRule>
    <cfRule type="cellIs" dxfId="802" priority="219" operator="equal">
      <formula>"Bajo"</formula>
    </cfRule>
  </conditionalFormatting>
  <conditionalFormatting sqref="Q154:Q159">
    <cfRule type="containsText" dxfId="801" priority="215" operator="containsText" text="❌">
      <formula>NOT(ISERROR(SEARCH("❌",Q154)))</formula>
    </cfRule>
  </conditionalFormatting>
  <conditionalFormatting sqref="AG159">
    <cfRule type="cellIs" dxfId="800" priority="210" operator="equal">
      <formula>"Catastrófico"</formula>
    </cfRule>
    <cfRule type="cellIs" dxfId="799" priority="211" operator="equal">
      <formula>"Mayor"</formula>
    </cfRule>
    <cfRule type="cellIs" dxfId="798" priority="212" operator="equal">
      <formula>"Moderado"</formula>
    </cfRule>
    <cfRule type="cellIs" dxfId="797" priority="213" operator="equal">
      <formula>"Menor"</formula>
    </cfRule>
    <cfRule type="cellIs" dxfId="796" priority="214" operator="equal">
      <formula>"Leve"</formula>
    </cfRule>
  </conditionalFormatting>
  <conditionalFormatting sqref="AI159">
    <cfRule type="cellIs" dxfId="795" priority="206" operator="equal">
      <formula>"Extremo"</formula>
    </cfRule>
    <cfRule type="cellIs" dxfId="794" priority="207" operator="equal">
      <formula>"Alto"</formula>
    </cfRule>
    <cfRule type="cellIs" dxfId="793" priority="208" operator="equal">
      <formula>"Moderado"</formula>
    </cfRule>
    <cfRule type="cellIs" dxfId="792" priority="209" operator="equal">
      <formula>"Bajo"</formula>
    </cfRule>
  </conditionalFormatting>
  <conditionalFormatting sqref="AE159">
    <cfRule type="cellIs" dxfId="791" priority="201" operator="equal">
      <formula>"Muy Alta"</formula>
    </cfRule>
    <cfRule type="cellIs" dxfId="790" priority="202" operator="equal">
      <formula>"Alta"</formula>
    </cfRule>
    <cfRule type="cellIs" dxfId="789" priority="203" operator="equal">
      <formula>"Media"</formula>
    </cfRule>
    <cfRule type="cellIs" dxfId="788" priority="204" operator="equal">
      <formula>"Baja"</formula>
    </cfRule>
    <cfRule type="cellIs" dxfId="787" priority="205" operator="equal">
      <formula>"Muy Baja"</formula>
    </cfRule>
  </conditionalFormatting>
  <conditionalFormatting sqref="AE159">
    <cfRule type="cellIs" dxfId="786" priority="182" operator="equal">
      <formula>"Muy Alta"</formula>
    </cfRule>
    <cfRule type="cellIs" dxfId="785" priority="183" operator="equal">
      <formula>"Alta"</formula>
    </cfRule>
    <cfRule type="cellIs" dxfId="784" priority="184" operator="equal">
      <formula>"Media"</formula>
    </cfRule>
    <cfRule type="cellIs" dxfId="783" priority="185" operator="equal">
      <formula>"Baja"</formula>
    </cfRule>
    <cfRule type="cellIs" dxfId="782" priority="186" operator="equal">
      <formula>"Muy Baja"</formula>
    </cfRule>
  </conditionalFormatting>
  <conditionalFormatting sqref="AG158">
    <cfRule type="cellIs" dxfId="781" priority="196" operator="equal">
      <formula>"Catastrófico"</formula>
    </cfRule>
    <cfRule type="cellIs" dxfId="780" priority="197" operator="equal">
      <formula>"Mayor"</formula>
    </cfRule>
    <cfRule type="cellIs" dxfId="779" priority="198" operator="equal">
      <formula>"Moderado"</formula>
    </cfRule>
    <cfRule type="cellIs" dxfId="778" priority="199" operator="equal">
      <formula>"Menor"</formula>
    </cfRule>
    <cfRule type="cellIs" dxfId="777" priority="200" operator="equal">
      <formula>"Leve"</formula>
    </cfRule>
  </conditionalFormatting>
  <conditionalFormatting sqref="AI158">
    <cfRule type="cellIs" dxfId="776" priority="192" operator="equal">
      <formula>"Extremo"</formula>
    </cfRule>
    <cfRule type="cellIs" dxfId="775" priority="193" operator="equal">
      <formula>"Alto"</formula>
    </cfRule>
    <cfRule type="cellIs" dxfId="774" priority="194" operator="equal">
      <formula>"Moderado"</formula>
    </cfRule>
    <cfRule type="cellIs" dxfId="773" priority="195" operator="equal">
      <formula>"Bajo"</formula>
    </cfRule>
  </conditionalFormatting>
  <conditionalFormatting sqref="AE158">
    <cfRule type="cellIs" dxfId="772" priority="187" operator="equal">
      <formula>"Muy Alta"</formula>
    </cfRule>
    <cfRule type="cellIs" dxfId="771" priority="188" operator="equal">
      <formula>"Alta"</formula>
    </cfRule>
    <cfRule type="cellIs" dxfId="770" priority="189" operator="equal">
      <formula>"Media"</formula>
    </cfRule>
    <cfRule type="cellIs" dxfId="769" priority="190" operator="equal">
      <formula>"Baja"</formula>
    </cfRule>
    <cfRule type="cellIs" dxfId="768" priority="191" operator="equal">
      <formula>"Muy Baja"</formula>
    </cfRule>
  </conditionalFormatting>
  <conditionalFormatting sqref="AG159">
    <cfRule type="cellIs" dxfId="767" priority="177" operator="equal">
      <formula>"Catastrófico"</formula>
    </cfRule>
    <cfRule type="cellIs" dxfId="766" priority="178" operator="equal">
      <formula>"Mayor"</formula>
    </cfRule>
    <cfRule type="cellIs" dxfId="765" priority="179" operator="equal">
      <formula>"Moderado"</formula>
    </cfRule>
    <cfRule type="cellIs" dxfId="764" priority="180" operator="equal">
      <formula>"Menor"</formula>
    </cfRule>
    <cfRule type="cellIs" dxfId="763" priority="181" operator="equal">
      <formula>"Leve"</formula>
    </cfRule>
  </conditionalFormatting>
  <conditionalFormatting sqref="AI159">
    <cfRule type="cellIs" dxfId="762" priority="173" operator="equal">
      <formula>"Extremo"</formula>
    </cfRule>
    <cfRule type="cellIs" dxfId="761" priority="174" operator="equal">
      <formula>"Alto"</formula>
    </cfRule>
    <cfRule type="cellIs" dxfId="760" priority="175" operator="equal">
      <formula>"Moderado"</formula>
    </cfRule>
    <cfRule type="cellIs" dxfId="759" priority="176" operator="equal">
      <formula>"Bajo"</formula>
    </cfRule>
  </conditionalFormatting>
  <conditionalFormatting sqref="AE159">
    <cfRule type="cellIs" dxfId="758" priority="168" operator="equal">
      <formula>"Muy Alta"</formula>
    </cfRule>
    <cfRule type="cellIs" dxfId="757" priority="169" operator="equal">
      <formula>"Alta"</formula>
    </cfRule>
    <cfRule type="cellIs" dxfId="756" priority="170" operator="equal">
      <formula>"Media"</formula>
    </cfRule>
    <cfRule type="cellIs" dxfId="755" priority="171" operator="equal">
      <formula>"Baja"</formula>
    </cfRule>
    <cfRule type="cellIs" dxfId="754" priority="172" operator="equal">
      <formula>"Muy Baja"</formula>
    </cfRule>
  </conditionalFormatting>
  <conditionalFormatting sqref="AG159">
    <cfRule type="cellIs" dxfId="753" priority="163" operator="equal">
      <formula>"Catastrófico"</formula>
    </cfRule>
    <cfRule type="cellIs" dxfId="752" priority="164" operator="equal">
      <formula>"Mayor"</formula>
    </cfRule>
    <cfRule type="cellIs" dxfId="751" priority="165" operator="equal">
      <formula>"Moderado"</formula>
    </cfRule>
    <cfRule type="cellIs" dxfId="750" priority="166" operator="equal">
      <formula>"Menor"</formula>
    </cfRule>
    <cfRule type="cellIs" dxfId="749" priority="167" operator="equal">
      <formula>"Leve"</formula>
    </cfRule>
  </conditionalFormatting>
  <conditionalFormatting sqref="AI159">
    <cfRule type="cellIs" dxfId="748" priority="159" operator="equal">
      <formula>"Extremo"</formula>
    </cfRule>
    <cfRule type="cellIs" dxfId="747" priority="160" operator="equal">
      <formula>"Alto"</formula>
    </cfRule>
    <cfRule type="cellIs" dxfId="746" priority="161" operator="equal">
      <formula>"Moderado"</formula>
    </cfRule>
    <cfRule type="cellIs" dxfId="745" priority="162" operator="equal">
      <formula>"Bajo"</formula>
    </cfRule>
  </conditionalFormatting>
  <conditionalFormatting sqref="AE159">
    <cfRule type="cellIs" dxfId="744" priority="140" operator="equal">
      <formula>"Muy Alta"</formula>
    </cfRule>
    <cfRule type="cellIs" dxfId="743" priority="141" operator="equal">
      <formula>"Alta"</formula>
    </cfRule>
    <cfRule type="cellIs" dxfId="742" priority="142" operator="equal">
      <formula>"Media"</formula>
    </cfRule>
    <cfRule type="cellIs" dxfId="741" priority="143" operator="equal">
      <formula>"Baja"</formula>
    </cfRule>
    <cfRule type="cellIs" dxfId="740" priority="144" operator="equal">
      <formula>"Muy Baja"</formula>
    </cfRule>
  </conditionalFormatting>
  <conditionalFormatting sqref="AG158">
    <cfRule type="cellIs" dxfId="739" priority="154" operator="equal">
      <formula>"Catastrófico"</formula>
    </cfRule>
    <cfRule type="cellIs" dxfId="738" priority="155" operator="equal">
      <formula>"Mayor"</formula>
    </cfRule>
    <cfRule type="cellIs" dxfId="737" priority="156" operator="equal">
      <formula>"Moderado"</formula>
    </cfRule>
    <cfRule type="cellIs" dxfId="736" priority="157" operator="equal">
      <formula>"Menor"</formula>
    </cfRule>
    <cfRule type="cellIs" dxfId="735" priority="158" operator="equal">
      <formula>"Leve"</formula>
    </cfRule>
  </conditionalFormatting>
  <conditionalFormatting sqref="AI158">
    <cfRule type="cellIs" dxfId="734" priority="150" operator="equal">
      <formula>"Extremo"</formula>
    </cfRule>
    <cfRule type="cellIs" dxfId="733" priority="151" operator="equal">
      <formula>"Alto"</formula>
    </cfRule>
    <cfRule type="cellIs" dxfId="732" priority="152" operator="equal">
      <formula>"Moderado"</formula>
    </cfRule>
    <cfRule type="cellIs" dxfId="731" priority="153" operator="equal">
      <formula>"Bajo"</formula>
    </cfRule>
  </conditionalFormatting>
  <conditionalFormatting sqref="AE158">
    <cfRule type="cellIs" dxfId="730" priority="145" operator="equal">
      <formula>"Muy Alta"</formula>
    </cfRule>
    <cfRule type="cellIs" dxfId="729" priority="146" operator="equal">
      <formula>"Alta"</formula>
    </cfRule>
    <cfRule type="cellIs" dxfId="728" priority="147" operator="equal">
      <formula>"Media"</formula>
    </cfRule>
    <cfRule type="cellIs" dxfId="727" priority="148" operator="equal">
      <formula>"Baja"</formula>
    </cfRule>
    <cfRule type="cellIs" dxfId="726" priority="149" operator="equal">
      <formula>"Muy Baja"</formula>
    </cfRule>
  </conditionalFormatting>
  <conditionalFormatting sqref="AG159">
    <cfRule type="cellIs" dxfId="725" priority="135" operator="equal">
      <formula>"Catastrófico"</formula>
    </cfRule>
    <cfRule type="cellIs" dxfId="724" priority="136" operator="equal">
      <formula>"Mayor"</formula>
    </cfRule>
    <cfRule type="cellIs" dxfId="723" priority="137" operator="equal">
      <formula>"Moderado"</formula>
    </cfRule>
    <cfRule type="cellIs" dxfId="722" priority="138" operator="equal">
      <formula>"Menor"</formula>
    </cfRule>
    <cfRule type="cellIs" dxfId="721" priority="139" operator="equal">
      <formula>"Leve"</formula>
    </cfRule>
  </conditionalFormatting>
  <conditionalFormatting sqref="AI159">
    <cfRule type="cellIs" dxfId="720" priority="131" operator="equal">
      <formula>"Extremo"</formula>
    </cfRule>
    <cfRule type="cellIs" dxfId="719" priority="132" operator="equal">
      <formula>"Alto"</formula>
    </cfRule>
    <cfRule type="cellIs" dxfId="718" priority="133" operator="equal">
      <formula>"Moderado"</formula>
    </cfRule>
    <cfRule type="cellIs" dxfId="717" priority="134" operator="equal">
      <formula>"Bajo"</formula>
    </cfRule>
  </conditionalFormatting>
  <conditionalFormatting sqref="AE158">
    <cfRule type="cellIs" dxfId="716" priority="126" operator="equal">
      <formula>"Muy Alta"</formula>
    </cfRule>
    <cfRule type="cellIs" dxfId="715" priority="127" operator="equal">
      <formula>"Alta"</formula>
    </cfRule>
    <cfRule type="cellIs" dxfId="714" priority="128" operator="equal">
      <formula>"Media"</formula>
    </cfRule>
    <cfRule type="cellIs" dxfId="713" priority="129" operator="equal">
      <formula>"Baja"</formula>
    </cfRule>
    <cfRule type="cellIs" dxfId="712" priority="130" operator="equal">
      <formula>"Muy Baja"</formula>
    </cfRule>
  </conditionalFormatting>
  <conditionalFormatting sqref="AG158">
    <cfRule type="cellIs" dxfId="711" priority="121" operator="equal">
      <formula>"Catastrófico"</formula>
    </cfRule>
    <cfRule type="cellIs" dxfId="710" priority="122" operator="equal">
      <formula>"Mayor"</formula>
    </cfRule>
    <cfRule type="cellIs" dxfId="709" priority="123" operator="equal">
      <formula>"Moderado"</formula>
    </cfRule>
    <cfRule type="cellIs" dxfId="708" priority="124" operator="equal">
      <formula>"Menor"</formula>
    </cfRule>
    <cfRule type="cellIs" dxfId="707" priority="125" operator="equal">
      <formula>"Leve"</formula>
    </cfRule>
  </conditionalFormatting>
  <conditionalFormatting sqref="AI158">
    <cfRule type="cellIs" dxfId="706" priority="117" operator="equal">
      <formula>"Extremo"</formula>
    </cfRule>
    <cfRule type="cellIs" dxfId="705" priority="118" operator="equal">
      <formula>"Alto"</formula>
    </cfRule>
    <cfRule type="cellIs" dxfId="704" priority="119" operator="equal">
      <formula>"Moderado"</formula>
    </cfRule>
    <cfRule type="cellIs" dxfId="703" priority="120" operator="equal">
      <formula>"Bajo"</formula>
    </cfRule>
  </conditionalFormatting>
  <conditionalFormatting sqref="Q160:Q165">
    <cfRule type="containsText" dxfId="702" priority="88" operator="containsText" text="❌">
      <formula>NOT(ISERROR(SEARCH("❌",Q160)))</formula>
    </cfRule>
  </conditionalFormatting>
  <conditionalFormatting sqref="N160">
    <cfRule type="cellIs" dxfId="701" priority="112" operator="equal">
      <formula>"Muy Alta"</formula>
    </cfRule>
    <cfRule type="cellIs" dxfId="700" priority="113" operator="equal">
      <formula>"Alta"</formula>
    </cfRule>
    <cfRule type="cellIs" dxfId="699" priority="114" operator="equal">
      <formula>"Media"</formula>
    </cfRule>
    <cfRule type="cellIs" dxfId="698" priority="115" operator="equal">
      <formula>"Baja"</formula>
    </cfRule>
    <cfRule type="cellIs" dxfId="697" priority="116" operator="equal">
      <formula>"Muy Baja"</formula>
    </cfRule>
  </conditionalFormatting>
  <conditionalFormatting sqref="R160">
    <cfRule type="cellIs" dxfId="696" priority="107" operator="equal">
      <formula>"Catastrófico"</formula>
    </cfRule>
    <cfRule type="cellIs" dxfId="695" priority="108" operator="equal">
      <formula>"Mayor"</formula>
    </cfRule>
    <cfRule type="cellIs" dxfId="694" priority="109" operator="equal">
      <formula>"Moderado"</formula>
    </cfRule>
    <cfRule type="cellIs" dxfId="693" priority="110" operator="equal">
      <formula>"Menor"</formula>
    </cfRule>
    <cfRule type="cellIs" dxfId="692" priority="111" operator="equal">
      <formula>"Leve"</formula>
    </cfRule>
  </conditionalFormatting>
  <conditionalFormatting sqref="T160">
    <cfRule type="cellIs" dxfId="691" priority="103" operator="equal">
      <formula>"Extremo"</formula>
    </cfRule>
    <cfRule type="cellIs" dxfId="690" priority="104" operator="equal">
      <formula>"Alto"</formula>
    </cfRule>
    <cfRule type="cellIs" dxfId="689" priority="105" operator="equal">
      <formula>"Moderado"</formula>
    </cfRule>
    <cfRule type="cellIs" dxfId="688" priority="106" operator="equal">
      <formula>"Bajo"</formula>
    </cfRule>
  </conditionalFormatting>
  <conditionalFormatting sqref="AE160:AE165">
    <cfRule type="cellIs" dxfId="687" priority="98" operator="equal">
      <formula>"Muy Alta"</formula>
    </cfRule>
    <cfRule type="cellIs" dxfId="686" priority="99" operator="equal">
      <formula>"Alta"</formula>
    </cfRule>
    <cfRule type="cellIs" dxfId="685" priority="100" operator="equal">
      <formula>"Media"</formula>
    </cfRule>
    <cfRule type="cellIs" dxfId="684" priority="101" operator="equal">
      <formula>"Baja"</formula>
    </cfRule>
    <cfRule type="cellIs" dxfId="683" priority="102" operator="equal">
      <formula>"Muy Baja"</formula>
    </cfRule>
  </conditionalFormatting>
  <conditionalFormatting sqref="AG160:AG165">
    <cfRule type="cellIs" dxfId="682" priority="93" operator="equal">
      <formula>"Catastrófico"</formula>
    </cfRule>
    <cfRule type="cellIs" dxfId="681" priority="94" operator="equal">
      <formula>"Mayor"</formula>
    </cfRule>
    <cfRule type="cellIs" dxfId="680" priority="95" operator="equal">
      <formula>"Moderado"</formula>
    </cfRule>
    <cfRule type="cellIs" dxfId="679" priority="96" operator="equal">
      <formula>"Menor"</formula>
    </cfRule>
    <cfRule type="cellIs" dxfId="678" priority="97" operator="equal">
      <formula>"Leve"</formula>
    </cfRule>
  </conditionalFormatting>
  <conditionalFormatting sqref="AI160:AI165">
    <cfRule type="cellIs" dxfId="677" priority="89" operator="equal">
      <formula>"Extremo"</formula>
    </cfRule>
    <cfRule type="cellIs" dxfId="676" priority="90" operator="equal">
      <formula>"Alto"</formula>
    </cfRule>
    <cfRule type="cellIs" dxfId="675" priority="91" operator="equal">
      <formula>"Moderado"</formula>
    </cfRule>
    <cfRule type="cellIs" dxfId="674" priority="92" operator="equal">
      <formula>"Bajo"</formula>
    </cfRule>
  </conditionalFormatting>
  <conditionalFormatting sqref="N166">
    <cfRule type="cellIs" dxfId="673" priority="83" operator="equal">
      <formula>"Muy Alta"</formula>
    </cfRule>
    <cfRule type="cellIs" dxfId="672" priority="84" operator="equal">
      <formula>"Alta"</formula>
    </cfRule>
    <cfRule type="cellIs" dxfId="671" priority="85" operator="equal">
      <formula>"Media"</formula>
    </cfRule>
    <cfRule type="cellIs" dxfId="670" priority="86" operator="equal">
      <formula>"Baja"</formula>
    </cfRule>
    <cfRule type="cellIs" dxfId="669" priority="87" operator="equal">
      <formula>"Muy Baja"</formula>
    </cfRule>
  </conditionalFormatting>
  <conditionalFormatting sqref="R166">
    <cfRule type="cellIs" dxfId="668" priority="78" operator="equal">
      <formula>"Catastrófico"</formula>
    </cfRule>
    <cfRule type="cellIs" dxfId="667" priority="79" operator="equal">
      <formula>"Mayor"</formula>
    </cfRule>
    <cfRule type="cellIs" dxfId="666" priority="80" operator="equal">
      <formula>"Moderado"</formula>
    </cfRule>
    <cfRule type="cellIs" dxfId="665" priority="81" operator="equal">
      <formula>"Menor"</formula>
    </cfRule>
    <cfRule type="cellIs" dxfId="664" priority="82" operator="equal">
      <formula>"Leve"</formula>
    </cfRule>
  </conditionalFormatting>
  <conditionalFormatting sqref="T166">
    <cfRule type="cellIs" dxfId="663" priority="74" operator="equal">
      <formula>"Extremo"</formula>
    </cfRule>
    <cfRule type="cellIs" dxfId="662" priority="75" operator="equal">
      <formula>"Alto"</formula>
    </cfRule>
    <cfRule type="cellIs" dxfId="661" priority="76" operator="equal">
      <formula>"Moderado"</formula>
    </cfRule>
    <cfRule type="cellIs" dxfId="660" priority="77" operator="equal">
      <formula>"Bajo"</formula>
    </cfRule>
  </conditionalFormatting>
  <conditionalFormatting sqref="AE166:AE171">
    <cfRule type="cellIs" dxfId="659" priority="69" operator="equal">
      <formula>"Muy Alta"</formula>
    </cfRule>
    <cfRule type="cellIs" dxfId="658" priority="70" operator="equal">
      <formula>"Alta"</formula>
    </cfRule>
    <cfRule type="cellIs" dxfId="657" priority="71" operator="equal">
      <formula>"Media"</formula>
    </cfRule>
    <cfRule type="cellIs" dxfId="656" priority="72" operator="equal">
      <formula>"Baja"</formula>
    </cfRule>
    <cfRule type="cellIs" dxfId="655" priority="73" operator="equal">
      <formula>"Muy Baja"</formula>
    </cfRule>
  </conditionalFormatting>
  <conditionalFormatting sqref="AG166:AG171">
    <cfRule type="cellIs" dxfId="654" priority="64" operator="equal">
      <formula>"Catastrófico"</formula>
    </cfRule>
    <cfRule type="cellIs" dxfId="653" priority="65" operator="equal">
      <formula>"Mayor"</formula>
    </cfRule>
    <cfRule type="cellIs" dxfId="652" priority="66" operator="equal">
      <formula>"Moderado"</formula>
    </cfRule>
    <cfRule type="cellIs" dxfId="651" priority="67" operator="equal">
      <formula>"Menor"</formula>
    </cfRule>
    <cfRule type="cellIs" dxfId="650" priority="68" operator="equal">
      <formula>"Leve"</formula>
    </cfRule>
  </conditionalFormatting>
  <conditionalFormatting sqref="AI166:AI171">
    <cfRule type="cellIs" dxfId="649" priority="60" operator="equal">
      <formula>"Extremo"</formula>
    </cfRule>
    <cfRule type="cellIs" dxfId="648" priority="61" operator="equal">
      <formula>"Alto"</formula>
    </cfRule>
    <cfRule type="cellIs" dxfId="647" priority="62" operator="equal">
      <formula>"Moderado"</formula>
    </cfRule>
    <cfRule type="cellIs" dxfId="646" priority="63" operator="equal">
      <formula>"Bajo"</formula>
    </cfRule>
  </conditionalFormatting>
  <conditionalFormatting sqref="Q166:Q171">
    <cfRule type="containsText" dxfId="645" priority="59" operator="containsText" text="❌">
      <formula>NOT(ISERROR(SEARCH("❌",Q166)))</formula>
    </cfRule>
  </conditionalFormatting>
  <conditionalFormatting sqref="N172">
    <cfRule type="cellIs" dxfId="644" priority="54" operator="equal">
      <formula>"Muy Alta"</formula>
    </cfRule>
    <cfRule type="cellIs" dxfId="643" priority="55" operator="equal">
      <formula>"Alta"</formula>
    </cfRule>
    <cfRule type="cellIs" dxfId="642" priority="56" operator="equal">
      <formula>"Media"</formula>
    </cfRule>
    <cfRule type="cellIs" dxfId="641" priority="57" operator="equal">
      <formula>"Baja"</formula>
    </cfRule>
    <cfRule type="cellIs" dxfId="640" priority="58" operator="equal">
      <formula>"Muy Baja"</formula>
    </cfRule>
  </conditionalFormatting>
  <conditionalFormatting sqref="R172">
    <cfRule type="cellIs" dxfId="639" priority="49" operator="equal">
      <formula>"Catastrófico"</formula>
    </cfRule>
    <cfRule type="cellIs" dxfId="638" priority="50" operator="equal">
      <formula>"Mayor"</formula>
    </cfRule>
    <cfRule type="cellIs" dxfId="637" priority="51" operator="equal">
      <formula>"Moderado"</formula>
    </cfRule>
    <cfRule type="cellIs" dxfId="636" priority="52" operator="equal">
      <formula>"Menor"</formula>
    </cfRule>
    <cfRule type="cellIs" dxfId="635" priority="53" operator="equal">
      <formula>"Leve"</formula>
    </cfRule>
  </conditionalFormatting>
  <conditionalFormatting sqref="T172">
    <cfRule type="cellIs" dxfId="634" priority="45" operator="equal">
      <formula>"Extremo"</formula>
    </cfRule>
    <cfRule type="cellIs" dxfId="633" priority="46" operator="equal">
      <formula>"Alto"</formula>
    </cfRule>
    <cfRule type="cellIs" dxfId="632" priority="47" operator="equal">
      <formula>"Moderado"</formula>
    </cfRule>
    <cfRule type="cellIs" dxfId="631" priority="48" operator="equal">
      <formula>"Bajo"</formula>
    </cfRule>
  </conditionalFormatting>
  <conditionalFormatting sqref="AE172:AE177">
    <cfRule type="cellIs" dxfId="630" priority="40" operator="equal">
      <formula>"Muy Alta"</formula>
    </cfRule>
    <cfRule type="cellIs" dxfId="629" priority="41" operator="equal">
      <formula>"Alta"</formula>
    </cfRule>
    <cfRule type="cellIs" dxfId="628" priority="42" operator="equal">
      <formula>"Media"</formula>
    </cfRule>
    <cfRule type="cellIs" dxfId="627" priority="43" operator="equal">
      <formula>"Baja"</formula>
    </cfRule>
    <cfRule type="cellIs" dxfId="626" priority="44" operator="equal">
      <formula>"Muy Baja"</formula>
    </cfRule>
  </conditionalFormatting>
  <conditionalFormatting sqref="AG172:AG177">
    <cfRule type="cellIs" dxfId="625" priority="35" operator="equal">
      <formula>"Catastrófico"</formula>
    </cfRule>
    <cfRule type="cellIs" dxfId="624" priority="36" operator="equal">
      <formula>"Mayor"</formula>
    </cfRule>
    <cfRule type="cellIs" dxfId="623" priority="37" operator="equal">
      <formula>"Moderado"</formula>
    </cfRule>
    <cfRule type="cellIs" dxfId="622" priority="38" operator="equal">
      <formula>"Menor"</formula>
    </cfRule>
    <cfRule type="cellIs" dxfId="621" priority="39" operator="equal">
      <formula>"Leve"</formula>
    </cfRule>
  </conditionalFormatting>
  <conditionalFormatting sqref="AI172:AI177">
    <cfRule type="cellIs" dxfId="620" priority="31" operator="equal">
      <formula>"Extremo"</formula>
    </cfRule>
    <cfRule type="cellIs" dxfId="619" priority="32" operator="equal">
      <formula>"Alto"</formula>
    </cfRule>
    <cfRule type="cellIs" dxfId="618" priority="33" operator="equal">
      <formula>"Moderado"</formula>
    </cfRule>
    <cfRule type="cellIs" dxfId="617" priority="34" operator="equal">
      <formula>"Bajo"</formula>
    </cfRule>
  </conditionalFormatting>
  <conditionalFormatting sqref="Q172:Q177">
    <cfRule type="containsText" dxfId="616" priority="30" operator="containsText" text="❌">
      <formula>NOT(ISERROR(SEARCH("❌",Q172)))</formula>
    </cfRule>
  </conditionalFormatting>
  <conditionalFormatting sqref="R178">
    <cfRule type="cellIs" dxfId="615" priority="25" operator="equal">
      <formula>"Catastrófico"</formula>
    </cfRule>
    <cfRule type="cellIs" dxfId="614" priority="26" operator="equal">
      <formula>"Mayor"</formula>
    </cfRule>
    <cfRule type="cellIs" dxfId="613" priority="27" operator="equal">
      <formula>"Moderado"</formula>
    </cfRule>
    <cfRule type="cellIs" dxfId="612" priority="28" operator="equal">
      <formula>"Menor"</formula>
    </cfRule>
    <cfRule type="cellIs" dxfId="611" priority="29" operator="equal">
      <formula>"Leve"</formula>
    </cfRule>
  </conditionalFormatting>
  <conditionalFormatting sqref="N178">
    <cfRule type="cellIs" dxfId="610" priority="20" operator="equal">
      <formula>"Muy Alta"</formula>
    </cfRule>
    <cfRule type="cellIs" dxfId="609" priority="21" operator="equal">
      <formula>"Alta"</formula>
    </cfRule>
    <cfRule type="cellIs" dxfId="608" priority="22" operator="equal">
      <formula>"Media"</formula>
    </cfRule>
    <cfRule type="cellIs" dxfId="607" priority="23" operator="equal">
      <formula>"Baja"</formula>
    </cfRule>
    <cfRule type="cellIs" dxfId="606" priority="24" operator="equal">
      <formula>"Muy Baja"</formula>
    </cfRule>
  </conditionalFormatting>
  <conditionalFormatting sqref="T178">
    <cfRule type="cellIs" dxfId="605" priority="16" operator="equal">
      <formula>"Extremo"</formula>
    </cfRule>
    <cfRule type="cellIs" dxfId="604" priority="17" operator="equal">
      <formula>"Alto"</formula>
    </cfRule>
    <cfRule type="cellIs" dxfId="603" priority="18" operator="equal">
      <formula>"Moderado"</formula>
    </cfRule>
    <cfRule type="cellIs" dxfId="602" priority="19" operator="equal">
      <formula>"Bajo"</formula>
    </cfRule>
  </conditionalFormatting>
  <conditionalFormatting sqref="AE178:AE183">
    <cfRule type="cellIs" dxfId="601" priority="11" operator="equal">
      <formula>"Muy Alta"</formula>
    </cfRule>
    <cfRule type="cellIs" dxfId="600" priority="12" operator="equal">
      <formula>"Alta"</formula>
    </cfRule>
    <cfRule type="cellIs" dxfId="599" priority="13" operator="equal">
      <formula>"Media"</formula>
    </cfRule>
    <cfRule type="cellIs" dxfId="598" priority="14" operator="equal">
      <formula>"Baja"</formula>
    </cfRule>
    <cfRule type="cellIs" dxfId="597" priority="15" operator="equal">
      <formula>"Muy Baja"</formula>
    </cfRule>
  </conditionalFormatting>
  <conditionalFormatting sqref="AG178:AG183">
    <cfRule type="cellIs" dxfId="596" priority="6" operator="equal">
      <formula>"Catastrófico"</formula>
    </cfRule>
    <cfRule type="cellIs" dxfId="595" priority="7" operator="equal">
      <formula>"Mayor"</formula>
    </cfRule>
    <cfRule type="cellIs" dxfId="594" priority="8" operator="equal">
      <formula>"Moderado"</formula>
    </cfRule>
    <cfRule type="cellIs" dxfId="593" priority="9" operator="equal">
      <formula>"Menor"</formula>
    </cfRule>
    <cfRule type="cellIs" dxfId="592" priority="10" operator="equal">
      <formula>"Leve"</formula>
    </cfRule>
  </conditionalFormatting>
  <conditionalFormatting sqref="AI178:AI183">
    <cfRule type="cellIs" dxfId="591" priority="2" operator="equal">
      <formula>"Extremo"</formula>
    </cfRule>
    <cfRule type="cellIs" dxfId="590" priority="3" operator="equal">
      <formula>"Alto"</formula>
    </cfRule>
    <cfRule type="cellIs" dxfId="589" priority="4" operator="equal">
      <formula>"Moderado"</formula>
    </cfRule>
    <cfRule type="cellIs" dxfId="588" priority="5" operator="equal">
      <formula>"Bajo"</formula>
    </cfRule>
  </conditionalFormatting>
  <conditionalFormatting sqref="Q178:Q183">
    <cfRule type="containsText" dxfId="587" priority="1" operator="containsText" text="❌">
      <formula>NOT(ISERROR(SEARCH("❌",Q178)))</formula>
    </cfRule>
  </conditionalFormatting>
  <dataValidations count="3">
    <dataValidation type="list" allowBlank="1" showInputMessage="1" showErrorMessage="1" sqref="K238 K232 K226">
      <formula1>$C$202:$C$209</formula1>
    </dataValidation>
    <dataValidation type="list" allowBlank="1" showInputMessage="1" showErrorMessage="1" sqref="G226:G243 I226:I243 X226:Y243 G208:G213 AA208:AC213 X208:Y213 AA226:AC243 AA82:AC87 X82:Y87 I82:I87 G82:G87 I208:I213">
      <formula1>#REF!</formula1>
    </dataValidation>
    <dataValidation allowBlank="1" showInputMessage="1" showErrorMessage="1" prompt="Para cada causa debe existir un control" sqref="V64:V65"/>
  </dataValidations>
  <pageMargins left="0.70866141732283472" right="0.70866141732283472" top="0.74803149606299213" bottom="0.74803149606299213" header="0.31496062992125984" footer="0.31496062992125984"/>
  <pageSetup scale="40" orientation="landscape" r:id="rId1"/>
  <headerFooter>
    <oddFooter>&amp;LAvenida Calle 26 No. 57-83 Torre 8, Piso 8 CEMSA - C.P. 111321
PBX:(+57) 601-3779555 - Información: Línea 195
Sede Operativa - Atención al Ciudadano: Calle 22D No. 120-40
www.umv.gov.co&amp;CDESI-FM-018
Página &amp;P de &amp;N</oddFooter>
  </headerFooter>
  <rowBreaks count="2" manualBreakCount="2">
    <brk id="195" max="40" man="1"/>
    <brk id="201" max="37" man="1"/>
  </rowBreaks>
  <colBreaks count="1" manualBreakCount="1">
    <brk id="20" max="73" man="1"/>
  </colBreaks>
  <drawing r:id="rId2"/>
  <extLst>
    <ext xmlns:x14="http://schemas.microsoft.com/office/spreadsheetml/2009/9/main" uri="{CCE6A557-97BC-4b89-ADB6-D9C93CAAB3DF}">
      <x14:dataValidations xmlns:xm="http://schemas.microsoft.com/office/excel/2006/main" count="167">
        <x14:dataValidation type="list" allowBlank="1" showInputMessage="1" showErrorMessage="1">
          <x14:formula1>
            <xm:f>'Opciones Tratamiento'!$E$2:$E$4</xm:f>
          </x14:formula1>
          <xm:sqref>C226:C243 C82:C87 C208:C213</xm:sqref>
        </x14:dataValidation>
        <x14:dataValidation type="list" allowBlank="1" showInputMessage="1" showErrorMessage="1">
          <x14:formula1>
            <xm:f>'Opciones Tratamiento'!$B$2:$B$5</xm:f>
          </x14:formula1>
          <xm:sqref>AJ226:AJ243 AJ82:AJ87 AJ208:AJ213</xm:sqref>
        </x14:dataValidation>
        <x14:dataValidation type="list" allowBlank="1" showInputMessage="1" showErrorMessage="1">
          <x14:formula1>
            <xm:f>'Tabla Impacto'!$F$211:$F$222</xm:f>
          </x14:formula1>
          <xm:sqref>P226:P243 P82:P87 P208:P213</xm:sqref>
        </x14:dataValidation>
        <x14:dataValidation type="custom" allowBlank="1" showInputMessage="1" showErrorMessage="1" error="Recuerde que las acciones se generan bajo la medida de mitigar el riesgo">
          <x14:formula1>
            <xm:f>IF(OR(AJ82='Opciones Tratamiento'!$B$2,AJ82='Opciones Tratamiento'!$B$3,AJ82='Opciones Tratamiento'!$B$4),ISBLANK(AJ82),ISTEXT(AJ82))</xm:f>
          </x14:formula1>
          <xm:sqref>AK226:AK243 AK82:AK87 AK208:AK213</xm:sqref>
        </x14:dataValidation>
        <x14:dataValidation type="custom" allowBlank="1" showInputMessage="1" showErrorMessage="1" error="Recuerde que las acciones se generan bajo la medida de mitigar el riesgo">
          <x14:formula1>
            <xm:f>IF(OR(AJ82='Opciones Tratamiento'!$B$2,AJ82='Opciones Tratamiento'!$B$3,AJ82='Opciones Tratamiento'!$B$4),ISBLANK(AJ82),ISTEXT(AJ82))</xm:f>
          </x14:formula1>
          <xm:sqref>AL226:AM243 AL82:AM87 AL208:AM213</xm:sqref>
        </x14:dataValidation>
        <x14:dataValidation type="custom" allowBlank="1" showInputMessage="1" showErrorMessage="1" error="Recuerde que las acciones se generan bajo la medida de mitigar el riesgo">
          <x14:formula1>
            <xm:f>IF(OR(AJ82='Opciones Tratamiento'!$B$2,AJ82='Opciones Tratamiento'!$B$3,AJ82='Opciones Tratamiento'!$B$4),ISBLANK(AJ82),ISTEXT(AJ82))</xm:f>
          </x14:formula1>
          <xm:sqref>AN226:AN243 AN82:AN87 AN208:AN213</xm:sqref>
        </x14:dataValidation>
        <x14:dataValidation type="list" allowBlank="1" showInputMessage="1" showErrorMessage="1">
          <x14:formula1>
            <xm:f>'Opciones Tratamiento'!$B$13:$B$23</xm:f>
          </x14:formula1>
          <xm:sqref>H226:H243 H82:H87 H208:H213</xm:sqref>
        </x14:dataValidation>
        <x14:dataValidation type="list" allowBlank="1" showInputMessage="1" showErrorMessage="1">
          <x14:formula1>
            <xm:f>'Opciones Tratamiento'!$B$28:$B$35</xm:f>
          </x14:formula1>
          <xm:sqref>K82 K208</xm:sqref>
        </x14:dataValidation>
        <x14:dataValidation type="custom" allowBlank="1" showInputMessage="1" showErrorMessage="1" error="Recuerde que las acciones se generan bajo la medida de mitigar el riesgo">
          <x14:formula1>
            <xm:f>IF(OR(#REF!='Opciones Tratamiento'!$B$2,#REF!='Opciones Tratamiento'!$B$3,#REF!='Opciones Tratamiento'!$B$4),ISBLANK(#REF!),ISTEXT(#REF!))</xm:f>
          </x14:formula1>
          <xm:sqref>AO208:AQ208 AO238:AQ238 AO232:AQ232 AO226:AQ226</xm:sqref>
        </x14:dataValidation>
        <x14:dataValidation type="list" allowBlank="1" showInputMessage="1" showErrorMessage="1">
          <x14:formula1>
            <xm:f>'D:\OneDrive - uaermv\NATA SIG\2022\1. Enero\MR 2022\Observaciones\[2. APIC MR-2022-OBS OAP 3.xlsx]Tabla Valoración controles'!#REF!</xm:f>
          </x14:formula1>
          <xm:sqref>AA28:AC29</xm:sqref>
        </x14:dataValidation>
        <x14:dataValidation type="list" allowBlank="1" showInputMessage="1" showErrorMessage="1">
          <x14:formula1>
            <xm:f>'D:\OneDrive - uaermv\NATA SIG\2022\1. Enero\MR 2022\MR Ajustado\[2. APIC MR-2022-AJUSTADO.xlsx]Amenazas'!#REF!</xm:f>
          </x14:formula1>
          <xm:sqref>I28:I51</xm:sqref>
        </x14:dataValidation>
        <x14:dataValidation type="list" allowBlank="1" showInputMessage="1" showErrorMessage="1">
          <x14:formula1>
            <xm:f>'D:\OneDrive - uaermv\NATA SIG\2022\1. Enero\MR 2022\MR Ajustado\[2. APIC MR-2022-AJUSTADO.xlsx]Tipo de riesgos'!#REF!</xm:f>
          </x14:formula1>
          <xm:sqref>G28:G51</xm:sqref>
        </x14:dataValidation>
        <x14:dataValidation type="list" allowBlank="1" showInputMessage="1" showErrorMessage="1">
          <x14:formula1>
            <xm:f>'D:\OneDrive - uaermv\NATA SIG\2022\1. Enero\MR 2022\MR Ajustado\[2. APIC MR-2022-AJUSTADO.xlsx]Opciones Tratamiento'!#REF!</xm:f>
          </x14:formula1>
          <xm:sqref>K28 K34 K40 K46 AJ40:AJ51 AJ28:AJ29 AJ34:AJ35 H28:H51 C28:C51</xm:sqref>
        </x14:dataValidation>
        <x14:dataValidation type="list" allowBlank="1" showInputMessage="1" showErrorMessage="1">
          <x14:formula1>
            <xm:f>'D:\OneDrive - uaermv\NATA SIG\2022\1. Enero\MR 2022\MR Ajustado\[2. APIC MR-2022-AJUSTADO.xlsx]Tabla Impacto'!#REF!</xm:f>
          </x14:formula1>
          <xm:sqref>P28:P51</xm:sqref>
        </x14:dataValidation>
        <x14:dataValidation type="list" allowBlank="1" showInputMessage="1" showErrorMessage="1">
          <x14:formula1>
            <xm:f>'D:\OneDrive - uaermv\NATA SIG\2022\1. Enero\MR 2022\MR Ajustado\[2. APIC MR-2022-AJUSTADO.xlsx]Tabla Valoración controles'!#REF!</xm:f>
          </x14:formula1>
          <xm:sqref>AA34:AC35 X40:Y51 X28:Y29 X34:Y35 AA40:AC51</xm:sqref>
        </x14:dataValidation>
        <x14:dataValidation type="custom" allowBlank="1" showInputMessage="1" showErrorMessage="1" error="Recuerde que las acciones se generan bajo la medida de mitigar el riesgo">
          <x14:formula1>
            <xm:f>IF(OR(AJ40='D:\OneDrive - uaermv\NATA SIG\2022\1. Enero\MR 2022\MR Ajustado\[2. APIC MR-2022-AJUSTADO.xlsx]Opciones Tratamiento'!#REF!,AJ40='D:\OneDrive - uaermv\NATA SIG\2022\1. Enero\MR 2022\MR Ajustado\[2. APIC MR-2022-AJUSTADO.xlsx]Opciones Tratamiento'!#REF!,AJ40='D:\OneDrive - uaermv\NATA SIG\2022\1. Enero\MR 2022\MR Ajustado\[2. APIC MR-2022-AJUSTADO.xlsx]Opciones Tratamiento'!#REF!),ISBLANK(AJ40),ISTEXT(AJ40))</xm:f>
          </x14:formula1>
          <xm:sqref>AN40:AN45 AN48:AN51</xm:sqref>
        </x14:dataValidation>
        <x14:dataValidation type="custom" allowBlank="1" showInputMessage="1" showErrorMessage="1" error="Recuerde que las acciones se generan bajo la medida de mitigar el riesgo">
          <x14:formula1>
            <xm:f>IF(OR(AJ40='D:\OneDrive - uaermv\NATA SIG\2022\1. Enero\MR 2022\MR Ajustado\[2. APIC MR-2022-AJUSTADO.xlsx]Opciones Tratamiento'!#REF!,AJ40='D:\OneDrive - uaermv\NATA SIG\2022\1. Enero\MR 2022\MR Ajustado\[2. APIC MR-2022-AJUSTADO.xlsx]Opciones Tratamiento'!#REF!,AJ40='D:\OneDrive - uaermv\NATA SIG\2022\1. Enero\MR 2022\MR Ajustado\[2. APIC MR-2022-AJUSTADO.xlsx]Opciones Tratamiento'!#REF!),ISBLANK(AJ40),ISTEXT(AJ40))</xm:f>
          </x14:formula1>
          <xm:sqref>AL40:AM45 AL48:AM51</xm:sqref>
        </x14:dataValidation>
        <x14:dataValidation type="custom" allowBlank="1" showInputMessage="1" showErrorMessage="1" error="Recuerde que las acciones se generan bajo la medida de mitigar el riesgo">
          <x14:formula1>
            <xm:f>IF(OR(AJ40='D:\OneDrive - uaermv\NATA SIG\2022\1. Enero\MR 2022\MR Ajustado\[2. APIC MR-2022-AJUSTADO.xlsx]Opciones Tratamiento'!#REF!,AJ40='D:\OneDrive - uaermv\NATA SIG\2022\1. Enero\MR 2022\MR Ajustado\[2. APIC MR-2022-AJUSTADO.xlsx]Opciones Tratamiento'!#REF!,AJ40='D:\OneDrive - uaermv\NATA SIG\2022\1. Enero\MR 2022\MR Ajustado\[2. APIC MR-2022-AJUSTADO.xlsx]Opciones Tratamiento'!#REF!),ISBLANK(AJ40),ISTEXT(AJ40))</xm:f>
          </x14:formula1>
          <xm:sqref>AK40:AK45 AK48:AK51</xm:sqref>
        </x14:dataValidation>
        <x14:dataValidation type="list" allowBlank="1" showInputMessage="1" showErrorMessage="1">
          <x14:formula1>
            <xm:f>'D:\OneDrive - uaermv\NATA SIG\2022\1. Enero\MR 2022\MR Ajustado\[4. PPMQ-MR-2022.xlsx]Amenazas'!#REF!</xm:f>
          </x14:formula1>
          <xm:sqref>I70:I81</xm:sqref>
        </x14:dataValidation>
        <x14:dataValidation type="list" allowBlank="1" showInputMessage="1" showErrorMessage="1">
          <x14:formula1>
            <xm:f>'D:\OneDrive - uaermv\NATA SIG\2022\1. Enero\MR 2022\MR Ajustado\[4. PPMQ-MR-2022.xlsx]Tipo de riesgos'!#REF!</xm:f>
          </x14:formula1>
          <xm:sqref>G70:G81</xm:sqref>
        </x14:dataValidation>
        <x14:dataValidation type="list" allowBlank="1" showInputMessage="1" showErrorMessage="1">
          <x14:formula1>
            <xm:f>'D:\OneDrive - uaermv\NATA SIG\2022\1. Enero\MR 2022\MR Ajustado\[4. PPMQ-MR-2022.xlsx]Opciones Tratamiento'!#REF!</xm:f>
          </x14:formula1>
          <xm:sqref>K70 K76 C70:C81 AJ70:AJ81 H70:H81</xm:sqref>
        </x14:dataValidation>
        <x14:dataValidation type="custom" allowBlank="1" showInputMessage="1" showErrorMessage="1" error="Recuerde que las acciones se generan bajo la medida de mitigar el riesgo">
          <x14:formula1>
            <xm:f>IF(OR(AJ70='D:\OneDrive - uaermv\NATA SIG\2022\1. Enero\MR 2022\MR Ajustado\[4. PPMQ-MR-2022.xlsx]Opciones Tratamiento'!#REF!,AJ70='D:\OneDrive - uaermv\NATA SIG\2022\1. Enero\MR 2022\MR Ajustado\[4. PPMQ-MR-2022.xlsx]Opciones Tratamiento'!#REF!,AJ70='D:\OneDrive - uaermv\NATA SIG\2022\1. Enero\MR 2022\MR Ajustado\[4. PPMQ-MR-2022.xlsx]Opciones Tratamiento'!#REF!),ISBLANK(AJ70),ISTEXT(AJ70))</xm:f>
          </x14:formula1>
          <xm:sqref>AN70:AN81</xm:sqref>
        </x14:dataValidation>
        <x14:dataValidation type="custom" allowBlank="1" showInputMessage="1" showErrorMessage="1" error="Recuerde que las acciones se generan bajo la medida de mitigar el riesgo">
          <x14:formula1>
            <xm:f>IF(OR(AJ70='D:\OneDrive - uaermv\NATA SIG\2022\1. Enero\MR 2022\MR Ajustado\[4. PPMQ-MR-2022.xlsx]Opciones Tratamiento'!#REF!,AJ70='D:\OneDrive - uaermv\NATA SIG\2022\1. Enero\MR 2022\MR Ajustado\[4. PPMQ-MR-2022.xlsx]Opciones Tratamiento'!#REF!,AJ70='D:\OneDrive - uaermv\NATA SIG\2022\1. Enero\MR 2022\MR Ajustado\[4. PPMQ-MR-2022.xlsx]Opciones Tratamiento'!#REF!),ISBLANK(AJ70),ISTEXT(AJ70))</xm:f>
          </x14:formula1>
          <xm:sqref>AL70:AM81</xm:sqref>
        </x14:dataValidation>
        <x14:dataValidation type="custom" allowBlank="1" showInputMessage="1" showErrorMessage="1" error="Recuerde que las acciones se generan bajo la medida de mitigar el riesgo">
          <x14:formula1>
            <xm:f>IF(OR(AJ70='D:\OneDrive - uaermv\NATA SIG\2022\1. Enero\MR 2022\MR Ajustado\[4. PPMQ-MR-2022.xlsx]Opciones Tratamiento'!#REF!,AJ70='D:\OneDrive - uaermv\NATA SIG\2022\1. Enero\MR 2022\MR Ajustado\[4. PPMQ-MR-2022.xlsx]Opciones Tratamiento'!#REF!,AJ70='D:\OneDrive - uaermv\NATA SIG\2022\1. Enero\MR 2022\MR Ajustado\[4. PPMQ-MR-2022.xlsx]Opciones Tratamiento'!#REF!),ISBLANK(AJ70),ISTEXT(AJ70))</xm:f>
          </x14:formula1>
          <xm:sqref>AK70:AK81</xm:sqref>
        </x14:dataValidation>
        <x14:dataValidation type="list" allowBlank="1" showInputMessage="1" showErrorMessage="1">
          <x14:formula1>
            <xm:f>'D:\OneDrive - uaermv\NATA SIG\2022\1. Enero\MR 2022\MR Ajustado\[4. PPMQ-MR-2022.xlsx]Tabla Impacto'!#REF!</xm:f>
          </x14:formula1>
          <xm:sqref>P70:P81</xm:sqref>
        </x14:dataValidation>
        <x14:dataValidation type="list" allowBlank="1" showInputMessage="1" showErrorMessage="1">
          <x14:formula1>
            <xm:f>'D:\OneDrive - uaermv\NATA SIG\2022\1. Enero\MR 2022\MR Ajustado\[4. PPMQ-MR-2022.xlsx]Tabla Valoración controles'!#REF!</xm:f>
          </x14:formula1>
          <xm:sqref>X70:Y81 AA70:AC81</xm:sqref>
        </x14:dataValidation>
        <x14:dataValidation type="list" allowBlank="1" showInputMessage="1" showErrorMessage="1">
          <x14:formula1>
            <xm:f>'D:\OneDrive - uaermv\NATA SIG\2022\1. Enero\MR 2022\MR Ajustado\[6. IMVI MR-2022-OBS OAP 10-01-2021.xlsx]Amenazas'!#REF!</xm:f>
          </x14:formula1>
          <xm:sqref>I88:I99</xm:sqref>
        </x14:dataValidation>
        <x14:dataValidation type="list" allowBlank="1" showInputMessage="1" showErrorMessage="1">
          <x14:formula1>
            <xm:f>'D:\OneDrive - uaermv\NATA SIG\2022\1. Enero\MR 2022\MR Ajustado\[6. IMVI MR-2022-OBS OAP 10-01-2021.xlsx]Tipo de riesgos'!#REF!</xm:f>
          </x14:formula1>
          <xm:sqref>G88:G99</xm:sqref>
        </x14:dataValidation>
        <x14:dataValidation type="list" allowBlank="1" showInputMessage="1" showErrorMessage="1">
          <x14:formula1>
            <xm:f>'D:\OneDrive - uaermv\NATA SIG\2022\1. Enero\MR 2022\MR Ajustado\[6. IMVI MR-2022-OBS OAP 10-01-2021.xlsx]Tabla Impacto'!#REF!</xm:f>
          </x14:formula1>
          <xm:sqref>P88:P99</xm:sqref>
        </x14:dataValidation>
        <x14:dataValidation type="list" allowBlank="1" showInputMessage="1" showErrorMessage="1">
          <x14:formula1>
            <xm:f>'D:\OneDrive - uaermv\NATA SIG\2022\1. Enero\MR 2022\MR Ajustado\[6. IMVI MR-2022-OBS OAP 10-01-2021.xlsx]Opciones Tratamiento'!#REF!</xm:f>
          </x14:formula1>
          <xm:sqref>C88:C99 AJ88:AJ93 AJ97:AJ99 H88:H93 K88 K94</xm:sqref>
        </x14:dataValidation>
        <x14:dataValidation type="custom" allowBlank="1" showInputMessage="1" showErrorMessage="1" error="Recuerde que las acciones se generan bajo la medida de mitigar el riesgo">
          <x14:formula1>
            <xm:f>IF(OR(AJ88='D:\OneDrive - uaermv\NATA SIG\2022\1. Enero\MR 2022\MR Ajustado\[6. IMVI MR-2022-OBS OAP 10-01-2021.xlsx]Opciones Tratamiento'!#REF!,AJ88='D:\OneDrive - uaermv\NATA SIG\2022\1. Enero\MR 2022\MR Ajustado\[6. IMVI MR-2022-OBS OAP 10-01-2021.xlsx]Opciones Tratamiento'!#REF!,AJ88='D:\OneDrive - uaermv\NATA SIG\2022\1. Enero\MR 2022\MR Ajustado\[6. IMVI MR-2022-OBS OAP 10-01-2021.xlsx]Opciones Tratamiento'!#REF!),ISBLANK(AJ88),ISTEXT(AJ88))</xm:f>
          </x14:formula1>
          <xm:sqref>AN88:AN93 AN97:AN99</xm:sqref>
        </x14:dataValidation>
        <x14:dataValidation type="custom" allowBlank="1" showInputMessage="1" showErrorMessage="1" error="Recuerde que las acciones se generan bajo la medida de mitigar el riesgo">
          <x14:formula1>
            <xm:f>IF(OR(AJ88='D:\OneDrive - uaermv\NATA SIG\2022\1. Enero\MR 2022\MR Ajustado\[6. IMVI MR-2022-OBS OAP 10-01-2021.xlsx]Opciones Tratamiento'!#REF!,AJ88='D:\OneDrive - uaermv\NATA SIG\2022\1. Enero\MR 2022\MR Ajustado\[6. IMVI MR-2022-OBS OAP 10-01-2021.xlsx]Opciones Tratamiento'!#REF!,AJ88='D:\OneDrive - uaermv\NATA SIG\2022\1. Enero\MR 2022\MR Ajustado\[6. IMVI MR-2022-OBS OAP 10-01-2021.xlsx]Opciones Tratamiento'!#REF!),ISBLANK(AJ88),ISTEXT(AJ88))</xm:f>
          </x14:formula1>
          <xm:sqref>AL88:AM93 AL97:AM99 AM95</xm:sqref>
        </x14:dataValidation>
        <x14:dataValidation type="custom" allowBlank="1" showInputMessage="1" showErrorMessage="1" error="Recuerde que las acciones se generan bajo la medida de mitigar el riesgo">
          <x14:formula1>
            <xm:f>IF(OR(AJ88='D:\OneDrive - uaermv\NATA SIG\2022\1. Enero\MR 2022\MR Ajustado\[6. IMVI MR-2022-OBS OAP 10-01-2021.xlsx]Opciones Tratamiento'!#REF!,AJ88='D:\OneDrive - uaermv\NATA SIG\2022\1. Enero\MR 2022\MR Ajustado\[6. IMVI MR-2022-OBS OAP 10-01-2021.xlsx]Opciones Tratamiento'!#REF!,AJ88='D:\OneDrive - uaermv\NATA SIG\2022\1. Enero\MR 2022\MR Ajustado\[6. IMVI MR-2022-OBS OAP 10-01-2021.xlsx]Opciones Tratamiento'!#REF!),ISBLANK(AJ88),ISTEXT(AJ88))</xm:f>
          </x14:formula1>
          <xm:sqref>AK88:AK93 AK97:AK99 AK95</xm:sqref>
        </x14:dataValidation>
        <x14:dataValidation type="list" allowBlank="1" showInputMessage="1" showErrorMessage="1">
          <x14:formula1>
            <xm:f>'D:\OneDrive - uaermv\NATA SIG\2022\1. Enero\MR 2022\MR Ajustado\[6. IMVI MR-2022-OBS OAP 10-01-2021.xlsx]Tabla Valoración controles'!#REF!</xm:f>
          </x14:formula1>
          <xm:sqref>X88:Y93 X97:Y99 AA88:AC93 AA97:AC99</xm:sqref>
        </x14:dataValidation>
        <x14:dataValidation type="custom" allowBlank="1" showInputMessage="1" showErrorMessage="1" error="Recuerde que las acciones se generan bajo la medida de mitigar el riesgo">
          <x14:formula1>
            <xm:f>IF(OR(#REF!='D:\Users\lizeth.pardo\Downloads\[IMVI GASA_DESI-FM-018-V10 Formato Mapa de Riesgos.xlsx]Opciones Tratamiento'!#REF!,#REF!='D:\Users\lizeth.pardo\Downloads\[IMVI GASA_DESI-FM-018-V10 Formato Mapa de Riesgos.xlsx]Opciones Tratamiento'!#REF!,#REF!='D:\Users\lizeth.pardo\Downloads\[IMVI GASA_DESI-FM-018-V10 Formato Mapa de Riesgos.xlsx]Opciones Tratamiento'!#REF!),ISBLANK(#REF!),ISTEXT(#REF!))</xm:f>
          </x14:formula1>
          <xm:sqref>AO94:AP94 AO97:AP97</xm:sqref>
        </x14:dataValidation>
        <x14:dataValidation type="custom" allowBlank="1" showInputMessage="1" showErrorMessage="1" error="Recuerde que las acciones se generan bajo la medida de mitigar el riesgo">
          <x14:formula1>
            <xm:f>IF(OR(AJ94='D:\Users\lizeth.pardo\Downloads\[IMVI GASA_DESI-FM-018-V10 Formato Mapa de Riesgos.xlsx]Opciones Tratamiento'!#REF!,AJ94='D:\Users\lizeth.pardo\Downloads\[IMVI GASA_DESI-FM-018-V10 Formato Mapa de Riesgos.xlsx]Opciones Tratamiento'!#REF!,AJ94='D:\Users\lizeth.pardo\Downloads\[IMVI GASA_DESI-FM-018-V10 Formato Mapa de Riesgos.xlsx]Opciones Tratamiento'!#REF!),ISBLANK(AJ94),ISTEXT(AJ94))</xm:f>
          </x14:formula1>
          <xm:sqref>AK94 AK96</xm:sqref>
        </x14:dataValidation>
        <x14:dataValidation type="custom" allowBlank="1" showInputMessage="1" showErrorMessage="1" error="Recuerde que las acciones se generan bajo la medida de mitigar el riesgo">
          <x14:formula1>
            <xm:f>IF(OR(AJ94='D:\Users\lizeth.pardo\Downloads\[IMVI GASA_DESI-FM-018-V10 Formato Mapa de Riesgos.xlsx]Opciones Tratamiento'!#REF!,AJ94='D:\Users\lizeth.pardo\Downloads\[IMVI GASA_DESI-FM-018-V10 Formato Mapa de Riesgos.xlsx]Opciones Tratamiento'!#REF!,AJ94='D:\Users\lizeth.pardo\Downloads\[IMVI GASA_DESI-FM-018-V10 Formato Mapa de Riesgos.xlsx]Opciones Tratamiento'!#REF!),ISBLANK(AJ94),ISTEXT(AJ94))</xm:f>
          </x14:formula1>
          <xm:sqref>AL94:AL96 AM94 AM96</xm:sqref>
        </x14:dataValidation>
        <x14:dataValidation type="custom" allowBlank="1" showInputMessage="1" showErrorMessage="1" error="Recuerde que las acciones se generan bajo la medida de mitigar el riesgo">
          <x14:formula1>
            <xm:f>IF(OR(AJ94='D:\Users\lizeth.pardo\Downloads\[IMVI GASA_DESI-FM-018-V10 Formato Mapa de Riesgos.xlsx]Opciones Tratamiento'!#REF!,AJ94='D:\Users\lizeth.pardo\Downloads\[IMVI GASA_DESI-FM-018-V10 Formato Mapa de Riesgos.xlsx]Opciones Tratamiento'!#REF!,AJ94='D:\Users\lizeth.pardo\Downloads\[IMVI GASA_DESI-FM-018-V10 Formato Mapa de Riesgos.xlsx]Opciones Tratamiento'!#REF!),ISBLANK(AJ94),ISTEXT(AJ94))</xm:f>
          </x14:formula1>
          <xm:sqref>AN94:AN96</xm:sqref>
        </x14:dataValidation>
        <x14:dataValidation type="list" allowBlank="1" showInputMessage="1" showErrorMessage="1">
          <x14:formula1>
            <xm:f>'D:\Users\lizeth.pardo\Downloads\[IMVI GASA_DESI-FM-018-V10 Formato Mapa de Riesgos.xlsx]Tabla Valoración controles'!#REF!</xm:f>
          </x14:formula1>
          <xm:sqref>AA94:AC96 X94:Y96</xm:sqref>
        </x14:dataValidation>
        <x14:dataValidation type="list" allowBlank="1" showInputMessage="1" showErrorMessage="1">
          <x14:formula1>
            <xm:f>'D:\Users\lizeth.pardo\Downloads\[IMVI GASA_DESI-FM-018-V10 Formato Mapa de Riesgos.xlsx]Opciones Tratamiento'!#REF!</xm:f>
          </x14:formula1>
          <xm:sqref>H94 AJ94:AJ96</xm:sqref>
        </x14:dataValidation>
        <x14:dataValidation type="custom" allowBlank="1" showInputMessage="1" showErrorMessage="1" error="Recuerde que las acciones se generan bajo la medida de mitigar el riesgo">
          <x14:formula1>
            <xm:f>IF(OR(AJ184='D:\OneDrive - uaermv\NATA SIG\2021\12. Diciembre\MR 2022\Observaciones\[9.13 GAM MR-2022-OBS OAP.xlsx]Opciones Tratamiento'!#REF!,AJ184='D:\OneDrive - uaermv\NATA SIG\2021\12. Diciembre\MR 2022\Observaciones\[9.13 GAM MR-2022-OBS OAP.xlsx]Opciones Tratamiento'!#REF!,AJ184='D:\OneDrive - uaermv\NATA SIG\2021\12. Diciembre\MR 2022\Observaciones\[9.13 GAM MR-2022-OBS OAP.xlsx]Opciones Tratamiento'!#REF!),ISBLANK(AJ184),ISTEXT(AJ184))</xm:f>
          </x14:formula1>
          <xm:sqref>AK184 AK190</xm:sqref>
        </x14:dataValidation>
        <x14:dataValidation type="custom" allowBlank="1" showInputMessage="1" showErrorMessage="1" error="Recuerde que las acciones se generan bajo la medida de mitigar el riesgo">
          <x14:formula1>
            <xm:f>IF(OR(AJ184='D:\OneDrive - uaermv\NATA SIG\2021\12. Diciembre\MR 2022\Observaciones\[9.13 GAM MR-2022-OBS OAP.xlsx]Opciones Tratamiento'!#REF!,AJ184='D:\OneDrive - uaermv\NATA SIG\2021\12. Diciembre\MR 2022\Observaciones\[9.13 GAM MR-2022-OBS OAP.xlsx]Opciones Tratamiento'!#REF!,AJ184='D:\OneDrive - uaermv\NATA SIG\2021\12. Diciembre\MR 2022\Observaciones\[9.13 GAM MR-2022-OBS OAP.xlsx]Opciones Tratamiento'!#REF!),ISBLANK(AJ184),ISTEXT(AJ184))</xm:f>
          </x14:formula1>
          <xm:sqref>AL184:AM184 AL190:AM190</xm:sqref>
        </x14:dataValidation>
        <x14:dataValidation type="custom" allowBlank="1" showInputMessage="1" showErrorMessage="1" error="Recuerde que las acciones se generan bajo la medida de mitigar el riesgo">
          <x14:formula1>
            <xm:f>IF(OR(AJ184='D:\OneDrive - uaermv\NATA SIG\2021\12. Diciembre\MR 2022\Observaciones\[9.13 GAM MR-2022-OBS OAP.xlsx]Opciones Tratamiento'!#REF!,AJ184='D:\OneDrive - uaermv\NATA SIG\2021\12. Diciembre\MR 2022\Observaciones\[9.13 GAM MR-2022-OBS OAP.xlsx]Opciones Tratamiento'!#REF!,AJ184='D:\OneDrive - uaermv\NATA SIG\2021\12. Diciembre\MR 2022\Observaciones\[9.13 GAM MR-2022-OBS OAP.xlsx]Opciones Tratamiento'!#REF!),ISBLANK(AJ184),ISTEXT(AJ184))</xm:f>
          </x14:formula1>
          <xm:sqref>AN184 AN190</xm:sqref>
        </x14:dataValidation>
        <x14:dataValidation type="list" allowBlank="1" showInputMessage="1" showErrorMessage="1">
          <x14:formula1>
            <xm:f>'D:\OneDrive - uaermv\NATA SIG\2021\12. Diciembre\MR 2022\Observaciones\[9.13 GAM MR-2022-OBS OAP.xlsx]Tabla Valoración controles'!#REF!</xm:f>
          </x14:formula1>
          <xm:sqref>X184:Y191 AA184:AC191</xm:sqref>
        </x14:dataValidation>
        <x14:dataValidation type="list" allowBlank="1" showInputMessage="1" showErrorMessage="1">
          <x14:formula1>
            <xm:f>'D:\OneDrive - uaermv\NATA SIG\2022\1. Enero\MR 2022\MR Ajustado\[9.13 GAM MR-2022-OBS OAP 30 (2).xlsx]Amenazas'!#REF!</xm:f>
          </x14:formula1>
          <xm:sqref>I184:I195</xm:sqref>
        </x14:dataValidation>
        <x14:dataValidation type="list" allowBlank="1" showInputMessage="1" showErrorMessage="1">
          <x14:formula1>
            <xm:f>'D:\OneDrive - uaermv\NATA SIG\2022\1. Enero\MR 2022\MR Ajustado\[9.13 GAM MR-2022-OBS OAP 30 (2).xlsx]Tipo de riesgos'!#REF!</xm:f>
          </x14:formula1>
          <xm:sqref>G184:G195</xm:sqref>
        </x14:dataValidation>
        <x14:dataValidation type="list" allowBlank="1" showInputMessage="1" showErrorMessage="1">
          <x14:formula1>
            <xm:f>'D:\OneDrive - uaermv\NATA SIG\2022\1. Enero\MR 2022\MR Ajustado\[9.13 GAM MR-2022-OBS OAP 30 (2).xlsx]Opciones Tratamiento'!#REF!</xm:f>
          </x14:formula1>
          <xm:sqref>K184 K190 C184:C195 AJ184:AJ195 H184:H195</xm:sqref>
        </x14:dataValidation>
        <x14:dataValidation type="custom" allowBlank="1" showInputMessage="1" showErrorMessage="1" error="Recuerde que las acciones se generan bajo la medida de mitigar el riesgo">
          <x14:formula1>
            <xm:f>IF(OR(AJ185='D:\OneDrive - uaermv\NATA SIG\2022\1. Enero\MR 2022\MR Ajustado\[9.13 GAM MR-2022-OBS OAP 30 (2).xlsx]Opciones Tratamiento'!#REF!,AJ185='D:\OneDrive - uaermv\NATA SIG\2022\1. Enero\MR 2022\MR Ajustado\[9.13 GAM MR-2022-OBS OAP 30 (2).xlsx]Opciones Tratamiento'!#REF!,AJ185='D:\OneDrive - uaermv\NATA SIG\2022\1. Enero\MR 2022\MR Ajustado\[9.13 GAM MR-2022-OBS OAP 30 (2).xlsx]Opciones Tratamiento'!#REF!),ISBLANK(AJ185),ISTEXT(AJ185))</xm:f>
          </x14:formula1>
          <xm:sqref>AN185:AN189 AN191:AN195</xm:sqref>
        </x14:dataValidation>
        <x14:dataValidation type="custom" allowBlank="1" showInputMessage="1" showErrorMessage="1" error="Recuerde que las acciones se generan bajo la medida de mitigar el riesgo">
          <x14:formula1>
            <xm:f>IF(OR(AJ185='D:\OneDrive - uaermv\NATA SIG\2022\1. Enero\MR 2022\MR Ajustado\[9.13 GAM MR-2022-OBS OAP 30 (2).xlsx]Opciones Tratamiento'!#REF!,AJ185='D:\OneDrive - uaermv\NATA SIG\2022\1. Enero\MR 2022\MR Ajustado\[9.13 GAM MR-2022-OBS OAP 30 (2).xlsx]Opciones Tratamiento'!#REF!,AJ185='D:\OneDrive - uaermv\NATA SIG\2022\1. Enero\MR 2022\MR Ajustado\[9.13 GAM MR-2022-OBS OAP 30 (2).xlsx]Opciones Tratamiento'!#REF!),ISBLANK(AJ185),ISTEXT(AJ185))</xm:f>
          </x14:formula1>
          <xm:sqref>AL185:AM189 AL191:AM195</xm:sqref>
        </x14:dataValidation>
        <x14:dataValidation type="list" allowBlank="1" showInputMessage="1" showErrorMessage="1">
          <x14:formula1>
            <xm:f>'D:\OneDrive - uaermv\NATA SIG\2022\1. Enero\MR 2022\MR Ajustado\[9.13 GAM MR-2022-OBS OAP 30 (2).xlsx]Tabla Impacto'!#REF!</xm:f>
          </x14:formula1>
          <xm:sqref>P184:P195</xm:sqref>
        </x14:dataValidation>
        <x14:dataValidation type="list" allowBlank="1" showInputMessage="1" showErrorMessage="1">
          <x14:formula1>
            <xm:f>'D:\OneDrive - uaermv\NATA SIG\2022\1. Enero\MR 2022\MR Ajustado\[9.13 GAM MR-2022-OBS OAP 30 (2).xlsx]Tabla Valoración controles'!#REF!</xm:f>
          </x14:formula1>
          <xm:sqref>X192:Y195 AA192:AC195</xm:sqref>
        </x14:dataValidation>
        <x14:dataValidation type="list" allowBlank="1" showInputMessage="1" showErrorMessage="1">
          <x14:formula1>
            <xm:f>'D:\OneDrive - uaermv\NATA SIG\2022\1. Enero\MR 2022\MR Ajustado\[GDOC DESI-FM-018-V10 MR 2022-ajustado obs OAP.xlsx]Amenazas'!#REF!</xm:f>
          </x14:formula1>
          <xm:sqref>I196:I207</xm:sqref>
        </x14:dataValidation>
        <x14:dataValidation type="list" allowBlank="1" showInputMessage="1" showErrorMessage="1">
          <x14:formula1>
            <xm:f>'D:\OneDrive - uaermv\NATA SIG\2022\1. Enero\MR 2022\MR Ajustado\[GDOC DESI-FM-018-V10 MR 2022-ajustado obs OAP.xlsx]Opciones Tratamiento'!#REF!</xm:f>
          </x14:formula1>
          <xm:sqref>K196 K202 C202:C207 AJ196:AJ207 H196:H207</xm:sqref>
        </x14:dataValidation>
        <x14:dataValidation type="custom" allowBlank="1" showInputMessage="1" showErrorMessage="1" error="Recuerde que las acciones se generan bajo la medida de mitigar el riesgo">
          <x14:formula1>
            <xm:f>IF(OR(AJ197='D:\OneDrive - uaermv\NATA SIG\2022\1. Enero\MR 2022\MR Ajustado\[GDOC DESI-FM-018-V10 MR 2022-ajustado obs OAP.xlsx]Opciones Tratamiento'!#REF!,AJ197='D:\OneDrive - uaermv\NATA SIG\2022\1. Enero\MR 2022\MR Ajustado\[GDOC DESI-FM-018-V10 MR 2022-ajustado obs OAP.xlsx]Opciones Tratamiento'!#REF!,AJ197='D:\OneDrive - uaermv\NATA SIG\2022\1. Enero\MR 2022\MR Ajustado\[GDOC DESI-FM-018-V10 MR 2022-ajustado obs OAP.xlsx]Opciones Tratamiento'!#REF!),ISBLANK(AJ197),ISTEXT(AJ197))</xm:f>
          </x14:formula1>
          <xm:sqref>AN197:AN207</xm:sqref>
        </x14:dataValidation>
        <x14:dataValidation type="custom" allowBlank="1" showInputMessage="1" showErrorMessage="1" error="Recuerde que las acciones se generan bajo la medida de mitigar el riesgo">
          <x14:formula1>
            <xm:f>IF(OR(AJ197='D:\OneDrive - uaermv\NATA SIG\2022\1. Enero\MR 2022\MR Ajustado\[GDOC DESI-FM-018-V10 MR 2022-ajustado obs OAP.xlsx]Opciones Tratamiento'!#REF!,AJ197='D:\OneDrive - uaermv\NATA SIG\2022\1. Enero\MR 2022\MR Ajustado\[GDOC DESI-FM-018-V10 MR 2022-ajustado obs OAP.xlsx]Opciones Tratamiento'!#REF!,AJ197='D:\OneDrive - uaermv\NATA SIG\2022\1. Enero\MR 2022\MR Ajustado\[GDOC DESI-FM-018-V10 MR 2022-ajustado obs OAP.xlsx]Opciones Tratamiento'!#REF!),ISBLANK(AJ197),ISTEXT(AJ197))</xm:f>
          </x14:formula1>
          <xm:sqref>AL197:AM207</xm:sqref>
        </x14:dataValidation>
        <x14:dataValidation type="custom" allowBlank="1" showInputMessage="1" showErrorMessage="1" error="Recuerde que las acciones se generan bajo la medida de mitigar el riesgo">
          <x14:formula1>
            <xm:f>IF(OR(AJ197='D:\OneDrive - uaermv\NATA SIG\2022\1. Enero\MR 2022\MR Ajustado\[GDOC DESI-FM-018-V10 MR 2022-ajustado obs OAP.xlsx]Opciones Tratamiento'!#REF!,AJ197='D:\OneDrive - uaermv\NATA SIG\2022\1. Enero\MR 2022\MR Ajustado\[GDOC DESI-FM-018-V10 MR 2022-ajustado obs OAP.xlsx]Opciones Tratamiento'!#REF!,AJ197='D:\OneDrive - uaermv\NATA SIG\2022\1. Enero\MR 2022\MR Ajustado\[GDOC DESI-FM-018-V10 MR 2022-ajustado obs OAP.xlsx]Opciones Tratamiento'!#REF!),ISBLANK(AJ197),ISTEXT(AJ197))</xm:f>
          </x14:formula1>
          <xm:sqref>AK197:AK207</xm:sqref>
        </x14:dataValidation>
        <x14:dataValidation type="list" allowBlank="1" showInputMessage="1" showErrorMessage="1">
          <x14:formula1>
            <xm:f>'D:\OneDrive - uaermv\NATA SIG\2022\1. Enero\MR 2022\MR Ajustado\[GDOC DESI-FM-018-V10 MR 2022-ajustado obs OAP.xlsx]Tabla Impacto'!#REF!</xm:f>
          </x14:formula1>
          <xm:sqref>P196:P207</xm:sqref>
        </x14:dataValidation>
        <x14:dataValidation type="list" allowBlank="1" showInputMessage="1" showErrorMessage="1">
          <x14:formula1>
            <xm:f>'D:\OneDrive - uaermv\NATA SIG\2022\1. Enero\MR 2022\MR Ajustado\[GDOC DESI-FM-018-V10 MR 2022-ajustado obs OAP.xlsx]Tabla Valoración controles'!#REF!</xm:f>
          </x14:formula1>
          <xm:sqref>X196:Y207 AA196:AC207</xm:sqref>
        </x14:dataValidation>
        <x14:dataValidation type="list" allowBlank="1" showInputMessage="1" showErrorMessage="1">
          <x14:formula1>
            <xm:f>'D:\OneDrive - uaermv\NATA SIG\2022\1. Enero\MR 2022\MR Ajustado\[GDOC DESI-FM-018-V10 MR 2022-ajustado obs OAP.xlsx]Tipo de riesgos'!#REF!</xm:f>
          </x14:formula1>
          <xm:sqref>G202:G207</xm:sqref>
        </x14:dataValidation>
        <x14:dataValidation type="list" allowBlank="1" showInputMessage="1" showErrorMessage="1">
          <x14:formula1>
            <xm:f>'D:\OneDrive - uaermv\NATA SIG\2022\1. Enero\MR 2022\MR Ajustado\[9.16 CEM-MR 2022.xlsx]Amenazas'!#REF!</xm:f>
          </x14:formula1>
          <xm:sqref>I214:I225</xm:sqref>
        </x14:dataValidation>
        <x14:dataValidation type="list" allowBlank="1" showInputMessage="1" showErrorMessage="1">
          <x14:formula1>
            <xm:f>'D:\OneDrive - uaermv\NATA SIG\2022\1. Enero\MR 2022\MR Ajustado\[9.16 CEM-MR 2022.xlsx]Tipo de riesgos'!#REF!</xm:f>
          </x14:formula1>
          <xm:sqref>G214:G225</xm:sqref>
        </x14:dataValidation>
        <x14:dataValidation type="list" allowBlank="1" showInputMessage="1" showErrorMessage="1">
          <x14:formula1>
            <xm:f>'D:\OneDrive - uaermv\NATA SIG\2022\1. Enero\MR 2022\MR Ajustado\[9.16 CEM-MR 2022.xlsx]Opciones Tratamiento'!#REF!</xm:f>
          </x14:formula1>
          <xm:sqref>K214 K220 C214:C225 AJ214:AJ225 H214:H225</xm:sqref>
        </x14:dataValidation>
        <x14:dataValidation type="custom" allowBlank="1" showInputMessage="1" showErrorMessage="1" error="Recuerde que las acciones se generan bajo la medida de mitigar el riesgo">
          <x14:formula1>
            <xm:f>IF(OR(AJ214='D:\OneDrive - uaermv\NATA SIG\2022\1. Enero\MR 2022\MR Ajustado\[9.16 CEM-MR 2022.xlsx]Opciones Tratamiento'!#REF!,AJ214='D:\OneDrive - uaermv\NATA SIG\2022\1. Enero\MR 2022\MR Ajustado\[9.16 CEM-MR 2022.xlsx]Opciones Tratamiento'!#REF!,AJ214='D:\OneDrive - uaermv\NATA SIG\2022\1. Enero\MR 2022\MR Ajustado\[9.16 CEM-MR 2022.xlsx]Opciones Tratamiento'!#REF!),ISBLANK(AJ214),ISTEXT(AJ214))</xm:f>
          </x14:formula1>
          <xm:sqref>AN214:AN225</xm:sqref>
        </x14:dataValidation>
        <x14:dataValidation type="custom" allowBlank="1" showInputMessage="1" showErrorMessage="1" error="Recuerde que las acciones se generan bajo la medida de mitigar el riesgo">
          <x14:formula1>
            <xm:f>IF(OR(AJ214='D:\OneDrive - uaermv\NATA SIG\2022\1. Enero\MR 2022\MR Ajustado\[9.16 CEM-MR 2022.xlsx]Opciones Tratamiento'!#REF!,AJ214='D:\OneDrive - uaermv\NATA SIG\2022\1. Enero\MR 2022\MR Ajustado\[9.16 CEM-MR 2022.xlsx]Opciones Tratamiento'!#REF!,AJ214='D:\OneDrive - uaermv\NATA SIG\2022\1. Enero\MR 2022\MR Ajustado\[9.16 CEM-MR 2022.xlsx]Opciones Tratamiento'!#REF!),ISBLANK(AJ214),ISTEXT(AJ214))</xm:f>
          </x14:formula1>
          <xm:sqref>AL214:AM225</xm:sqref>
        </x14:dataValidation>
        <x14:dataValidation type="custom" allowBlank="1" showInputMessage="1" showErrorMessage="1" error="Recuerde que las acciones se generan bajo la medida de mitigar el riesgo">
          <x14:formula1>
            <xm:f>IF(OR(AJ214='D:\OneDrive - uaermv\NATA SIG\2022\1. Enero\MR 2022\MR Ajustado\[9.16 CEM-MR 2022.xlsx]Opciones Tratamiento'!#REF!,AJ214='D:\OneDrive - uaermv\NATA SIG\2022\1. Enero\MR 2022\MR Ajustado\[9.16 CEM-MR 2022.xlsx]Opciones Tratamiento'!#REF!,AJ214='D:\OneDrive - uaermv\NATA SIG\2022\1. Enero\MR 2022\MR Ajustado\[9.16 CEM-MR 2022.xlsx]Opciones Tratamiento'!#REF!),ISBLANK(AJ214),ISTEXT(AJ214))</xm:f>
          </x14:formula1>
          <xm:sqref>AK214:AK225</xm:sqref>
        </x14:dataValidation>
        <x14:dataValidation type="list" allowBlank="1" showInputMessage="1" showErrorMessage="1">
          <x14:formula1>
            <xm:f>'D:\OneDrive - uaermv\NATA SIG\2022\1. Enero\MR 2022\MR Ajustado\[9.16 CEM-MR 2022.xlsx]Tabla Impacto'!#REF!</xm:f>
          </x14:formula1>
          <xm:sqref>P214:P225</xm:sqref>
        </x14:dataValidation>
        <x14:dataValidation type="list" allowBlank="1" showInputMessage="1" showErrorMessage="1">
          <x14:formula1>
            <xm:f>'D:\OneDrive - uaermv\NATA SIG\2022\1. Enero\MR 2022\MR Ajustado\[9.16 CEM-MR 2022.xlsx]Tabla Valoración controles'!#REF!</xm:f>
          </x14:formula1>
          <xm:sqref>X214:Y225 AA214:AC225</xm:sqref>
        </x14:dataValidation>
        <x14:dataValidation type="custom" allowBlank="1" showInputMessage="1" showErrorMessage="1" error="Recuerde que las acciones se generan bajo la medida de mitigar el riesgo">
          <x14:formula1>
            <xm:f>IF(OR(AJ10='D:\OneDrive - uaermv\NATA SIG\2021\11. Noviembre\Mesas de riesgos\[DESI-FM-018-V10 Formato Mapa de Riesgos de Proceso.xlsx]Opciones Tratamiento'!#REF!,AJ10='D:\OneDrive - uaermv\NATA SIG\2021\11. Noviembre\Mesas de riesgos\[DESI-FM-018-V10 Formato Mapa de Riesgos de Proceso.xlsx]Opciones Tratamiento'!#REF!,AJ10='D:\OneDrive - uaermv\NATA SIG\2021\11. Noviembre\Mesas de riesgos\[DESI-FM-018-V10 Formato Mapa de Riesgos de Proceso.xlsx]Opciones Tratamiento'!#REF!),ISBLANK(AJ10),ISTEXT(AJ10))</xm:f>
          </x14:formula1>
          <xm:sqref>AN10:AN15</xm:sqref>
        </x14:dataValidation>
        <x14:dataValidation type="custom" allowBlank="1" showInputMessage="1" showErrorMessage="1" error="Recuerde que las acciones se generan bajo la medida de mitigar el riesgo">
          <x14:formula1>
            <xm:f>IF(OR(AJ10='D:\OneDrive - uaermv\NATA SIG\2021\11. Noviembre\Mesas de riesgos\[DESI-FM-018-V10 Formato Mapa de Riesgos de Proceso.xlsx]Opciones Tratamiento'!#REF!,AJ10='D:\OneDrive - uaermv\NATA SIG\2021\11. Noviembre\Mesas de riesgos\[DESI-FM-018-V10 Formato Mapa de Riesgos de Proceso.xlsx]Opciones Tratamiento'!#REF!,AJ10='D:\OneDrive - uaermv\NATA SIG\2021\11. Noviembre\Mesas de riesgos\[DESI-FM-018-V10 Formato Mapa de Riesgos de Proceso.xlsx]Opciones Tratamiento'!#REF!),ISBLANK(AJ10),ISTEXT(AJ10))</xm:f>
          </x14:formula1>
          <xm:sqref>AL10:AM15</xm:sqref>
        </x14:dataValidation>
        <x14:dataValidation type="custom" allowBlank="1" showInputMessage="1" showErrorMessage="1" error="Recuerde que las acciones se generan bajo la medida de mitigar el riesgo">
          <x14:formula1>
            <xm:f>IF(OR(AJ10='D:\OneDrive - uaermv\NATA SIG\2021\11. Noviembre\Mesas de riesgos\[DESI-FM-018-V10 Formato Mapa de Riesgos de Proceso.xlsx]Opciones Tratamiento'!#REF!,AJ10='D:\OneDrive - uaermv\NATA SIG\2021\11. Noviembre\Mesas de riesgos\[DESI-FM-018-V10 Formato Mapa de Riesgos de Proceso.xlsx]Opciones Tratamiento'!#REF!,AJ10='D:\OneDrive - uaermv\NATA SIG\2021\11. Noviembre\Mesas de riesgos\[DESI-FM-018-V10 Formato Mapa de Riesgos de Proceso.xlsx]Opciones Tratamiento'!#REF!),ISBLANK(AJ10),ISTEXT(AJ10))</xm:f>
          </x14:formula1>
          <xm:sqref>AK10:AK15</xm:sqref>
        </x14:dataValidation>
        <x14:dataValidation type="list" allowBlank="1" showInputMessage="1" showErrorMessage="1">
          <x14:formula1>
            <xm:f>'D:\OneDrive - uaermv\NATA SIG\2022\1. Enero\MR 2022\MR Ajustado\[1. DESI MR-2022-AJUSTADO.xlsx]Amenazas'!#REF!</xm:f>
          </x14:formula1>
          <xm:sqref>I10:I27</xm:sqref>
        </x14:dataValidation>
        <x14:dataValidation type="list" allowBlank="1" showInputMessage="1" showErrorMessage="1">
          <x14:formula1>
            <xm:f>'D:\OneDrive - uaermv\NATA SIG\2022\1. Enero\MR 2022\MR Ajustado\[1. DESI MR-2022-AJUSTADO.xlsx]Tipo de riesgos'!#REF!</xm:f>
          </x14:formula1>
          <xm:sqref>G10:G27</xm:sqref>
        </x14:dataValidation>
        <x14:dataValidation type="list" allowBlank="1" showInputMessage="1" showErrorMessage="1">
          <x14:formula1>
            <xm:f>'D:\OneDrive - uaermv\NATA SIG\2022\1. Enero\MR 2022\MR Ajustado\[1. DESI MR-2022-AJUSTADO.xlsx]Opciones Tratamiento'!#REF!</xm:f>
          </x14:formula1>
          <xm:sqref>K10 K16 K22 C10:C27 AJ10:AJ27 H10:H27</xm:sqref>
        </x14:dataValidation>
        <x14:dataValidation type="list" allowBlank="1" showInputMessage="1" showErrorMessage="1">
          <x14:formula1>
            <xm:f>'D:\OneDrive - uaermv\NATA SIG\2022\1. Enero\MR 2022\MR Ajustado\[1. DESI MR-2022-AJUSTADO.xlsx]Tabla Impacto'!#REF!</xm:f>
          </x14:formula1>
          <xm:sqref>P10:P27</xm:sqref>
        </x14:dataValidation>
        <x14:dataValidation type="list" allowBlank="1" showInputMessage="1" showErrorMessage="1">
          <x14:formula1>
            <xm:f>'D:\OneDrive - uaermv\NATA SIG\2022\1. Enero\MR 2022\MR Ajustado\[1. DESI MR-2022-AJUSTADO.xlsx]Tabla Valoración controles'!#REF!</xm:f>
          </x14:formula1>
          <xm:sqref>X10:Y27 AA10:AC27</xm:sqref>
        </x14:dataValidation>
        <x14:dataValidation type="custom" allowBlank="1" showInputMessage="1" showErrorMessage="1" error="Recuerde que las acciones se generan bajo la medida de mitigar el riesgo">
          <x14:formula1>
            <xm:f>IF(OR(AJ18='https://uaermv.sharepoint.com/sites/ProcesoDESI/Documentos compartidos/150 220 INSTRUMENTOS DEL SISTEMA DE GESTIÓN/150 220 40 Manuales de administración del riesgo/2022/Observaciones a MR 2022/[1. DESI-MR-2022-V0.xlsx]Opciones Tratamiento'!#REF!,AJ18='https://uaermv.sharepoint.com/sites/ProcesoDESI/Documentos compartidos/150 220 INSTRUMENTOS DEL SISTEMA DE GESTIÓN/150 220 40 Manuales de administración del riesgo/2022/Observaciones a MR 2022/[1. DESI-MR-2022-V0.xlsx]Opciones Tratamiento'!#REF!,AJ18='https://uaermv.sharepoint.com/sites/ProcesoDESI/Documentos compartidos/150 220 INSTRUMENTOS DEL SISTEMA DE GESTIÓN/150 220 40 Manuales de administración del riesgo/2022/Observaciones a MR 2022/[1. DESI-MR-2022-V0.xlsx]Opciones Tratamiento'!#REF!),ISBLANK(AJ18),ISTEXT(AJ18))</xm:f>
          </x14:formula1>
          <xm:sqref>AK18:AK22 AK24:AK27</xm:sqref>
        </x14:dataValidation>
        <x14:dataValidation type="custom" allowBlank="1" showInputMessage="1" showErrorMessage="1" error="Recuerde que las acciones se generan bajo la medida de mitigar el riesgo">
          <x14:formula1>
            <xm:f>IF(OR(AJ18='https://uaermv.sharepoint.com/sites/ProcesoDESI/Documentos compartidos/150 220 INSTRUMENTOS DEL SISTEMA DE GESTIÓN/150 220 40 Manuales de administración del riesgo/2022/Observaciones a MR 2022/[1. DESI-MR-2022-V0.xlsx]Opciones Tratamiento'!#REF!,AJ18='https://uaermv.sharepoint.com/sites/ProcesoDESI/Documentos compartidos/150 220 INSTRUMENTOS DEL SISTEMA DE GESTIÓN/150 220 40 Manuales de administración del riesgo/2022/Observaciones a MR 2022/[1. DESI-MR-2022-V0.xlsx]Opciones Tratamiento'!#REF!,AJ18='https://uaermv.sharepoint.com/sites/ProcesoDESI/Documentos compartidos/150 220 INSTRUMENTOS DEL SISTEMA DE GESTIÓN/150 220 40 Manuales de administración del riesgo/2022/Observaciones a MR 2022/[1. DESI-MR-2022-V0.xlsx]Opciones Tratamiento'!#REF!),ISBLANK(AJ18),ISTEXT(AJ18))</xm:f>
          </x14:formula1>
          <xm:sqref>AL18:AM21 AL24:AM27</xm:sqref>
        </x14:dataValidation>
        <x14:dataValidation type="custom" allowBlank="1" showInputMessage="1" showErrorMessage="1" error="Recuerde que las acciones se generan bajo la medida de mitigar el riesgo">
          <x14:formula1>
            <xm:f>IF(OR(AJ18='https://uaermv.sharepoint.com/sites/ProcesoDESI/Documentos compartidos/150 220 INSTRUMENTOS DEL SISTEMA DE GESTIÓN/150 220 40 Manuales de administración del riesgo/2022/Observaciones a MR 2022/[1. DESI-MR-2022-V0.xlsx]Opciones Tratamiento'!#REF!,AJ18='https://uaermv.sharepoint.com/sites/ProcesoDESI/Documentos compartidos/150 220 INSTRUMENTOS DEL SISTEMA DE GESTIÓN/150 220 40 Manuales de administración del riesgo/2022/Observaciones a MR 2022/[1. DESI-MR-2022-V0.xlsx]Opciones Tratamiento'!#REF!,AJ18='https://uaermv.sharepoint.com/sites/ProcesoDESI/Documentos compartidos/150 220 INSTRUMENTOS DEL SISTEMA DE GESTIÓN/150 220 40 Manuales de administración del riesgo/2022/Observaciones a MR 2022/[1. DESI-MR-2022-V0.xlsx]Opciones Tratamiento'!#REF!),ISBLANK(AJ18),ISTEXT(AJ18))</xm:f>
          </x14:formula1>
          <xm:sqref>AN18:AN22 AN24:AN27</xm:sqref>
        </x14:dataValidation>
        <x14:dataValidation type="list" allowBlank="1" showInputMessage="1" showErrorMessage="1">
          <x14:formula1>
            <xm:f>'D:\OneDrive - uaermv\NATA SIG\2022\1. Enero\MR 2022\MR Ajustado\[9.3 EGTI - DESI-FM-018-V10_Formato_Mapa_de_Riesgos_de_Proceso.xlsx]Amenazas'!#REF!</xm:f>
          </x14:formula1>
          <xm:sqref>I52:I57</xm:sqref>
        </x14:dataValidation>
        <x14:dataValidation type="list" allowBlank="1" showInputMessage="1" showErrorMessage="1">
          <x14:formula1>
            <xm:f>'D:\OneDrive - uaermv\NATA SIG\2022\1. Enero\MR 2022\MR Ajustado\[9.3 EGTI - DESI-FM-018-V10_Formato_Mapa_de_Riesgos_de_Proceso.xlsx]Tipo de riesgos'!#REF!</xm:f>
          </x14:formula1>
          <xm:sqref>G52:G57</xm:sqref>
        </x14:dataValidation>
        <x14:dataValidation type="list" allowBlank="1" showInputMessage="1" showErrorMessage="1">
          <x14:formula1>
            <xm:f>'D:\OneDrive - uaermv\NATA SIG\2022\1. Enero\MR 2022\MR Ajustado\[9.3 EGTI - DESI-FM-018-V10_Formato_Mapa_de_Riesgos_de_Proceso.xlsx]Opciones Tratamiento'!#REF!</xm:f>
          </x14:formula1>
          <xm:sqref>K52 C52:C57 AJ52:AJ57 H52:H57</xm:sqref>
        </x14:dataValidation>
        <x14:dataValidation type="custom" allowBlank="1" showInputMessage="1" showErrorMessage="1" error="Recuerde que las acciones se generan bajo la medida de mitigar el riesgo">
          <x14:formula1>
            <xm:f>IF(OR(AJ52='D:\OneDrive - uaermv\NATA SIG\2022\1. Enero\MR 2022\MR Ajustado\[9.3 EGTI - DESI-FM-018-V10_Formato_Mapa_de_Riesgos_de_Proceso.xlsx]Opciones Tratamiento'!#REF!,AJ52='D:\OneDrive - uaermv\NATA SIG\2022\1. Enero\MR 2022\MR Ajustado\[9.3 EGTI - DESI-FM-018-V10_Formato_Mapa_de_Riesgos_de_Proceso.xlsx]Opciones Tratamiento'!#REF!,AJ52='D:\OneDrive - uaermv\NATA SIG\2022\1. Enero\MR 2022\MR Ajustado\[9.3 EGTI - DESI-FM-018-V10_Formato_Mapa_de_Riesgos_de_Proceso.xlsx]Opciones Tratamiento'!#REF!),ISBLANK(AJ52),ISTEXT(AJ52))</xm:f>
          </x14:formula1>
          <xm:sqref>AN52:AN57</xm:sqref>
        </x14:dataValidation>
        <x14:dataValidation type="custom" allowBlank="1" showInputMessage="1" showErrorMessage="1" error="Recuerde que las acciones se generan bajo la medida de mitigar el riesgo">
          <x14:formula1>
            <xm:f>IF(OR(AJ52='D:\OneDrive - uaermv\NATA SIG\2022\1. Enero\MR 2022\MR Ajustado\[9.3 EGTI - DESI-FM-018-V10_Formato_Mapa_de_Riesgos_de_Proceso.xlsx]Opciones Tratamiento'!#REF!,AJ52='D:\OneDrive - uaermv\NATA SIG\2022\1. Enero\MR 2022\MR Ajustado\[9.3 EGTI - DESI-FM-018-V10_Formato_Mapa_de_Riesgos_de_Proceso.xlsx]Opciones Tratamiento'!#REF!,AJ52='D:\OneDrive - uaermv\NATA SIG\2022\1. Enero\MR 2022\MR Ajustado\[9.3 EGTI - DESI-FM-018-V10_Formato_Mapa_de_Riesgos_de_Proceso.xlsx]Opciones Tratamiento'!#REF!),ISBLANK(AJ52),ISTEXT(AJ52))</xm:f>
          </x14:formula1>
          <xm:sqref>AL52:AM57</xm:sqref>
        </x14:dataValidation>
        <x14:dataValidation type="custom" allowBlank="1" showInputMessage="1" showErrorMessage="1" error="Recuerde que las acciones se generan bajo la medida de mitigar el riesgo">
          <x14:formula1>
            <xm:f>IF(OR(AJ52='D:\OneDrive - uaermv\NATA SIG\2022\1. Enero\MR 2022\MR Ajustado\[9.3 EGTI - DESI-FM-018-V10_Formato_Mapa_de_Riesgos_de_Proceso.xlsx]Opciones Tratamiento'!#REF!,AJ52='D:\OneDrive - uaermv\NATA SIG\2022\1. Enero\MR 2022\MR Ajustado\[9.3 EGTI - DESI-FM-018-V10_Formato_Mapa_de_Riesgos_de_Proceso.xlsx]Opciones Tratamiento'!#REF!,AJ52='D:\OneDrive - uaermv\NATA SIG\2022\1. Enero\MR 2022\MR Ajustado\[9.3 EGTI - DESI-FM-018-V10_Formato_Mapa_de_Riesgos_de_Proceso.xlsx]Opciones Tratamiento'!#REF!),ISBLANK(AJ52),ISTEXT(AJ52))</xm:f>
          </x14:formula1>
          <xm:sqref>AK52:AK57</xm:sqref>
        </x14:dataValidation>
        <x14:dataValidation type="list" allowBlank="1" showInputMessage="1" showErrorMessage="1">
          <x14:formula1>
            <xm:f>'D:\OneDrive - uaermv\NATA SIG\2022\1. Enero\MR 2022\MR Ajustado\[9.3 EGTI - DESI-FM-018-V10_Formato_Mapa_de_Riesgos_de_Proceso.xlsx]Tabla Impacto'!#REF!</xm:f>
          </x14:formula1>
          <xm:sqref>P52:P57</xm:sqref>
        </x14:dataValidation>
        <x14:dataValidation type="list" allowBlank="1" showInputMessage="1" showErrorMessage="1">
          <x14:formula1>
            <xm:f>'D:\OneDrive - uaermv\NATA SIG\2022\1. Enero\MR 2022\MR Ajustado\[9.3 EGTI - DESI-FM-018-V10_Formato_Mapa_de_Riesgos_de_Proceso.xlsx]Tabla Valoración controles'!#REF!</xm:f>
          </x14:formula1>
          <xm:sqref>X52:Y57 AA52:AC57</xm:sqref>
        </x14:dataValidation>
        <x14:dataValidation type="custom" allowBlank="1" showInputMessage="1" showErrorMessage="1" error="Recuerde que las acciones se generan bajo la medida de mitigar el riesgo">
          <x14:formula1>
            <xm:f>IF(OR(AJ61='[4. PIV MR-2022-OBS OAP 30.xlsx]Opciones Tratamiento'!#REF!,AJ61='[4. PIV MR-2022-OBS OAP 30.xlsx]Opciones Tratamiento'!#REF!,AJ61='[4. PIV MR-2022-OBS OAP 30.xlsx]Opciones Tratamiento'!#REF!),ISBLANK(AJ61),ISTEXT(AJ61))</xm:f>
          </x14:formula1>
          <xm:sqref>AK61:AK63</xm:sqref>
        </x14:dataValidation>
        <x14:dataValidation type="custom" allowBlank="1" showInputMessage="1" showErrorMessage="1" error="Recuerde que las acciones se generan bajo la medida de mitigar el riesgo">
          <x14:formula1>
            <xm:f>IF(OR(AJ61='[4. PIV MR-2022-OBS OAP 30.xlsx]Opciones Tratamiento'!#REF!,AJ61='[4. PIV MR-2022-OBS OAP 30.xlsx]Opciones Tratamiento'!#REF!,AJ61='[4. PIV MR-2022-OBS OAP 30.xlsx]Opciones Tratamiento'!#REF!),ISBLANK(AJ61),ISTEXT(AJ61))</xm:f>
          </x14:formula1>
          <xm:sqref>AL61:AM63</xm:sqref>
        </x14:dataValidation>
        <x14:dataValidation type="custom" allowBlank="1" showInputMessage="1" showErrorMessage="1" error="Recuerde que las acciones se generan bajo la medida de mitigar el riesgo">
          <x14:formula1>
            <xm:f>IF(OR(AJ61='[4. PIV MR-2022-OBS OAP 30.xlsx]Opciones Tratamiento'!#REF!,AJ61='[4. PIV MR-2022-OBS OAP 30.xlsx]Opciones Tratamiento'!#REF!,AJ61='[4. PIV MR-2022-OBS OAP 30.xlsx]Opciones Tratamiento'!#REF!),ISBLANK(AJ61),ISTEXT(AJ61))</xm:f>
          </x14:formula1>
          <xm:sqref>AN61:AN63</xm:sqref>
        </x14:dataValidation>
        <x14:dataValidation type="custom" allowBlank="1" showInputMessage="1" showErrorMessage="1" error="Recuerde que las acciones se generan bajo la medida de mitigar el riesgo">
          <x14:formula1>
            <xm:f>IF(OR(AJ58='D:\OneDrive - uaermv\NATA SIG\2021\12. Diciembre\MR 2022\15 dic MR pro\[4. PIV Mapa de Riesgos SMVL 2022.xlsx]Opciones Tratamiento'!#REF!,AJ58='D:\OneDrive - uaermv\NATA SIG\2021\12. Diciembre\MR 2022\15 dic MR pro\[4. PIV Mapa de Riesgos SMVL 2022.xlsx]Opciones Tratamiento'!#REF!,AJ58='D:\OneDrive - uaermv\NATA SIG\2021\12. Diciembre\MR 2022\15 dic MR pro\[4. PIV Mapa de Riesgos SMVL 2022.xlsx]Opciones Tratamiento'!#REF!),ISBLANK(AJ58),ISTEXT(AJ58))</xm:f>
          </x14:formula1>
          <xm:sqref>AN58:AN60 AN64:AN65</xm:sqref>
        </x14:dataValidation>
        <x14:dataValidation type="custom" allowBlank="1" showInputMessage="1" showErrorMessage="1" error="Recuerde que las acciones se generan bajo la medida de mitigar el riesgo">
          <x14:formula1>
            <xm:f>IF(OR(AJ58='D:\OneDrive - uaermv\NATA SIG\2021\12. Diciembre\MR 2022\15 dic MR pro\[4. PIV Mapa de Riesgos SMVL 2022.xlsx]Opciones Tratamiento'!#REF!,AJ58='D:\OneDrive - uaermv\NATA SIG\2021\12. Diciembre\MR 2022\15 dic MR pro\[4. PIV Mapa de Riesgos SMVL 2022.xlsx]Opciones Tratamiento'!#REF!,AJ58='D:\OneDrive - uaermv\NATA SIG\2021\12. Diciembre\MR 2022\15 dic MR pro\[4. PIV Mapa de Riesgos SMVL 2022.xlsx]Opciones Tratamiento'!#REF!),ISBLANK(AJ58),ISTEXT(AJ58))</xm:f>
          </x14:formula1>
          <xm:sqref>AL58:AM60 AL64:AM65</xm:sqref>
        </x14:dataValidation>
        <x14:dataValidation type="custom" allowBlank="1" showInputMessage="1" showErrorMessage="1" error="Recuerde que las acciones se generan bajo la medida de mitigar el riesgo">
          <x14:formula1>
            <xm:f>IF(OR(AJ58='D:\OneDrive - uaermv\NATA SIG\2021\12. Diciembre\MR 2022\15 dic MR pro\[4. PIV Mapa de Riesgos SMVL 2022.xlsx]Opciones Tratamiento'!#REF!,AJ58='D:\OneDrive - uaermv\NATA SIG\2021\12. Diciembre\MR 2022\15 dic MR pro\[4. PIV Mapa de Riesgos SMVL 2022.xlsx]Opciones Tratamiento'!#REF!,AJ58='D:\OneDrive - uaermv\NATA SIG\2021\12. Diciembre\MR 2022\15 dic MR pro\[4. PIV Mapa de Riesgos SMVL 2022.xlsx]Opciones Tratamiento'!#REF!),ISBLANK(AJ58),ISTEXT(AJ58))</xm:f>
          </x14:formula1>
          <xm:sqref>AK58:AK60 AK64:AK65</xm:sqref>
        </x14:dataValidation>
        <x14:dataValidation type="list" allowBlank="1" showInputMessage="1" showErrorMessage="1">
          <x14:formula1>
            <xm:f>'D:\OneDrive - uaermv\NATA SIG\2022\1. Enero\MR 2022\MR Ajustado\[4. PIV MR-2022 AJUSTADOO.xlsx]Amenazas'!#REF!</xm:f>
          </x14:formula1>
          <xm:sqref>I58:I69</xm:sqref>
        </x14:dataValidation>
        <x14:dataValidation type="list" allowBlank="1" showInputMessage="1" showErrorMessage="1">
          <x14:formula1>
            <xm:f>'D:\OneDrive - uaermv\NATA SIG\2022\1. Enero\MR 2022\MR Ajustado\[4. PIV MR-2022 AJUSTADOO.xlsx]Tipo de riesgos'!#REF!</xm:f>
          </x14:formula1>
          <xm:sqref>G58:G69</xm:sqref>
        </x14:dataValidation>
        <x14:dataValidation type="list" allowBlank="1" showInputMessage="1" showErrorMessage="1">
          <x14:formula1>
            <xm:f>'D:\OneDrive - uaermv\NATA SIG\2022\1. Enero\MR 2022\MR Ajustado\[4. PIV MR-2022 AJUSTADOO.xlsx]Opciones Tratamiento'!#REF!</xm:f>
          </x14:formula1>
          <xm:sqref>K58 K64 C58:C69 AJ58:AJ69 H58:H69</xm:sqref>
        </x14:dataValidation>
        <x14:dataValidation type="list" allowBlank="1" showInputMessage="1" showErrorMessage="1">
          <x14:formula1>
            <xm:f>'D:\OneDrive - uaermv\NATA SIG\2022\1. Enero\MR 2022\MR Ajustado\[4. PIV MR-2022 AJUSTADOO.xlsx]Tabla Impacto'!#REF!</xm:f>
          </x14:formula1>
          <xm:sqref>P58:P69</xm:sqref>
        </x14:dataValidation>
        <x14:dataValidation type="list" allowBlank="1" showInputMessage="1" showErrorMessage="1">
          <x14:formula1>
            <xm:f>'D:\OneDrive - uaermv\NATA SIG\2022\1. Enero\MR 2022\MR Ajustado\[4. PIV MR-2022 AJUSTADOO.xlsx]Tabla Valoración controles'!#REF!</xm:f>
          </x14:formula1>
          <xm:sqref>X58:Y69 AA58:AC69</xm:sqref>
        </x14:dataValidation>
        <x14:dataValidation type="custom" allowBlank="1" showInputMessage="1" showErrorMessage="1" error="Recuerde que las acciones se generan bajo la medida de mitigar el riesgo">
          <x14:formula1>
            <xm:f>IF(OR(AJ66='D:\OneDrive - uaermv\NATA SIG\2022\1. Enero\MR 2022\MR Ajustado\[4. PIV MR-2022 AJUSTADOO.xlsx]Opciones Tratamiento'!#REF!,AJ66='D:\OneDrive - uaermv\NATA SIG\2022\1. Enero\MR 2022\MR Ajustado\[4. PIV MR-2022 AJUSTADOO.xlsx]Opciones Tratamiento'!#REF!,AJ66='D:\OneDrive - uaermv\NATA SIG\2022\1. Enero\MR 2022\MR Ajustado\[4. PIV MR-2022 AJUSTADOO.xlsx]Opciones Tratamiento'!#REF!),ISBLANK(AJ66),ISTEXT(AJ66))</xm:f>
          </x14:formula1>
          <xm:sqref>AN66:AN69</xm:sqref>
        </x14:dataValidation>
        <x14:dataValidation type="custom" allowBlank="1" showInputMessage="1" showErrorMessage="1" error="Recuerde que las acciones se generan bajo la medida de mitigar el riesgo">
          <x14:formula1>
            <xm:f>IF(OR(AJ66='D:\OneDrive - uaermv\NATA SIG\2022\1. Enero\MR 2022\MR Ajustado\[4. PIV MR-2022 AJUSTADOO.xlsx]Opciones Tratamiento'!#REF!,AJ66='D:\OneDrive - uaermv\NATA SIG\2022\1. Enero\MR 2022\MR Ajustado\[4. PIV MR-2022 AJUSTADOO.xlsx]Opciones Tratamiento'!#REF!,AJ66='D:\OneDrive - uaermv\NATA SIG\2022\1. Enero\MR 2022\MR Ajustado\[4. PIV MR-2022 AJUSTADOO.xlsx]Opciones Tratamiento'!#REF!),ISBLANK(AJ66),ISTEXT(AJ66))</xm:f>
          </x14:formula1>
          <xm:sqref>AL66:AM69</xm:sqref>
        </x14:dataValidation>
        <x14:dataValidation type="custom" allowBlank="1" showInputMessage="1" showErrorMessage="1" error="Recuerde que las acciones se generan bajo la medida de mitigar el riesgo">
          <x14:formula1>
            <xm:f>IF(OR(AJ66='D:\OneDrive - uaermv\NATA SIG\2022\1. Enero\MR 2022\MR Ajustado\[4. PIV MR-2022 AJUSTADOO.xlsx]Opciones Tratamiento'!#REF!,AJ66='D:\OneDrive - uaermv\NATA SIG\2022\1. Enero\MR 2022\MR Ajustado\[4. PIV MR-2022 AJUSTADOO.xlsx]Opciones Tratamiento'!#REF!,AJ66='D:\OneDrive - uaermv\NATA SIG\2022\1. Enero\MR 2022\MR Ajustado\[4. PIV MR-2022 AJUSTADOO.xlsx]Opciones Tratamiento'!#REF!),ISBLANK(AJ66),ISTEXT(AJ66))</xm:f>
          </x14:formula1>
          <xm:sqref>AK66:AK69</xm:sqref>
        </x14:dataValidation>
        <x14:dataValidation type="custom" allowBlank="1" showInputMessage="1" showErrorMessage="1" error="Recuerde que las acciones se generan bajo la medida de mitigar el riesgo">
          <x14:formula1>
            <xm:f>IF(OR(AJ113='D:\OneDrive - uaermv\NATA SIG\2022\1. Enero\MR 2022\MR Ajustado\[8. GREF - DESI-FM-018-V10_Formato_Mapa_de_Riesgos_de_Proceso con observaciones.xlsx]Opciones Tratamiento'!#REF!,AJ113='D:\OneDrive - uaermv\NATA SIG\2022\1. Enero\MR 2022\MR Ajustado\[8. GREF - DESI-FM-018-V10_Formato_Mapa_de_Riesgos_de_Proceso con observaciones.xlsx]Opciones Tratamiento'!#REF!,AJ113='D:\OneDrive - uaermv\NATA SIG\2022\1. Enero\MR 2022\MR Ajustado\[8. GREF - DESI-FM-018-V10_Formato_Mapa_de_Riesgos_de_Proceso con observaciones.xlsx]Opciones Tratamiento'!#REF!),ISBLANK(AJ113),ISTEXT(AJ113))</xm:f>
          </x14:formula1>
          <xm:sqref>AK112</xm:sqref>
        </x14:dataValidation>
        <x14:dataValidation type="list" allowBlank="1" showInputMessage="1" showErrorMessage="1">
          <x14:formula1>
            <xm:f>'D:\OneDrive - uaermv\NATA SIG\2022\1. Enero\MR 2022\MR Ajustado\[8. GREF - DESI-FM-018-V10_Formato_Mapa_de_Riesgos_de_Proceso con observaciones.xlsx]Opciones Tratamiento'!#REF!</xm:f>
          </x14:formula1>
          <xm:sqref>K100 K112 K106 K118 C100:C123 AJ100:AJ123 H100:H123</xm:sqref>
        </x14:dataValidation>
        <x14:dataValidation type="custom" allowBlank="1" showInputMessage="1" showErrorMessage="1" error="Recuerde que las acciones se generan bajo la medida de mitigar el riesgo">
          <x14:formula1>
            <xm:f>IF(OR(AJ100='D:\OneDrive - uaermv\NATA SIG\2022\1. Enero\MR 2022\MR Ajustado\[8. GREF - DESI-FM-018-V10_Formato_Mapa_de_Riesgos_de_Proceso con observaciones.xlsx]Opciones Tratamiento'!#REF!,AJ100='D:\OneDrive - uaermv\NATA SIG\2022\1. Enero\MR 2022\MR Ajustado\[8. GREF - DESI-FM-018-V10_Formato_Mapa_de_Riesgos_de_Proceso con observaciones.xlsx]Opciones Tratamiento'!#REF!,AJ100='D:\OneDrive - uaermv\NATA SIG\2022\1. Enero\MR 2022\MR Ajustado\[8. GREF - DESI-FM-018-V10_Formato_Mapa_de_Riesgos_de_Proceso con observaciones.xlsx]Opciones Tratamiento'!#REF!),ISBLANK(AJ100),ISTEXT(AJ100))</xm:f>
          </x14:formula1>
          <xm:sqref>AN100 AN119:AN123 AN102:AN117</xm:sqref>
        </x14:dataValidation>
        <x14:dataValidation type="custom" allowBlank="1" showInputMessage="1" showErrorMessage="1" error="Recuerde que las acciones se generan bajo la medida de mitigar el riesgo">
          <x14:formula1>
            <xm:f>IF(OR(AJ100='D:\OneDrive - uaermv\NATA SIG\2022\1. Enero\MR 2022\MR Ajustado\[8. GREF - DESI-FM-018-V10_Formato_Mapa_de_Riesgos_de_Proceso con observaciones.xlsx]Opciones Tratamiento'!#REF!,AJ100='D:\OneDrive - uaermv\NATA SIG\2022\1. Enero\MR 2022\MR Ajustado\[8. GREF - DESI-FM-018-V10_Formato_Mapa_de_Riesgos_de_Proceso con observaciones.xlsx]Opciones Tratamiento'!#REF!,AJ100='D:\OneDrive - uaermv\NATA SIG\2022\1. Enero\MR 2022\MR Ajustado\[8. GREF - DESI-FM-018-V10_Formato_Mapa_de_Riesgos_de_Proceso con observaciones.xlsx]Opciones Tratamiento'!#REF!),ISBLANK(AJ100),ISTEXT(AJ100))</xm:f>
          </x14:formula1>
          <xm:sqref>AL100:AM100 AL119:AM123 AL102:AM117</xm:sqref>
        </x14:dataValidation>
        <x14:dataValidation type="custom" allowBlank="1" showInputMessage="1" showErrorMessage="1" error="Recuerde que las acciones se generan bajo la medida de mitigar el riesgo">
          <x14:formula1>
            <xm:f>IF(OR(AJ100='D:\OneDrive - uaermv\NATA SIG\2022\1. Enero\MR 2022\MR Ajustado\[8. GREF - DESI-FM-018-V10_Formato_Mapa_de_Riesgos_de_Proceso con observaciones.xlsx]Opciones Tratamiento'!#REF!,AJ100='D:\OneDrive - uaermv\NATA SIG\2022\1. Enero\MR 2022\MR Ajustado\[8. GREF - DESI-FM-018-V10_Formato_Mapa_de_Riesgos_de_Proceso con observaciones.xlsx]Opciones Tratamiento'!#REF!,AJ100='D:\OneDrive - uaermv\NATA SIG\2022\1. Enero\MR 2022\MR Ajustado\[8. GREF - DESI-FM-018-V10_Formato_Mapa_de_Riesgos_de_Proceso con observaciones.xlsx]Opciones Tratamiento'!#REF!),ISBLANK(AJ100),ISTEXT(AJ100))</xm:f>
          </x14:formula1>
          <xm:sqref>AK100 AK114:AK117 AK119:AK123 AK102:AK111</xm:sqref>
        </x14:dataValidation>
        <x14:dataValidation type="custom" allowBlank="1" showInputMessage="1" showErrorMessage="1" error="Recuerde que las acciones se generan bajo la medida de mitigar el riesgo">
          <x14:formula1>
            <xm:f>IF(OR(AJ132='D:\OneDrive - uaermv\NATA SIG\2022\1. Enero\MR 2022\MR Ajustado\[9. Mapa_de_Riesgos 2022 GCON 18012022.xlsx]Opciones Tratamiento'!#REF!,AJ132='D:\OneDrive - uaermv\NATA SIG\2022\1. Enero\MR 2022\MR Ajustado\[9. Mapa_de_Riesgos 2022 GCON 18012022.xlsx]Opciones Tratamiento'!#REF!,AJ132='D:\OneDrive - uaermv\NATA SIG\2022\1. Enero\MR 2022\MR Ajustado\[9. Mapa_de_Riesgos 2022 GCON 18012022.xlsx]Opciones Tratamiento'!#REF!),ISBLANK(AJ132),ISTEXT(AJ132))</xm:f>
          </x14:formula1>
          <xm:sqref>AN134</xm:sqref>
        </x14:dataValidation>
        <x14:dataValidation type="list" allowBlank="1" showInputMessage="1" showErrorMessage="1">
          <x14:formula1>
            <xm:f>'D:\OneDrive - uaermv\NATA SIG\2022\1. Enero\MR 2022\MR Ajustado\[9. Mapa_de_Riesgos 2022 GCON 18012022.xlsx]Amenazas'!#REF!</xm:f>
          </x14:formula1>
          <xm:sqref>I124:I135</xm:sqref>
        </x14:dataValidation>
        <x14:dataValidation type="custom" allowBlank="1" showInputMessage="1" showErrorMessage="1" error="Recuerde que las acciones se generan bajo la medida de mitigar el riesgo">
          <x14:formula1>
            <xm:f>IF(OR(#REF!='D:\OneDrive - uaermv\NATA SIG\2022\1. Enero\MR 2022\MR Ajustado\[9. Mapa_de_Riesgos 2022 GCON 18012022.xlsx]Opciones Tratamiento'!#REF!,#REF!='D:\OneDrive - uaermv\NATA SIG\2022\1. Enero\MR 2022\MR Ajustado\[9. Mapa_de_Riesgos 2022 GCON 18012022.xlsx]Opciones Tratamiento'!#REF!,#REF!='D:\OneDrive - uaermv\NATA SIG\2022\1. Enero\MR 2022\MR Ajustado\[9. Mapa_de_Riesgos 2022 GCON 18012022.xlsx]Opciones Tratamiento'!#REF!),ISBLANK(#REF!),ISTEXT(#REF!))</xm:f>
          </x14:formula1>
          <xm:sqref>AO124:AP124 AP130 AP132 AP134</xm:sqref>
        </x14:dataValidation>
        <x14:dataValidation type="list" allowBlank="1" showInputMessage="1" showErrorMessage="1">
          <x14:formula1>
            <xm:f>'D:\OneDrive - uaermv\NATA SIG\2022\1. Enero\MR 2022\MR Ajustado\[9. Mapa_de_Riesgos 2022 GCON 18012022.xlsx]Tipo de riesgos'!#REF!</xm:f>
          </x14:formula1>
          <xm:sqref>G124:G135</xm:sqref>
        </x14:dataValidation>
        <x14:dataValidation type="list" allowBlank="1" showInputMessage="1" showErrorMessage="1">
          <x14:formula1>
            <xm:f>'D:\OneDrive - uaermv\NATA SIG\2022\1. Enero\MR 2022\MR Ajustado\[9. Mapa_de_Riesgos 2022 GCON 18012022.xlsx]Opciones Tratamiento'!#REF!</xm:f>
          </x14:formula1>
          <xm:sqref>K124 K130 C124:C135 AJ124:AJ135 H124:H135</xm:sqref>
        </x14:dataValidation>
        <x14:dataValidation type="custom" allowBlank="1" showInputMessage="1" showErrorMessage="1" error="Recuerde que las acciones se generan bajo la medida de mitigar el riesgo">
          <x14:formula1>
            <xm:f>IF(OR(AJ124='D:\OneDrive - uaermv\NATA SIG\2022\1. Enero\MR 2022\MR Ajustado\[9. Mapa_de_Riesgos 2022 GCON 18012022.xlsx]Opciones Tratamiento'!#REF!,AJ124='D:\OneDrive - uaermv\NATA SIG\2022\1. Enero\MR 2022\MR Ajustado\[9. Mapa_de_Riesgos 2022 GCON 18012022.xlsx]Opciones Tratamiento'!#REF!,AJ124='D:\OneDrive - uaermv\NATA SIG\2022\1. Enero\MR 2022\MR Ajustado\[9. Mapa_de_Riesgos 2022 GCON 18012022.xlsx]Opciones Tratamiento'!#REF!),ISBLANK(AJ124),ISTEXT(AJ124))</xm:f>
          </x14:formula1>
          <xm:sqref>AN135 AN124:AN131 AN133</xm:sqref>
        </x14:dataValidation>
        <x14:dataValidation type="custom" allowBlank="1" showInputMessage="1" showErrorMessage="1" error="Recuerde que las acciones se generan bajo la medida de mitigar el riesgo">
          <x14:formula1>
            <xm:f>IF(OR(AJ124='D:\OneDrive - uaermv\NATA SIG\2022\1. Enero\MR 2022\MR Ajustado\[9. Mapa_de_Riesgos 2022 GCON 18012022.xlsx]Opciones Tratamiento'!#REF!,AJ124='D:\OneDrive - uaermv\NATA SIG\2022\1. Enero\MR 2022\MR Ajustado\[9. Mapa_de_Riesgos 2022 GCON 18012022.xlsx]Opciones Tratamiento'!#REF!,AJ124='D:\OneDrive - uaermv\NATA SIG\2022\1. Enero\MR 2022\MR Ajustado\[9. Mapa_de_Riesgos 2022 GCON 18012022.xlsx]Opciones Tratamiento'!#REF!),ISBLANK(AJ124),ISTEXT(AJ124))</xm:f>
          </x14:formula1>
          <xm:sqref>AM132:AM135 AM126:AM129 AL124:AL135</xm:sqref>
        </x14:dataValidation>
        <x14:dataValidation type="custom" allowBlank="1" showInputMessage="1" showErrorMessage="1" error="Recuerde que las acciones se generan bajo la medida de mitigar el riesgo">
          <x14:formula1>
            <xm:f>IF(OR(AJ124='D:\OneDrive - uaermv\NATA SIG\2022\1. Enero\MR 2022\MR Ajustado\[9. Mapa_de_Riesgos 2022 GCON 18012022.xlsx]Opciones Tratamiento'!#REF!,AJ124='D:\OneDrive - uaermv\NATA SIG\2022\1. Enero\MR 2022\MR Ajustado\[9. Mapa_de_Riesgos 2022 GCON 18012022.xlsx]Opciones Tratamiento'!#REF!,AJ124='D:\OneDrive - uaermv\NATA SIG\2022\1. Enero\MR 2022\MR Ajustado\[9. Mapa_de_Riesgos 2022 GCON 18012022.xlsx]Opciones Tratamiento'!#REF!),ISBLANK(AJ124),ISTEXT(AJ124))</xm:f>
          </x14:formula1>
          <xm:sqref>AK132:AK135 AK124:AK130</xm:sqref>
        </x14:dataValidation>
        <x14:dataValidation type="list" allowBlank="1" showInputMessage="1" showErrorMessage="1">
          <x14:formula1>
            <xm:f>'D:\OneDrive - uaermv\NATA SIG\2022\1. Enero\MR 2022\MR Ajustado\[9. Mapa_de_Riesgos 2022 GCON 18012022.xlsx]Tabla Impacto'!#REF!</xm:f>
          </x14:formula1>
          <xm:sqref>P124:P135</xm:sqref>
        </x14:dataValidation>
        <x14:dataValidation type="list" allowBlank="1" showInputMessage="1" showErrorMessage="1">
          <x14:formula1>
            <xm:f>'D:\OneDrive - uaermv\NATA SIG\2022\1. Enero\MR 2022\MR Ajustado\[9. Mapa_de_Riesgos 2022 GCON 18012022.xlsx]Tabla Valoración controles'!#REF!</xm:f>
          </x14:formula1>
          <xm:sqref>X124:Y135 AA124:AC135</xm:sqref>
        </x14:dataValidation>
        <x14:dataValidation type="list" allowBlank="1" showInputMessage="1" showErrorMessage="1">
          <x14:formula1>
            <xm:f>Hoja1!$A$26:$A$42</xm:f>
          </x14:formula1>
          <xm:sqref>B10:B225</xm:sqref>
        </x14:dataValidation>
        <x14:dataValidation type="list" allowBlank="1" showInputMessage="1" showErrorMessage="1">
          <x14:formula1>
            <xm:f>'D:\OneDrive - uaermv\NATA SIG\2022\1. Enero\MR 2022\MR Ajustado\[8. GREF - DESI-FM-018-V10_Formato_Mapa_de_Riesgos_de_Proceso con observaciones.xlsx]Amenazas'!#REF!</xm:f>
          </x14:formula1>
          <xm:sqref>I100:I123</xm:sqref>
        </x14:dataValidation>
        <x14:dataValidation type="list" allowBlank="1" showInputMessage="1" showErrorMessage="1">
          <x14:formula1>
            <xm:f>'D:\OneDrive - uaermv\NATA SIG\2022\1. Enero\MR 2022\MR Ajustado\[8. GREF - DESI-FM-018-V10_Formato_Mapa_de_Riesgos_de_Proceso con observaciones.xlsx]Tipo de riesgos'!#REF!</xm:f>
          </x14:formula1>
          <xm:sqref>G100:G123</xm:sqref>
        </x14:dataValidation>
        <x14:dataValidation type="list" allowBlank="1" showInputMessage="1" showErrorMessage="1">
          <x14:formula1>
            <xm:f>'D:\OneDrive - uaermv\NATA SIG\2022\1. Enero\MR 2022\MR Ajustado\[8. GREF - DESI-FM-018-V10_Formato_Mapa_de_Riesgos_de_Proceso con observaciones.xlsx]Tabla Impacto'!#REF!</xm:f>
          </x14:formula1>
          <xm:sqref>P100:P123</xm:sqref>
        </x14:dataValidation>
        <x14:dataValidation type="list" allowBlank="1" showInputMessage="1" showErrorMessage="1">
          <x14:formula1>
            <xm:f>'D:\OneDrive - uaermv\NATA SIG\2022\1. Enero\MR 2022\MR Ajustado\[8. GREF - DESI-FM-018-V10_Formato_Mapa_de_Riesgos_de_Proceso con observaciones.xlsx]Tabla Valoración controles'!#REF!</xm:f>
          </x14:formula1>
          <xm:sqref>X100:Y123 AA100:AC123</xm:sqref>
        </x14:dataValidation>
        <x14:dataValidation type="list" allowBlank="1" showInputMessage="1" showErrorMessage="1">
          <x14:formula1>
            <xm:f>'D:\OneDrive - uaermv\NATA SIG\2022\1. Enero\MR 2022\MR Ajustado\[9.10 Mapa Riesgos_de_Proceso_GEFI_2022_VF.xlsx]Amenazas'!#REF!</xm:f>
          </x14:formula1>
          <xm:sqref>I136:I153</xm:sqref>
        </x14:dataValidation>
        <x14:dataValidation type="list" allowBlank="1" showInputMessage="1" showErrorMessage="1">
          <x14:formula1>
            <xm:f>'D:\OneDrive - uaermv\NATA SIG\2022\1. Enero\MR 2022\MR Ajustado\[9.10 Mapa Riesgos_de_Proceso_GEFI_2022_VF.xlsx]Tipo de riesgos'!#REF!</xm:f>
          </x14:formula1>
          <xm:sqref>G136:G153</xm:sqref>
        </x14:dataValidation>
        <x14:dataValidation type="list" allowBlank="1" showInputMessage="1" showErrorMessage="1">
          <x14:formula1>
            <xm:f>'D:\OneDrive - uaermv\NATA SIG\2022\1. Enero\MR 2022\MR Ajustado\[9.10 Mapa Riesgos_de_Proceso_GEFI_2022_VF.xlsx]Opciones Tratamiento'!#REF!</xm:f>
          </x14:formula1>
          <xm:sqref>K136 K142 K148</xm:sqref>
        </x14:dataValidation>
        <x14:dataValidation type="list" allowBlank="1" showInputMessage="1" showErrorMessage="1">
          <x14:formula1>
            <xm:f>'D:\OneDrive - uaermv\NATA SIG\2022\1. Enero\MR 2022\MR Ajustado\[9.10 Mapa Riesgos_de_Proceso_GEFI_2022_VF.xlsx]Opciones Tratamiento'!#REF!</xm:f>
          </x14:formula1>
          <xm:sqref>H136:H153</xm:sqref>
        </x14:dataValidation>
        <x14:dataValidation type="custom" allowBlank="1" showInputMessage="1" showErrorMessage="1" error="Recuerde que las acciones se generan bajo la medida de mitigar el riesgo">
          <x14:formula1>
            <xm:f>IF(OR(AJ136='D:\OneDrive - uaermv\NATA SIG\2022\1. Enero\MR 2022\MR Ajustado\[9.10 Mapa Riesgos_de_Proceso_GEFI_2022_VF.xlsx]Opciones Tratamiento'!#REF!,AJ136='D:\OneDrive - uaermv\NATA SIG\2022\1. Enero\MR 2022\MR Ajustado\[9.10 Mapa Riesgos_de_Proceso_GEFI_2022_VF.xlsx]Opciones Tratamiento'!#REF!,AJ136='D:\OneDrive - uaermv\NATA SIG\2022\1. Enero\MR 2022\MR Ajustado\[9.10 Mapa Riesgos_de_Proceso_GEFI_2022_VF.xlsx]Opciones Tratamiento'!#REF!),ISBLANK(AJ136),ISTEXT(AJ136))</xm:f>
          </x14:formula1>
          <xm:sqref>AN136 AN138:AN142 AN144:AN148 AN151:AN153</xm:sqref>
        </x14:dataValidation>
        <x14:dataValidation type="custom" allowBlank="1" showInputMessage="1" showErrorMessage="1" error="Recuerde que las acciones se generan bajo la medida de mitigar el riesgo">
          <x14:formula1>
            <xm:f>IF(OR(AJ136='D:\OneDrive - uaermv\NATA SIG\2022\1. Enero\MR 2022\MR Ajustado\[9.10 Mapa Riesgos_de_Proceso_GEFI_2022_VF.xlsx]Opciones Tratamiento'!#REF!,AJ136='D:\OneDrive - uaermv\NATA SIG\2022\1. Enero\MR 2022\MR Ajustado\[9.10 Mapa Riesgos_de_Proceso_GEFI_2022_VF.xlsx]Opciones Tratamiento'!#REF!,AJ136='D:\OneDrive - uaermv\NATA SIG\2022\1. Enero\MR 2022\MR Ajustado\[9.10 Mapa Riesgos_de_Proceso_GEFI_2022_VF.xlsx]Opciones Tratamiento'!#REF!),ISBLANK(AJ136),ISTEXT(AJ136))</xm:f>
          </x14:formula1>
          <xm:sqref>AL136:AM142 AL151:AM153 AL144:AM148</xm:sqref>
        </x14:dataValidation>
        <x14:dataValidation type="custom" allowBlank="1" showInputMessage="1" showErrorMessage="1" error="Recuerde que las acciones se generan bajo la medida de mitigar el riesgo">
          <x14:formula1>
            <xm:f>IF(OR(AJ136='D:\OneDrive - uaermv\NATA SIG\2022\1. Enero\MR 2022\MR Ajustado\[9.10 Mapa Riesgos_de_Proceso_GEFI_2022_VF.xlsx]Opciones Tratamiento'!#REF!,AJ136='D:\OneDrive - uaermv\NATA SIG\2022\1. Enero\MR 2022\MR Ajustado\[9.10 Mapa Riesgos_de_Proceso_GEFI_2022_VF.xlsx]Opciones Tratamiento'!#REF!,AJ136='D:\OneDrive - uaermv\NATA SIG\2022\1. Enero\MR 2022\MR Ajustado\[9.10 Mapa Riesgos_de_Proceso_GEFI_2022_VF.xlsx]Opciones Tratamiento'!#REF!),ISBLANK(AJ136),ISTEXT(AJ136))</xm:f>
          </x14:formula1>
          <xm:sqref>AK136:AK142 AK144:AK148 AK151:AK153</xm:sqref>
        </x14:dataValidation>
        <x14:dataValidation type="list" allowBlank="1" showInputMessage="1" showErrorMessage="1">
          <x14:formula1>
            <xm:f>'D:\OneDrive - uaermv\NATA SIG\2022\1. Enero\MR 2022\MR Ajustado\[9.10 Mapa Riesgos_de_Proceso_GEFI_2022_VF.xlsx]Tabla Impacto'!#REF!</xm:f>
          </x14:formula1>
          <xm:sqref>P136:P153</xm:sqref>
        </x14:dataValidation>
        <x14:dataValidation type="list" allowBlank="1" showInputMessage="1" showErrorMessage="1">
          <x14:formula1>
            <xm:f>'D:\OneDrive - uaermv\NATA SIG\2022\1. Enero\MR 2022\MR Ajustado\[9.10 Mapa Riesgos_de_Proceso_GEFI_2022_VF.xlsx]Opciones Tratamiento'!#REF!</xm:f>
          </x14:formula1>
          <xm:sqref>AJ136:AJ153</xm:sqref>
        </x14:dataValidation>
        <x14:dataValidation type="list" allowBlank="1" showInputMessage="1" showErrorMessage="1">
          <x14:formula1>
            <xm:f>'D:\OneDrive - uaermv\NATA SIG\2022\1. Enero\MR 2022\MR Ajustado\[9.10 Mapa Riesgos_de_Proceso_GEFI_2022_VF.xlsx]Opciones Tratamiento'!#REF!</xm:f>
          </x14:formula1>
          <xm:sqref>C136:C153</xm:sqref>
        </x14:dataValidation>
        <x14:dataValidation type="list" allowBlank="1" showInputMessage="1" showErrorMessage="1">
          <x14:formula1>
            <xm:f>'D:\OneDrive - uaermv\NATA SIG\2022\1. Enero\MR 2022\MR Ajustado\[9.10 Mapa Riesgos_de_Proceso_GEFI_2022_VF.xlsx]Tabla Valoración controles'!#REF!</xm:f>
          </x14:formula1>
          <xm:sqref>AC136:AC153</xm:sqref>
        </x14:dataValidation>
        <x14:dataValidation type="list" allowBlank="1" showInputMessage="1" showErrorMessage="1">
          <x14:formula1>
            <xm:f>'D:\OneDrive - uaermv\NATA SIG\2022\1. Enero\MR 2022\MR Ajustado\[9.10 Mapa Riesgos_de_Proceso_GEFI_2022_VF.xlsx]Tabla Valoración controles'!#REF!</xm:f>
          </x14:formula1>
          <xm:sqref>AB136:AB153</xm:sqref>
        </x14:dataValidation>
        <x14:dataValidation type="list" allowBlank="1" showInputMessage="1" showErrorMessage="1">
          <x14:formula1>
            <xm:f>'D:\OneDrive - uaermv\NATA SIG\2022\1. Enero\MR 2022\MR Ajustado\[9.10 Mapa Riesgos_de_Proceso_GEFI_2022_VF.xlsx]Tabla Valoración controles'!#REF!</xm:f>
          </x14:formula1>
          <xm:sqref>AA136:AA153</xm:sqref>
        </x14:dataValidation>
        <x14:dataValidation type="list" allowBlank="1" showInputMessage="1" showErrorMessage="1">
          <x14:formula1>
            <xm:f>'D:\OneDrive - uaermv\NATA SIG\2022\1. Enero\MR 2022\MR Ajustado\[9.10 Mapa Riesgos_de_Proceso_GEFI_2022_VF.xlsx]Tabla Valoración controles'!#REF!</xm:f>
          </x14:formula1>
          <xm:sqref>Y136:Y153</xm:sqref>
        </x14:dataValidation>
        <x14:dataValidation type="list" allowBlank="1" showInputMessage="1" showErrorMessage="1">
          <x14:formula1>
            <xm:f>'D:\OneDrive - uaermv\NATA SIG\2022\1. Enero\MR 2022\MR Ajustado\[9.10 Mapa Riesgos_de_Proceso_GEFI_2022_VF.xlsx]Tabla Valoración controles'!#REF!</xm:f>
          </x14:formula1>
          <xm:sqref>X136:X153</xm:sqref>
        </x14:dataValidation>
        <x14:dataValidation type="custom" allowBlank="1" showInputMessage="1" showErrorMessage="1" error="Recuerde que las acciones se generan bajo la medida de mitigar el riesgo">
          <x14:formula1>
            <xm:f>IF(OR(AJ150='D:\OneDrive - uaermv\NATA SIG\2022\1. Enero\MR 2022\MR Ajustado\[9.10 Mapa Riesgos_de_Proceso_GEFI_2022_VF.xlsx]Opciones Tratamiento'!#REF!,AJ150='D:\OneDrive - uaermv\NATA SIG\2022\1. Enero\MR 2022\MR Ajustado\[9.10 Mapa Riesgos_de_Proceso_GEFI_2022_VF.xlsx]Opciones Tratamiento'!#REF!,AJ150='D:\OneDrive - uaermv\NATA SIG\2022\1. Enero\MR 2022\MR Ajustado\[9.10 Mapa Riesgos_de_Proceso_GEFI_2022_VF.xlsx]Opciones Tratamiento'!#REF!),ISBLANK(AJ150),ISTEXT(AJ150))</xm:f>
          </x14:formula1>
          <xm:sqref>AN149</xm:sqref>
        </x14:dataValidation>
        <x14:dataValidation type="list" allowBlank="1" showInputMessage="1" showErrorMessage="1">
          <x14:formula1>
            <xm:f>'D:\OneDrive - uaermv\NATA SIG\2022\1. Enero\MR 2022\MR Ajustado\[9.11 GLAB-MR-2022.xlsx]Amenazas'!#REF!</xm:f>
          </x14:formula1>
          <xm:sqref>I154:I165</xm:sqref>
        </x14:dataValidation>
        <x14:dataValidation type="list" allowBlank="1" showInputMessage="1" showErrorMessage="1">
          <x14:formula1>
            <xm:f>'D:\OneDrive - uaermv\NATA SIG\2022\1. Enero\MR 2022\MR Ajustado\[9.11 GLAB-MR-2022.xlsx]Tipo de riesgos'!#REF!</xm:f>
          </x14:formula1>
          <xm:sqref>G154:G165</xm:sqref>
        </x14:dataValidation>
        <x14:dataValidation type="list" allowBlank="1" showInputMessage="1" showErrorMessage="1">
          <x14:formula1>
            <xm:f>'D:\OneDrive - uaermv\NATA SIG\2022\1. Enero\MR 2022\MR Ajustado\[9.11 GLAB-MR-2022.xlsx]Opciones Tratamiento'!#REF!</xm:f>
          </x14:formula1>
          <xm:sqref>H154:H165</xm:sqref>
        </x14:dataValidation>
        <x14:dataValidation type="list" allowBlank="1" showInputMessage="1" showErrorMessage="1">
          <x14:formula1>
            <xm:f>'D:\OneDrive - uaermv\NATA SIG\2022\1. Enero\MR 2022\MR Ajustado\[9.11 GLAB-MR-2022.xlsx]Tabla Impacto'!#REF!</xm:f>
          </x14:formula1>
          <xm:sqref>P154:P165</xm:sqref>
        </x14:dataValidation>
        <x14:dataValidation type="list" allowBlank="1" showInputMessage="1" showErrorMessage="1">
          <x14:formula1>
            <xm:f>'D:\OneDrive - uaermv\NATA SIG\2022\1. Enero\MR 2022\MR Ajustado\[9.11 GLAB-MR-2022.xlsx]Opciones Tratamiento'!#REF!</xm:f>
          </x14:formula1>
          <xm:sqref>AJ154:AJ165</xm:sqref>
        </x14:dataValidation>
        <x14:dataValidation type="list" allowBlank="1" showInputMessage="1" showErrorMessage="1">
          <x14:formula1>
            <xm:f>'D:\OneDrive - uaermv\NATA SIG\2022\1. Enero\MR 2022\MR Ajustado\[9.11 GLAB-MR-2022.xlsx]Opciones Tratamiento'!#REF!</xm:f>
          </x14:formula1>
          <xm:sqref>C154:C165</xm:sqref>
        </x14:dataValidation>
        <x14:dataValidation type="list" allowBlank="1" showInputMessage="1" showErrorMessage="1">
          <x14:formula1>
            <xm:f>'D:\OneDrive - uaermv\NATA SIG\2022\1. Enero\MR 2022\MR Ajustado\[9.11 GLAB-MR-2022.xlsx]Tabla Valoración controles'!#REF!</xm:f>
          </x14:formula1>
          <xm:sqref>AC154:AC165</xm:sqref>
        </x14:dataValidation>
        <x14:dataValidation type="list" allowBlank="1" showInputMessage="1" showErrorMessage="1">
          <x14:formula1>
            <xm:f>'D:\OneDrive - uaermv\NATA SIG\2022\1. Enero\MR 2022\MR Ajustado\[9.11 GLAB-MR-2022.xlsx]Tabla Valoración controles'!#REF!</xm:f>
          </x14:formula1>
          <xm:sqref>AB154:AB165</xm:sqref>
        </x14:dataValidation>
        <x14:dataValidation type="list" allowBlank="1" showInputMessage="1" showErrorMessage="1">
          <x14:formula1>
            <xm:f>'D:\OneDrive - uaermv\NATA SIG\2022\1. Enero\MR 2022\MR Ajustado\[9.11 GLAB-MR-2022.xlsx]Tabla Valoración controles'!#REF!</xm:f>
          </x14:formula1>
          <xm:sqref>AA154:AA165</xm:sqref>
        </x14:dataValidation>
        <x14:dataValidation type="list" allowBlank="1" showInputMessage="1" showErrorMessage="1">
          <x14:formula1>
            <xm:f>'D:\OneDrive - uaermv\NATA SIG\2022\1. Enero\MR 2022\MR Ajustado\[9.11 GLAB-MR-2022.xlsx]Tabla Valoración controles'!#REF!</xm:f>
          </x14:formula1>
          <xm:sqref>Y154:Y165</xm:sqref>
        </x14:dataValidation>
        <x14:dataValidation type="list" allowBlank="1" showInputMessage="1" showErrorMessage="1">
          <x14:formula1>
            <xm:f>'D:\OneDrive - uaermv\NATA SIG\2022\1. Enero\MR 2022\MR Ajustado\[9.11 GLAB-MR-2022.xlsx]Tabla Valoración controles'!#REF!</xm:f>
          </x14:formula1>
          <xm:sqref>X154:X165</xm:sqref>
        </x14:dataValidation>
        <x14:dataValidation type="list" allowBlank="1" showInputMessage="1" showErrorMessage="1">
          <x14:formula1>
            <xm:f>'D:\OneDrive - uaermv\NATA SIG\2022\1. Enero\MR 2022\MR Ajustado\[9.11 GLAB-MR-2022.xlsx]Opciones Tratamiento'!#REF!</xm:f>
          </x14:formula1>
          <xm:sqref>K154 K160</xm:sqref>
        </x14:dataValidation>
        <x14:dataValidation type="custom" allowBlank="1" showInputMessage="1" showErrorMessage="1" error="Recuerde que las acciones se generan bajo la medida de mitigar el riesgo">
          <x14:formula1>
            <xm:f>IF(OR(AJ154='D:\OneDrive - uaermv\NATA SIG\2022\1. Enero\MR 2022\MR Ajustado\[9.11 GLAB-MR-2022.xlsx]Opciones Tratamiento'!#REF!,AJ154='D:\OneDrive - uaermv\NATA SIG\2022\1. Enero\MR 2022\MR Ajustado\[9.11 GLAB-MR-2022.xlsx]Opciones Tratamiento'!#REF!,AJ154='D:\OneDrive - uaermv\NATA SIG\2022\1. Enero\MR 2022\MR Ajustado\[9.11 GLAB-MR-2022.xlsx]Opciones Tratamiento'!#REF!),ISBLANK(AJ154),ISTEXT(AJ154))</xm:f>
          </x14:formula1>
          <xm:sqref>AN154:AN159 AN163:AN165</xm:sqref>
        </x14:dataValidation>
        <x14:dataValidation type="custom" allowBlank="1" showInputMessage="1" showErrorMessage="1" error="Recuerde que las acciones se generan bajo la medida de mitigar el riesgo">
          <x14:formula1>
            <xm:f>IF(OR(AJ154='D:\OneDrive - uaermv\NATA SIG\2022\1. Enero\MR 2022\MR Ajustado\[9.11 GLAB-MR-2022.xlsx]Opciones Tratamiento'!#REF!,AJ154='D:\OneDrive - uaermv\NATA SIG\2022\1. Enero\MR 2022\MR Ajustado\[9.11 GLAB-MR-2022.xlsx]Opciones Tratamiento'!#REF!,AJ154='D:\OneDrive - uaermv\NATA SIG\2022\1. Enero\MR 2022\MR Ajustado\[9.11 GLAB-MR-2022.xlsx]Opciones Tratamiento'!#REF!),ISBLANK(AJ154),ISTEXT(AJ154))</xm:f>
          </x14:formula1>
          <xm:sqref>AL154:AM160 AL163:AM165</xm:sqref>
        </x14:dataValidation>
        <x14:dataValidation type="custom" allowBlank="1" showInputMessage="1" showErrorMessage="1" error="Recuerde que las acciones se generan bajo la medida de mitigar el riesgo">
          <x14:formula1>
            <xm:f>IF(OR(AJ154='D:\OneDrive - uaermv\NATA SIG\2022\1. Enero\MR 2022\MR Ajustado\[9.11 GLAB-MR-2022.xlsx]Opciones Tratamiento'!#REF!,AJ154='D:\OneDrive - uaermv\NATA SIG\2022\1. Enero\MR 2022\MR Ajustado\[9.11 GLAB-MR-2022.xlsx]Opciones Tratamiento'!#REF!,AJ154='D:\OneDrive - uaermv\NATA SIG\2022\1. Enero\MR 2022\MR Ajustado\[9.11 GLAB-MR-2022.xlsx]Opciones Tratamiento'!#REF!),ISBLANK(AJ154),ISTEXT(AJ154))</xm:f>
          </x14:formula1>
          <xm:sqref>AK154:AK160 AK163:AK165</xm:sqref>
        </x14:dataValidation>
        <x14:dataValidation type="custom" allowBlank="1" showInputMessage="1" showErrorMessage="1" error="Recuerde que las acciones se generan bajo la medida de mitigar el riesgo">
          <x14:formula1>
            <xm:f>IF(OR(AJ160='D:\OneDrive - uaermv\NATA SIG\2022\1. Enero\MR 2022\MR Ajustado\[9.11 GLAB-MR-2022.xlsx]Opciones Tratamiento'!#REF!,AJ160='D:\OneDrive - uaermv\NATA SIG\2022\1. Enero\MR 2022\MR Ajustado\[9.11 GLAB-MR-2022.xlsx]Opciones Tratamiento'!#REF!,AJ160='D:\OneDrive - uaermv\NATA SIG\2022\1. Enero\MR 2022\MR Ajustado\[9.11 GLAB-MR-2022.xlsx]Opciones Tratamiento'!#REF!),ISBLANK(AJ160),ISTEXT(AJ160))</xm:f>
          </x14:formula1>
          <xm:sqref>AO160</xm:sqref>
        </x14:dataValidation>
        <x14:dataValidation type="list" allowBlank="1" showInputMessage="1" showErrorMessage="1">
          <x14:formula1>
            <xm:f>'D:\OneDrive - uaermv\NATA SIG\2022\1. Enero\MR 2022\MR Ajustado\[9.12 GTHU Mapa de Riesgos_GTHU.xlsx]Amenazas'!#REF!</xm:f>
          </x14:formula1>
          <xm:sqref>I166:I183</xm:sqref>
        </x14:dataValidation>
        <x14:dataValidation type="list" allowBlank="1" showInputMessage="1" showErrorMessage="1">
          <x14:formula1>
            <xm:f>'D:\OneDrive - uaermv\NATA SIG\2022\1. Enero\MR 2022\MR Ajustado\[9.12 GTHU Mapa de Riesgos_GTHU.xlsx]Tipo de riesgos'!#REF!</xm:f>
          </x14:formula1>
          <xm:sqref>G166:G183</xm:sqref>
        </x14:dataValidation>
        <x14:dataValidation type="list" allowBlank="1" showInputMessage="1" showErrorMessage="1">
          <x14:formula1>
            <xm:f>'D:\OneDrive - uaermv\NATA SIG\2022\1. Enero\MR 2022\MR Ajustado\[9.12 GTHU Mapa de Riesgos_GTHU.xlsx]Opciones Tratamiento'!#REF!</xm:f>
          </x14:formula1>
          <xm:sqref>K166 K172 K178</xm:sqref>
        </x14:dataValidation>
        <x14:dataValidation type="list" allowBlank="1" showInputMessage="1" showErrorMessage="1">
          <x14:formula1>
            <xm:f>'D:\OneDrive - uaermv\NATA SIG\2022\1. Enero\MR 2022\MR Ajustado\[9.12 GTHU Mapa de Riesgos_GTHU.xlsx]Opciones Tratamiento'!#REF!</xm:f>
          </x14:formula1>
          <xm:sqref>H166:H183</xm:sqref>
        </x14:dataValidation>
        <x14:dataValidation type="custom" allowBlank="1" showInputMessage="1" showErrorMessage="1" error="Recuerde que las acciones se generan bajo la medida de mitigar el riesgo">
          <x14:formula1>
            <xm:f>IF(OR(AJ166='D:\OneDrive - uaermv\NATA SIG\2022\1. Enero\MR 2022\MR Ajustado\[9.12 GTHU Mapa de Riesgos_GTHU.xlsx]Opciones Tratamiento'!#REF!,AJ166='D:\OneDrive - uaermv\NATA SIG\2022\1. Enero\MR 2022\MR Ajustado\[9.12 GTHU Mapa de Riesgos_GTHU.xlsx]Opciones Tratamiento'!#REF!,AJ166='D:\OneDrive - uaermv\NATA SIG\2022\1. Enero\MR 2022\MR Ajustado\[9.12 GTHU Mapa de Riesgos_GTHU.xlsx]Opciones Tratamiento'!#REF!),ISBLANK(AJ166),ISTEXT(AJ166))</xm:f>
          </x14:formula1>
          <xm:sqref>AN166:AN183</xm:sqref>
        </x14:dataValidation>
        <x14:dataValidation type="custom" allowBlank="1" showInputMessage="1" showErrorMessage="1" error="Recuerde que las acciones se generan bajo la medida de mitigar el riesgo">
          <x14:formula1>
            <xm:f>IF(OR(AJ166='D:\OneDrive - uaermv\NATA SIG\2022\1. Enero\MR 2022\MR Ajustado\[9.12 GTHU Mapa de Riesgos_GTHU.xlsx]Opciones Tratamiento'!#REF!,AJ166='D:\OneDrive - uaermv\NATA SIG\2022\1. Enero\MR 2022\MR Ajustado\[9.12 GTHU Mapa de Riesgos_GTHU.xlsx]Opciones Tratamiento'!#REF!,AJ166='D:\OneDrive - uaermv\NATA SIG\2022\1. Enero\MR 2022\MR Ajustado\[9.12 GTHU Mapa de Riesgos_GTHU.xlsx]Opciones Tratamiento'!#REF!),ISBLANK(AJ166),ISTEXT(AJ166))</xm:f>
          </x14:formula1>
          <xm:sqref>AL166:AM183</xm:sqref>
        </x14:dataValidation>
        <x14:dataValidation type="custom" allowBlank="1" showInputMessage="1" showErrorMessage="1" error="Recuerde que las acciones se generan bajo la medida de mitigar el riesgo">
          <x14:formula1>
            <xm:f>IF(OR(AJ166='D:\OneDrive - uaermv\NATA SIG\2022\1. Enero\MR 2022\MR Ajustado\[9.12 GTHU Mapa de Riesgos_GTHU.xlsx]Opciones Tratamiento'!#REF!,AJ166='D:\OneDrive - uaermv\NATA SIG\2022\1. Enero\MR 2022\MR Ajustado\[9.12 GTHU Mapa de Riesgos_GTHU.xlsx]Opciones Tratamiento'!#REF!,AJ166='D:\OneDrive - uaermv\NATA SIG\2022\1. Enero\MR 2022\MR Ajustado\[9.12 GTHU Mapa de Riesgos_GTHU.xlsx]Opciones Tratamiento'!#REF!),ISBLANK(AJ166),ISTEXT(AJ166))</xm:f>
          </x14:formula1>
          <xm:sqref>AK166:AK183</xm:sqref>
        </x14:dataValidation>
        <x14:dataValidation type="list" allowBlank="1" showInputMessage="1" showErrorMessage="1">
          <x14:formula1>
            <xm:f>'D:\OneDrive - uaermv\NATA SIG\2022\1. Enero\MR 2022\MR Ajustado\[9.12 GTHU Mapa de Riesgos_GTHU.xlsx]Tabla Impacto'!#REF!</xm:f>
          </x14:formula1>
          <xm:sqref>P166:P183</xm:sqref>
        </x14:dataValidation>
        <x14:dataValidation type="list" allowBlank="1" showInputMessage="1" showErrorMessage="1">
          <x14:formula1>
            <xm:f>'D:\OneDrive - uaermv\NATA SIG\2022\1. Enero\MR 2022\MR Ajustado\[9.12 GTHU Mapa de Riesgos_GTHU.xlsx]Opciones Tratamiento'!#REF!</xm:f>
          </x14:formula1>
          <xm:sqref>AJ166:AJ183</xm:sqref>
        </x14:dataValidation>
        <x14:dataValidation type="list" allowBlank="1" showInputMessage="1" showErrorMessage="1">
          <x14:formula1>
            <xm:f>'D:\OneDrive - uaermv\NATA SIG\2022\1. Enero\MR 2022\MR Ajustado\[9.12 GTHU Mapa de Riesgos_GTHU.xlsx]Opciones Tratamiento'!#REF!</xm:f>
          </x14:formula1>
          <xm:sqref>C166:C183</xm:sqref>
        </x14:dataValidation>
        <x14:dataValidation type="list" allowBlank="1" showInputMessage="1" showErrorMessage="1">
          <x14:formula1>
            <xm:f>'D:\OneDrive - uaermv\NATA SIG\2022\1. Enero\MR 2022\MR Ajustado\[9.12 GTHU Mapa de Riesgos_GTHU.xlsx]Tabla Valoración controles'!#REF!</xm:f>
          </x14:formula1>
          <xm:sqref>AC166:AC183</xm:sqref>
        </x14:dataValidation>
        <x14:dataValidation type="list" allowBlank="1" showInputMessage="1" showErrorMessage="1">
          <x14:formula1>
            <xm:f>'D:\OneDrive - uaermv\NATA SIG\2022\1. Enero\MR 2022\MR Ajustado\[9.12 GTHU Mapa de Riesgos_GTHU.xlsx]Tabla Valoración controles'!#REF!</xm:f>
          </x14:formula1>
          <xm:sqref>AB166:AB183</xm:sqref>
        </x14:dataValidation>
        <x14:dataValidation type="list" allowBlank="1" showInputMessage="1" showErrorMessage="1">
          <x14:formula1>
            <xm:f>'D:\OneDrive - uaermv\NATA SIG\2022\1. Enero\MR 2022\MR Ajustado\[9.12 GTHU Mapa de Riesgos_GTHU.xlsx]Tabla Valoración controles'!#REF!</xm:f>
          </x14:formula1>
          <xm:sqref>AA166:AA183</xm:sqref>
        </x14:dataValidation>
        <x14:dataValidation type="list" allowBlank="1" showInputMessage="1" showErrorMessage="1">
          <x14:formula1>
            <xm:f>'D:\OneDrive - uaermv\NATA SIG\2022\1. Enero\MR 2022\MR Ajustado\[9.12 GTHU Mapa de Riesgos_GTHU.xlsx]Tabla Valoración controles'!#REF!</xm:f>
          </x14:formula1>
          <xm:sqref>Y166:Y183</xm:sqref>
        </x14:dataValidation>
        <x14:dataValidation type="list" allowBlank="1" showInputMessage="1" showErrorMessage="1">
          <x14:formula1>
            <xm:f>'D:\OneDrive - uaermv\NATA SIG\2022\1. Enero\MR 2022\MR Ajustado\[9.12 GTHU Mapa de Riesgos_GTHU.xlsx]Tabla Valoración controles'!#REF!</xm:f>
          </x14:formula1>
          <xm:sqref>X166:X183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N78"/>
  <sheetViews>
    <sheetView tabSelected="1" zoomScale="50" zoomScaleNormal="50" zoomScaleSheetLayoutView="30" zoomScalePageLayoutView="60" workbookViewId="0">
      <pane xSplit="5" ySplit="9" topLeftCell="F16" activePane="bottomRight" state="frozen"/>
      <selection pane="topRight" activeCell="E1" sqref="E1"/>
      <selection pane="bottomLeft" activeCell="A13" sqref="A13"/>
      <selection pane="bottomRight" activeCell="F22" sqref="F22:F27"/>
    </sheetView>
  </sheetViews>
  <sheetFormatPr baseColWidth="10" defaultColWidth="11.42578125" defaultRowHeight="15" x14ac:dyDescent="0.2"/>
  <cols>
    <col min="1" max="1" width="6.5703125" style="128" customWidth="1"/>
    <col min="2" max="2" width="16.7109375" style="128" customWidth="1"/>
    <col min="3" max="3" width="16" style="128" customWidth="1"/>
    <col min="4" max="4" width="19.140625" style="128" customWidth="1"/>
    <col min="5" max="5" width="54.7109375" style="128" customWidth="1"/>
    <col min="6" max="6" width="70.85546875" style="116" customWidth="1"/>
    <col min="7" max="7" width="15.140625" style="116" customWidth="1"/>
    <col min="8" max="8" width="16.7109375" style="129" customWidth="1"/>
    <col min="9" max="12" width="8.42578125" style="129" customWidth="1"/>
    <col min="13" max="13" width="16.7109375" style="116" customWidth="1"/>
    <col min="14" max="14" width="20.42578125" style="116" customWidth="1"/>
    <col min="15" max="15" width="10" style="116" customWidth="1"/>
    <col min="16" max="16" width="35.85546875" style="116" customWidth="1"/>
    <col min="17" max="17" width="30.5703125" style="116" hidden="1" customWidth="1"/>
    <col min="18" max="18" width="17.5703125" style="116" customWidth="1"/>
    <col min="19" max="19" width="8.42578125" style="116" customWidth="1"/>
    <col min="20" max="20" width="16" style="116" customWidth="1"/>
    <col min="21" max="21" width="11.28515625" style="116" customWidth="1"/>
    <col min="22" max="22" width="60.5703125" style="116" customWidth="1"/>
    <col min="23" max="23" width="19" style="116" hidden="1" customWidth="1"/>
    <col min="24" max="24" width="6.85546875" style="116" customWidth="1"/>
    <col min="25" max="25" width="5" style="116" customWidth="1"/>
    <col min="26" max="26" width="5.5703125" style="116" hidden="1" customWidth="1"/>
    <col min="27" max="27" width="7.140625" style="116" customWidth="1"/>
    <col min="28" max="28" width="6.7109375" style="116" customWidth="1"/>
    <col min="29" max="29" width="7.5703125" style="116" customWidth="1"/>
    <col min="30" max="30" width="38.28515625" style="116" hidden="1" customWidth="1"/>
    <col min="31" max="35" width="10.85546875" style="116" customWidth="1"/>
    <col min="36" max="36" width="10.85546875" style="127" customWidth="1"/>
    <col min="37" max="37" width="23" style="116" customWidth="1"/>
    <col min="38" max="39" width="18.85546875" style="116" customWidth="1"/>
    <col min="40" max="40" width="22.42578125" style="116" customWidth="1"/>
    <col min="41" max="42" width="16.42578125" style="116" customWidth="1"/>
    <col min="43" max="43" width="26.140625" style="116" customWidth="1"/>
    <col min="44" max="16384" width="11.42578125" style="116"/>
  </cols>
  <sheetData>
    <row r="1" spans="1:274" s="108" customFormat="1" ht="24" customHeight="1" x14ac:dyDescent="0.3">
      <c r="A1" s="475"/>
      <c r="B1" s="476"/>
      <c r="C1" s="477"/>
      <c r="D1" s="478"/>
      <c r="E1" s="487" t="s">
        <v>226</v>
      </c>
      <c r="F1" s="458"/>
      <c r="G1" s="458"/>
      <c r="H1" s="458"/>
      <c r="I1" s="458"/>
      <c r="J1" s="458"/>
      <c r="K1" s="458"/>
      <c r="L1" s="458"/>
      <c r="M1" s="458"/>
      <c r="N1" s="458"/>
      <c r="O1" s="458"/>
      <c r="P1" s="458"/>
      <c r="Q1" s="458"/>
      <c r="R1" s="458"/>
      <c r="S1" s="458"/>
      <c r="T1" s="459"/>
      <c r="U1" s="106"/>
      <c r="V1" s="457" t="s">
        <v>36</v>
      </c>
      <c r="W1" s="458"/>
      <c r="X1" s="458"/>
      <c r="Y1" s="458"/>
      <c r="Z1" s="458"/>
      <c r="AA1" s="458"/>
      <c r="AB1" s="458"/>
      <c r="AC1" s="458"/>
      <c r="AD1" s="458"/>
      <c r="AE1" s="458"/>
      <c r="AF1" s="458"/>
      <c r="AG1" s="458"/>
      <c r="AH1" s="458"/>
      <c r="AI1" s="458"/>
      <c r="AJ1" s="458"/>
      <c r="AK1" s="458"/>
      <c r="AL1" s="458"/>
      <c r="AM1" s="458"/>
      <c r="AN1" s="458"/>
      <c r="AO1" s="458"/>
      <c r="AP1" s="458"/>
      <c r="AQ1" s="459"/>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row>
    <row r="2" spans="1:274" s="108" customFormat="1" ht="24" customHeight="1" thickBot="1" x14ac:dyDescent="0.35">
      <c r="A2" s="479"/>
      <c r="B2" s="480"/>
      <c r="C2" s="481"/>
      <c r="D2" s="482"/>
      <c r="E2" s="488"/>
      <c r="F2" s="461"/>
      <c r="G2" s="461"/>
      <c r="H2" s="461"/>
      <c r="I2" s="461"/>
      <c r="J2" s="461"/>
      <c r="K2" s="461"/>
      <c r="L2" s="461"/>
      <c r="M2" s="461"/>
      <c r="N2" s="461"/>
      <c r="O2" s="461"/>
      <c r="P2" s="461"/>
      <c r="Q2" s="461"/>
      <c r="R2" s="461"/>
      <c r="S2" s="461"/>
      <c r="T2" s="462"/>
      <c r="U2" s="106"/>
      <c r="V2" s="460"/>
      <c r="W2" s="461"/>
      <c r="X2" s="461"/>
      <c r="Y2" s="461"/>
      <c r="Z2" s="461"/>
      <c r="AA2" s="461"/>
      <c r="AB2" s="461"/>
      <c r="AC2" s="461"/>
      <c r="AD2" s="461"/>
      <c r="AE2" s="461"/>
      <c r="AF2" s="461"/>
      <c r="AG2" s="461"/>
      <c r="AH2" s="461"/>
      <c r="AI2" s="461"/>
      <c r="AJ2" s="461"/>
      <c r="AK2" s="461"/>
      <c r="AL2" s="461"/>
      <c r="AM2" s="461"/>
      <c r="AN2" s="461"/>
      <c r="AO2" s="461"/>
      <c r="AP2" s="461"/>
      <c r="AQ2" s="462"/>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row>
    <row r="3" spans="1:274" s="108" customFormat="1" ht="24" customHeight="1" x14ac:dyDescent="0.3">
      <c r="A3" s="479"/>
      <c r="B3" s="480"/>
      <c r="C3" s="481"/>
      <c r="D3" s="482"/>
      <c r="E3" s="489" t="s">
        <v>225</v>
      </c>
      <c r="F3" s="490"/>
      <c r="G3" s="490"/>
      <c r="H3" s="490"/>
      <c r="I3" s="490"/>
      <c r="J3" s="490"/>
      <c r="K3" s="490"/>
      <c r="L3" s="490"/>
      <c r="M3" s="490" t="s">
        <v>220</v>
      </c>
      <c r="N3" s="490"/>
      <c r="O3" s="490"/>
      <c r="P3" s="490"/>
      <c r="Q3" s="490"/>
      <c r="R3" s="490"/>
      <c r="S3" s="490"/>
      <c r="T3" s="491"/>
      <c r="U3" s="106"/>
      <c r="V3" s="463" t="s">
        <v>38</v>
      </c>
      <c r="W3" s="464"/>
      <c r="X3" s="464"/>
      <c r="Y3" s="464"/>
      <c r="Z3" s="464"/>
      <c r="AA3" s="464"/>
      <c r="AB3" s="464"/>
      <c r="AC3" s="464"/>
      <c r="AD3" s="464"/>
      <c r="AE3" s="464"/>
      <c r="AF3" s="464"/>
      <c r="AG3" s="464"/>
      <c r="AH3" s="464"/>
      <c r="AI3" s="464"/>
      <c r="AJ3" s="464"/>
      <c r="AK3" s="464" t="s">
        <v>37</v>
      </c>
      <c r="AL3" s="464"/>
      <c r="AM3" s="464"/>
      <c r="AN3" s="464"/>
      <c r="AO3" s="464"/>
      <c r="AP3" s="464"/>
      <c r="AQ3" s="468"/>
      <c r="AR3" s="109"/>
      <c r="AS3" s="110"/>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row>
    <row r="4" spans="1:274" s="108" customFormat="1" ht="24" customHeight="1" thickBot="1" x14ac:dyDescent="0.35">
      <c r="A4" s="483"/>
      <c r="B4" s="484"/>
      <c r="C4" s="485"/>
      <c r="D4" s="486"/>
      <c r="E4" s="492" t="s">
        <v>221</v>
      </c>
      <c r="F4" s="466"/>
      <c r="G4" s="466"/>
      <c r="H4" s="466"/>
      <c r="I4" s="466"/>
      <c r="J4" s="466"/>
      <c r="K4" s="466"/>
      <c r="L4" s="466"/>
      <c r="M4" s="466"/>
      <c r="N4" s="466"/>
      <c r="O4" s="466"/>
      <c r="P4" s="466"/>
      <c r="Q4" s="466"/>
      <c r="R4" s="466"/>
      <c r="S4" s="466"/>
      <c r="T4" s="467"/>
      <c r="U4" s="106"/>
      <c r="V4" s="465" t="s">
        <v>224</v>
      </c>
      <c r="W4" s="466"/>
      <c r="X4" s="466"/>
      <c r="Y4" s="466"/>
      <c r="Z4" s="466"/>
      <c r="AA4" s="466"/>
      <c r="AB4" s="466"/>
      <c r="AC4" s="466"/>
      <c r="AD4" s="466"/>
      <c r="AE4" s="466"/>
      <c r="AF4" s="466"/>
      <c r="AG4" s="466"/>
      <c r="AH4" s="466"/>
      <c r="AI4" s="466"/>
      <c r="AJ4" s="466"/>
      <c r="AK4" s="466"/>
      <c r="AL4" s="466"/>
      <c r="AM4" s="466"/>
      <c r="AN4" s="466"/>
      <c r="AO4" s="466"/>
      <c r="AP4" s="466"/>
      <c r="AQ4" s="46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row>
    <row r="5" spans="1:274" x14ac:dyDescent="0.2">
      <c r="A5" s="111"/>
      <c r="B5" s="111"/>
      <c r="C5" s="112"/>
      <c r="D5" s="111"/>
      <c r="E5" s="111"/>
      <c r="F5" s="113"/>
      <c r="G5" s="113"/>
      <c r="H5" s="114"/>
      <c r="I5" s="114"/>
      <c r="J5" s="114"/>
      <c r="K5" s="114"/>
      <c r="L5" s="114"/>
      <c r="M5" s="113"/>
      <c r="N5" s="113"/>
      <c r="O5" s="113"/>
      <c r="P5" s="113"/>
      <c r="Q5" s="113"/>
      <c r="R5" s="113"/>
      <c r="S5" s="113"/>
      <c r="T5" s="113"/>
      <c r="U5" s="113"/>
      <c r="V5" s="113"/>
      <c r="W5" s="113"/>
      <c r="X5" s="113"/>
      <c r="Y5" s="113"/>
      <c r="Z5" s="113"/>
      <c r="AA5" s="113"/>
      <c r="AB5" s="113"/>
      <c r="AC5" s="113"/>
      <c r="AD5" s="113"/>
      <c r="AE5" s="113"/>
      <c r="AF5" s="113"/>
      <c r="AG5" s="113"/>
      <c r="AH5" s="113"/>
      <c r="AI5" s="113"/>
      <c r="AJ5" s="115"/>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row>
    <row r="6" spans="1:274" ht="12" customHeight="1" x14ac:dyDescent="0.25">
      <c r="A6" s="117"/>
      <c r="B6" s="117"/>
      <c r="C6" s="117"/>
      <c r="D6" s="118"/>
      <c r="E6" s="118"/>
      <c r="F6" s="118"/>
      <c r="G6" s="118"/>
      <c r="H6" s="118"/>
      <c r="I6" s="118"/>
      <c r="J6" s="118"/>
      <c r="K6" s="118"/>
      <c r="L6" s="118"/>
      <c r="M6" s="118"/>
      <c r="N6" s="118"/>
      <c r="O6" s="118"/>
      <c r="P6" s="118"/>
      <c r="Q6" s="118"/>
      <c r="R6" s="118"/>
      <c r="S6" s="118"/>
      <c r="T6" s="118"/>
      <c r="U6" s="119"/>
      <c r="V6" s="119"/>
      <c r="W6" s="119"/>
      <c r="X6" s="120"/>
      <c r="Y6" s="120"/>
      <c r="Z6" s="120"/>
      <c r="AA6" s="120"/>
      <c r="AB6" s="120"/>
      <c r="AC6" s="120"/>
      <c r="AD6" s="120"/>
      <c r="AE6" s="120"/>
      <c r="AF6" s="120"/>
      <c r="AG6" s="120"/>
      <c r="AH6" s="120"/>
      <c r="AI6" s="120"/>
      <c r="AJ6" s="120"/>
      <c r="AK6" s="120"/>
      <c r="AL6" s="120"/>
      <c r="AM6" s="120"/>
      <c r="AN6" s="120"/>
      <c r="AO6" s="120"/>
      <c r="AP6" s="120"/>
      <c r="AQ6" s="120"/>
    </row>
    <row r="7" spans="1:274" ht="39" customHeight="1" x14ac:dyDescent="0.2">
      <c r="A7" s="440" t="s">
        <v>39</v>
      </c>
      <c r="B7" s="440"/>
      <c r="C7" s="440"/>
      <c r="D7" s="440"/>
      <c r="E7" s="440"/>
      <c r="F7" s="440"/>
      <c r="G7" s="440"/>
      <c r="H7" s="440"/>
      <c r="I7" s="440"/>
      <c r="J7" s="440"/>
      <c r="K7" s="440"/>
      <c r="L7" s="440"/>
      <c r="M7" s="440"/>
      <c r="N7" s="440" t="s">
        <v>40</v>
      </c>
      <c r="O7" s="440"/>
      <c r="P7" s="440"/>
      <c r="Q7" s="440"/>
      <c r="R7" s="440"/>
      <c r="S7" s="440"/>
      <c r="T7" s="440"/>
      <c r="U7" s="440" t="s">
        <v>41</v>
      </c>
      <c r="V7" s="440"/>
      <c r="W7" s="440"/>
      <c r="X7" s="440"/>
      <c r="Y7" s="440"/>
      <c r="Z7" s="440"/>
      <c r="AA7" s="440"/>
      <c r="AB7" s="440"/>
      <c r="AC7" s="440"/>
      <c r="AD7" s="440" t="s">
        <v>42</v>
      </c>
      <c r="AE7" s="440"/>
      <c r="AF7" s="440"/>
      <c r="AG7" s="440"/>
      <c r="AH7" s="440"/>
      <c r="AI7" s="440"/>
      <c r="AJ7" s="440"/>
      <c r="AK7" s="440" t="s">
        <v>43</v>
      </c>
      <c r="AL7" s="440"/>
      <c r="AM7" s="440"/>
      <c r="AN7" s="440"/>
      <c r="AO7" s="440" t="s">
        <v>44</v>
      </c>
      <c r="AP7" s="440"/>
      <c r="AQ7" s="440"/>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row>
    <row r="8" spans="1:274" ht="26.25" customHeight="1" x14ac:dyDescent="0.2">
      <c r="A8" s="456" t="s">
        <v>45</v>
      </c>
      <c r="B8" s="436" t="s">
        <v>228</v>
      </c>
      <c r="C8" s="436" t="s">
        <v>0</v>
      </c>
      <c r="D8" s="437" t="s">
        <v>1</v>
      </c>
      <c r="E8" s="437" t="s">
        <v>2</v>
      </c>
      <c r="F8" s="436" t="s">
        <v>3</v>
      </c>
      <c r="G8" s="437" t="s">
        <v>46</v>
      </c>
      <c r="H8" s="437" t="s">
        <v>4</v>
      </c>
      <c r="I8" s="434" t="s">
        <v>47</v>
      </c>
      <c r="J8" s="437" t="s">
        <v>48</v>
      </c>
      <c r="K8" s="437" t="s">
        <v>49</v>
      </c>
      <c r="L8" s="437" t="s">
        <v>50</v>
      </c>
      <c r="M8" s="437" t="s">
        <v>51</v>
      </c>
      <c r="N8" s="437" t="s">
        <v>52</v>
      </c>
      <c r="O8" s="436" t="s">
        <v>53</v>
      </c>
      <c r="P8" s="437" t="s">
        <v>54</v>
      </c>
      <c r="Q8" s="437" t="s">
        <v>55</v>
      </c>
      <c r="R8" s="437" t="s">
        <v>56</v>
      </c>
      <c r="S8" s="436" t="s">
        <v>53</v>
      </c>
      <c r="T8" s="437" t="s">
        <v>5</v>
      </c>
      <c r="U8" s="444" t="s">
        <v>57</v>
      </c>
      <c r="V8" s="437" t="s">
        <v>6</v>
      </c>
      <c r="W8" s="437" t="s">
        <v>7</v>
      </c>
      <c r="X8" s="437" t="s">
        <v>58</v>
      </c>
      <c r="Y8" s="437"/>
      <c r="Z8" s="437"/>
      <c r="AA8" s="437"/>
      <c r="AB8" s="437"/>
      <c r="AC8" s="437"/>
      <c r="AD8" s="444" t="s">
        <v>59</v>
      </c>
      <c r="AE8" s="444" t="s">
        <v>60</v>
      </c>
      <c r="AF8" s="444" t="s">
        <v>53</v>
      </c>
      <c r="AG8" s="444" t="s">
        <v>61</v>
      </c>
      <c r="AH8" s="444" t="s">
        <v>53</v>
      </c>
      <c r="AI8" s="444" t="s">
        <v>62</v>
      </c>
      <c r="AJ8" s="444" t="s">
        <v>8</v>
      </c>
      <c r="AK8" s="437" t="s">
        <v>63</v>
      </c>
      <c r="AL8" s="437" t="s">
        <v>64</v>
      </c>
      <c r="AM8" s="437" t="s">
        <v>65</v>
      </c>
      <c r="AN8" s="437" t="s">
        <v>66</v>
      </c>
      <c r="AO8" s="437" t="s">
        <v>67</v>
      </c>
      <c r="AP8" s="437" t="s">
        <v>68</v>
      </c>
      <c r="AQ8" s="437" t="s">
        <v>69</v>
      </c>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row>
    <row r="9" spans="1:274" s="123" customFormat="1" ht="102" customHeight="1" x14ac:dyDescent="0.25">
      <c r="A9" s="456"/>
      <c r="B9" s="436"/>
      <c r="C9" s="436"/>
      <c r="D9" s="437"/>
      <c r="E9" s="437"/>
      <c r="F9" s="436"/>
      <c r="G9" s="437"/>
      <c r="H9" s="437"/>
      <c r="I9" s="435"/>
      <c r="J9" s="437"/>
      <c r="K9" s="437"/>
      <c r="L9" s="437"/>
      <c r="M9" s="437"/>
      <c r="N9" s="437"/>
      <c r="O9" s="436"/>
      <c r="P9" s="437"/>
      <c r="Q9" s="437"/>
      <c r="R9" s="436"/>
      <c r="S9" s="436"/>
      <c r="T9" s="437"/>
      <c r="U9" s="444"/>
      <c r="V9" s="437"/>
      <c r="W9" s="437"/>
      <c r="X9" s="133" t="s">
        <v>70</v>
      </c>
      <c r="Y9" s="133" t="s">
        <v>71</v>
      </c>
      <c r="Z9" s="133" t="s">
        <v>72</v>
      </c>
      <c r="AA9" s="133" t="s">
        <v>73</v>
      </c>
      <c r="AB9" s="133" t="s">
        <v>74</v>
      </c>
      <c r="AC9" s="133" t="s">
        <v>75</v>
      </c>
      <c r="AD9" s="444"/>
      <c r="AE9" s="444"/>
      <c r="AF9" s="444"/>
      <c r="AG9" s="444"/>
      <c r="AH9" s="444"/>
      <c r="AI9" s="444"/>
      <c r="AJ9" s="444"/>
      <c r="AK9" s="437"/>
      <c r="AL9" s="437"/>
      <c r="AM9" s="437"/>
      <c r="AN9" s="437"/>
      <c r="AO9" s="437"/>
      <c r="AP9" s="437"/>
      <c r="AQ9" s="437"/>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2"/>
      <c r="FZ9" s="122"/>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2"/>
      <c r="HS9" s="122"/>
      <c r="HT9" s="122"/>
      <c r="HU9" s="122"/>
      <c r="HV9" s="122"/>
      <c r="HW9" s="122"/>
      <c r="HX9" s="122"/>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row>
    <row r="10" spans="1:274" s="202" customFormat="1" ht="80.25" customHeight="1" x14ac:dyDescent="0.2">
      <c r="A10" s="397">
        <v>1</v>
      </c>
      <c r="B10" s="394" t="s">
        <v>235</v>
      </c>
      <c r="C10" s="339" t="s">
        <v>76</v>
      </c>
      <c r="D10" s="327" t="s">
        <v>343</v>
      </c>
      <c r="E10" s="327" t="s">
        <v>344</v>
      </c>
      <c r="F10" s="327" t="s">
        <v>345</v>
      </c>
      <c r="G10" s="339" t="s">
        <v>277</v>
      </c>
      <c r="H10" s="339" t="s">
        <v>77</v>
      </c>
      <c r="I10" s="339" t="s">
        <v>334</v>
      </c>
      <c r="J10" s="339"/>
      <c r="K10" s="339"/>
      <c r="L10" s="339"/>
      <c r="M10" s="382">
        <v>500</v>
      </c>
      <c r="N10" s="374" t="str">
        <f>IF(M10&lt;=0,"",IF(M10&lt;=2,"Muy Baja",IF(M10&lt;=24,"Baja",IF(M10&lt;=500,"Media",IF(M10&lt;=5000,"Alta","Muy Alta")))))</f>
        <v>Media</v>
      </c>
      <c r="O10" s="366">
        <f>IF(N10="","",IF(N10="Muy Baja",0.2,IF(N10="Baja",0.4,IF(N10="Media",0.6,IF(N10="Alta",0.8,IF(N10="Muy Alta",1,))))))</f>
        <v>0.6</v>
      </c>
      <c r="P10" s="367" t="s">
        <v>135</v>
      </c>
      <c r="Q10" s="366" t="str">
        <f>IF(NOT(ISERROR(MATCH(P10,'[6]Tabla Impacto'!$B$222:$B$224,0))),'[6]Tabla Impacto'!$F$224&amp;"Por favor no seleccionar los criterios de impacto(Afectación Económica o presupuestal y Pérdida Reputacional)",P10)</f>
        <v xml:space="preserve">     El riesgo afecta la imagen de la entidad internamente, de conocimiento general, nivel interno, de junta dircetiva y accionistas y/o de provedores</v>
      </c>
      <c r="R10" s="374" t="str">
        <f>IF(OR(Q10='[6]Tabla Impacto'!$C$12,Q10='[6]Tabla Impacto'!$D$12),"Leve",IF(OR(Q10='[6]Tabla Impacto'!$C$13,Q10='[6]Tabla Impacto'!$D$13),"Menor",IF(OR(Q10='[6]Tabla Impacto'!$C$14,Q10='[6]Tabla Impacto'!$D$14),"Moderado",IF(OR(Q10='[6]Tabla Impacto'!$C$15,Q10='[6]Tabla Impacto'!$D$15),"Mayor",IF(OR(Q10='[6]Tabla Impacto'!$C$16,Q10='[6]Tabla Impacto'!$D$16),"Catastrófico","")))))</f>
        <v>Menor</v>
      </c>
      <c r="S10" s="366">
        <f>IF(R10="","",IF(R10="Leve",0.2,IF(R10="Menor",0.4,IF(R10="Moderado",0.6,IF(R10="Mayor",0.8,IF(R10="Catastrófico",1,))))))</f>
        <v>0.4</v>
      </c>
      <c r="T10" s="365" t="str">
        <f>IF(OR(AND(N10="Muy Baja",R10="Leve"),AND(N10="Muy Baja",R10="Menor"),AND(N10="Baja",R10="Leve")),"Bajo",IF(OR(AND(N10="Muy baja",R10="Moderado"),AND(N10="Baja",R10="Menor"),AND(N10="Baja",R10="Moderado"),AND(N10="Media",R10="Leve"),AND(N10="Media",R10="Menor"),AND(N10="Media",R10="Moderado"),AND(N10="Alta",R10="Leve"),AND(N10="Alta",R10="Menor")),"Moderado",IF(OR(AND(N10="Muy Baja",R10="Mayor"),AND(N10="Baja",R10="Mayor"),AND(N10="Media",R10="Mayor"),AND(N10="Alta",R10="Moderado"),AND(N10="Alta",R10="Mayor"),AND(N10="Muy Alta",R10="Leve"),AND(N10="Muy Alta",R10="Menor"),AND(N10="Muy Alta",R10="Moderado"),AND(N10="Muy Alta",R10="Mayor")),"Alto",IF(OR(AND(N10="Muy Baja",R10="Catastrófico"),AND(N10="Baja",R10="Catastrófico"),AND(N10="Media",R10="Catastrófico"),AND(N10="Alta",R10="Catastrófico"),AND(N10="Muy Alta",R10="Catastrófico")),"Extremo",""))))</f>
        <v>Moderado</v>
      </c>
      <c r="U10" s="208">
        <v>1</v>
      </c>
      <c r="V10" s="191" t="s">
        <v>346</v>
      </c>
      <c r="W10" s="193" t="str">
        <f>IF(OR(X10="Preventivo",X10="Detectivo"),"Probabilidad",IF(X10="Correctivo","Impacto",""))</f>
        <v>Probabilidad</v>
      </c>
      <c r="X10" s="194" t="s">
        <v>79</v>
      </c>
      <c r="Y10" s="194" t="s">
        <v>80</v>
      </c>
      <c r="Z10" s="195" t="str">
        <f>IF(AND(X10="Preventivo",Y10="Automático"),"50%",IF(AND(X10="Preventivo",Y10="Manual"),"40%",IF(AND(X10="Detectivo",Y10="Automático"),"40%",IF(AND(X10="Detectivo",Y10="Manual"),"30%",IF(AND(X10="Correctivo",Y10="Automático"),"35%",IF(AND(X10="Correctivo",Y10="Manual"),"25%",""))))))</f>
        <v>40%</v>
      </c>
      <c r="AA10" s="194" t="s">
        <v>83</v>
      </c>
      <c r="AB10" s="194" t="s">
        <v>84</v>
      </c>
      <c r="AC10" s="194" t="s">
        <v>259</v>
      </c>
      <c r="AD10" s="196">
        <f>IFERROR(IF(W10="Probabilidad",(O10-(+O10*Z10)),IF(W10="Impacto",O10,"")),"")</f>
        <v>0.36</v>
      </c>
      <c r="AE10" s="197" t="str">
        <f>IFERROR(IF(AD10="","",IF(AD10&lt;=0.2,"Muy Baja",IF(AD10&lt;=0.4,"Baja",IF(AD10&lt;=0.6,"Media",IF(AD10&lt;=0.8,"Alta","Muy Alta"))))),"")</f>
        <v>Baja</v>
      </c>
      <c r="AF10" s="195">
        <f>+AD10</f>
        <v>0.36</v>
      </c>
      <c r="AG10" s="197" t="str">
        <f>IFERROR(IF(AH10="","",IF(AH10&lt;=0.2,"Leve",IF(AH10&lt;=0.4,"Menor",IF(AH10&lt;=0.6,"Moderado",IF(AH10&lt;=0.8,"Mayor","Catastrófico"))))),"")</f>
        <v>Menor</v>
      </c>
      <c r="AH10" s="195">
        <f t="shared" ref="AH10" si="0">IFERROR(IF(W10="Impacto",(S10-(+S10*Z10)),IF(W10="Probabilidad",S10,"")),"")</f>
        <v>0.4</v>
      </c>
      <c r="AI10" s="198" t="str">
        <f>IFERROR(IF(OR(AND(AE10="Muy Baja",AG10="Leve"),AND(AE10="Muy Baja",AG10="Menor"),AND(AE10="Baja",AG10="Leve")),"Bajo",IF(OR(AND(AE10="Muy baja",AG10="Moderado"),AND(AE10="Baja",AG10="Menor"),AND(AE10="Baja",AG10="Moderado"),AND(AE10="Media",AG10="Leve"),AND(AE10="Media",AG10="Menor"),AND(AE10="Media",AG10="Moderado"),AND(AE10="Alta",AG10="Leve"),AND(AE10="Alta",AG10="Menor")),"Moderado",IF(OR(AND(AE10="Muy Baja",AG10="Mayor"),AND(AE10="Baja",AG10="Mayor"),AND(AE10="Media",AG10="Mayor"),AND(AE10="Alta",AG10="Moderado"),AND(AE10="Alta",AG10="Mayor"),AND(AE10="Muy Alta",AG10="Leve"),AND(AE10="Muy Alta",AG10="Menor"),AND(AE10="Muy Alta",AG10="Moderado"),AND(AE10="Muy Alta",AG10="Mayor")),"Alto",IF(OR(AND(AE10="Muy Baja",AG10="Catastrófico"),AND(AE10="Baja",AG10="Catastrófico"),AND(AE10="Media",AG10="Catastrófico"),AND(AE10="Alta",AG10="Catastrófico"),AND(AE10="Muy Alta",AG10="Catastrófico")),"Extremo","")))),"")</f>
        <v>Moderado</v>
      </c>
      <c r="AJ10" s="199" t="s">
        <v>205</v>
      </c>
      <c r="AK10" s="190" t="s">
        <v>347</v>
      </c>
      <c r="AL10" s="190" t="s">
        <v>348</v>
      </c>
      <c r="AM10" s="190" t="s">
        <v>349</v>
      </c>
      <c r="AN10" s="201">
        <v>44562</v>
      </c>
      <c r="AO10" s="339" t="s">
        <v>350</v>
      </c>
      <c r="AP10" s="339" t="s">
        <v>351</v>
      </c>
      <c r="AQ10" s="339" t="s">
        <v>330</v>
      </c>
    </row>
    <row r="11" spans="1:274" s="202" customFormat="1" ht="80.25" customHeight="1" x14ac:dyDescent="0.2">
      <c r="A11" s="397"/>
      <c r="B11" s="395"/>
      <c r="C11" s="339"/>
      <c r="D11" s="328"/>
      <c r="E11" s="328"/>
      <c r="F11" s="328"/>
      <c r="G11" s="339"/>
      <c r="H11" s="339"/>
      <c r="I11" s="339"/>
      <c r="J11" s="339"/>
      <c r="K11" s="339"/>
      <c r="L11" s="339"/>
      <c r="M11" s="382"/>
      <c r="N11" s="374"/>
      <c r="O11" s="366"/>
      <c r="P11" s="367"/>
      <c r="Q11" s="366">
        <f ca="1">IF(NOT(ISERROR(MATCH(P11,_xlfn.ANCHORARRAY(F28),0))),O30&amp;"Por favor no seleccionar los criterios de impacto",P11)</f>
        <v>0</v>
      </c>
      <c r="R11" s="374"/>
      <c r="S11" s="366"/>
      <c r="T11" s="365"/>
      <c r="U11" s="208">
        <v>2</v>
      </c>
      <c r="V11" s="179" t="s">
        <v>352</v>
      </c>
      <c r="W11" s="193" t="str">
        <f>IF(OR(X11="Preventivo",X11="Detectivo"),"Probabilidad",IF(X11="Correctivo","Impacto",""))</f>
        <v>Probabilidad</v>
      </c>
      <c r="X11" s="194" t="s">
        <v>79</v>
      </c>
      <c r="Y11" s="194" t="s">
        <v>80</v>
      </c>
      <c r="Z11" s="195" t="str">
        <f t="shared" ref="Z11:Z15" si="1">IF(AND(X11="Preventivo",Y11="Automático"),"50%",IF(AND(X11="Preventivo",Y11="Manual"),"40%",IF(AND(X11="Detectivo",Y11="Automático"),"40%",IF(AND(X11="Detectivo",Y11="Manual"),"30%",IF(AND(X11="Correctivo",Y11="Automático"),"35%",IF(AND(X11="Correctivo",Y11="Manual"),"25%",""))))))</f>
        <v>40%</v>
      </c>
      <c r="AA11" s="194" t="s">
        <v>83</v>
      </c>
      <c r="AB11" s="194" t="s">
        <v>84</v>
      </c>
      <c r="AC11" s="194" t="s">
        <v>259</v>
      </c>
      <c r="AD11" s="196">
        <f>IFERROR(IF(AND(W10="Probabilidad",W11="Probabilidad"),(AF10-(+AF10*Z11)),IF(W11="Probabilidad",(O10-(+O10*Z11)),IF(W11="Impacto",AF10,""))),"")</f>
        <v>0.216</v>
      </c>
      <c r="AE11" s="197" t="str">
        <f t="shared" ref="AE11:AE15" si="2">IFERROR(IF(AD11="","",IF(AD11&lt;=0.2,"Muy Baja",IF(AD11&lt;=0.4,"Baja",IF(AD11&lt;=0.6,"Media",IF(AD11&lt;=0.8,"Alta","Muy Alta"))))),"")</f>
        <v>Baja</v>
      </c>
      <c r="AF11" s="195">
        <f t="shared" ref="AF11:AF15" si="3">+AD11</f>
        <v>0.216</v>
      </c>
      <c r="AG11" s="197" t="str">
        <f t="shared" ref="AG11:AG15" si="4">IFERROR(IF(AH11="","",IF(AH11&lt;=0.2,"Leve",IF(AH11&lt;=0.4,"Menor",IF(AH11&lt;=0.6,"Moderado",IF(AH11&lt;=0.8,"Mayor","Catastrófico"))))),"")</f>
        <v>Menor</v>
      </c>
      <c r="AH11" s="195">
        <f>IFERROR(IF(AND(W10="Impacto",W11="Impacto"),(AH10-(+AH10*Z11)),IF(W11="Impacto",(#REF!-(+#REF!*Z11)),IF(W11="Probabilidad",AH10,""))),"")</f>
        <v>0.4</v>
      </c>
      <c r="AI11" s="198" t="str">
        <f t="shared" ref="AI11:AI12" si="5">IFERROR(IF(OR(AND(AE11="Muy Baja",AG11="Leve"),AND(AE11="Muy Baja",AG11="Menor"),AND(AE11="Baja",AG11="Leve")),"Bajo",IF(OR(AND(AE11="Muy baja",AG11="Moderado"),AND(AE11="Baja",AG11="Menor"),AND(AE11="Baja",AG11="Moderado"),AND(AE11="Media",AG11="Leve"),AND(AE11="Media",AG11="Menor"),AND(AE11="Media",AG11="Moderado"),AND(AE11="Alta",AG11="Leve"),AND(AE11="Alta",AG11="Menor")),"Moderado",IF(OR(AND(AE11="Muy Baja",AG11="Mayor"),AND(AE11="Baja",AG11="Mayor"),AND(AE11="Media",AG11="Mayor"),AND(AE11="Alta",AG11="Moderado"),AND(AE11="Alta",AG11="Mayor"),AND(AE11="Muy Alta",AG11="Leve"),AND(AE11="Muy Alta",AG11="Menor"),AND(AE11="Muy Alta",AG11="Moderado"),AND(AE11="Muy Alta",AG11="Mayor")),"Alto",IF(OR(AND(AE11="Muy Baja",AG11="Catastrófico"),AND(AE11="Baja",AG11="Catastrófico"),AND(AE11="Media",AG11="Catastrófico"),AND(AE11="Alta",AG11="Catastrófico"),AND(AE11="Muy Alta",AG11="Catastrófico")),"Extremo","")))),"")</f>
        <v>Moderado</v>
      </c>
      <c r="AJ11" s="199" t="s">
        <v>82</v>
      </c>
      <c r="AK11" s="190" t="s">
        <v>347</v>
      </c>
      <c r="AL11" s="190" t="s">
        <v>348</v>
      </c>
      <c r="AM11" s="190" t="s">
        <v>353</v>
      </c>
      <c r="AN11" s="201">
        <v>44562</v>
      </c>
      <c r="AO11" s="339"/>
      <c r="AP11" s="339"/>
      <c r="AQ11" s="339"/>
    </row>
    <row r="12" spans="1:274" s="202" customFormat="1" ht="6" customHeight="1" x14ac:dyDescent="0.2">
      <c r="A12" s="397"/>
      <c r="B12" s="395"/>
      <c r="C12" s="339"/>
      <c r="D12" s="328"/>
      <c r="E12" s="328"/>
      <c r="F12" s="328"/>
      <c r="G12" s="339"/>
      <c r="H12" s="339"/>
      <c r="I12" s="339"/>
      <c r="J12" s="339"/>
      <c r="K12" s="339"/>
      <c r="L12" s="339"/>
      <c r="M12" s="382"/>
      <c r="N12" s="374"/>
      <c r="O12" s="366"/>
      <c r="P12" s="367"/>
      <c r="Q12" s="366">
        <f ca="1">IF(NOT(ISERROR(MATCH(P12,_xlfn.ANCHORARRAY(F29),0))),O31&amp;"Por favor no seleccionar los criterios de impacto",P12)</f>
        <v>0</v>
      </c>
      <c r="R12" s="374"/>
      <c r="S12" s="366"/>
      <c r="T12" s="365"/>
      <c r="U12" s="208">
        <v>3</v>
      </c>
      <c r="V12" s="191"/>
      <c r="W12" s="193" t="str">
        <f>IF(OR(X12="Preventivo",X12="Detectivo"),"Probabilidad",IF(X12="Correctivo","Impacto",""))</f>
        <v/>
      </c>
      <c r="X12" s="194"/>
      <c r="Y12" s="194"/>
      <c r="Z12" s="195" t="str">
        <f t="shared" si="1"/>
        <v/>
      </c>
      <c r="AA12" s="194"/>
      <c r="AB12" s="194"/>
      <c r="AC12" s="194"/>
      <c r="AD12" s="196" t="str">
        <f>IFERROR(IF(AND(W11="Probabilidad",W12="Probabilidad"),(AF11-(+AF11*Z12)),IF(AND(W11="Impacto",W12="Probabilidad"),(AF10-(+AF10*Z12)),IF(W12="Impacto",AF11,""))),"")</f>
        <v/>
      </c>
      <c r="AE12" s="197" t="str">
        <f t="shared" si="2"/>
        <v/>
      </c>
      <c r="AF12" s="195" t="str">
        <f t="shared" si="3"/>
        <v/>
      </c>
      <c r="AG12" s="197" t="str">
        <f t="shared" si="4"/>
        <v/>
      </c>
      <c r="AH12" s="195" t="str">
        <f t="shared" ref="AH12:AH15" si="6">IFERROR(IF(AND(W11="Impacto",W12="Impacto"),(AH11-(+AH11*Z12)),IF(AND(W11="Probabilidad",W12="Impacto"),(AH10-(+AH10*Z12)),IF(W12="Probabilidad",AH11,""))),"")</f>
        <v/>
      </c>
      <c r="AI12" s="198" t="str">
        <f t="shared" si="5"/>
        <v/>
      </c>
      <c r="AJ12" s="199"/>
      <c r="AK12" s="190"/>
      <c r="AL12" s="200"/>
      <c r="AM12" s="200"/>
      <c r="AN12" s="201"/>
      <c r="AO12" s="339"/>
      <c r="AP12" s="339"/>
      <c r="AQ12" s="339"/>
    </row>
    <row r="13" spans="1:274" s="202" customFormat="1" ht="6" customHeight="1" x14ac:dyDescent="0.2">
      <c r="A13" s="397"/>
      <c r="B13" s="395"/>
      <c r="C13" s="339"/>
      <c r="D13" s="328"/>
      <c r="E13" s="328"/>
      <c r="F13" s="328"/>
      <c r="G13" s="339"/>
      <c r="H13" s="339"/>
      <c r="I13" s="339"/>
      <c r="J13" s="339"/>
      <c r="K13" s="339"/>
      <c r="L13" s="339"/>
      <c r="M13" s="382"/>
      <c r="N13" s="374"/>
      <c r="O13" s="366"/>
      <c r="P13" s="367"/>
      <c r="Q13" s="366">
        <f ca="1">IF(NOT(ISERROR(MATCH(P13,_xlfn.ANCHORARRAY(F30),0))),O32&amp;"Por favor no seleccionar los criterios de impacto",P13)</f>
        <v>0</v>
      </c>
      <c r="R13" s="374"/>
      <c r="S13" s="366"/>
      <c r="T13" s="365"/>
      <c r="U13" s="208">
        <v>4</v>
      </c>
      <c r="V13" s="191"/>
      <c r="W13" s="193" t="str">
        <f t="shared" ref="W13:W15" si="7">IF(OR(X13="Preventivo",X13="Detectivo"),"Probabilidad",IF(X13="Correctivo","Impacto",""))</f>
        <v/>
      </c>
      <c r="X13" s="194"/>
      <c r="Y13" s="194"/>
      <c r="Z13" s="195" t="str">
        <f t="shared" si="1"/>
        <v/>
      </c>
      <c r="AA13" s="194"/>
      <c r="AB13" s="194"/>
      <c r="AC13" s="194"/>
      <c r="AD13" s="196" t="str">
        <f t="shared" ref="AD13:AD15" si="8">IFERROR(IF(AND(W12="Probabilidad",W13="Probabilidad"),(AF12-(+AF12*Z13)),IF(AND(W12="Impacto",W13="Probabilidad"),(AF11-(+AF11*Z13)),IF(W13="Impacto",AF12,""))),"")</f>
        <v/>
      </c>
      <c r="AE13" s="197" t="str">
        <f t="shared" si="2"/>
        <v/>
      </c>
      <c r="AF13" s="195" t="str">
        <f t="shared" si="3"/>
        <v/>
      </c>
      <c r="AG13" s="197" t="str">
        <f t="shared" si="4"/>
        <v/>
      </c>
      <c r="AH13" s="195" t="str">
        <f t="shared" si="6"/>
        <v/>
      </c>
      <c r="AI13" s="198" t="str">
        <f>IFERROR(IF(OR(AND(AE13="Muy Baja",AG13="Leve"),AND(AE13="Muy Baja",AG13="Menor"),AND(AE13="Baja",AG13="Leve")),"Bajo",IF(OR(AND(AE13="Muy baja",AG13="Moderado"),AND(AE13="Baja",AG13="Menor"),AND(AE13="Baja",AG13="Moderado"),AND(AE13="Media",AG13="Leve"),AND(AE13="Media",AG13="Menor"),AND(AE13="Media",AG13="Moderado"),AND(AE13="Alta",AG13="Leve"),AND(AE13="Alta",AG13="Menor")),"Moderado",IF(OR(AND(AE13="Muy Baja",AG13="Mayor"),AND(AE13="Baja",AG13="Mayor"),AND(AE13="Media",AG13="Mayor"),AND(AE13="Alta",AG13="Moderado"),AND(AE13="Alta",AG13="Mayor"),AND(AE13="Muy Alta",AG13="Leve"),AND(AE13="Muy Alta",AG13="Menor"),AND(AE13="Muy Alta",AG13="Moderado"),AND(AE13="Muy Alta",AG13="Mayor")),"Alto",IF(OR(AND(AE13="Muy Baja",AG13="Catastrófico"),AND(AE13="Baja",AG13="Catastrófico"),AND(AE13="Media",AG13="Catastrófico"),AND(AE13="Alta",AG13="Catastrófico"),AND(AE13="Muy Alta",AG13="Catastrófico")),"Extremo","")))),"")</f>
        <v/>
      </c>
      <c r="AJ13" s="199"/>
      <c r="AK13" s="190"/>
      <c r="AL13" s="200"/>
      <c r="AM13" s="200"/>
      <c r="AN13" s="201"/>
      <c r="AO13" s="339"/>
      <c r="AP13" s="339"/>
      <c r="AQ13" s="339"/>
    </row>
    <row r="14" spans="1:274" s="202" customFormat="1" ht="6" customHeight="1" x14ac:dyDescent="0.2">
      <c r="A14" s="397"/>
      <c r="B14" s="395"/>
      <c r="C14" s="339"/>
      <c r="D14" s="328"/>
      <c r="E14" s="328"/>
      <c r="F14" s="328"/>
      <c r="G14" s="339"/>
      <c r="H14" s="339"/>
      <c r="I14" s="339"/>
      <c r="J14" s="339"/>
      <c r="K14" s="339"/>
      <c r="L14" s="339"/>
      <c r="M14" s="382"/>
      <c r="N14" s="374"/>
      <c r="O14" s="366"/>
      <c r="P14" s="367"/>
      <c r="Q14" s="366">
        <f ca="1">IF(NOT(ISERROR(MATCH(P14,_xlfn.ANCHORARRAY(F31),0))),O33&amp;"Por favor no seleccionar los criterios de impacto",P14)</f>
        <v>0</v>
      </c>
      <c r="R14" s="374"/>
      <c r="S14" s="366"/>
      <c r="T14" s="365"/>
      <c r="U14" s="208">
        <v>5</v>
      </c>
      <c r="V14" s="191"/>
      <c r="W14" s="193" t="str">
        <f t="shared" si="7"/>
        <v/>
      </c>
      <c r="X14" s="194"/>
      <c r="Y14" s="194"/>
      <c r="Z14" s="195" t="str">
        <f t="shared" si="1"/>
        <v/>
      </c>
      <c r="AA14" s="194"/>
      <c r="AB14" s="194"/>
      <c r="AC14" s="194"/>
      <c r="AD14" s="196" t="str">
        <f t="shared" si="8"/>
        <v/>
      </c>
      <c r="AE14" s="197" t="str">
        <f t="shared" si="2"/>
        <v/>
      </c>
      <c r="AF14" s="195" t="str">
        <f t="shared" si="3"/>
        <v/>
      </c>
      <c r="AG14" s="197" t="str">
        <f t="shared" si="4"/>
        <v/>
      </c>
      <c r="AH14" s="195" t="str">
        <f t="shared" si="6"/>
        <v/>
      </c>
      <c r="AI14" s="198" t="str">
        <f t="shared" ref="AI14:AI15" si="9">IFERROR(IF(OR(AND(AE14="Muy Baja",AG14="Leve"),AND(AE14="Muy Baja",AG14="Menor"),AND(AE14="Baja",AG14="Leve")),"Bajo",IF(OR(AND(AE14="Muy baja",AG14="Moderado"),AND(AE14="Baja",AG14="Menor"),AND(AE14="Baja",AG14="Moderado"),AND(AE14="Media",AG14="Leve"),AND(AE14="Media",AG14="Menor"),AND(AE14="Media",AG14="Moderado"),AND(AE14="Alta",AG14="Leve"),AND(AE14="Alta",AG14="Menor")),"Moderado",IF(OR(AND(AE14="Muy Baja",AG14="Mayor"),AND(AE14="Baja",AG14="Mayor"),AND(AE14="Media",AG14="Mayor"),AND(AE14="Alta",AG14="Moderado"),AND(AE14="Alta",AG14="Mayor"),AND(AE14="Muy Alta",AG14="Leve"),AND(AE14="Muy Alta",AG14="Menor"),AND(AE14="Muy Alta",AG14="Moderado"),AND(AE14="Muy Alta",AG14="Mayor")),"Alto",IF(OR(AND(AE14="Muy Baja",AG14="Catastrófico"),AND(AE14="Baja",AG14="Catastrófico"),AND(AE14="Media",AG14="Catastrófico"),AND(AE14="Alta",AG14="Catastrófico"),AND(AE14="Muy Alta",AG14="Catastrófico")),"Extremo","")))),"")</f>
        <v/>
      </c>
      <c r="AJ14" s="199"/>
      <c r="AK14" s="190"/>
      <c r="AL14" s="200"/>
      <c r="AM14" s="200"/>
      <c r="AN14" s="201"/>
      <c r="AO14" s="339"/>
      <c r="AP14" s="339"/>
      <c r="AQ14" s="339"/>
    </row>
    <row r="15" spans="1:274" s="202" customFormat="1" ht="6" customHeight="1" x14ac:dyDescent="0.2">
      <c r="A15" s="397"/>
      <c r="B15" s="396"/>
      <c r="C15" s="339"/>
      <c r="D15" s="329"/>
      <c r="E15" s="329"/>
      <c r="F15" s="329"/>
      <c r="G15" s="339"/>
      <c r="H15" s="339"/>
      <c r="I15" s="339"/>
      <c r="J15" s="339"/>
      <c r="K15" s="339"/>
      <c r="L15" s="339"/>
      <c r="M15" s="382"/>
      <c r="N15" s="374"/>
      <c r="O15" s="366"/>
      <c r="P15" s="367"/>
      <c r="Q15" s="366">
        <f ca="1">IF(NOT(ISERROR(MATCH(P15,_xlfn.ANCHORARRAY(F32),0))),O34&amp;"Por favor no seleccionar los criterios de impacto",P15)</f>
        <v>0</v>
      </c>
      <c r="R15" s="374"/>
      <c r="S15" s="366"/>
      <c r="T15" s="365"/>
      <c r="U15" s="208">
        <v>6</v>
      </c>
      <c r="V15" s="191"/>
      <c r="W15" s="193" t="str">
        <f t="shared" si="7"/>
        <v/>
      </c>
      <c r="X15" s="194"/>
      <c r="Y15" s="194"/>
      <c r="Z15" s="195" t="str">
        <f t="shared" si="1"/>
        <v/>
      </c>
      <c r="AA15" s="194"/>
      <c r="AB15" s="194"/>
      <c r="AC15" s="194"/>
      <c r="AD15" s="196" t="str">
        <f t="shared" si="8"/>
        <v/>
      </c>
      <c r="AE15" s="197" t="str">
        <f t="shared" si="2"/>
        <v/>
      </c>
      <c r="AF15" s="195" t="str">
        <f t="shared" si="3"/>
        <v/>
      </c>
      <c r="AG15" s="197" t="str">
        <f t="shared" si="4"/>
        <v/>
      </c>
      <c r="AH15" s="195" t="str">
        <f t="shared" si="6"/>
        <v/>
      </c>
      <c r="AI15" s="198" t="str">
        <f t="shared" si="9"/>
        <v/>
      </c>
      <c r="AJ15" s="199"/>
      <c r="AK15" s="190"/>
      <c r="AL15" s="200"/>
      <c r="AM15" s="200"/>
      <c r="AN15" s="201"/>
      <c r="AO15" s="339"/>
      <c r="AP15" s="339"/>
      <c r="AQ15" s="339"/>
    </row>
    <row r="16" spans="1:274" s="202" customFormat="1" ht="89.25" customHeight="1" x14ac:dyDescent="0.2">
      <c r="A16" s="397">
        <v>2</v>
      </c>
      <c r="B16" s="394" t="s">
        <v>235</v>
      </c>
      <c r="C16" s="339" t="s">
        <v>76</v>
      </c>
      <c r="D16" s="327" t="s">
        <v>354</v>
      </c>
      <c r="E16" s="327" t="s">
        <v>355</v>
      </c>
      <c r="F16" s="327" t="s">
        <v>356</v>
      </c>
      <c r="G16" s="339" t="s">
        <v>277</v>
      </c>
      <c r="H16" s="339" t="s">
        <v>77</v>
      </c>
      <c r="I16" s="339" t="s">
        <v>334</v>
      </c>
      <c r="J16" s="339"/>
      <c r="K16" s="339"/>
      <c r="L16" s="339"/>
      <c r="M16" s="382">
        <v>24</v>
      </c>
      <c r="N16" s="374" t="str">
        <f>IF(M16&lt;=0,"",IF(M16&lt;=2,"Muy Baja",IF(M16&lt;=24,"Baja",IF(M16&lt;=500,"Media",IF(M16&lt;=5000,"Alta","Muy Alta")))))</f>
        <v>Baja</v>
      </c>
      <c r="O16" s="366">
        <f>IF(N16="","",IF(N16="Muy Baja",0.2,IF(N16="Baja",0.4,IF(N16="Media",0.6,IF(N16="Alta",0.8,IF(N16="Muy Alta",1,))))))</f>
        <v>0.4</v>
      </c>
      <c r="P16" s="367" t="s">
        <v>135</v>
      </c>
      <c r="Q16" s="366" t="str">
        <f>IF(NOT(ISERROR(MATCH(P16,'[6]Tabla Impacto'!$B$222:$B$224,0))),'[6]Tabla Impacto'!$F$224&amp;"Por favor no seleccionar los criterios de impacto(Afectación Económica o presupuestal y Pérdida Reputacional)",P16)</f>
        <v xml:space="preserve">     El riesgo afecta la imagen de la entidad internamente, de conocimiento general, nivel interno, de junta dircetiva y accionistas y/o de provedores</v>
      </c>
      <c r="R16" s="374" t="str">
        <f>IF(OR(Q16='[6]Tabla Impacto'!$C$12,Q16='[6]Tabla Impacto'!$D$12),"Leve",IF(OR(Q16='[6]Tabla Impacto'!$C$13,Q16='[6]Tabla Impacto'!$D$13),"Menor",IF(OR(Q16='[6]Tabla Impacto'!$C$14,Q16='[6]Tabla Impacto'!$D$14),"Moderado",IF(OR(Q16='[6]Tabla Impacto'!$C$15,Q16='[6]Tabla Impacto'!$D$15),"Mayor",IF(OR(Q16='[6]Tabla Impacto'!$C$16,Q16='[6]Tabla Impacto'!$D$16),"Catastrófico","")))))</f>
        <v>Menor</v>
      </c>
      <c r="S16" s="366">
        <f>IF(R16="","",IF(R16="Leve",0.2,IF(R16="Menor",0.4,IF(R16="Moderado",0.6,IF(R16="Mayor",0.8,IF(R16="Catastrófico",1,))))))</f>
        <v>0.4</v>
      </c>
      <c r="T16" s="365" t="str">
        <f>IF(OR(AND(N16="Muy Baja",R16="Leve"),AND(N16="Muy Baja",R16="Menor"),AND(N16="Baja",R16="Leve")),"Bajo",IF(OR(AND(N16="Muy baja",R16="Moderado"),AND(N16="Baja",R16="Menor"),AND(N16="Baja",R16="Moderado"),AND(N16="Media",R16="Leve"),AND(N16="Media",R16="Menor"),AND(N16="Media",R16="Moderado"),AND(N16="Alta",R16="Leve"),AND(N16="Alta",R16="Menor")),"Moderado",IF(OR(AND(N16="Muy Baja",R16="Mayor"),AND(N16="Baja",R16="Mayor"),AND(N16="Media",R16="Mayor"),AND(N16="Alta",R16="Moderado"),AND(N16="Alta",R16="Mayor"),AND(N16="Muy Alta",R16="Leve"),AND(N16="Muy Alta",R16="Menor"),AND(N16="Muy Alta",R16="Moderado"),AND(N16="Muy Alta",R16="Mayor")),"Alto",IF(OR(AND(N16="Muy Baja",R16="Catastrófico"),AND(N16="Baja",R16="Catastrófico"),AND(N16="Media",R16="Catastrófico"),AND(N16="Alta",R16="Catastrófico"),AND(N16="Muy Alta",R16="Catastrófico")),"Extremo",""))))</f>
        <v>Moderado</v>
      </c>
      <c r="U16" s="208">
        <v>1</v>
      </c>
      <c r="V16" s="249" t="s">
        <v>357</v>
      </c>
      <c r="W16" s="193" t="str">
        <f>IF(OR(X16="Preventivo",X16="Detectivo"),"Probabilidad",IF(X16="Correctivo","Impacto",""))</f>
        <v>Probabilidad</v>
      </c>
      <c r="X16" s="194" t="s">
        <v>79</v>
      </c>
      <c r="Y16" s="194" t="s">
        <v>80</v>
      </c>
      <c r="Z16" s="195" t="str">
        <f>IF(AND(X16="Preventivo",Y16="Automático"),"50%",IF(AND(X16="Preventivo",Y16="Manual"),"40%",IF(AND(X16="Detectivo",Y16="Automático"),"40%",IF(AND(X16="Detectivo",Y16="Manual"),"30%",IF(AND(X16="Correctivo",Y16="Automático"),"35%",IF(AND(X16="Correctivo",Y16="Manual"),"25%",""))))))</f>
        <v>40%</v>
      </c>
      <c r="AA16" s="194" t="s">
        <v>83</v>
      </c>
      <c r="AB16" s="194" t="s">
        <v>84</v>
      </c>
      <c r="AC16" s="194" t="s">
        <v>259</v>
      </c>
      <c r="AD16" s="196">
        <f>IFERROR(IF(W16="Probabilidad",(O16-(+O16*Z16)),IF(W16="Impacto",O16,"")),"")</f>
        <v>0.24</v>
      </c>
      <c r="AE16" s="197" t="str">
        <f>IFERROR(IF(AD16="","",IF(AD16&lt;=0.2,"Muy Baja",IF(AD16&lt;=0.4,"Baja",IF(AD16&lt;=0.6,"Media",IF(AD16&lt;=0.8,"Alta","Muy Alta"))))),"")</f>
        <v>Baja</v>
      </c>
      <c r="AF16" s="195">
        <f>+AD16</f>
        <v>0.24</v>
      </c>
      <c r="AG16" s="197" t="str">
        <f>IFERROR(IF(AH16="","",IF(AH16&lt;=0.2,"Leve",IF(AH16&lt;=0.4,"Menor",IF(AH16&lt;=0.6,"Moderado",IF(AH16&lt;=0.8,"Mayor","Catastrófico"))))),"")</f>
        <v>Menor</v>
      </c>
      <c r="AH16" s="195">
        <f t="shared" ref="AH16" si="10">IFERROR(IF(W16="Impacto",(S16-(+S16*Z16)),IF(W16="Probabilidad",S16,"")),"")</f>
        <v>0.4</v>
      </c>
      <c r="AI16" s="198" t="str">
        <f>IFERROR(IF(OR(AND(AE16="Muy Baja",AG16="Leve"),AND(AE16="Muy Baja",AG16="Menor"),AND(AE16="Baja",AG16="Leve")),"Bajo",IF(OR(AND(AE16="Muy baja",AG16="Moderado"),AND(AE16="Baja",AG16="Menor"),AND(AE16="Baja",AG16="Moderado"),AND(AE16="Media",AG16="Leve"),AND(AE16="Media",AG16="Menor"),AND(AE16="Media",AG16="Moderado"),AND(AE16="Alta",AG16="Leve"),AND(AE16="Alta",AG16="Menor")),"Moderado",IF(OR(AND(AE16="Muy Baja",AG16="Mayor"),AND(AE16="Baja",AG16="Mayor"),AND(AE16="Media",AG16="Mayor"),AND(AE16="Alta",AG16="Moderado"),AND(AE16="Alta",AG16="Mayor"),AND(AE16="Muy Alta",AG16="Leve"),AND(AE16="Muy Alta",AG16="Menor"),AND(AE16="Muy Alta",AG16="Moderado"),AND(AE16="Muy Alta",AG16="Mayor")),"Alto",IF(OR(AND(AE16="Muy Baja",AG16="Catastrófico"),AND(AE16="Baja",AG16="Catastrófico"),AND(AE16="Media",AG16="Catastrófico"),AND(AE16="Alta",AG16="Catastrófico"),AND(AE16="Muy Alta",AG16="Catastrófico")),"Extremo","")))),"")</f>
        <v>Moderado</v>
      </c>
      <c r="AJ16" s="199" t="s">
        <v>82</v>
      </c>
      <c r="AK16" s="190" t="s">
        <v>358</v>
      </c>
      <c r="AL16" s="190" t="s">
        <v>341</v>
      </c>
      <c r="AM16" s="190" t="s">
        <v>359</v>
      </c>
      <c r="AN16" s="201">
        <v>44562</v>
      </c>
      <c r="AO16" s="339" t="s">
        <v>360</v>
      </c>
      <c r="AP16" s="339" t="s">
        <v>361</v>
      </c>
      <c r="AQ16" s="339" t="s">
        <v>330</v>
      </c>
    </row>
    <row r="17" spans="1:43" s="202" customFormat="1" ht="89.25" customHeight="1" x14ac:dyDescent="0.2">
      <c r="A17" s="397"/>
      <c r="B17" s="395"/>
      <c r="C17" s="339"/>
      <c r="D17" s="328"/>
      <c r="E17" s="328"/>
      <c r="F17" s="328"/>
      <c r="G17" s="339"/>
      <c r="H17" s="339"/>
      <c r="I17" s="339"/>
      <c r="J17" s="339"/>
      <c r="K17" s="339"/>
      <c r="L17" s="339"/>
      <c r="M17" s="382"/>
      <c r="N17" s="374"/>
      <c r="O17" s="366"/>
      <c r="P17" s="367"/>
      <c r="Q17" s="366">
        <f ca="1">IF(NOT(ISERROR(MATCH(P17,_xlfn.ANCHORARRAY(F34),0))),O36&amp;"Por favor no seleccionar los criterios de impacto",P17)</f>
        <v>0</v>
      </c>
      <c r="R17" s="374"/>
      <c r="S17" s="366"/>
      <c r="T17" s="365"/>
      <c r="U17" s="208">
        <v>2</v>
      </c>
      <c r="V17" s="249" t="s">
        <v>362</v>
      </c>
      <c r="W17" s="193" t="str">
        <f>IF(OR(X17="Preventivo",X17="Detectivo"),"Probabilidad",IF(X17="Correctivo","Impacto",""))</f>
        <v>Probabilidad</v>
      </c>
      <c r="X17" s="194" t="s">
        <v>79</v>
      </c>
      <c r="Y17" s="194" t="s">
        <v>80</v>
      </c>
      <c r="Z17" s="195" t="str">
        <f t="shared" ref="Z17:Z33" si="11">IF(AND(X17="Preventivo",Y17="Automático"),"50%",IF(AND(X17="Preventivo",Y17="Manual"),"40%",IF(AND(X17="Detectivo",Y17="Automático"),"40%",IF(AND(X17="Detectivo",Y17="Manual"),"30%",IF(AND(X17="Correctivo",Y17="Automático"),"35%",IF(AND(X17="Correctivo",Y17="Manual"),"25%",""))))))</f>
        <v>40%</v>
      </c>
      <c r="AA17" s="194" t="s">
        <v>83</v>
      </c>
      <c r="AB17" s="194" t="s">
        <v>84</v>
      </c>
      <c r="AC17" s="194" t="s">
        <v>259</v>
      </c>
      <c r="AD17" s="196">
        <f>IFERROR(IF(AND(W16="Probabilidad",W17="Probabilidad"),(AF16-(+AF16*Z17)),IF(W17="Probabilidad",(O16-(+O16*Z17)),IF(W17="Impacto",AF16,""))),"")</f>
        <v>0.14399999999999999</v>
      </c>
      <c r="AE17" s="197" t="str">
        <f t="shared" ref="AE17:AE21" si="12">IFERROR(IF(AD17="","",IF(AD17&lt;=0.2,"Muy Baja",IF(AD17&lt;=0.4,"Baja",IF(AD17&lt;=0.6,"Media",IF(AD17&lt;=0.8,"Alta","Muy Alta"))))),"")</f>
        <v>Muy Baja</v>
      </c>
      <c r="AF17" s="195">
        <f t="shared" ref="AF17:AF33" si="13">+AD17</f>
        <v>0.14399999999999999</v>
      </c>
      <c r="AG17" s="197" t="str">
        <f t="shared" ref="AG17:AG21" si="14">IFERROR(IF(AH17="","",IF(AH17&lt;=0.2,"Leve",IF(AH17&lt;=0.4,"Menor",IF(AH17&lt;=0.6,"Moderado",IF(AH17&lt;=0.8,"Mayor","Catastrófico"))))),"")</f>
        <v>Menor</v>
      </c>
      <c r="AH17" s="195">
        <f>IFERROR(IF(AND(W16="Impacto",W17="Impacto"),(AH16-(+AH16*Z17)),IF(W17="Impacto",(#REF!-(+#REF!*Z17)),IF(W17="Probabilidad",AH16,""))),"")</f>
        <v>0.4</v>
      </c>
      <c r="AI17" s="198" t="str">
        <f t="shared" ref="AI17:AI18" si="15">IFERROR(IF(OR(AND(AE17="Muy Baja",AG17="Leve"),AND(AE17="Muy Baja",AG17="Menor"),AND(AE17="Baja",AG17="Leve")),"Bajo",IF(OR(AND(AE17="Muy baja",AG17="Moderado"),AND(AE17="Baja",AG17="Menor"),AND(AE17="Baja",AG17="Moderado"),AND(AE17="Media",AG17="Leve"),AND(AE17="Media",AG17="Menor"),AND(AE17="Media",AG17="Moderado"),AND(AE17="Alta",AG17="Leve"),AND(AE17="Alta",AG17="Menor")),"Moderado",IF(OR(AND(AE17="Muy Baja",AG17="Mayor"),AND(AE17="Baja",AG17="Mayor"),AND(AE17="Media",AG17="Mayor"),AND(AE17="Alta",AG17="Moderado"),AND(AE17="Alta",AG17="Mayor"),AND(AE17="Muy Alta",AG17="Leve"),AND(AE17="Muy Alta",AG17="Menor"),AND(AE17="Muy Alta",AG17="Moderado"),AND(AE17="Muy Alta",AG17="Mayor")),"Alto",IF(OR(AND(AE17="Muy Baja",AG17="Catastrófico"),AND(AE17="Baja",AG17="Catastrófico"),AND(AE17="Media",AG17="Catastrófico"),AND(AE17="Alta",AG17="Catastrófico"),AND(AE17="Muy Alta",AG17="Catastrófico")),"Extremo","")))),"")</f>
        <v>Bajo</v>
      </c>
      <c r="AJ17" s="199" t="s">
        <v>82</v>
      </c>
      <c r="AK17" s="190" t="s">
        <v>363</v>
      </c>
      <c r="AL17" s="190" t="s">
        <v>341</v>
      </c>
      <c r="AM17" s="190" t="s">
        <v>364</v>
      </c>
      <c r="AN17" s="201">
        <v>44562</v>
      </c>
      <c r="AO17" s="339"/>
      <c r="AP17" s="339"/>
      <c r="AQ17" s="339"/>
    </row>
    <row r="18" spans="1:43" s="202" customFormat="1" ht="9.75" customHeight="1" x14ac:dyDescent="0.2">
      <c r="A18" s="397"/>
      <c r="B18" s="395"/>
      <c r="C18" s="339"/>
      <c r="D18" s="328"/>
      <c r="E18" s="328"/>
      <c r="F18" s="328"/>
      <c r="G18" s="339"/>
      <c r="H18" s="339"/>
      <c r="I18" s="339"/>
      <c r="J18" s="339"/>
      <c r="K18" s="339"/>
      <c r="L18" s="339"/>
      <c r="M18" s="382"/>
      <c r="N18" s="374"/>
      <c r="O18" s="366"/>
      <c r="P18" s="367"/>
      <c r="Q18" s="366">
        <f ca="1">IF(NOT(ISERROR(MATCH(P18,_xlfn.ANCHORARRAY(F35),0))),O37&amp;"Por favor no seleccionar los criterios de impacto",P18)</f>
        <v>0</v>
      </c>
      <c r="R18" s="374"/>
      <c r="S18" s="366"/>
      <c r="T18" s="365"/>
      <c r="U18" s="208">
        <v>3</v>
      </c>
      <c r="V18" s="192"/>
      <c r="W18" s="193" t="str">
        <f>IF(OR(X18="Preventivo",X18="Detectivo"),"Probabilidad",IF(X18="Correctivo","Impacto",""))</f>
        <v/>
      </c>
      <c r="X18" s="194"/>
      <c r="Y18" s="194"/>
      <c r="Z18" s="195" t="str">
        <f t="shared" si="11"/>
        <v/>
      </c>
      <c r="AA18" s="194"/>
      <c r="AB18" s="194"/>
      <c r="AC18" s="194"/>
      <c r="AD18" s="196" t="str">
        <f>IFERROR(IF(AND(W17="Probabilidad",W18="Probabilidad"),(AF17-(+AF17*Z18)),IF(AND(W17="Impacto",W18="Probabilidad"),(AF16-(+AF16*Z18)),IF(W18="Impacto",AF17,""))),"")</f>
        <v/>
      </c>
      <c r="AE18" s="197" t="str">
        <f t="shared" si="12"/>
        <v/>
      </c>
      <c r="AF18" s="195" t="str">
        <f t="shared" si="13"/>
        <v/>
      </c>
      <c r="AG18" s="197" t="str">
        <f t="shared" si="14"/>
        <v/>
      </c>
      <c r="AH18" s="195" t="str">
        <f t="shared" ref="AH18:AH21" si="16">IFERROR(IF(AND(W17="Impacto",W18="Impacto"),(AH17-(+AH17*Z18)),IF(AND(W17="Probabilidad",W18="Impacto"),(AH16-(+AH16*Z18)),IF(W18="Probabilidad",AH17,""))),"")</f>
        <v/>
      </c>
      <c r="AI18" s="198" t="str">
        <f t="shared" si="15"/>
        <v/>
      </c>
      <c r="AJ18" s="199"/>
      <c r="AK18" s="190"/>
      <c r="AL18" s="200"/>
      <c r="AM18" s="200"/>
      <c r="AN18" s="201"/>
      <c r="AO18" s="339"/>
      <c r="AP18" s="339"/>
      <c r="AQ18" s="339"/>
    </row>
    <row r="19" spans="1:43" s="202" customFormat="1" ht="9.75" customHeight="1" x14ac:dyDescent="0.2">
      <c r="A19" s="397"/>
      <c r="B19" s="395"/>
      <c r="C19" s="339"/>
      <c r="D19" s="328"/>
      <c r="E19" s="328"/>
      <c r="F19" s="328"/>
      <c r="G19" s="339"/>
      <c r="H19" s="339"/>
      <c r="I19" s="339"/>
      <c r="J19" s="339"/>
      <c r="K19" s="339"/>
      <c r="L19" s="339"/>
      <c r="M19" s="382"/>
      <c r="N19" s="374"/>
      <c r="O19" s="366"/>
      <c r="P19" s="367"/>
      <c r="Q19" s="366">
        <f ca="1">IF(NOT(ISERROR(MATCH(P19,_xlfn.ANCHORARRAY(F36),0))),O38&amp;"Por favor no seleccionar los criterios de impacto",P19)</f>
        <v>0</v>
      </c>
      <c r="R19" s="374"/>
      <c r="S19" s="366"/>
      <c r="T19" s="365"/>
      <c r="U19" s="208">
        <v>4</v>
      </c>
      <c r="V19" s="191"/>
      <c r="W19" s="193" t="str">
        <f t="shared" ref="W19:W33" si="17">IF(OR(X19="Preventivo",X19="Detectivo"),"Probabilidad",IF(X19="Correctivo","Impacto",""))</f>
        <v/>
      </c>
      <c r="X19" s="194"/>
      <c r="Y19" s="194"/>
      <c r="Z19" s="195" t="str">
        <f t="shared" si="11"/>
        <v/>
      </c>
      <c r="AA19" s="194"/>
      <c r="AB19" s="194"/>
      <c r="AC19" s="194"/>
      <c r="AD19" s="196" t="str">
        <f t="shared" ref="AD19:AD21" si="18">IFERROR(IF(AND(W18="Probabilidad",W19="Probabilidad"),(AF18-(+AF18*Z19)),IF(AND(W18="Impacto",W19="Probabilidad"),(AF17-(+AF17*Z19)),IF(W19="Impacto",AF18,""))),"")</f>
        <v/>
      </c>
      <c r="AE19" s="197" t="str">
        <f t="shared" si="12"/>
        <v/>
      </c>
      <c r="AF19" s="195" t="str">
        <f t="shared" si="13"/>
        <v/>
      </c>
      <c r="AG19" s="197" t="str">
        <f t="shared" si="14"/>
        <v/>
      </c>
      <c r="AH19" s="195" t="str">
        <f t="shared" si="16"/>
        <v/>
      </c>
      <c r="AI19" s="198" t="str">
        <f>IFERROR(IF(OR(AND(AE19="Muy Baja",AG19="Leve"),AND(AE19="Muy Baja",AG19="Menor"),AND(AE19="Baja",AG19="Leve")),"Bajo",IF(OR(AND(AE19="Muy baja",AG19="Moderado"),AND(AE19="Baja",AG19="Menor"),AND(AE19="Baja",AG19="Moderado"),AND(AE19="Media",AG19="Leve"),AND(AE19="Media",AG19="Menor"),AND(AE19="Media",AG19="Moderado"),AND(AE19="Alta",AG19="Leve"),AND(AE19="Alta",AG19="Menor")),"Moderado",IF(OR(AND(AE19="Muy Baja",AG19="Mayor"),AND(AE19="Baja",AG19="Mayor"),AND(AE19="Media",AG19="Mayor"),AND(AE19="Alta",AG19="Moderado"),AND(AE19="Alta",AG19="Mayor"),AND(AE19="Muy Alta",AG19="Leve"),AND(AE19="Muy Alta",AG19="Menor"),AND(AE19="Muy Alta",AG19="Moderado"),AND(AE19="Muy Alta",AG19="Mayor")),"Alto",IF(OR(AND(AE19="Muy Baja",AG19="Catastrófico"),AND(AE19="Baja",AG19="Catastrófico"),AND(AE19="Media",AG19="Catastrófico"),AND(AE19="Alta",AG19="Catastrófico"),AND(AE19="Muy Alta",AG19="Catastrófico")),"Extremo","")))),"")</f>
        <v/>
      </c>
      <c r="AJ19" s="199"/>
      <c r="AK19" s="190"/>
      <c r="AL19" s="200"/>
      <c r="AM19" s="200"/>
      <c r="AN19" s="201"/>
      <c r="AO19" s="339"/>
      <c r="AP19" s="339"/>
      <c r="AQ19" s="339"/>
    </row>
    <row r="20" spans="1:43" s="202" customFormat="1" ht="9.75" customHeight="1" x14ac:dyDescent="0.2">
      <c r="A20" s="397"/>
      <c r="B20" s="395"/>
      <c r="C20" s="339"/>
      <c r="D20" s="328"/>
      <c r="E20" s="328"/>
      <c r="F20" s="328"/>
      <c r="G20" s="339"/>
      <c r="H20" s="339"/>
      <c r="I20" s="339"/>
      <c r="J20" s="339"/>
      <c r="K20" s="339"/>
      <c r="L20" s="339"/>
      <c r="M20" s="382"/>
      <c r="N20" s="374"/>
      <c r="O20" s="366"/>
      <c r="P20" s="367"/>
      <c r="Q20" s="366">
        <f ca="1">IF(NOT(ISERROR(MATCH(P20,_xlfn.ANCHORARRAY(F37),0))),O39&amp;"Por favor no seleccionar los criterios de impacto",P20)</f>
        <v>0</v>
      </c>
      <c r="R20" s="374"/>
      <c r="S20" s="366"/>
      <c r="T20" s="365"/>
      <c r="U20" s="208">
        <v>5</v>
      </c>
      <c r="V20" s="191"/>
      <c r="W20" s="193" t="str">
        <f t="shared" si="17"/>
        <v/>
      </c>
      <c r="X20" s="194"/>
      <c r="Y20" s="194"/>
      <c r="Z20" s="195" t="str">
        <f t="shared" si="11"/>
        <v/>
      </c>
      <c r="AA20" s="194"/>
      <c r="AB20" s="194"/>
      <c r="AC20" s="194"/>
      <c r="AD20" s="196" t="str">
        <f t="shared" si="18"/>
        <v/>
      </c>
      <c r="AE20" s="197" t="str">
        <f>IFERROR(IF(AD20="","",IF(AD20&lt;=0.2,"Muy Baja",IF(AD20&lt;=0.4,"Baja",IF(AD20&lt;=0.6,"Media",IF(AD20&lt;=0.8,"Alta","Muy Alta"))))),"")</f>
        <v/>
      </c>
      <c r="AF20" s="195" t="str">
        <f t="shared" si="13"/>
        <v/>
      </c>
      <c r="AG20" s="197" t="str">
        <f t="shared" si="14"/>
        <v/>
      </c>
      <c r="AH20" s="195" t="str">
        <f t="shared" si="16"/>
        <v/>
      </c>
      <c r="AI20" s="198" t="str">
        <f t="shared" ref="AI20:AI33" si="19">IFERROR(IF(OR(AND(AE20="Muy Baja",AG20="Leve"),AND(AE20="Muy Baja",AG20="Menor"),AND(AE20="Baja",AG20="Leve")),"Bajo",IF(OR(AND(AE20="Muy baja",AG20="Moderado"),AND(AE20="Baja",AG20="Menor"),AND(AE20="Baja",AG20="Moderado"),AND(AE20="Media",AG20="Leve"),AND(AE20="Media",AG20="Menor"),AND(AE20="Media",AG20="Moderado"),AND(AE20="Alta",AG20="Leve"),AND(AE20="Alta",AG20="Menor")),"Moderado",IF(OR(AND(AE20="Muy Baja",AG20="Mayor"),AND(AE20="Baja",AG20="Mayor"),AND(AE20="Media",AG20="Mayor"),AND(AE20="Alta",AG20="Moderado"),AND(AE20="Alta",AG20="Mayor"),AND(AE20="Muy Alta",AG20="Leve"),AND(AE20="Muy Alta",AG20="Menor"),AND(AE20="Muy Alta",AG20="Moderado"),AND(AE20="Muy Alta",AG20="Mayor")),"Alto",IF(OR(AND(AE20="Muy Baja",AG20="Catastrófico"),AND(AE20="Baja",AG20="Catastrófico"),AND(AE20="Media",AG20="Catastrófico"),AND(AE20="Alta",AG20="Catastrófico"),AND(AE20="Muy Alta",AG20="Catastrófico")),"Extremo","")))),"")</f>
        <v/>
      </c>
      <c r="AJ20" s="199"/>
      <c r="AK20" s="190"/>
      <c r="AL20" s="200"/>
      <c r="AM20" s="200"/>
      <c r="AN20" s="201"/>
      <c r="AO20" s="339"/>
      <c r="AP20" s="339"/>
      <c r="AQ20" s="339"/>
    </row>
    <row r="21" spans="1:43" s="202" customFormat="1" ht="9.75" customHeight="1" thickBot="1" x14ac:dyDescent="0.25">
      <c r="A21" s="493"/>
      <c r="B21" s="395"/>
      <c r="C21" s="327"/>
      <c r="D21" s="328"/>
      <c r="E21" s="328"/>
      <c r="F21" s="328"/>
      <c r="G21" s="327"/>
      <c r="H21" s="327"/>
      <c r="I21" s="327"/>
      <c r="J21" s="327"/>
      <c r="K21" s="327"/>
      <c r="L21" s="327"/>
      <c r="M21" s="504"/>
      <c r="N21" s="519"/>
      <c r="O21" s="520"/>
      <c r="P21" s="522"/>
      <c r="Q21" s="520">
        <f ca="1">IF(NOT(ISERROR(MATCH(P21,_xlfn.ANCHORARRAY(F38),0))),O46&amp;"Por favor no seleccionar los criterios de impacto",P21)</f>
        <v>0</v>
      </c>
      <c r="R21" s="519"/>
      <c r="S21" s="520"/>
      <c r="T21" s="521"/>
      <c r="U21" s="237">
        <v>6</v>
      </c>
      <c r="V21" s="234"/>
      <c r="W21" s="297" t="str">
        <f t="shared" si="17"/>
        <v/>
      </c>
      <c r="X21" s="233"/>
      <c r="Y21" s="233"/>
      <c r="Z21" s="231" t="str">
        <f t="shared" si="11"/>
        <v/>
      </c>
      <c r="AA21" s="233"/>
      <c r="AB21" s="233"/>
      <c r="AC21" s="233"/>
      <c r="AD21" s="298" t="str">
        <f t="shared" si="18"/>
        <v/>
      </c>
      <c r="AE21" s="232" t="str">
        <f t="shared" si="12"/>
        <v/>
      </c>
      <c r="AF21" s="231" t="str">
        <f t="shared" si="13"/>
        <v/>
      </c>
      <c r="AG21" s="232" t="str">
        <f t="shared" si="14"/>
        <v/>
      </c>
      <c r="AH21" s="231" t="str">
        <f t="shared" si="16"/>
        <v/>
      </c>
      <c r="AI21" s="238" t="str">
        <f t="shared" si="19"/>
        <v/>
      </c>
      <c r="AJ21" s="299"/>
      <c r="AK21" s="235"/>
      <c r="AL21" s="236"/>
      <c r="AM21" s="236"/>
      <c r="AN21" s="155"/>
      <c r="AO21" s="327"/>
      <c r="AP21" s="327"/>
      <c r="AQ21" s="327"/>
    </row>
    <row r="22" spans="1:43" s="202" customFormat="1" ht="71.25" customHeight="1" x14ac:dyDescent="0.2">
      <c r="A22" s="523">
        <v>3</v>
      </c>
      <c r="B22" s="394" t="s">
        <v>238</v>
      </c>
      <c r="C22" s="339" t="s">
        <v>76</v>
      </c>
      <c r="D22" s="339" t="s">
        <v>682</v>
      </c>
      <c r="E22" s="339" t="s">
        <v>683</v>
      </c>
      <c r="F22" s="339" t="s">
        <v>684</v>
      </c>
      <c r="G22" s="339" t="s">
        <v>248</v>
      </c>
      <c r="H22" s="339" t="s">
        <v>77</v>
      </c>
      <c r="I22" s="339"/>
      <c r="J22" s="339"/>
      <c r="K22" s="339"/>
      <c r="L22" s="339"/>
      <c r="M22" s="382">
        <v>365</v>
      </c>
      <c r="N22" s="374" t="str">
        <f>IF(M22&lt;=0,"",IF(M22&lt;=2,"Muy Baja",IF(M22&lt;=24,"Baja",IF(M22&lt;=500,"Media",IF(M22&lt;=5000,"Alta","Muy Alta")))))</f>
        <v>Media</v>
      </c>
      <c r="O22" s="366">
        <f>IF(N22="","",IF(N22="Muy Baja",0.2,IF(N22="Baja",0.4,IF(N22="Media",0.6,IF(N22="Alta",0.8,IF(N22="Muy Alta",1,))))))</f>
        <v>0.6</v>
      </c>
      <c r="P22" s="367" t="s">
        <v>78</v>
      </c>
      <c r="Q22" s="366" t="str">
        <f>IF(NOT(ISERROR(MATCH(P22,'[8]Tabla Impacto'!$B$222:$B$224,0))),'[8]Tabla Impacto'!$F$224&amp;"Por favor no seleccionar los criterios de impacto(Afectación Económica o presupuestal y Pérdida Reputacional)",P22)</f>
        <v xml:space="preserve">     El riesgo afecta la imagen de la entidad con algunos usuarios de relevancia frente al logro de los objetivos</v>
      </c>
      <c r="R22" s="374" t="str">
        <f>IF(OR(Q22='[8]Tabla Impacto'!$C$12,Q22='[8]Tabla Impacto'!$D$12),"Leve",IF(OR(Q22='[8]Tabla Impacto'!$C$13,Q22='[8]Tabla Impacto'!$D$13),"Menor",IF(OR(Q22='[8]Tabla Impacto'!$C$14,Q22='[8]Tabla Impacto'!$D$14),"Moderado",IF(OR(Q22='[8]Tabla Impacto'!$C$15,Q22='[8]Tabla Impacto'!$D$15),"Mayor",IF(OR(Q22='[8]Tabla Impacto'!$C$16,Q22='[8]Tabla Impacto'!$D$16),"Catastrófico","")))))</f>
        <v>Moderado</v>
      </c>
      <c r="S22" s="366">
        <f>IF(R22="","",IF(R22="Leve",0.2,IF(R22="Menor",0.4,IF(R22="Moderado",0.6,IF(R22="Mayor",0.8,IF(R22="Catastrófico",1,))))))</f>
        <v>0.6</v>
      </c>
      <c r="T22" s="365" t="str">
        <f>IF(OR(AND(N22="Muy Baja",R22="Leve"),AND(N22="Muy Baja",R22="Menor"),AND(N22="Baja",R22="Leve")),"Bajo",IF(OR(AND(N22="Muy baja",R22="Moderado"),AND(N22="Baja",R22="Menor"),AND(N22="Baja",R22="Moderado"),AND(N22="Media",R22="Leve"),AND(N22="Media",R22="Menor"),AND(N22="Media",R22="Moderado"),AND(N22="Alta",R22="Leve"),AND(N22="Alta",R22="Menor")),"Moderado",IF(OR(AND(N22="Muy Baja",R22="Mayor"),AND(N22="Baja",R22="Mayor"),AND(N22="Media",R22="Mayor"),AND(N22="Alta",R22="Moderado"),AND(N22="Alta",R22="Mayor"),AND(N22="Muy Alta",R22="Leve"),AND(N22="Muy Alta",R22="Menor"),AND(N22="Muy Alta",R22="Moderado"),AND(N22="Muy Alta",R22="Mayor")),"Alto",IF(OR(AND(N22="Muy Baja",R22="Catastrófico"),AND(N22="Baja",R22="Catastrófico"),AND(N22="Media",R22="Catastrófico"),AND(N22="Alta",R22="Catastrófico"),AND(N22="Muy Alta",R22="Catastrófico")),"Extremo",""))))</f>
        <v>Moderado</v>
      </c>
      <c r="U22" s="208">
        <v>1</v>
      </c>
      <c r="V22" s="251" t="s">
        <v>657</v>
      </c>
      <c r="W22" s="193" t="str">
        <f>IF(OR(X22="Preventivo",X22="Detectivo"),"Probabilidad",IF(X22="Correctivo","Impacto",""))</f>
        <v>Probabilidad</v>
      </c>
      <c r="X22" s="194" t="s">
        <v>79</v>
      </c>
      <c r="Y22" s="194" t="s">
        <v>80</v>
      </c>
      <c r="Z22" s="195" t="str">
        <f>IF(AND(X22="Preventivo",Y22="Automático"),"50%",IF(AND(X22="Preventivo",Y22="Manual"),"40%",IF(AND(X22="Detectivo",Y22="Automático"),"40%",IF(AND(X22="Detectivo",Y22="Manual"),"30%",IF(AND(X22="Correctivo",Y22="Automático"),"35%",IF(AND(X22="Correctivo",Y22="Manual"),"25%",""))))))</f>
        <v>40%</v>
      </c>
      <c r="AA22" s="194" t="s">
        <v>83</v>
      </c>
      <c r="AB22" s="194" t="s">
        <v>84</v>
      </c>
      <c r="AC22" s="194" t="s">
        <v>259</v>
      </c>
      <c r="AD22" s="196">
        <f>IFERROR(IF(W22="Probabilidad",(O22-(+O22*Z22)),IF(W22="Impacto",O22,"")),"")</f>
        <v>0.36</v>
      </c>
      <c r="AE22" s="197" t="str">
        <f>IFERROR(IF(AD22="","",IF(AD22&lt;=0.2,"Muy Baja",IF(AD22&lt;=0.4,"Baja",IF(AD22&lt;=0.6,"Media",IF(AD22&lt;=0.8,"Alta","Muy Alta"))))),"")</f>
        <v>Baja</v>
      </c>
      <c r="AF22" s="195">
        <f>+AD22</f>
        <v>0.36</v>
      </c>
      <c r="AG22" s="197" t="str">
        <f>IFERROR(IF(AH22="","",IF(AH22&lt;=0.2,"Leve",IF(AH22&lt;=0.4,"Menor",IF(AH22&lt;=0.6,"Moderado",IF(AH22&lt;=0.8,"Mayor","Catastrófico"))))),"")</f>
        <v>Moderado</v>
      </c>
      <c r="AH22" s="195">
        <f t="shared" ref="AH22" si="20">IFERROR(IF(W22="Impacto",(S22-(+S22*Z22)),IF(W22="Probabilidad",S22,"")),"")</f>
        <v>0.6</v>
      </c>
      <c r="AI22" s="198" t="str">
        <f>IFERROR(IF(OR(AND(AE22="Muy Baja",AG22="Leve"),AND(AE22="Muy Baja",AG22="Menor"),AND(AE22="Baja",AG22="Leve")),"Bajo",IF(OR(AND(AE22="Muy baja",AG22="Moderado"),AND(AE22="Baja",AG22="Menor"),AND(AE22="Baja",AG22="Moderado"),AND(AE22="Media",AG22="Leve"),AND(AE22="Media",AG22="Menor"),AND(AE22="Media",AG22="Moderado"),AND(AE22="Alta",AG22="Leve"),AND(AE22="Alta",AG22="Menor")),"Moderado",IF(OR(AND(AE22="Muy Baja",AG22="Mayor"),AND(AE22="Baja",AG22="Mayor"),AND(AE22="Media",AG22="Mayor"),AND(AE22="Alta",AG22="Moderado"),AND(AE22="Alta",AG22="Mayor"),AND(AE22="Muy Alta",AG22="Leve"),AND(AE22="Muy Alta",AG22="Menor"),AND(AE22="Muy Alta",AG22="Moderado"),AND(AE22="Muy Alta",AG22="Mayor")),"Alto",IF(OR(AND(AE22="Muy Baja",AG22="Catastrófico"),AND(AE22="Baja",AG22="Catastrófico"),AND(AE22="Media",AG22="Catastrófico"),AND(AE22="Alta",AG22="Catastrófico"),AND(AE22="Muy Alta",AG22="Catastrófico")),"Extremo","")))),"")</f>
        <v>Moderado</v>
      </c>
      <c r="AJ22" s="199" t="s">
        <v>82</v>
      </c>
      <c r="AK22" s="252" t="s">
        <v>658</v>
      </c>
      <c r="AL22" s="252" t="s">
        <v>659</v>
      </c>
      <c r="AM22" s="252" t="s">
        <v>660</v>
      </c>
      <c r="AN22" s="201" t="s">
        <v>661</v>
      </c>
      <c r="AO22" s="252" t="s">
        <v>662</v>
      </c>
      <c r="AP22" s="252" t="s">
        <v>663</v>
      </c>
      <c r="AQ22" s="253" t="s">
        <v>664</v>
      </c>
    </row>
    <row r="23" spans="1:43" s="202" customFormat="1" ht="71.25" customHeight="1" x14ac:dyDescent="0.2">
      <c r="A23" s="524"/>
      <c r="B23" s="395"/>
      <c r="C23" s="339"/>
      <c r="D23" s="339"/>
      <c r="E23" s="339"/>
      <c r="F23" s="339"/>
      <c r="G23" s="339"/>
      <c r="H23" s="339"/>
      <c r="I23" s="339"/>
      <c r="J23" s="339"/>
      <c r="K23" s="339"/>
      <c r="L23" s="339"/>
      <c r="M23" s="382"/>
      <c r="N23" s="374"/>
      <c r="O23" s="366"/>
      <c r="P23" s="367"/>
      <c r="Q23" s="366">
        <f t="shared" ref="Q23:Q26" ca="1" si="21">IF(NOT(ISERROR(MATCH(P23,_xlfn.ANCHORARRAY(F34),0))),O36&amp;"Por favor no seleccionar los criterios de impacto",P23)</f>
        <v>0</v>
      </c>
      <c r="R23" s="374"/>
      <c r="S23" s="366"/>
      <c r="T23" s="365"/>
      <c r="U23" s="208">
        <v>2</v>
      </c>
      <c r="V23" s="251" t="s">
        <v>685</v>
      </c>
      <c r="W23" s="193" t="str">
        <f>IF(OR(X23="Preventivo",X23="Detectivo"),"Probabilidad",IF(X23="Correctivo","Impacto",""))</f>
        <v>Probabilidad</v>
      </c>
      <c r="X23" s="194" t="s">
        <v>81</v>
      </c>
      <c r="Y23" s="194" t="s">
        <v>202</v>
      </c>
      <c r="Z23" s="195" t="str">
        <f t="shared" ref="Z23:Z27" si="22">IF(AND(X23="Preventivo",Y23="Automático"),"50%",IF(AND(X23="Preventivo",Y23="Manual"),"40%",IF(AND(X23="Detectivo",Y23="Automático"),"40%",IF(AND(X23="Detectivo",Y23="Manual"),"30%",IF(AND(X23="Correctivo",Y23="Automático"),"35%",IF(AND(X23="Correctivo",Y23="Manual"),"25%",""))))))</f>
        <v>40%</v>
      </c>
      <c r="AA23" s="194" t="s">
        <v>83</v>
      </c>
      <c r="AB23" s="194" t="s">
        <v>84</v>
      </c>
      <c r="AC23" s="194" t="s">
        <v>259</v>
      </c>
      <c r="AD23" s="196">
        <f>IFERROR(IF(AND(W22="Probabilidad",W23="Probabilidad"),(AF22-(+AF22*Z23)),IF(W23="Probabilidad",(O22-(+O22*Z23)),IF(W23="Impacto",AF22,""))),"")</f>
        <v>0.216</v>
      </c>
      <c r="AE23" s="197" t="str">
        <f t="shared" ref="AE23:AE27" si="23">IFERROR(IF(AD23="","",IF(AD23&lt;=0.2,"Muy Baja",IF(AD23&lt;=0.4,"Baja",IF(AD23&lt;=0.6,"Media",IF(AD23&lt;=0.8,"Alta","Muy Alta"))))),"")</f>
        <v>Baja</v>
      </c>
      <c r="AF23" s="195">
        <f t="shared" ref="AF23:AF27" si="24">+AD23</f>
        <v>0.216</v>
      </c>
      <c r="AG23" s="197" t="str">
        <f t="shared" ref="AG23:AG27" si="25">IFERROR(IF(AH23="","",IF(AH23&lt;=0.2,"Leve",IF(AH23&lt;=0.4,"Menor",IF(AH23&lt;=0.6,"Moderado",IF(AH23&lt;=0.8,"Mayor","Catastrófico"))))),"")</f>
        <v>Moderado</v>
      </c>
      <c r="AH23" s="195">
        <f t="shared" ref="AH23" si="26">IFERROR(IF(AND(W22="Impacto",W23="Impacto"),(AH22-(+AH22*Z23)),IF(W23="Impacto",($R$13-(+$R$13*Z23)),IF(W23="Probabilidad",AH22,""))),"")</f>
        <v>0.6</v>
      </c>
      <c r="AI23" s="198" t="str">
        <f t="shared" ref="AI23:AI24" si="27">IFERROR(IF(OR(AND(AE23="Muy Baja",AG23="Leve"),AND(AE23="Muy Baja",AG23="Menor"),AND(AE23="Baja",AG23="Leve")),"Bajo",IF(OR(AND(AE23="Muy baja",AG23="Moderado"),AND(AE23="Baja",AG23="Menor"),AND(AE23="Baja",AG23="Moderado"),AND(AE23="Media",AG23="Leve"),AND(AE23="Media",AG23="Menor"),AND(AE23="Media",AG23="Moderado"),AND(AE23="Alta",AG23="Leve"),AND(AE23="Alta",AG23="Menor")),"Moderado",IF(OR(AND(AE23="Muy Baja",AG23="Mayor"),AND(AE23="Baja",AG23="Mayor"),AND(AE23="Media",AG23="Mayor"),AND(AE23="Alta",AG23="Moderado"),AND(AE23="Alta",AG23="Mayor"),AND(AE23="Muy Alta",AG23="Leve"),AND(AE23="Muy Alta",AG23="Menor"),AND(AE23="Muy Alta",AG23="Moderado"),AND(AE23="Muy Alta",AG23="Mayor")),"Alto",IF(OR(AND(AE23="Muy Baja",AG23="Catastrófico"),AND(AE23="Baja",AG23="Catastrófico"),AND(AE23="Media",AG23="Catastrófico"),AND(AE23="Alta",AG23="Catastrófico"),AND(AE23="Muy Alta",AG23="Catastrófico")),"Extremo","")))),"")</f>
        <v>Moderado</v>
      </c>
      <c r="AJ23" s="199" t="s">
        <v>82</v>
      </c>
      <c r="AK23" s="252" t="s">
        <v>666</v>
      </c>
      <c r="AL23" s="252" t="s">
        <v>659</v>
      </c>
      <c r="AM23" s="252" t="s">
        <v>667</v>
      </c>
      <c r="AN23" s="201" t="s">
        <v>661</v>
      </c>
      <c r="AO23" s="252" t="s">
        <v>668</v>
      </c>
      <c r="AP23" s="252" t="s">
        <v>663</v>
      </c>
      <c r="AQ23" s="253" t="s">
        <v>664</v>
      </c>
    </row>
    <row r="24" spans="1:43" s="202" customFormat="1" ht="9.75" customHeight="1" x14ac:dyDescent="0.2">
      <c r="A24" s="524"/>
      <c r="B24" s="395"/>
      <c r="C24" s="339"/>
      <c r="D24" s="339"/>
      <c r="E24" s="339"/>
      <c r="F24" s="339"/>
      <c r="G24" s="339"/>
      <c r="H24" s="339"/>
      <c r="I24" s="339"/>
      <c r="J24" s="339"/>
      <c r="K24" s="339"/>
      <c r="L24" s="339"/>
      <c r="M24" s="382"/>
      <c r="N24" s="374"/>
      <c r="O24" s="366"/>
      <c r="P24" s="367"/>
      <c r="Q24" s="366">
        <f t="shared" ca="1" si="21"/>
        <v>0</v>
      </c>
      <c r="R24" s="374"/>
      <c r="S24" s="366"/>
      <c r="T24" s="365"/>
      <c r="U24" s="208">
        <v>3</v>
      </c>
      <c r="V24" s="251"/>
      <c r="W24" s="193" t="str">
        <f>IF(OR(X24="Preventivo",X24="Detectivo"),"Probabilidad",IF(X24="Correctivo","Impacto",""))</f>
        <v/>
      </c>
      <c r="X24" s="194"/>
      <c r="Y24" s="194"/>
      <c r="Z24" s="195" t="str">
        <f t="shared" si="22"/>
        <v/>
      </c>
      <c r="AA24" s="194"/>
      <c r="AB24" s="194"/>
      <c r="AC24" s="194"/>
      <c r="AD24" s="196" t="str">
        <f>IFERROR(IF(AND(W23="Probabilidad",W24="Probabilidad"),(AF23-(+AF23*Z24)),IF(AND(W23="Impacto",W24="Probabilidad"),(AF22-(+AF22*Z24)),IF(W24="Impacto",AF23,""))),"")</f>
        <v/>
      </c>
      <c r="AE24" s="197" t="str">
        <f t="shared" si="23"/>
        <v/>
      </c>
      <c r="AF24" s="195" t="str">
        <f t="shared" si="24"/>
        <v/>
      </c>
      <c r="AG24" s="197" t="str">
        <f t="shared" si="25"/>
        <v/>
      </c>
      <c r="AH24" s="195" t="str">
        <f t="shared" ref="AH24:AH27" si="28">IFERROR(IF(AND(W23="Impacto",W24="Impacto"),(AH23-(+AH23*Z24)),IF(AND(W23="Probabilidad",W24="Impacto"),(AH22-(+AH22*Z24)),IF(W24="Probabilidad",AH23,""))),"")</f>
        <v/>
      </c>
      <c r="AI24" s="198" t="str">
        <f t="shared" si="27"/>
        <v/>
      </c>
      <c r="AJ24" s="199"/>
      <c r="AK24" s="252"/>
      <c r="AL24" s="253"/>
      <c r="AM24" s="253"/>
      <c r="AN24" s="201"/>
      <c r="AO24" s="222"/>
      <c r="AP24" s="222"/>
      <c r="AQ24" s="222"/>
    </row>
    <row r="25" spans="1:43" s="202" customFormat="1" ht="9.75" customHeight="1" x14ac:dyDescent="0.2">
      <c r="A25" s="524"/>
      <c r="B25" s="395"/>
      <c r="C25" s="339"/>
      <c r="D25" s="339"/>
      <c r="E25" s="339"/>
      <c r="F25" s="339"/>
      <c r="G25" s="339"/>
      <c r="H25" s="339"/>
      <c r="I25" s="339"/>
      <c r="J25" s="339"/>
      <c r="K25" s="339"/>
      <c r="L25" s="339"/>
      <c r="M25" s="382"/>
      <c r="N25" s="374"/>
      <c r="O25" s="366"/>
      <c r="P25" s="367"/>
      <c r="Q25" s="366">
        <f t="shared" ca="1" si="21"/>
        <v>0</v>
      </c>
      <c r="R25" s="374"/>
      <c r="S25" s="366"/>
      <c r="T25" s="365"/>
      <c r="U25" s="208">
        <v>4</v>
      </c>
      <c r="V25" s="251"/>
      <c r="W25" s="193" t="str">
        <f t="shared" ref="W25:W27" si="29">IF(OR(X25="Preventivo",X25="Detectivo"),"Probabilidad",IF(X25="Correctivo","Impacto",""))</f>
        <v/>
      </c>
      <c r="X25" s="194"/>
      <c r="Y25" s="194"/>
      <c r="Z25" s="195" t="str">
        <f t="shared" si="22"/>
        <v/>
      </c>
      <c r="AA25" s="194"/>
      <c r="AB25" s="194"/>
      <c r="AC25" s="194"/>
      <c r="AD25" s="196" t="str">
        <f t="shared" ref="AD25:AD27" si="30">IFERROR(IF(AND(W24="Probabilidad",W25="Probabilidad"),(AF24-(+AF24*Z25)),IF(AND(W24="Impacto",W25="Probabilidad"),(AF23-(+AF23*Z25)),IF(W25="Impacto",AF24,""))),"")</f>
        <v/>
      </c>
      <c r="AE25" s="197" t="str">
        <f t="shared" si="23"/>
        <v/>
      </c>
      <c r="AF25" s="195" t="str">
        <f t="shared" si="24"/>
        <v/>
      </c>
      <c r="AG25" s="197" t="str">
        <f t="shared" si="25"/>
        <v/>
      </c>
      <c r="AH25" s="195" t="str">
        <f t="shared" si="28"/>
        <v/>
      </c>
      <c r="AI25" s="198" t="str">
        <f>IFERROR(IF(OR(AND(AE25="Muy Baja",AG25="Leve"),AND(AE25="Muy Baja",AG25="Menor"),AND(AE25="Baja",AG25="Leve")),"Bajo",IF(OR(AND(AE25="Muy baja",AG25="Moderado"),AND(AE25="Baja",AG25="Menor"),AND(AE25="Baja",AG25="Moderado"),AND(AE25="Media",AG25="Leve"),AND(AE25="Media",AG25="Menor"),AND(AE25="Media",AG25="Moderado"),AND(AE25="Alta",AG25="Leve"),AND(AE25="Alta",AG25="Menor")),"Moderado",IF(OR(AND(AE25="Muy Baja",AG25="Mayor"),AND(AE25="Baja",AG25="Mayor"),AND(AE25="Media",AG25="Mayor"),AND(AE25="Alta",AG25="Moderado"),AND(AE25="Alta",AG25="Mayor"),AND(AE25="Muy Alta",AG25="Leve"),AND(AE25="Muy Alta",AG25="Menor"),AND(AE25="Muy Alta",AG25="Moderado"),AND(AE25="Muy Alta",AG25="Mayor")),"Alto",IF(OR(AND(AE25="Muy Baja",AG25="Catastrófico"),AND(AE25="Baja",AG25="Catastrófico"),AND(AE25="Media",AG25="Catastrófico"),AND(AE25="Alta",AG25="Catastrófico"),AND(AE25="Muy Alta",AG25="Catastrófico")),"Extremo","")))),"")</f>
        <v/>
      </c>
      <c r="AJ25" s="199"/>
      <c r="AK25" s="252"/>
      <c r="AL25" s="253"/>
      <c r="AM25" s="253"/>
      <c r="AN25" s="201"/>
      <c r="AO25" s="222"/>
      <c r="AP25" s="222"/>
      <c r="AQ25" s="222"/>
    </row>
    <row r="26" spans="1:43" s="202" customFormat="1" ht="9.75" customHeight="1" x14ac:dyDescent="0.2">
      <c r="A26" s="524"/>
      <c r="B26" s="395"/>
      <c r="C26" s="339"/>
      <c r="D26" s="339"/>
      <c r="E26" s="339"/>
      <c r="F26" s="339"/>
      <c r="G26" s="339"/>
      <c r="H26" s="339"/>
      <c r="I26" s="339"/>
      <c r="J26" s="339"/>
      <c r="K26" s="339"/>
      <c r="L26" s="339"/>
      <c r="M26" s="382"/>
      <c r="N26" s="374"/>
      <c r="O26" s="366"/>
      <c r="P26" s="367"/>
      <c r="Q26" s="366">
        <f t="shared" ca="1" si="21"/>
        <v>0</v>
      </c>
      <c r="R26" s="374"/>
      <c r="S26" s="366"/>
      <c r="T26" s="365"/>
      <c r="U26" s="208">
        <v>5</v>
      </c>
      <c r="V26" s="251"/>
      <c r="W26" s="193" t="str">
        <f t="shared" si="29"/>
        <v/>
      </c>
      <c r="X26" s="194"/>
      <c r="Y26" s="194"/>
      <c r="Z26" s="195" t="str">
        <f t="shared" si="22"/>
        <v/>
      </c>
      <c r="AA26" s="194"/>
      <c r="AB26" s="194"/>
      <c r="AC26" s="194"/>
      <c r="AD26" s="196" t="str">
        <f t="shared" si="30"/>
        <v/>
      </c>
      <c r="AE26" s="197" t="str">
        <f t="shared" si="23"/>
        <v/>
      </c>
      <c r="AF26" s="195" t="str">
        <f t="shared" si="24"/>
        <v/>
      </c>
      <c r="AG26" s="197" t="str">
        <f t="shared" si="25"/>
        <v/>
      </c>
      <c r="AH26" s="195" t="str">
        <f t="shared" si="28"/>
        <v/>
      </c>
      <c r="AI26" s="198" t="str">
        <f t="shared" ref="AI26:AI27" si="31">IFERROR(IF(OR(AND(AE26="Muy Baja",AG26="Leve"),AND(AE26="Muy Baja",AG26="Menor"),AND(AE26="Baja",AG26="Leve")),"Bajo",IF(OR(AND(AE26="Muy baja",AG26="Moderado"),AND(AE26="Baja",AG26="Menor"),AND(AE26="Baja",AG26="Moderado"),AND(AE26="Media",AG26="Leve"),AND(AE26="Media",AG26="Menor"),AND(AE26="Media",AG26="Moderado"),AND(AE26="Alta",AG26="Leve"),AND(AE26="Alta",AG26="Menor")),"Moderado",IF(OR(AND(AE26="Muy Baja",AG26="Mayor"),AND(AE26="Baja",AG26="Mayor"),AND(AE26="Media",AG26="Mayor"),AND(AE26="Alta",AG26="Moderado"),AND(AE26="Alta",AG26="Mayor"),AND(AE26="Muy Alta",AG26="Leve"),AND(AE26="Muy Alta",AG26="Menor"),AND(AE26="Muy Alta",AG26="Moderado"),AND(AE26="Muy Alta",AG26="Mayor")),"Alto",IF(OR(AND(AE26="Muy Baja",AG26="Catastrófico"),AND(AE26="Baja",AG26="Catastrófico"),AND(AE26="Media",AG26="Catastrófico"),AND(AE26="Alta",AG26="Catastrófico"),AND(AE26="Muy Alta",AG26="Catastrófico")),"Extremo","")))),"")</f>
        <v/>
      </c>
      <c r="AJ26" s="199"/>
      <c r="AK26" s="252"/>
      <c r="AL26" s="253"/>
      <c r="AM26" s="253"/>
      <c r="AN26" s="201"/>
      <c r="AO26" s="222"/>
      <c r="AP26" s="222"/>
      <c r="AQ26" s="222"/>
    </row>
    <row r="27" spans="1:43" s="202" customFormat="1" ht="9.75" customHeight="1" thickBot="1" x14ac:dyDescent="0.25">
      <c r="A27" s="525"/>
      <c r="B27" s="396"/>
      <c r="C27" s="339"/>
      <c r="D27" s="339"/>
      <c r="E27" s="339"/>
      <c r="F27" s="339"/>
      <c r="G27" s="339"/>
      <c r="H27" s="339"/>
      <c r="I27" s="339"/>
      <c r="J27" s="339"/>
      <c r="K27" s="339"/>
      <c r="L27" s="339"/>
      <c r="M27" s="382"/>
      <c r="N27" s="374"/>
      <c r="O27" s="366"/>
      <c r="P27" s="367"/>
      <c r="Q27" s="366">
        <f ca="1">IF(NOT(ISERROR(MATCH(P27,_xlfn.ANCHORARRAY(F38),0))),O46&amp;"Por favor no seleccionar los criterios de impacto",P27)</f>
        <v>0</v>
      </c>
      <c r="R27" s="374"/>
      <c r="S27" s="366"/>
      <c r="T27" s="365"/>
      <c r="U27" s="208">
        <v>6</v>
      </c>
      <c r="V27" s="251"/>
      <c r="W27" s="193" t="str">
        <f t="shared" si="29"/>
        <v/>
      </c>
      <c r="X27" s="194"/>
      <c r="Y27" s="194"/>
      <c r="Z27" s="195" t="str">
        <f t="shared" si="22"/>
        <v/>
      </c>
      <c r="AA27" s="194"/>
      <c r="AB27" s="194"/>
      <c r="AC27" s="194"/>
      <c r="AD27" s="196" t="str">
        <f t="shared" si="30"/>
        <v/>
      </c>
      <c r="AE27" s="197" t="str">
        <f t="shared" si="23"/>
        <v/>
      </c>
      <c r="AF27" s="195" t="str">
        <f t="shared" si="24"/>
        <v/>
      </c>
      <c r="AG27" s="197" t="str">
        <f t="shared" si="25"/>
        <v/>
      </c>
      <c r="AH27" s="195" t="str">
        <f t="shared" si="28"/>
        <v/>
      </c>
      <c r="AI27" s="198" t="str">
        <f t="shared" si="31"/>
        <v/>
      </c>
      <c r="AJ27" s="199"/>
      <c r="AK27" s="252"/>
      <c r="AL27" s="253"/>
      <c r="AM27" s="253"/>
      <c r="AN27" s="201"/>
      <c r="AO27" s="222"/>
      <c r="AP27" s="222"/>
      <c r="AQ27" s="222"/>
    </row>
    <row r="28" spans="1:43" s="202" customFormat="1" ht="142.5" customHeight="1" x14ac:dyDescent="0.2">
      <c r="A28" s="523">
        <v>4</v>
      </c>
      <c r="B28" s="505" t="s">
        <v>239</v>
      </c>
      <c r="C28" s="383" t="s">
        <v>85</v>
      </c>
      <c r="D28" s="383" t="s">
        <v>731</v>
      </c>
      <c r="E28" s="383" t="s">
        <v>723</v>
      </c>
      <c r="F28" s="383" t="s">
        <v>724</v>
      </c>
      <c r="G28" s="383" t="s">
        <v>277</v>
      </c>
      <c r="H28" s="383" t="s">
        <v>149</v>
      </c>
      <c r="I28" s="383"/>
      <c r="J28" s="517"/>
      <c r="K28" s="517"/>
      <c r="L28" s="517"/>
      <c r="M28" s="386">
        <v>650</v>
      </c>
      <c r="N28" s="389" t="str">
        <f>IF(M28&lt;=0,"",IF(M28&lt;=2,"Muy Baja",IF(M28&lt;=24,"Baja",IF(M28&lt;=500,"Media",IF(M28&lt;=5000,"Alta","Muy Alta")))))</f>
        <v>Alta</v>
      </c>
      <c r="O28" s="371">
        <f>IF(N28="","",IF(N28="Muy Baja",0.2,IF(N28="Baja",0.4,IF(N28="Media",0.6,IF(N28="Alta",0.8,IF(N28="Muy Alta",1,))))))</f>
        <v>0.8</v>
      </c>
      <c r="P28" s="375" t="s">
        <v>135</v>
      </c>
      <c r="Q28" s="371" t="str">
        <f>IF(NOT(ISERROR(MATCH(P28,'[9]Tabla Impacto'!$B$222:$B$224,0))),'[9]Tabla Impacto'!$F$224&amp;"Por favor no seleccionar los criterios de impacto(Afectación Económica o presupuestal y Pérdida Reputacional)",P28)</f>
        <v xml:space="preserve">     El riesgo afecta la imagen de la entidad internamente, de conocimiento general, nivel interno, de junta dircetiva y accionistas y/o de provedores</v>
      </c>
      <c r="R28" s="511" t="str">
        <f>IF(OR(Q28='[9]Tabla Impacto'!$C$12,Q28='[9]Tabla Impacto'!$D$12),"Leve",IF(OR(Q28='[9]Tabla Impacto'!$C$13,Q28='[9]Tabla Impacto'!$D$13),"Menor",IF(OR(Q28='[9]Tabla Impacto'!$C$14,Q28='[9]Tabla Impacto'!$D$14),"Moderado",IF(OR(Q28='[9]Tabla Impacto'!$C$15,Q28='[9]Tabla Impacto'!$D$15),"Mayor",IF(OR(Q28='[9]Tabla Impacto'!$C$16,Q28='[9]Tabla Impacto'!$D$16),"Catastrófico","")))))</f>
        <v>Menor</v>
      </c>
      <c r="S28" s="371">
        <f>IF(R28="","",IF(R28="Leve",0.2,IF(R28="Menor",0.4,IF(R28="Moderado",0.6,IF(R28="Mayor",0.8,IF(R28="Catastrófico",1,))))))</f>
        <v>0.4</v>
      </c>
      <c r="T28" s="368" t="str">
        <f>IF(OR(AND(N28="Muy Baja",R28="Leve"),AND(N28="Muy Baja",R28="Menor"),AND(N28="Baja",R28="Leve")),"Bajo",IF(OR(AND(N28="Muy baja",R28="Moderado"),AND(N28="Baja",R28="Menor"),AND(N28="Baja",R28="Moderado"),AND(N28="Media",R28="Leve"),AND(N28="Media",R28="Menor"),AND(N28="Media",R28="Moderado"),AND(N28="Alta",R28="Leve"),AND(N28="Alta",R28="Menor")),"Moderado",IF(OR(AND(N28="Muy Baja",R28="Mayor"),AND(N28="Baja",R28="Mayor"),AND(N28="Media",R28="Mayor"),AND(N28="Alta",R28="Moderado"),AND(N28="Alta",R28="Mayor"),AND(N28="Muy Alta",R28="Leve"),AND(N28="Muy Alta",R28="Menor"),AND(N28="Muy Alta",R28="Moderado"),AND(N28="Muy Alta",R28="Mayor")),"Alto",IF(OR(AND(N28="Muy Baja",R28="Catastrófico"),AND(N28="Baja",R28="Catastrófico"),AND(N28="Media",R28="Catastrófico"),AND(N28="Alta",R28="Catastrófico"),AND(N28="Muy Alta",R28="Catastrófico")),"Extremo",""))))</f>
        <v>Moderado</v>
      </c>
      <c r="U28" s="266">
        <v>1</v>
      </c>
      <c r="V28" s="296" t="s">
        <v>725</v>
      </c>
      <c r="W28" s="268" t="str">
        <f t="shared" si="17"/>
        <v>Probabilidad</v>
      </c>
      <c r="X28" s="269" t="s">
        <v>79</v>
      </c>
      <c r="Y28" s="269" t="s">
        <v>80</v>
      </c>
      <c r="Z28" s="270" t="str">
        <f t="shared" si="11"/>
        <v>40%</v>
      </c>
      <c r="AA28" s="269" t="s">
        <v>83</v>
      </c>
      <c r="AB28" s="269" t="s">
        <v>84</v>
      </c>
      <c r="AC28" s="269" t="s">
        <v>259</v>
      </c>
      <c r="AD28" s="271">
        <f>IFERROR(IF(W28="Probabilidad",(O28-(+O28*Z28)),IF(W28="Impacto",O28,"")),"")</f>
        <v>0.48</v>
      </c>
      <c r="AE28" s="272" t="str">
        <f>IFERROR(IF(AD28="","",IF(AD28&lt;=0.2,"Muy Baja",IF(AD28&lt;=0.4,"Baja",IF(AD28&lt;=0.6,"Media",IF(AD28&lt;=0.8,"Alta","Muy Alta"))))),"")</f>
        <v>Media</v>
      </c>
      <c r="AF28" s="270">
        <f t="shared" si="13"/>
        <v>0.48</v>
      </c>
      <c r="AG28" s="272" t="str">
        <f>IFERROR(IF(AH28="","",IF(AH28&lt;=0.2,"Leve",IF(AH28&lt;=0.4,"Menor",IF(AH28&lt;=0.6,"Moderado",IF(AH28&lt;=0.8,"Mayor","Catastrófico"))))),"")</f>
        <v>Menor</v>
      </c>
      <c r="AH28" s="270">
        <f>IFERROR(IF(W28="Impacto",(S28-(+S28*Z28)),IF(W28="Probabilidad",S28,"")),"")</f>
        <v>0.4</v>
      </c>
      <c r="AI28" s="273" t="str">
        <f t="shared" si="19"/>
        <v>Moderado</v>
      </c>
      <c r="AJ28" s="274" t="s">
        <v>206</v>
      </c>
      <c r="AK28" s="295" t="s">
        <v>726</v>
      </c>
      <c r="AL28" s="295" t="s">
        <v>703</v>
      </c>
      <c r="AM28" s="295" t="s">
        <v>727</v>
      </c>
      <c r="AN28" s="275">
        <v>44926</v>
      </c>
      <c r="AO28" s="514" t="s">
        <v>705</v>
      </c>
      <c r="AP28" s="383" t="s">
        <v>706</v>
      </c>
      <c r="AQ28" s="508" t="s">
        <v>707</v>
      </c>
    </row>
    <row r="29" spans="1:43" s="202" customFormat="1" ht="142.5" customHeight="1" x14ac:dyDescent="0.2">
      <c r="A29" s="524"/>
      <c r="B29" s="395"/>
      <c r="C29" s="384"/>
      <c r="D29" s="384"/>
      <c r="E29" s="384"/>
      <c r="F29" s="384"/>
      <c r="G29" s="384"/>
      <c r="H29" s="384"/>
      <c r="I29" s="384"/>
      <c r="J29" s="339"/>
      <c r="K29" s="339"/>
      <c r="L29" s="339"/>
      <c r="M29" s="387"/>
      <c r="N29" s="390"/>
      <c r="O29" s="372"/>
      <c r="P29" s="376"/>
      <c r="Q29" s="372">
        <f ca="1">IF(NOT(ISERROR(MATCH(P29,_xlfn.ANCHORARRAY(F46),0))),O48&amp;"Por favor no seleccionar los criterios de impacto",P29)</f>
        <v>0</v>
      </c>
      <c r="R29" s="512"/>
      <c r="S29" s="372"/>
      <c r="T29" s="369"/>
      <c r="U29" s="139">
        <v>2</v>
      </c>
      <c r="V29" s="276" t="s">
        <v>728</v>
      </c>
      <c r="W29" s="140" t="str">
        <f t="shared" si="17"/>
        <v>Probabilidad</v>
      </c>
      <c r="X29" s="141" t="s">
        <v>79</v>
      </c>
      <c r="Y29" s="141" t="s">
        <v>80</v>
      </c>
      <c r="Z29" s="142" t="str">
        <f t="shared" si="11"/>
        <v>40%</v>
      </c>
      <c r="AA29" s="141" t="s">
        <v>83</v>
      </c>
      <c r="AB29" s="141" t="s">
        <v>204</v>
      </c>
      <c r="AC29" s="141" t="s">
        <v>259</v>
      </c>
      <c r="AD29" s="196">
        <f>IFERROR(IF(AND(W28="Probabilidad",W29="Probabilidad"),(AF28-(+AF28*Z29)),IF(W29="Probabilidad",(O28-(+O28*Z29)),IF(W29="Impacto",AF28,""))),"")</f>
        <v>0.28799999999999998</v>
      </c>
      <c r="AE29" s="143" t="str">
        <f t="shared" ref="AE29:AE33" si="32">IFERROR(IF(AD29="","",IF(AD29&lt;=0.2,"Muy Baja",IF(AD29&lt;=0.4,"Baja",IF(AD29&lt;=0.6,"Media",IF(AD29&lt;=0.8,"Alta","Muy Alta"))))),"")</f>
        <v>Baja</v>
      </c>
      <c r="AF29" s="142">
        <f t="shared" si="13"/>
        <v>0.28799999999999998</v>
      </c>
      <c r="AG29" s="143" t="str">
        <f t="shared" ref="AG29:AG33" si="33">IFERROR(IF(AH29="","",IF(AH29&lt;=0.2,"Leve",IF(AH29&lt;=0.4,"Menor",IF(AH29&lt;=0.6,"Moderado",IF(AH29&lt;=0.8,"Mayor","Catastrófico"))))),"")</f>
        <v>Menor</v>
      </c>
      <c r="AH29" s="142">
        <f>IFERROR(IF(AND(W28="Impacto",W29="Impacto"),(AH28-(+AH28*Z29)),IF(W29="Impacto",($R$13-(+$R$13*Z29)),IF(W29="Probabilidad",AH28,""))),"")</f>
        <v>0.4</v>
      </c>
      <c r="AI29" s="144" t="str">
        <f t="shared" si="19"/>
        <v>Moderado</v>
      </c>
      <c r="AJ29" s="145" t="s">
        <v>82</v>
      </c>
      <c r="AK29" s="239" t="s">
        <v>729</v>
      </c>
      <c r="AL29" s="239" t="s">
        <v>703</v>
      </c>
      <c r="AM29" s="239" t="s">
        <v>730</v>
      </c>
      <c r="AN29" s="146">
        <v>44926</v>
      </c>
      <c r="AO29" s="515"/>
      <c r="AP29" s="384"/>
      <c r="AQ29" s="509"/>
    </row>
    <row r="30" spans="1:43" s="202" customFormat="1" ht="15" customHeight="1" x14ac:dyDescent="0.2">
      <c r="A30" s="524"/>
      <c r="B30" s="395"/>
      <c r="C30" s="384"/>
      <c r="D30" s="384"/>
      <c r="E30" s="384"/>
      <c r="F30" s="384"/>
      <c r="G30" s="384"/>
      <c r="H30" s="384"/>
      <c r="I30" s="384"/>
      <c r="J30" s="339"/>
      <c r="K30" s="339"/>
      <c r="L30" s="339"/>
      <c r="M30" s="387"/>
      <c r="N30" s="390"/>
      <c r="O30" s="372"/>
      <c r="P30" s="376"/>
      <c r="Q30" s="372">
        <f ca="1">IF(NOT(ISERROR(MATCH(P30,_xlfn.ANCHORARRAY(F47),0))),O49&amp;"Por favor no seleccionar los criterios de impacto",P30)</f>
        <v>0</v>
      </c>
      <c r="R30" s="512"/>
      <c r="S30" s="372"/>
      <c r="T30" s="369"/>
      <c r="U30" s="139">
        <v>3</v>
      </c>
      <c r="V30" s="256"/>
      <c r="W30" s="140" t="str">
        <f t="shared" si="17"/>
        <v/>
      </c>
      <c r="X30" s="141"/>
      <c r="Y30" s="141"/>
      <c r="Z30" s="142" t="str">
        <f t="shared" si="11"/>
        <v/>
      </c>
      <c r="AA30" s="141"/>
      <c r="AB30" s="141"/>
      <c r="AC30" s="141"/>
      <c r="AD30" s="196" t="str">
        <f>IFERROR(IF(AND(W29="Probabilidad",W30="Probabilidad"),(AF29-(+AF29*Z30)),IF(AND(W29="Impacto",W30="Probabilidad"),(AF28-(+AF28*Z30)),IF(W30="Impacto",AF29,""))),"")</f>
        <v/>
      </c>
      <c r="AE30" s="143" t="str">
        <f t="shared" si="32"/>
        <v/>
      </c>
      <c r="AF30" s="142" t="str">
        <f t="shared" si="13"/>
        <v/>
      </c>
      <c r="AG30" s="143" t="str">
        <f t="shared" si="33"/>
        <v/>
      </c>
      <c r="AH30" s="142" t="str">
        <f>IFERROR(IF(AND(W29="Impacto",W30="Impacto"),(AH29-(+AH29*Z30)),IF(AND(W29="Probabilidad",W30="Impacto"),(AH28-(+AH28*Z30)),IF(W30="Probabilidad",AH29,""))),"")</f>
        <v/>
      </c>
      <c r="AI30" s="144" t="str">
        <f t="shared" si="19"/>
        <v/>
      </c>
      <c r="AJ30" s="145"/>
      <c r="AK30" s="239"/>
      <c r="AL30" s="239"/>
      <c r="AM30" s="240"/>
      <c r="AN30" s="146"/>
      <c r="AO30" s="515"/>
      <c r="AP30" s="384"/>
      <c r="AQ30" s="509"/>
    </row>
    <row r="31" spans="1:43" s="202" customFormat="1" ht="15" customHeight="1" x14ac:dyDescent="0.2">
      <c r="A31" s="524"/>
      <c r="B31" s="395"/>
      <c r="C31" s="384"/>
      <c r="D31" s="384"/>
      <c r="E31" s="384"/>
      <c r="F31" s="384"/>
      <c r="G31" s="384"/>
      <c r="H31" s="384"/>
      <c r="I31" s="384"/>
      <c r="J31" s="339"/>
      <c r="K31" s="339"/>
      <c r="L31" s="339"/>
      <c r="M31" s="387"/>
      <c r="N31" s="390"/>
      <c r="O31" s="372"/>
      <c r="P31" s="376"/>
      <c r="Q31" s="372">
        <f ca="1">IF(NOT(ISERROR(MATCH(P31,_xlfn.ANCHORARRAY(F48),0))),O50&amp;"Por favor no seleccionar los criterios de impacto",P31)</f>
        <v>0</v>
      </c>
      <c r="R31" s="512"/>
      <c r="S31" s="372"/>
      <c r="T31" s="369"/>
      <c r="U31" s="139">
        <v>4</v>
      </c>
      <c r="V31" s="168"/>
      <c r="W31" s="140" t="str">
        <f t="shared" si="17"/>
        <v/>
      </c>
      <c r="X31" s="141"/>
      <c r="Y31" s="141"/>
      <c r="Z31" s="142" t="str">
        <f t="shared" si="11"/>
        <v/>
      </c>
      <c r="AA31" s="141"/>
      <c r="AB31" s="141"/>
      <c r="AC31" s="141"/>
      <c r="AD31" s="196" t="str">
        <f>IFERROR(IF(AND(W30="Probabilidad",W31="Probabilidad"),(AF30-(+AF30*Z31)),IF(AND(W30="Impacto",W31="Probabilidad"),(AF29-(+AF29*Z31)),IF(W31="Impacto",AF30,""))),"")</f>
        <v/>
      </c>
      <c r="AE31" s="143" t="str">
        <f t="shared" si="32"/>
        <v/>
      </c>
      <c r="AF31" s="142" t="str">
        <f t="shared" si="13"/>
        <v/>
      </c>
      <c r="AG31" s="143" t="str">
        <f t="shared" si="33"/>
        <v/>
      </c>
      <c r="AH31" s="142" t="str">
        <f>IFERROR(IF(AND(W30="Impacto",W31="Impacto"),(AH30-(+AH30*Z31)),IF(AND(W30="Probabilidad",W31="Impacto"),(AH29-(+AH29*Z31)),IF(W31="Probabilidad",AH30,""))),"")</f>
        <v/>
      </c>
      <c r="AI31" s="144" t="str">
        <f t="shared" si="19"/>
        <v/>
      </c>
      <c r="AJ31" s="145"/>
      <c r="AK31" s="239"/>
      <c r="AL31" s="240"/>
      <c r="AM31" s="240"/>
      <c r="AN31" s="146"/>
      <c r="AO31" s="515"/>
      <c r="AP31" s="384"/>
      <c r="AQ31" s="509"/>
    </row>
    <row r="32" spans="1:43" s="202" customFormat="1" ht="15" customHeight="1" x14ac:dyDescent="0.2">
      <c r="A32" s="524"/>
      <c r="B32" s="395"/>
      <c r="C32" s="384"/>
      <c r="D32" s="384"/>
      <c r="E32" s="384"/>
      <c r="F32" s="384"/>
      <c r="G32" s="384"/>
      <c r="H32" s="384"/>
      <c r="I32" s="384"/>
      <c r="J32" s="339"/>
      <c r="K32" s="339"/>
      <c r="L32" s="339"/>
      <c r="M32" s="387"/>
      <c r="N32" s="390"/>
      <c r="O32" s="372"/>
      <c r="P32" s="376"/>
      <c r="Q32" s="372">
        <f ca="1">IF(NOT(ISERROR(MATCH(P32,_xlfn.ANCHORARRAY(F49),0))),O51&amp;"Por favor no seleccionar los criterios de impacto",P32)</f>
        <v>0</v>
      </c>
      <c r="R32" s="512"/>
      <c r="S32" s="372"/>
      <c r="T32" s="369"/>
      <c r="U32" s="139">
        <v>5</v>
      </c>
      <c r="V32" s="168"/>
      <c r="W32" s="140" t="str">
        <f t="shared" si="17"/>
        <v/>
      </c>
      <c r="X32" s="141"/>
      <c r="Y32" s="141"/>
      <c r="Z32" s="142" t="str">
        <f t="shared" si="11"/>
        <v/>
      </c>
      <c r="AA32" s="141"/>
      <c r="AB32" s="141"/>
      <c r="AC32" s="141"/>
      <c r="AD32" s="196" t="str">
        <f>IFERROR(IF(AND(W31="Probabilidad",W32="Probabilidad"),(AF31-(+AF31*Z32)),IF(AND(W31="Impacto",W32="Probabilidad"),(AF30-(+AF30*Z32)),IF(W32="Impacto",AF31,""))),"")</f>
        <v/>
      </c>
      <c r="AE32" s="143" t="str">
        <f t="shared" si="32"/>
        <v/>
      </c>
      <c r="AF32" s="142" t="str">
        <f t="shared" si="13"/>
        <v/>
      </c>
      <c r="AG32" s="143" t="str">
        <f t="shared" si="33"/>
        <v/>
      </c>
      <c r="AH32" s="142" t="str">
        <f>IFERROR(IF(AND(W31="Impacto",W32="Impacto"),(AH31-(+AH31*Z32)),IF(AND(W31="Probabilidad",W32="Impacto"),(AH30-(+AH30*Z32)),IF(W32="Probabilidad",AH31,""))),"")</f>
        <v/>
      </c>
      <c r="AI32" s="144" t="str">
        <f t="shared" si="19"/>
        <v/>
      </c>
      <c r="AJ32" s="145"/>
      <c r="AK32" s="239"/>
      <c r="AL32" s="240"/>
      <c r="AM32" s="240"/>
      <c r="AN32" s="146"/>
      <c r="AO32" s="515"/>
      <c r="AP32" s="384"/>
      <c r="AQ32" s="509"/>
    </row>
    <row r="33" spans="1:43" s="202" customFormat="1" ht="15" customHeight="1" thickBot="1" x14ac:dyDescent="0.25">
      <c r="A33" s="525"/>
      <c r="B33" s="506"/>
      <c r="C33" s="385"/>
      <c r="D33" s="385"/>
      <c r="E33" s="385"/>
      <c r="F33" s="385"/>
      <c r="G33" s="385"/>
      <c r="H33" s="385"/>
      <c r="I33" s="385"/>
      <c r="J33" s="518"/>
      <c r="K33" s="518"/>
      <c r="L33" s="518"/>
      <c r="M33" s="388"/>
      <c r="N33" s="391"/>
      <c r="O33" s="373"/>
      <c r="P33" s="377"/>
      <c r="Q33" s="373">
        <f ca="1">IF(NOT(ISERROR(MATCH(P33,_xlfn.ANCHORARRAY(F50),0))),O52&amp;"Por favor no seleccionar los criterios de impacto",P33)</f>
        <v>0</v>
      </c>
      <c r="R33" s="513"/>
      <c r="S33" s="373"/>
      <c r="T33" s="370"/>
      <c r="U33" s="280">
        <v>6</v>
      </c>
      <c r="V33" s="281"/>
      <c r="W33" s="282" t="str">
        <f t="shared" si="17"/>
        <v/>
      </c>
      <c r="X33" s="283"/>
      <c r="Y33" s="283"/>
      <c r="Z33" s="284" t="str">
        <f t="shared" si="11"/>
        <v/>
      </c>
      <c r="AA33" s="283"/>
      <c r="AB33" s="283"/>
      <c r="AC33" s="283"/>
      <c r="AD33" s="285" t="str">
        <f>IFERROR(IF(AND(W32="Probabilidad",W33="Probabilidad"),(AF32-(+AF32*Z33)),IF(AND(W32="Impacto",W33="Probabilidad"),(AF31-(+AF31*Z33)),IF(W33="Impacto",AF32,""))),"")</f>
        <v/>
      </c>
      <c r="AE33" s="286" t="str">
        <f t="shared" si="32"/>
        <v/>
      </c>
      <c r="AF33" s="284" t="str">
        <f t="shared" si="13"/>
        <v/>
      </c>
      <c r="AG33" s="286" t="str">
        <f t="shared" si="33"/>
        <v/>
      </c>
      <c r="AH33" s="284" t="str">
        <f>IFERROR(IF(AND(W32="Impacto",W33="Impacto"),(AH32-(+AH32*Z33)),IF(AND(W32="Probabilidad",W33="Impacto"),(AH31-(+AH31*Z33)),IF(W33="Probabilidad",AH32,""))),"")</f>
        <v/>
      </c>
      <c r="AI33" s="287" t="str">
        <f t="shared" si="19"/>
        <v/>
      </c>
      <c r="AJ33" s="288"/>
      <c r="AK33" s="289"/>
      <c r="AL33" s="290"/>
      <c r="AM33" s="290"/>
      <c r="AN33" s="291"/>
      <c r="AO33" s="516"/>
      <c r="AP33" s="385"/>
      <c r="AQ33" s="510"/>
    </row>
    <row r="34" spans="1:43" s="202" customFormat="1" ht="91.5" customHeight="1" x14ac:dyDescent="0.2">
      <c r="A34" s="495">
        <v>5</v>
      </c>
      <c r="B34" s="395" t="s">
        <v>240</v>
      </c>
      <c r="C34" s="339" t="s">
        <v>85</v>
      </c>
      <c r="D34" s="339" t="s">
        <v>762</v>
      </c>
      <c r="E34" s="339" t="s">
        <v>763</v>
      </c>
      <c r="F34" s="339" t="s">
        <v>764</v>
      </c>
      <c r="G34" s="339" t="s">
        <v>277</v>
      </c>
      <c r="H34" s="339" t="s">
        <v>86</v>
      </c>
      <c r="I34" s="339"/>
      <c r="J34" s="339"/>
      <c r="K34" s="339"/>
      <c r="L34" s="339"/>
      <c r="M34" s="382">
        <v>5000</v>
      </c>
      <c r="N34" s="374" t="str">
        <f>IF(M34&lt;=0,"",IF(M34&lt;=2,"Muy Baja",IF(M34&lt;=24,"Baja",IF(M34&lt;=500,"Media",IF(M34&lt;=5000,"Alta","Muy Alta")))))</f>
        <v>Alta</v>
      </c>
      <c r="O34" s="366">
        <f>IF(N34="","",IF(N34="Muy Baja",0.2,IF(N34="Baja",0.4,IF(N34="Media",0.6,IF(N34="Alta",0.8,IF(N34="Muy Alta",1,))))))</f>
        <v>0.8</v>
      </c>
      <c r="P34" s="367" t="s">
        <v>137</v>
      </c>
      <c r="Q34" s="366" t="str">
        <f>IF(NOT(ISERROR(MATCH(P34,'[10]Tabla Impacto'!$B$222:$B$224,0))),'[10]Tabla Impacto'!$F$224&amp;"Por favor no seleccionar los criterios de impacto(Afectación Económica o presupuestal y Pérdida Reputacional)",P34)</f>
        <v xml:space="preserve">     Entre 1300 y 6500 SMLMV </v>
      </c>
      <c r="R34" s="374" t="str">
        <f>IF(OR(Q34='[10]Tabla Impacto'!$C$12,Q34='[10]Tabla Impacto'!$D$12),"Leve",IF(OR(Q34='[10]Tabla Impacto'!$C$13,Q34='[10]Tabla Impacto'!$D$13),"Menor",IF(OR(Q34='[10]Tabla Impacto'!$C$14,Q34='[10]Tabla Impacto'!$D$14),"Moderado",IF(OR(Q34='[10]Tabla Impacto'!$C$15,Q34='[10]Tabla Impacto'!$D$15),"Mayor",IF(OR(Q34='[10]Tabla Impacto'!$C$16,Q34='[10]Tabla Impacto'!$D$16),"Catastrófico","")))))</f>
        <v>Mayor</v>
      </c>
      <c r="S34" s="366">
        <f>IF(R34="","",IF(R34="Leve",0.2,IF(R34="Menor",0.4,IF(R34="Moderado",0.6,IF(R34="Mayor",0.8,IF(R34="Catastrófico",1,))))))</f>
        <v>0.8</v>
      </c>
      <c r="T34" s="365" t="str">
        <f>IF(OR(AND(N34="Muy Baja",R34="Leve"),AND(N34="Muy Baja",R34="Menor"),AND(N34="Baja",R34="Leve")),"Bajo",IF(OR(AND(N34="Muy baja",R34="Moderado"),AND(N34="Baja",R34="Menor"),AND(N34="Baja",R34="Moderado"),AND(N34="Media",R34="Leve"),AND(N34="Media",R34="Menor"),AND(N34="Media",R34="Moderado"),AND(N34="Alta",R34="Leve"),AND(N34="Alta",R34="Menor")),"Moderado",IF(OR(AND(N34="Muy Baja",R34="Mayor"),AND(N34="Baja",R34="Mayor"),AND(N34="Media",R34="Mayor"),AND(N34="Alta",R34="Moderado"),AND(N34="Alta",R34="Mayor"),AND(N34="Muy Alta",R34="Leve"),AND(N34="Muy Alta",R34="Menor"),AND(N34="Muy Alta",R34="Moderado"),AND(N34="Muy Alta",R34="Mayor")),"Alto",IF(OR(AND(N34="Muy Baja",R34="Catastrófico"),AND(N34="Baja",R34="Catastrófico"),AND(N34="Media",R34="Catastrófico"),AND(N34="Alta",R34="Catastrófico"),AND(N34="Muy Alta",R34="Catastrófico")),"Extremo",""))))</f>
        <v>Alto</v>
      </c>
      <c r="U34" s="208">
        <v>1</v>
      </c>
      <c r="V34" s="303" t="s">
        <v>765</v>
      </c>
      <c r="W34" s="193" t="str">
        <f>IF(OR(X34="Preventivo",X34="Detectivo"),"Probabilidad",IF(X34="Correctivo","Impacto",""))</f>
        <v>Probabilidad</v>
      </c>
      <c r="X34" s="194" t="s">
        <v>79</v>
      </c>
      <c r="Y34" s="194" t="s">
        <v>80</v>
      </c>
      <c r="Z34" s="195" t="str">
        <f>IF(AND(X34="Preventivo",Y34="Automático"),"50%",IF(AND(X34="Preventivo",Y34="Manual"),"40%",IF(AND(X34="Detectivo",Y34="Automático"),"40%",IF(AND(X34="Detectivo",Y34="Manual"),"30%",IF(AND(X34="Correctivo",Y34="Automático"),"35%",IF(AND(X34="Correctivo",Y34="Manual"),"25%",""))))))</f>
        <v>40%</v>
      </c>
      <c r="AA34" s="194" t="s">
        <v>83</v>
      </c>
      <c r="AB34" s="194" t="s">
        <v>84</v>
      </c>
      <c r="AC34" s="194" t="s">
        <v>259</v>
      </c>
      <c r="AD34" s="196">
        <f>IFERROR(IF(W34="Probabilidad",(O34-(+O34*Z34)),IF(W34="Impacto",O34,"")),"")</f>
        <v>0.48</v>
      </c>
      <c r="AE34" s="197" t="str">
        <f>IFERROR(IF(AD34="","",IF(AD34&lt;=0.2,"Muy Baja",IF(AD34&lt;=0.4,"Baja",IF(AD34&lt;=0.6,"Media",IF(AD34&lt;=0.8,"Alta","Muy Alta"))))),"")</f>
        <v>Media</v>
      </c>
      <c r="AF34" s="195">
        <f>+AD34</f>
        <v>0.48</v>
      </c>
      <c r="AG34" s="197" t="str">
        <f>IFERROR(IF(AH34="","",IF(AH34&lt;=0.2,"Leve",IF(AH34&lt;=0.4,"Menor",IF(AH34&lt;=0.6,"Moderado",IF(AH34&lt;=0.8,"Mayor","Catastrófico"))))),"")</f>
        <v>Mayor</v>
      </c>
      <c r="AH34" s="195">
        <f t="shared" ref="AH34" si="34">IFERROR(IF(W34="Impacto",(S34-(+S34*Z34)),IF(W34="Probabilidad",S34,"")),"")</f>
        <v>0.8</v>
      </c>
      <c r="AI34" s="198" t="str">
        <f>IFERROR(IF(OR(AND(AE34="Muy Baja",AG34="Leve"),AND(AE34="Muy Baja",AG34="Menor"),AND(AE34="Baja",AG34="Leve")),"Bajo",IF(OR(AND(AE34="Muy baja",AG34="Moderado"),AND(AE34="Baja",AG34="Menor"),AND(AE34="Baja",AG34="Moderado"),AND(AE34="Media",AG34="Leve"),AND(AE34="Media",AG34="Menor"),AND(AE34="Media",AG34="Moderado"),AND(AE34="Alta",AG34="Leve"),AND(AE34="Alta",AG34="Menor")),"Moderado",IF(OR(AND(AE34="Muy Baja",AG34="Mayor"),AND(AE34="Baja",AG34="Mayor"),AND(AE34="Media",AG34="Mayor"),AND(AE34="Alta",AG34="Moderado"),AND(AE34="Alta",AG34="Mayor"),AND(AE34="Muy Alta",AG34="Leve"),AND(AE34="Muy Alta",AG34="Menor"),AND(AE34="Muy Alta",AG34="Moderado"),AND(AE34="Muy Alta",AG34="Mayor")),"Alto",IF(OR(AND(AE34="Muy Baja",AG34="Catastrófico"),AND(AE34="Baja",AG34="Catastrófico"),AND(AE34="Media",AG34="Catastrófico"),AND(AE34="Alta",AG34="Catastrófico"),AND(AE34="Muy Alta",AG34="Catastrófico")),"Extremo","")))),"")</f>
        <v>Alto</v>
      </c>
      <c r="AJ34" s="199" t="s">
        <v>205</v>
      </c>
      <c r="AK34" s="327" t="s">
        <v>766</v>
      </c>
      <c r="AL34" s="327" t="s">
        <v>736</v>
      </c>
      <c r="AM34" s="504" t="s">
        <v>767</v>
      </c>
      <c r="AN34" s="343" t="s">
        <v>768</v>
      </c>
      <c r="AO34" s="336" t="s">
        <v>769</v>
      </c>
      <c r="AP34" s="327" t="s">
        <v>770</v>
      </c>
      <c r="AQ34" s="327" t="s">
        <v>736</v>
      </c>
    </row>
    <row r="35" spans="1:43" s="202" customFormat="1" ht="91.5" customHeight="1" x14ac:dyDescent="0.2">
      <c r="A35" s="397"/>
      <c r="B35" s="395"/>
      <c r="C35" s="339"/>
      <c r="D35" s="339"/>
      <c r="E35" s="339"/>
      <c r="F35" s="339"/>
      <c r="G35" s="339"/>
      <c r="H35" s="339"/>
      <c r="I35" s="339"/>
      <c r="J35" s="339"/>
      <c r="K35" s="339"/>
      <c r="L35" s="339"/>
      <c r="M35" s="382"/>
      <c r="N35" s="374"/>
      <c r="O35" s="366"/>
      <c r="P35" s="367"/>
      <c r="Q35" s="366">
        <f ca="1">IF(NOT(ISERROR(MATCH(P35,_xlfn.ANCHORARRAY(F52),0))),O54&amp;"Por favor no seleccionar los criterios de impacto",P35)</f>
        <v>0</v>
      </c>
      <c r="R35" s="374"/>
      <c r="S35" s="366"/>
      <c r="T35" s="365"/>
      <c r="U35" s="208">
        <v>2</v>
      </c>
      <c r="V35" s="303" t="s">
        <v>771</v>
      </c>
      <c r="W35" s="193" t="str">
        <f>IF(OR(X35="Preventivo",X35="Detectivo"),"Probabilidad",IF(X35="Correctivo","Impacto",""))</f>
        <v>Probabilidad</v>
      </c>
      <c r="X35" s="194" t="s">
        <v>79</v>
      </c>
      <c r="Y35" s="194" t="s">
        <v>80</v>
      </c>
      <c r="Z35" s="195" t="str">
        <f t="shared" ref="Z35:Z39" si="35">IF(AND(X35="Preventivo",Y35="Automático"),"50%",IF(AND(X35="Preventivo",Y35="Manual"),"40%",IF(AND(X35="Detectivo",Y35="Automático"),"40%",IF(AND(X35="Detectivo",Y35="Manual"),"30%",IF(AND(X35="Correctivo",Y35="Automático"),"35%",IF(AND(X35="Correctivo",Y35="Manual"),"25%",""))))))</f>
        <v>40%</v>
      </c>
      <c r="AA35" s="194" t="s">
        <v>83</v>
      </c>
      <c r="AB35" s="194" t="s">
        <v>84</v>
      </c>
      <c r="AC35" s="194" t="s">
        <v>259</v>
      </c>
      <c r="AD35" s="196">
        <f>IFERROR(IF(AND(W34="Probabilidad",W35="Probabilidad"),(AF34-(+AF34*Z35)),IF(W35="Probabilidad",(O34-(+O34*Z35)),IF(W35="Impacto",AF34,""))),"")</f>
        <v>0.28799999999999998</v>
      </c>
      <c r="AE35" s="197" t="str">
        <f t="shared" ref="AE35:AE39" si="36">IFERROR(IF(AD35="","",IF(AD35&lt;=0.2,"Muy Baja",IF(AD35&lt;=0.4,"Baja",IF(AD35&lt;=0.6,"Media",IF(AD35&lt;=0.8,"Alta","Muy Alta"))))),"")</f>
        <v>Baja</v>
      </c>
      <c r="AF35" s="195">
        <f t="shared" ref="AF35:AF39" si="37">+AD35</f>
        <v>0.28799999999999998</v>
      </c>
      <c r="AG35" s="197" t="str">
        <f t="shared" ref="AG35:AG39" si="38">IFERROR(IF(AH35="","",IF(AH35&lt;=0.2,"Leve",IF(AH35&lt;=0.4,"Menor",IF(AH35&lt;=0.6,"Moderado",IF(AH35&lt;=0.8,"Mayor","Catastrófico"))))),"")</f>
        <v>Mayor</v>
      </c>
      <c r="AH35" s="195">
        <f t="shared" ref="AH35" si="39">IFERROR(IF(AND(W34="Impacto",W35="Impacto"),(AH34-(+AH34*Z35)),IF(W35="Impacto",($R$13-(+$R$13*Z35)),IF(W35="Probabilidad",AH34,""))),"")</f>
        <v>0.8</v>
      </c>
      <c r="AI35" s="198" t="str">
        <f t="shared" ref="AI35:AI36" si="40">IFERROR(IF(OR(AND(AE35="Muy Baja",AG35="Leve"),AND(AE35="Muy Baja",AG35="Menor"),AND(AE35="Baja",AG35="Leve")),"Bajo",IF(OR(AND(AE35="Muy baja",AG35="Moderado"),AND(AE35="Baja",AG35="Menor"),AND(AE35="Baja",AG35="Moderado"),AND(AE35="Media",AG35="Leve"),AND(AE35="Media",AG35="Menor"),AND(AE35="Media",AG35="Moderado"),AND(AE35="Alta",AG35="Leve"),AND(AE35="Alta",AG35="Menor")),"Moderado",IF(OR(AND(AE35="Muy Baja",AG35="Mayor"),AND(AE35="Baja",AG35="Mayor"),AND(AE35="Media",AG35="Mayor"),AND(AE35="Alta",AG35="Moderado"),AND(AE35="Alta",AG35="Mayor"),AND(AE35="Muy Alta",AG35="Leve"),AND(AE35="Muy Alta",AG35="Menor"),AND(AE35="Muy Alta",AG35="Moderado"),AND(AE35="Muy Alta",AG35="Mayor")),"Alto",IF(OR(AND(AE35="Muy Baja",AG35="Catastrófico"),AND(AE35="Baja",AG35="Catastrófico"),AND(AE35="Media",AG35="Catastrófico"),AND(AE35="Alta",AG35="Catastrófico"),AND(AE35="Muy Alta",AG35="Catastrófico")),"Extremo","")))),"")</f>
        <v>Alto</v>
      </c>
      <c r="AJ35" s="199" t="s">
        <v>82</v>
      </c>
      <c r="AK35" s="329"/>
      <c r="AL35" s="329"/>
      <c r="AM35" s="420"/>
      <c r="AN35" s="344"/>
      <c r="AO35" s="338"/>
      <c r="AP35" s="329"/>
      <c r="AQ35" s="329"/>
    </row>
    <row r="36" spans="1:43" s="202" customFormat="1" ht="11.25" customHeight="1" x14ac:dyDescent="0.2">
      <c r="A36" s="397"/>
      <c r="B36" s="395"/>
      <c r="C36" s="339"/>
      <c r="D36" s="339"/>
      <c r="E36" s="339"/>
      <c r="F36" s="339"/>
      <c r="G36" s="339"/>
      <c r="H36" s="339"/>
      <c r="I36" s="339"/>
      <c r="J36" s="339"/>
      <c r="K36" s="339"/>
      <c r="L36" s="339"/>
      <c r="M36" s="382"/>
      <c r="N36" s="374"/>
      <c r="O36" s="366"/>
      <c r="P36" s="367"/>
      <c r="Q36" s="366">
        <f ca="1">IF(NOT(ISERROR(MATCH(P36,_xlfn.ANCHORARRAY(F53),0))),O55&amp;"Por favor no seleccionar los criterios de impacto",P36)</f>
        <v>0</v>
      </c>
      <c r="R36" s="374"/>
      <c r="S36" s="366"/>
      <c r="T36" s="365"/>
      <c r="U36" s="208">
        <v>3</v>
      </c>
      <c r="V36" s="303"/>
      <c r="W36" s="193" t="str">
        <f>IF(OR(X36="Preventivo",X36="Detectivo"),"Probabilidad",IF(X36="Correctivo","Impacto",""))</f>
        <v/>
      </c>
      <c r="X36" s="194"/>
      <c r="Y36" s="194"/>
      <c r="Z36" s="195" t="str">
        <f t="shared" si="35"/>
        <v/>
      </c>
      <c r="AA36" s="194"/>
      <c r="AB36" s="194"/>
      <c r="AC36" s="194"/>
      <c r="AD36" s="196" t="str">
        <f>IFERROR(IF(AND(W35="Probabilidad",W36="Probabilidad"),(AF35-(+AF35*Z36)),IF(AND(W35="Impacto",W36="Probabilidad"),(AF34-(+AF34*Z36)),IF(W36="Impacto",AF35,""))),"")</f>
        <v/>
      </c>
      <c r="AE36" s="197" t="str">
        <f t="shared" si="36"/>
        <v/>
      </c>
      <c r="AF36" s="195" t="str">
        <f t="shared" si="37"/>
        <v/>
      </c>
      <c r="AG36" s="197" t="str">
        <f t="shared" si="38"/>
        <v/>
      </c>
      <c r="AH36" s="195" t="str">
        <f t="shared" ref="AH36:AH39" si="41">IFERROR(IF(AND(W35="Impacto",W36="Impacto"),(AH35-(+AH35*Z36)),IF(AND(W35="Probabilidad",W36="Impacto"),(AH34-(+AH34*Z36)),IF(W36="Probabilidad",AH35,""))),"")</f>
        <v/>
      </c>
      <c r="AI36" s="198" t="str">
        <f t="shared" si="40"/>
        <v/>
      </c>
      <c r="AJ36" s="199"/>
      <c r="AK36" s="302"/>
      <c r="AL36" s="304"/>
      <c r="AM36" s="304"/>
      <c r="AN36" s="201"/>
      <c r="AO36" s="222"/>
      <c r="AP36" s="222"/>
      <c r="AQ36" s="222"/>
    </row>
    <row r="37" spans="1:43" s="202" customFormat="1" ht="11.25" customHeight="1" x14ac:dyDescent="0.2">
      <c r="A37" s="397"/>
      <c r="B37" s="395"/>
      <c r="C37" s="339"/>
      <c r="D37" s="339"/>
      <c r="E37" s="339"/>
      <c r="F37" s="339"/>
      <c r="G37" s="339"/>
      <c r="H37" s="339"/>
      <c r="I37" s="339"/>
      <c r="J37" s="339"/>
      <c r="K37" s="339"/>
      <c r="L37" s="339"/>
      <c r="M37" s="382"/>
      <c r="N37" s="374"/>
      <c r="O37" s="366"/>
      <c r="P37" s="367"/>
      <c r="Q37" s="366">
        <f ca="1">IF(NOT(ISERROR(MATCH(P37,_xlfn.ANCHORARRAY(F54),0))),O56&amp;"Por favor no seleccionar los criterios de impacto",P37)</f>
        <v>0</v>
      </c>
      <c r="R37" s="374"/>
      <c r="S37" s="366"/>
      <c r="T37" s="365"/>
      <c r="U37" s="208">
        <v>4</v>
      </c>
      <c r="V37" s="303"/>
      <c r="W37" s="193" t="str">
        <f t="shared" ref="W37:W39" si="42">IF(OR(X37="Preventivo",X37="Detectivo"),"Probabilidad",IF(X37="Correctivo","Impacto",""))</f>
        <v/>
      </c>
      <c r="X37" s="194"/>
      <c r="Y37" s="194"/>
      <c r="Z37" s="195" t="str">
        <f t="shared" si="35"/>
        <v/>
      </c>
      <c r="AA37" s="194"/>
      <c r="AB37" s="194"/>
      <c r="AC37" s="194"/>
      <c r="AD37" s="196" t="str">
        <f t="shared" ref="AD37:AD39" si="43">IFERROR(IF(AND(W36="Probabilidad",W37="Probabilidad"),(AF36-(+AF36*Z37)),IF(AND(W36="Impacto",W37="Probabilidad"),(AF35-(+AF35*Z37)),IF(W37="Impacto",AF36,""))),"")</f>
        <v/>
      </c>
      <c r="AE37" s="197" t="str">
        <f t="shared" si="36"/>
        <v/>
      </c>
      <c r="AF37" s="195" t="str">
        <f t="shared" si="37"/>
        <v/>
      </c>
      <c r="AG37" s="197" t="str">
        <f t="shared" si="38"/>
        <v/>
      </c>
      <c r="AH37" s="195" t="str">
        <f t="shared" si="41"/>
        <v/>
      </c>
      <c r="AI37" s="198" t="str">
        <f>IFERROR(IF(OR(AND(AE37="Muy Baja",AG37="Leve"),AND(AE37="Muy Baja",AG37="Menor"),AND(AE37="Baja",AG37="Leve")),"Bajo",IF(OR(AND(AE37="Muy baja",AG37="Moderado"),AND(AE37="Baja",AG37="Menor"),AND(AE37="Baja",AG37="Moderado"),AND(AE37="Media",AG37="Leve"),AND(AE37="Media",AG37="Menor"),AND(AE37="Media",AG37="Moderado"),AND(AE37="Alta",AG37="Leve"),AND(AE37="Alta",AG37="Menor")),"Moderado",IF(OR(AND(AE37="Muy Baja",AG37="Mayor"),AND(AE37="Baja",AG37="Mayor"),AND(AE37="Media",AG37="Mayor"),AND(AE37="Alta",AG37="Moderado"),AND(AE37="Alta",AG37="Mayor"),AND(AE37="Muy Alta",AG37="Leve"),AND(AE37="Muy Alta",AG37="Menor"),AND(AE37="Muy Alta",AG37="Moderado"),AND(AE37="Muy Alta",AG37="Mayor")),"Alto",IF(OR(AND(AE37="Muy Baja",AG37="Catastrófico"),AND(AE37="Baja",AG37="Catastrófico"),AND(AE37="Media",AG37="Catastrófico"),AND(AE37="Alta",AG37="Catastrófico"),AND(AE37="Muy Alta",AG37="Catastrófico")),"Extremo","")))),"")</f>
        <v/>
      </c>
      <c r="AJ37" s="199"/>
      <c r="AK37" s="302"/>
      <c r="AL37" s="304"/>
      <c r="AM37" s="304"/>
      <c r="AN37" s="201"/>
      <c r="AO37" s="222"/>
      <c r="AP37" s="222"/>
      <c r="AQ37" s="222"/>
    </row>
    <row r="38" spans="1:43" s="202" customFormat="1" ht="11.25" customHeight="1" x14ac:dyDescent="0.2">
      <c r="A38" s="397"/>
      <c r="B38" s="395"/>
      <c r="C38" s="339"/>
      <c r="D38" s="339"/>
      <c r="E38" s="339"/>
      <c r="F38" s="339"/>
      <c r="G38" s="339"/>
      <c r="H38" s="339"/>
      <c r="I38" s="339"/>
      <c r="J38" s="339"/>
      <c r="K38" s="339"/>
      <c r="L38" s="339"/>
      <c r="M38" s="382"/>
      <c r="N38" s="374"/>
      <c r="O38" s="366"/>
      <c r="P38" s="367"/>
      <c r="Q38" s="366">
        <f ca="1">IF(NOT(ISERROR(MATCH(P38,_xlfn.ANCHORARRAY(F55),0))),O57&amp;"Por favor no seleccionar los criterios de impacto",P38)</f>
        <v>0</v>
      </c>
      <c r="R38" s="374"/>
      <c r="S38" s="366"/>
      <c r="T38" s="365"/>
      <c r="U38" s="208">
        <v>5</v>
      </c>
      <c r="V38" s="303"/>
      <c r="W38" s="193" t="str">
        <f t="shared" si="42"/>
        <v/>
      </c>
      <c r="X38" s="194"/>
      <c r="Y38" s="194"/>
      <c r="Z38" s="195" t="str">
        <f t="shared" si="35"/>
        <v/>
      </c>
      <c r="AA38" s="194"/>
      <c r="AB38" s="194"/>
      <c r="AC38" s="194"/>
      <c r="AD38" s="196" t="str">
        <f t="shared" si="43"/>
        <v/>
      </c>
      <c r="AE38" s="197" t="str">
        <f t="shared" si="36"/>
        <v/>
      </c>
      <c r="AF38" s="195" t="str">
        <f t="shared" si="37"/>
        <v/>
      </c>
      <c r="AG38" s="197" t="str">
        <f t="shared" si="38"/>
        <v/>
      </c>
      <c r="AH38" s="195" t="str">
        <f t="shared" si="41"/>
        <v/>
      </c>
      <c r="AI38" s="198" t="str">
        <f t="shared" ref="AI38:AI39" si="44">IFERROR(IF(OR(AND(AE38="Muy Baja",AG38="Leve"),AND(AE38="Muy Baja",AG38="Menor"),AND(AE38="Baja",AG38="Leve")),"Bajo",IF(OR(AND(AE38="Muy baja",AG38="Moderado"),AND(AE38="Baja",AG38="Menor"),AND(AE38="Baja",AG38="Moderado"),AND(AE38="Media",AG38="Leve"),AND(AE38="Media",AG38="Menor"),AND(AE38="Media",AG38="Moderado"),AND(AE38="Alta",AG38="Leve"),AND(AE38="Alta",AG38="Menor")),"Moderado",IF(OR(AND(AE38="Muy Baja",AG38="Mayor"),AND(AE38="Baja",AG38="Mayor"),AND(AE38="Media",AG38="Mayor"),AND(AE38="Alta",AG38="Moderado"),AND(AE38="Alta",AG38="Mayor"),AND(AE38="Muy Alta",AG38="Leve"),AND(AE38="Muy Alta",AG38="Menor"),AND(AE38="Muy Alta",AG38="Moderado"),AND(AE38="Muy Alta",AG38="Mayor")),"Alto",IF(OR(AND(AE38="Muy Baja",AG38="Catastrófico"),AND(AE38="Baja",AG38="Catastrófico"),AND(AE38="Media",AG38="Catastrófico"),AND(AE38="Alta",AG38="Catastrófico"),AND(AE38="Muy Alta",AG38="Catastrófico")),"Extremo","")))),"")</f>
        <v/>
      </c>
      <c r="AJ38" s="199"/>
      <c r="AK38" s="302"/>
      <c r="AL38" s="304"/>
      <c r="AM38" s="304"/>
      <c r="AN38" s="201"/>
      <c r="AO38" s="222"/>
      <c r="AP38" s="222"/>
      <c r="AQ38" s="222"/>
    </row>
    <row r="39" spans="1:43" s="202" customFormat="1" ht="11.25" customHeight="1" x14ac:dyDescent="0.2">
      <c r="A39" s="397"/>
      <c r="B39" s="396"/>
      <c r="C39" s="339"/>
      <c r="D39" s="339"/>
      <c r="E39" s="339"/>
      <c r="F39" s="339"/>
      <c r="G39" s="339"/>
      <c r="H39" s="339"/>
      <c r="I39" s="339"/>
      <c r="J39" s="339"/>
      <c r="K39" s="339"/>
      <c r="L39" s="339"/>
      <c r="M39" s="382"/>
      <c r="N39" s="374"/>
      <c r="O39" s="366"/>
      <c r="P39" s="367"/>
      <c r="Q39" s="366">
        <f ca="1">IF(NOT(ISERROR(MATCH(P39,_xlfn.ANCHORARRAY(F56),0))),O58&amp;"Por favor no seleccionar los criterios de impacto",P39)</f>
        <v>0</v>
      </c>
      <c r="R39" s="374"/>
      <c r="S39" s="366"/>
      <c r="T39" s="365"/>
      <c r="U39" s="208">
        <v>6</v>
      </c>
      <c r="V39" s="303"/>
      <c r="W39" s="193" t="str">
        <f t="shared" si="42"/>
        <v/>
      </c>
      <c r="X39" s="194"/>
      <c r="Y39" s="194"/>
      <c r="Z39" s="195" t="str">
        <f t="shared" si="35"/>
        <v/>
      </c>
      <c r="AA39" s="194"/>
      <c r="AB39" s="194"/>
      <c r="AC39" s="194"/>
      <c r="AD39" s="196" t="str">
        <f t="shared" si="43"/>
        <v/>
      </c>
      <c r="AE39" s="197" t="str">
        <f t="shared" si="36"/>
        <v/>
      </c>
      <c r="AF39" s="195" t="str">
        <f t="shared" si="37"/>
        <v/>
      </c>
      <c r="AG39" s="197" t="str">
        <f t="shared" si="38"/>
        <v/>
      </c>
      <c r="AH39" s="195" t="str">
        <f t="shared" si="41"/>
        <v/>
      </c>
      <c r="AI39" s="198" t="str">
        <f t="shared" si="44"/>
        <v/>
      </c>
      <c r="AJ39" s="199"/>
      <c r="AK39" s="302"/>
      <c r="AL39" s="304"/>
      <c r="AM39" s="304"/>
      <c r="AN39" s="201"/>
      <c r="AO39" s="222"/>
      <c r="AP39" s="222"/>
      <c r="AQ39" s="222"/>
    </row>
    <row r="40" spans="1:43" s="202" customFormat="1" ht="104.25" customHeight="1" x14ac:dyDescent="0.2">
      <c r="A40" s="397">
        <v>6</v>
      </c>
      <c r="B40" s="395" t="s">
        <v>241</v>
      </c>
      <c r="C40" s="339" t="s">
        <v>76</v>
      </c>
      <c r="D40" s="339" t="s">
        <v>818</v>
      </c>
      <c r="E40" s="339" t="s">
        <v>819</v>
      </c>
      <c r="F40" s="339" t="s">
        <v>820</v>
      </c>
      <c r="G40" s="339" t="s">
        <v>277</v>
      </c>
      <c r="H40" s="339" t="s">
        <v>86</v>
      </c>
      <c r="I40" s="339"/>
      <c r="J40" s="339"/>
      <c r="K40" s="339"/>
      <c r="L40" s="339"/>
      <c r="M40" s="382">
        <v>365</v>
      </c>
      <c r="N40" s="374" t="str">
        <f>IF(M40&lt;=0,"",IF(M40&lt;=2,"Muy Baja",IF(M40&lt;=24,"Baja",IF(M40&lt;=500,"Media",IF(M40&lt;=5000,"Alta","Muy Alta")))))</f>
        <v>Media</v>
      </c>
      <c r="O40" s="366">
        <f>IF(N40="","",IF(N40="Muy Baja",0.2,IF(N40="Baja",0.4,IF(N40="Media",0.6,IF(N40="Alta",0.8,IF(N40="Muy Alta",1,))))))</f>
        <v>0.6</v>
      </c>
      <c r="P40" s="367" t="s">
        <v>78</v>
      </c>
      <c r="Q40" s="366" t="str">
        <f>IF(NOT(ISERROR(MATCH(P40,'[11]Tabla Impacto'!$B$222:$B$224,0))),'[11]Tabla Impacto'!$F$224&amp;"Por favor no seleccionar los criterios de impacto(Afectación Económica o presupuestal y Pérdida Reputacional)",P40)</f>
        <v xml:space="preserve">     El riesgo afecta la imagen de la entidad con algunos usuarios de relevancia frente al logro de los objetivos</v>
      </c>
      <c r="R40" s="374" t="str">
        <f>IF(OR(Q40='[11]Tabla Impacto'!$C$12,Q40='[11]Tabla Impacto'!$D$12),"Leve",IF(OR(Q40='[11]Tabla Impacto'!$C$13,Q40='[11]Tabla Impacto'!$D$13),"Menor",IF(OR(Q40='[11]Tabla Impacto'!$C$14,Q40='[11]Tabla Impacto'!$D$14),"Moderado",IF(OR(Q40='[11]Tabla Impacto'!$C$15,Q40='[11]Tabla Impacto'!$D$15),"Mayor",IF(OR(Q40='[11]Tabla Impacto'!$C$16,Q40='[11]Tabla Impacto'!$D$16),"Catastrófico","")))))</f>
        <v>Moderado</v>
      </c>
      <c r="S40" s="366">
        <f>IF(R40="","",IF(R40="Leve",0.2,IF(R40="Menor",0.4,IF(R40="Moderado",0.6,IF(R40="Mayor",0.8,IF(R40="Catastrófico",1,))))))</f>
        <v>0.6</v>
      </c>
      <c r="T40" s="365" t="str">
        <f>IF(OR(AND(N40="Muy Baja",R40="Leve"),AND(N40="Muy Baja",R40="Menor"),AND(N40="Baja",R40="Leve")),"Bajo",IF(OR(AND(N40="Muy baja",R40="Moderado"),AND(N40="Baja",R40="Menor"),AND(N40="Baja",R40="Moderado"),AND(N40="Media",R40="Leve"),AND(N40="Media",R40="Menor"),AND(N40="Media",R40="Moderado"),AND(N40="Alta",R40="Leve"),AND(N40="Alta",R40="Menor")),"Moderado",IF(OR(AND(N40="Muy Baja",R40="Mayor"),AND(N40="Baja",R40="Mayor"),AND(N40="Media",R40="Mayor"),AND(N40="Alta",R40="Moderado"),AND(N40="Alta",R40="Mayor"),AND(N40="Muy Alta",R40="Leve"),AND(N40="Muy Alta",R40="Menor"),AND(N40="Muy Alta",R40="Moderado"),AND(N40="Muy Alta",R40="Mayor")),"Alto",IF(OR(AND(N40="Muy Baja",R40="Catastrófico"),AND(N40="Baja",R40="Catastrófico"),AND(N40="Media",R40="Catastrófico"),AND(N40="Alta",R40="Catastrófico"),AND(N40="Muy Alta",R40="Catastrófico")),"Extremo",""))))</f>
        <v>Moderado</v>
      </c>
      <c r="U40" s="208">
        <v>1</v>
      </c>
      <c r="V40" s="303" t="s">
        <v>817</v>
      </c>
      <c r="W40" s="193" t="str">
        <f>IF(OR(X40="Preventivo",X40="Detectivo"),"Probabilidad",IF(X40="Correctivo","Impacto",""))</f>
        <v>Probabilidad</v>
      </c>
      <c r="X40" s="194" t="s">
        <v>79</v>
      </c>
      <c r="Y40" s="194" t="s">
        <v>80</v>
      </c>
      <c r="Z40" s="195" t="str">
        <f>IF(AND(X40="Preventivo",Y40="Automático"),"50%",IF(AND(X40="Preventivo",Y40="Manual"),"40%",IF(AND(X40="Detectivo",Y40="Automático"),"40%",IF(AND(X40="Detectivo",Y40="Manual"),"30%",IF(AND(X40="Correctivo",Y40="Automático"),"35%",IF(AND(X40="Correctivo",Y40="Manual"),"25%",""))))))</f>
        <v>40%</v>
      </c>
      <c r="AA40" s="194" t="s">
        <v>83</v>
      </c>
      <c r="AB40" s="194" t="s">
        <v>84</v>
      </c>
      <c r="AC40" s="194" t="s">
        <v>259</v>
      </c>
      <c r="AD40" s="196">
        <f>IFERROR(IF(W40="Probabilidad",(O40-(+O40*Z40)),IF(W40="Impacto",O40,"")),"")</f>
        <v>0.36</v>
      </c>
      <c r="AE40" s="197" t="str">
        <f>IFERROR(IF(AD40="","",IF(AD40&lt;=0.2,"Muy Baja",IF(AD40&lt;=0.4,"Baja",IF(AD40&lt;=0.6,"Media",IF(AD40&lt;=0.8,"Alta","Muy Alta"))))),"")</f>
        <v>Baja</v>
      </c>
      <c r="AF40" s="195">
        <f>+AD40</f>
        <v>0.36</v>
      </c>
      <c r="AG40" s="197" t="str">
        <f>IFERROR(IF(AH40="","",IF(AH40&lt;=0.2,"Leve",IF(AH40&lt;=0.4,"Menor",IF(AH40&lt;=0.6,"Moderado",IF(AH40&lt;=0.8,"Mayor","Catastrófico"))))),"")</f>
        <v>Moderado</v>
      </c>
      <c r="AH40" s="195">
        <f t="shared" ref="AH40" si="45">IFERROR(IF(W40="Impacto",(S40-(+S40*Z40)),IF(W40="Probabilidad",S40,"")),"")</f>
        <v>0.6</v>
      </c>
      <c r="AI40" s="198" t="str">
        <f>IFERROR(IF(OR(AND(AE40="Muy Baja",AG40="Leve"),AND(AE40="Muy Baja",AG40="Menor"),AND(AE40="Baja",AG40="Leve")),"Bajo",IF(OR(AND(AE40="Muy baja",AG40="Moderado"),AND(AE40="Baja",AG40="Menor"),AND(AE40="Baja",AG40="Moderado"),AND(AE40="Media",AG40="Leve"),AND(AE40="Media",AG40="Menor"),AND(AE40="Media",AG40="Moderado"),AND(AE40="Alta",AG40="Leve"),AND(AE40="Alta",AG40="Menor")),"Moderado",IF(OR(AND(AE40="Muy Baja",AG40="Mayor"),AND(AE40="Baja",AG40="Mayor"),AND(AE40="Media",AG40="Mayor"),AND(AE40="Alta",AG40="Moderado"),AND(AE40="Alta",AG40="Mayor"),AND(AE40="Muy Alta",AG40="Leve"),AND(AE40="Muy Alta",AG40="Menor"),AND(AE40="Muy Alta",AG40="Moderado"),AND(AE40="Muy Alta",AG40="Mayor")),"Alto",IF(OR(AND(AE40="Muy Baja",AG40="Catastrófico"),AND(AE40="Baja",AG40="Catastrófico"),AND(AE40="Media",AG40="Catastrófico"),AND(AE40="Alta",AG40="Catastrófico"),AND(AE40="Muy Alta",AG40="Catastrófico")),"Extremo","")))),"")</f>
        <v>Moderado</v>
      </c>
      <c r="AJ40" s="199" t="s">
        <v>82</v>
      </c>
      <c r="AK40" s="327" t="s">
        <v>821</v>
      </c>
      <c r="AL40" s="327" t="s">
        <v>822</v>
      </c>
      <c r="AM40" s="327" t="s">
        <v>823</v>
      </c>
      <c r="AN40" s="343">
        <v>44651</v>
      </c>
      <c r="AO40" s="323" t="s">
        <v>824</v>
      </c>
      <c r="AP40" s="501" t="s">
        <v>825</v>
      </c>
      <c r="AQ40" s="496" t="s">
        <v>826</v>
      </c>
    </row>
    <row r="41" spans="1:43" s="202" customFormat="1" ht="104.25" customHeight="1" x14ac:dyDescent="0.2">
      <c r="A41" s="397"/>
      <c r="B41" s="395"/>
      <c r="C41" s="339"/>
      <c r="D41" s="339"/>
      <c r="E41" s="339"/>
      <c r="F41" s="339"/>
      <c r="G41" s="339"/>
      <c r="H41" s="339"/>
      <c r="I41" s="339"/>
      <c r="J41" s="339"/>
      <c r="K41" s="339"/>
      <c r="L41" s="339"/>
      <c r="M41" s="382"/>
      <c r="N41" s="374"/>
      <c r="O41" s="366"/>
      <c r="P41" s="367"/>
      <c r="Q41" s="366">
        <f t="shared" ref="Q41:Q45" ca="1" si="46">IF(NOT(ISERROR(MATCH(P41,_xlfn.ANCHORARRAY(F52),0))),O54&amp;"Por favor no seleccionar los criterios de impacto",P41)</f>
        <v>0</v>
      </c>
      <c r="R41" s="374"/>
      <c r="S41" s="366"/>
      <c r="T41" s="365"/>
      <c r="U41" s="208">
        <v>2</v>
      </c>
      <c r="V41" s="303" t="s">
        <v>827</v>
      </c>
      <c r="W41" s="193" t="str">
        <f>IF(OR(X41="Preventivo",X41="Detectivo"),"Probabilidad",IF(X41="Correctivo","Impacto",""))</f>
        <v>Probabilidad</v>
      </c>
      <c r="X41" s="194" t="s">
        <v>81</v>
      </c>
      <c r="Y41" s="194" t="s">
        <v>80</v>
      </c>
      <c r="Z41" s="195" t="str">
        <f t="shared" ref="Z41:Z45" si="47">IF(AND(X41="Preventivo",Y41="Automático"),"50%",IF(AND(X41="Preventivo",Y41="Manual"),"40%",IF(AND(X41="Detectivo",Y41="Automático"),"40%",IF(AND(X41="Detectivo",Y41="Manual"),"30%",IF(AND(X41="Correctivo",Y41="Automático"),"35%",IF(AND(X41="Correctivo",Y41="Manual"),"25%",""))))))</f>
        <v>30%</v>
      </c>
      <c r="AA41" s="194" t="s">
        <v>83</v>
      </c>
      <c r="AB41" s="194" t="s">
        <v>84</v>
      </c>
      <c r="AC41" s="194" t="s">
        <v>259</v>
      </c>
      <c r="AD41" s="196">
        <f>IFERROR(IF(AND(W40="Probabilidad",W41="Probabilidad"),(AF40-(+AF40*Z41)),IF(W41="Probabilidad",(O40-(+O40*Z41)),IF(W41="Impacto",AF40,""))),"")</f>
        <v>0.252</v>
      </c>
      <c r="AE41" s="197" t="str">
        <f t="shared" ref="AE41:AE45" si="48">IFERROR(IF(AD41="","",IF(AD41&lt;=0.2,"Muy Baja",IF(AD41&lt;=0.4,"Baja",IF(AD41&lt;=0.6,"Media",IF(AD41&lt;=0.8,"Alta","Muy Alta"))))),"")</f>
        <v>Baja</v>
      </c>
      <c r="AF41" s="195">
        <f t="shared" ref="AF41:AF45" si="49">+AD41</f>
        <v>0.252</v>
      </c>
      <c r="AG41" s="197" t="str">
        <f t="shared" ref="AG41:AG45" si="50">IFERROR(IF(AH41="","",IF(AH41&lt;=0.2,"Leve",IF(AH41&lt;=0.4,"Menor",IF(AH41&lt;=0.6,"Moderado",IF(AH41&lt;=0.8,"Mayor","Catastrófico"))))),"")</f>
        <v>Moderado</v>
      </c>
      <c r="AH41" s="195">
        <f t="shared" ref="AH41" si="51">IFERROR(IF(AND(W40="Impacto",W41="Impacto"),(AH40-(+AH40*Z41)),IF(W41="Impacto",($R$13-(+$R$13*Z41)),IF(W41="Probabilidad",AH40,""))),"")</f>
        <v>0.6</v>
      </c>
      <c r="AI41" s="198" t="str">
        <f t="shared" ref="AI41:AI42" si="52">IFERROR(IF(OR(AND(AE41="Muy Baja",AG41="Leve"),AND(AE41="Muy Baja",AG41="Menor"),AND(AE41="Baja",AG41="Leve")),"Bajo",IF(OR(AND(AE41="Muy baja",AG41="Moderado"),AND(AE41="Baja",AG41="Menor"),AND(AE41="Baja",AG41="Moderado"),AND(AE41="Media",AG41="Leve"),AND(AE41="Media",AG41="Menor"),AND(AE41="Media",AG41="Moderado"),AND(AE41="Alta",AG41="Leve"),AND(AE41="Alta",AG41="Menor")),"Moderado",IF(OR(AND(AE41="Muy Baja",AG41="Mayor"),AND(AE41="Baja",AG41="Mayor"),AND(AE41="Media",AG41="Mayor"),AND(AE41="Alta",AG41="Moderado"),AND(AE41="Alta",AG41="Mayor"),AND(AE41="Muy Alta",AG41="Leve"),AND(AE41="Muy Alta",AG41="Menor"),AND(AE41="Muy Alta",AG41="Moderado"),AND(AE41="Muy Alta",AG41="Mayor")),"Alto",IF(OR(AND(AE41="Muy Baja",AG41="Catastrófico"),AND(AE41="Baja",AG41="Catastrófico"),AND(AE41="Media",AG41="Catastrófico"),AND(AE41="Alta",AG41="Catastrófico"),AND(AE41="Muy Alta",AG41="Catastrófico")),"Extremo","")))),"")</f>
        <v>Moderado</v>
      </c>
      <c r="AJ41" s="199" t="s">
        <v>82</v>
      </c>
      <c r="AK41" s="328"/>
      <c r="AL41" s="328"/>
      <c r="AM41" s="328"/>
      <c r="AN41" s="499"/>
      <c r="AO41" s="500"/>
      <c r="AP41" s="502"/>
      <c r="AQ41" s="497"/>
    </row>
    <row r="42" spans="1:43" s="202" customFormat="1" ht="104.25" customHeight="1" x14ac:dyDescent="0.2">
      <c r="A42" s="397"/>
      <c r="B42" s="395"/>
      <c r="C42" s="339"/>
      <c r="D42" s="339"/>
      <c r="E42" s="339"/>
      <c r="F42" s="339"/>
      <c r="G42" s="339"/>
      <c r="H42" s="339"/>
      <c r="I42" s="339"/>
      <c r="J42" s="339"/>
      <c r="K42" s="339"/>
      <c r="L42" s="339"/>
      <c r="M42" s="382"/>
      <c r="N42" s="374"/>
      <c r="O42" s="366"/>
      <c r="P42" s="367"/>
      <c r="Q42" s="366">
        <f t="shared" ca="1" si="46"/>
        <v>0</v>
      </c>
      <c r="R42" s="374"/>
      <c r="S42" s="366"/>
      <c r="T42" s="365"/>
      <c r="U42" s="208">
        <v>3</v>
      </c>
      <c r="V42" s="303" t="s">
        <v>828</v>
      </c>
      <c r="W42" s="193" t="str">
        <f>IF(OR(X42="Preventivo",X42="Detectivo"),"Probabilidad",IF(X42="Correctivo","Impacto",""))</f>
        <v>Probabilidad</v>
      </c>
      <c r="X42" s="194" t="s">
        <v>79</v>
      </c>
      <c r="Y42" s="194" t="s">
        <v>80</v>
      </c>
      <c r="Z42" s="195" t="str">
        <f t="shared" si="47"/>
        <v>40%</v>
      </c>
      <c r="AA42" s="194" t="s">
        <v>83</v>
      </c>
      <c r="AB42" s="194" t="s">
        <v>84</v>
      </c>
      <c r="AC42" s="194" t="s">
        <v>259</v>
      </c>
      <c r="AD42" s="196">
        <f>IFERROR(IF(AND(W41="Probabilidad",W42="Probabilidad"),(AF41-(+AF41*Z42)),IF(AND(W41="Impacto",W42="Probabilidad"),(AF40-(+AF40*Z42)),IF(W42="Impacto",AF41,""))),"")</f>
        <v>0.1512</v>
      </c>
      <c r="AE42" s="197" t="str">
        <f t="shared" si="48"/>
        <v>Muy Baja</v>
      </c>
      <c r="AF42" s="195">
        <f t="shared" si="49"/>
        <v>0.1512</v>
      </c>
      <c r="AG42" s="197" t="str">
        <f t="shared" si="50"/>
        <v>Moderado</v>
      </c>
      <c r="AH42" s="195">
        <f t="shared" ref="AH42:AH45" si="53">IFERROR(IF(AND(W41="Impacto",W42="Impacto"),(AH41-(+AH41*Z42)),IF(AND(W41="Probabilidad",W42="Impacto"),(AH40-(+AH40*Z42)),IF(W42="Probabilidad",AH41,""))),"")</f>
        <v>0.6</v>
      </c>
      <c r="AI42" s="198" t="str">
        <f t="shared" si="52"/>
        <v>Moderado</v>
      </c>
      <c r="AJ42" s="199" t="s">
        <v>82</v>
      </c>
      <c r="AK42" s="329"/>
      <c r="AL42" s="329"/>
      <c r="AM42" s="329"/>
      <c r="AN42" s="344"/>
      <c r="AO42" s="324"/>
      <c r="AP42" s="503"/>
      <c r="AQ42" s="498"/>
    </row>
    <row r="43" spans="1:43" s="202" customFormat="1" ht="11.25" customHeight="1" x14ac:dyDescent="0.2">
      <c r="A43" s="397"/>
      <c r="B43" s="395"/>
      <c r="C43" s="339"/>
      <c r="D43" s="339"/>
      <c r="E43" s="339"/>
      <c r="F43" s="339"/>
      <c r="G43" s="339"/>
      <c r="H43" s="339"/>
      <c r="I43" s="339"/>
      <c r="J43" s="339"/>
      <c r="K43" s="339"/>
      <c r="L43" s="339"/>
      <c r="M43" s="382"/>
      <c r="N43" s="374"/>
      <c r="O43" s="366"/>
      <c r="P43" s="367"/>
      <c r="Q43" s="366">
        <f t="shared" ca="1" si="46"/>
        <v>0</v>
      </c>
      <c r="R43" s="374"/>
      <c r="S43" s="366"/>
      <c r="T43" s="365"/>
      <c r="U43" s="208">
        <v>4</v>
      </c>
      <c r="V43" s="303"/>
      <c r="W43" s="193" t="str">
        <f t="shared" ref="W43:W45" si="54">IF(OR(X43="Preventivo",X43="Detectivo"),"Probabilidad",IF(X43="Correctivo","Impacto",""))</f>
        <v/>
      </c>
      <c r="X43" s="194"/>
      <c r="Y43" s="194"/>
      <c r="Z43" s="195" t="str">
        <f t="shared" si="47"/>
        <v/>
      </c>
      <c r="AA43" s="194"/>
      <c r="AB43" s="194"/>
      <c r="AC43" s="194"/>
      <c r="AD43" s="196" t="str">
        <f t="shared" ref="AD43:AD45" si="55">IFERROR(IF(AND(W42="Probabilidad",W43="Probabilidad"),(AF42-(+AF42*Z43)),IF(AND(W42="Impacto",W43="Probabilidad"),(AF41-(+AF41*Z43)),IF(W43="Impacto",AF42,""))),"")</f>
        <v/>
      </c>
      <c r="AE43" s="197" t="str">
        <f t="shared" si="48"/>
        <v/>
      </c>
      <c r="AF43" s="195" t="str">
        <f t="shared" si="49"/>
        <v/>
      </c>
      <c r="AG43" s="197" t="str">
        <f t="shared" si="50"/>
        <v/>
      </c>
      <c r="AH43" s="195" t="str">
        <f t="shared" si="53"/>
        <v/>
      </c>
      <c r="AI43" s="198" t="str">
        <f>IFERROR(IF(OR(AND(AE43="Muy Baja",AG43="Leve"),AND(AE43="Muy Baja",AG43="Menor"),AND(AE43="Baja",AG43="Leve")),"Bajo",IF(OR(AND(AE43="Muy baja",AG43="Moderado"),AND(AE43="Baja",AG43="Menor"),AND(AE43="Baja",AG43="Moderado"),AND(AE43="Media",AG43="Leve"),AND(AE43="Media",AG43="Menor"),AND(AE43="Media",AG43="Moderado"),AND(AE43="Alta",AG43="Leve"),AND(AE43="Alta",AG43="Menor")),"Moderado",IF(OR(AND(AE43="Muy Baja",AG43="Mayor"),AND(AE43="Baja",AG43="Mayor"),AND(AE43="Media",AG43="Mayor"),AND(AE43="Alta",AG43="Moderado"),AND(AE43="Alta",AG43="Mayor"),AND(AE43="Muy Alta",AG43="Leve"),AND(AE43="Muy Alta",AG43="Menor"),AND(AE43="Muy Alta",AG43="Moderado"),AND(AE43="Muy Alta",AG43="Mayor")),"Alto",IF(OR(AND(AE43="Muy Baja",AG43="Catastrófico"),AND(AE43="Baja",AG43="Catastrófico"),AND(AE43="Media",AG43="Catastrófico"),AND(AE43="Alta",AG43="Catastrófico"),AND(AE43="Muy Alta",AG43="Catastrófico")),"Extremo","")))),"")</f>
        <v/>
      </c>
      <c r="AJ43" s="199"/>
      <c r="AK43" s="302"/>
      <c r="AL43" s="304"/>
      <c r="AM43" s="304"/>
      <c r="AN43" s="201"/>
      <c r="AO43" s="222"/>
      <c r="AP43" s="222"/>
      <c r="AQ43" s="222"/>
    </row>
    <row r="44" spans="1:43" s="202" customFormat="1" ht="11.25" customHeight="1" x14ac:dyDescent="0.2">
      <c r="A44" s="397"/>
      <c r="B44" s="395"/>
      <c r="C44" s="339"/>
      <c r="D44" s="339"/>
      <c r="E44" s="339"/>
      <c r="F44" s="339"/>
      <c r="G44" s="339"/>
      <c r="H44" s="339"/>
      <c r="I44" s="339"/>
      <c r="J44" s="339"/>
      <c r="K44" s="339"/>
      <c r="L44" s="339"/>
      <c r="M44" s="382"/>
      <c r="N44" s="374"/>
      <c r="O44" s="366"/>
      <c r="P44" s="367"/>
      <c r="Q44" s="366">
        <f t="shared" ca="1" si="46"/>
        <v>0</v>
      </c>
      <c r="R44" s="374"/>
      <c r="S44" s="366"/>
      <c r="T44" s="365"/>
      <c r="U44" s="208">
        <v>5</v>
      </c>
      <c r="V44" s="303"/>
      <c r="W44" s="193" t="str">
        <f t="shared" si="54"/>
        <v/>
      </c>
      <c r="X44" s="194"/>
      <c r="Y44" s="194"/>
      <c r="Z44" s="195" t="str">
        <f t="shared" si="47"/>
        <v/>
      </c>
      <c r="AA44" s="194"/>
      <c r="AB44" s="194"/>
      <c r="AC44" s="194"/>
      <c r="AD44" s="196" t="str">
        <f t="shared" si="55"/>
        <v/>
      </c>
      <c r="AE44" s="197" t="str">
        <f t="shared" si="48"/>
        <v/>
      </c>
      <c r="AF44" s="195" t="str">
        <f t="shared" si="49"/>
        <v/>
      </c>
      <c r="AG44" s="197" t="str">
        <f t="shared" si="50"/>
        <v/>
      </c>
      <c r="AH44" s="195" t="str">
        <f t="shared" si="53"/>
        <v/>
      </c>
      <c r="AI44" s="198" t="str">
        <f t="shared" ref="AI44:AI45" si="56">IFERROR(IF(OR(AND(AE44="Muy Baja",AG44="Leve"),AND(AE44="Muy Baja",AG44="Menor"),AND(AE44="Baja",AG44="Leve")),"Bajo",IF(OR(AND(AE44="Muy baja",AG44="Moderado"),AND(AE44="Baja",AG44="Menor"),AND(AE44="Baja",AG44="Moderado"),AND(AE44="Media",AG44="Leve"),AND(AE44="Media",AG44="Menor"),AND(AE44="Media",AG44="Moderado"),AND(AE44="Alta",AG44="Leve"),AND(AE44="Alta",AG44="Menor")),"Moderado",IF(OR(AND(AE44="Muy Baja",AG44="Mayor"),AND(AE44="Baja",AG44="Mayor"),AND(AE44="Media",AG44="Mayor"),AND(AE44="Alta",AG44="Moderado"),AND(AE44="Alta",AG44="Mayor"),AND(AE44="Muy Alta",AG44="Leve"),AND(AE44="Muy Alta",AG44="Menor"),AND(AE44="Muy Alta",AG44="Moderado"),AND(AE44="Muy Alta",AG44="Mayor")),"Alto",IF(OR(AND(AE44="Muy Baja",AG44="Catastrófico"),AND(AE44="Baja",AG44="Catastrófico"),AND(AE44="Media",AG44="Catastrófico"),AND(AE44="Alta",AG44="Catastrófico"),AND(AE44="Muy Alta",AG44="Catastrófico")),"Extremo","")))),"")</f>
        <v/>
      </c>
      <c r="AJ44" s="199"/>
      <c r="AK44" s="302"/>
      <c r="AL44" s="304"/>
      <c r="AM44" s="304"/>
      <c r="AN44" s="201"/>
      <c r="AO44" s="222"/>
      <c r="AP44" s="222"/>
      <c r="AQ44" s="222"/>
    </row>
    <row r="45" spans="1:43" s="202" customFormat="1" ht="11.25" customHeight="1" x14ac:dyDescent="0.2">
      <c r="A45" s="397"/>
      <c r="B45" s="396"/>
      <c r="C45" s="339"/>
      <c r="D45" s="339"/>
      <c r="E45" s="339"/>
      <c r="F45" s="339"/>
      <c r="G45" s="339"/>
      <c r="H45" s="339"/>
      <c r="I45" s="339"/>
      <c r="J45" s="339"/>
      <c r="K45" s="339"/>
      <c r="L45" s="339"/>
      <c r="M45" s="382"/>
      <c r="N45" s="374"/>
      <c r="O45" s="366"/>
      <c r="P45" s="367"/>
      <c r="Q45" s="366">
        <f t="shared" ca="1" si="46"/>
        <v>0</v>
      </c>
      <c r="R45" s="374"/>
      <c r="S45" s="366"/>
      <c r="T45" s="365"/>
      <c r="U45" s="208">
        <v>6</v>
      </c>
      <c r="V45" s="303"/>
      <c r="W45" s="193" t="str">
        <f t="shared" si="54"/>
        <v/>
      </c>
      <c r="X45" s="194"/>
      <c r="Y45" s="194"/>
      <c r="Z45" s="195" t="str">
        <f t="shared" si="47"/>
        <v/>
      </c>
      <c r="AA45" s="194"/>
      <c r="AB45" s="194"/>
      <c r="AC45" s="194"/>
      <c r="AD45" s="196" t="str">
        <f t="shared" si="55"/>
        <v/>
      </c>
      <c r="AE45" s="197" t="str">
        <f t="shared" si="48"/>
        <v/>
      </c>
      <c r="AF45" s="195" t="str">
        <f t="shared" si="49"/>
        <v/>
      </c>
      <c r="AG45" s="197" t="str">
        <f t="shared" si="50"/>
        <v/>
      </c>
      <c r="AH45" s="195" t="str">
        <f t="shared" si="53"/>
        <v/>
      </c>
      <c r="AI45" s="198" t="str">
        <f t="shared" si="56"/>
        <v/>
      </c>
      <c r="AJ45" s="199"/>
      <c r="AK45" s="302"/>
      <c r="AL45" s="304"/>
      <c r="AM45" s="304"/>
      <c r="AN45" s="201"/>
      <c r="AO45" s="222"/>
      <c r="AP45" s="222"/>
      <c r="AQ45" s="222"/>
    </row>
    <row r="46" spans="1:43" s="202" customFormat="1" ht="105" customHeight="1" x14ac:dyDescent="0.2">
      <c r="A46" s="397">
        <v>7</v>
      </c>
      <c r="B46" s="394" t="s">
        <v>245</v>
      </c>
      <c r="C46" s="339" t="s">
        <v>85</v>
      </c>
      <c r="D46" s="327" t="s">
        <v>446</v>
      </c>
      <c r="E46" s="327" t="s">
        <v>447</v>
      </c>
      <c r="F46" s="401" t="s">
        <v>538</v>
      </c>
      <c r="G46" s="339" t="s">
        <v>277</v>
      </c>
      <c r="H46" s="339" t="s">
        <v>86</v>
      </c>
      <c r="I46" s="378"/>
      <c r="J46" s="339"/>
      <c r="K46" s="339"/>
      <c r="L46" s="339"/>
      <c r="M46" s="382">
        <v>200</v>
      </c>
      <c r="N46" s="374" t="s">
        <v>102</v>
      </c>
      <c r="O46" s="366">
        <v>0.6</v>
      </c>
      <c r="P46" s="367" t="s">
        <v>78</v>
      </c>
      <c r="Q46" s="366" t="s">
        <v>78</v>
      </c>
      <c r="R46" s="374" t="s">
        <v>95</v>
      </c>
      <c r="S46" s="366">
        <v>0.6</v>
      </c>
      <c r="T46" s="365" t="s">
        <v>95</v>
      </c>
      <c r="U46" s="208">
        <v>1</v>
      </c>
      <c r="V46" s="218" t="s">
        <v>448</v>
      </c>
      <c r="W46" s="193" t="s">
        <v>94</v>
      </c>
      <c r="X46" s="194" t="s">
        <v>79</v>
      </c>
      <c r="Y46" s="194" t="s">
        <v>80</v>
      </c>
      <c r="Z46" s="195" t="s">
        <v>433</v>
      </c>
      <c r="AA46" s="194" t="s">
        <v>83</v>
      </c>
      <c r="AB46" s="194" t="s">
        <v>84</v>
      </c>
      <c r="AC46" s="194" t="s">
        <v>259</v>
      </c>
      <c r="AD46" s="196">
        <v>0.36</v>
      </c>
      <c r="AE46" s="197" t="s">
        <v>100</v>
      </c>
      <c r="AF46" s="195">
        <v>0.36</v>
      </c>
      <c r="AG46" s="197" t="s">
        <v>95</v>
      </c>
      <c r="AH46" s="195">
        <v>0.6</v>
      </c>
      <c r="AI46" s="198" t="s">
        <v>95</v>
      </c>
      <c r="AJ46" s="199" t="s">
        <v>82</v>
      </c>
      <c r="AK46" s="190" t="s">
        <v>449</v>
      </c>
      <c r="AL46" s="190" t="s">
        <v>435</v>
      </c>
      <c r="AM46" s="190" t="s">
        <v>450</v>
      </c>
      <c r="AN46" s="174" t="s">
        <v>451</v>
      </c>
      <c r="AO46" s="339" t="s">
        <v>452</v>
      </c>
      <c r="AP46" s="339" t="s">
        <v>453</v>
      </c>
      <c r="AQ46" s="339" t="s">
        <v>440</v>
      </c>
    </row>
    <row r="47" spans="1:43" s="202" customFormat="1" ht="105" customHeight="1" x14ac:dyDescent="0.2">
      <c r="A47" s="397"/>
      <c r="B47" s="395"/>
      <c r="C47" s="339"/>
      <c r="D47" s="328"/>
      <c r="E47" s="328"/>
      <c r="F47" s="401"/>
      <c r="G47" s="339"/>
      <c r="H47" s="339"/>
      <c r="I47" s="378"/>
      <c r="J47" s="339"/>
      <c r="K47" s="339"/>
      <c r="L47" s="339"/>
      <c r="M47" s="382"/>
      <c r="N47" s="374"/>
      <c r="O47" s="366"/>
      <c r="P47" s="367"/>
      <c r="Q47" s="366">
        <v>0</v>
      </c>
      <c r="R47" s="374"/>
      <c r="S47" s="366"/>
      <c r="T47" s="365"/>
      <c r="U47" s="208">
        <v>2</v>
      </c>
      <c r="V47" s="191" t="s">
        <v>539</v>
      </c>
      <c r="W47" s="193" t="s">
        <v>94</v>
      </c>
      <c r="X47" s="194" t="s">
        <v>81</v>
      </c>
      <c r="Y47" s="194" t="s">
        <v>80</v>
      </c>
      <c r="Z47" s="195" t="s">
        <v>366</v>
      </c>
      <c r="AA47" s="194" t="s">
        <v>83</v>
      </c>
      <c r="AB47" s="194" t="s">
        <v>84</v>
      </c>
      <c r="AC47" s="194" t="s">
        <v>259</v>
      </c>
      <c r="AD47" s="196">
        <v>0.252</v>
      </c>
      <c r="AE47" s="197" t="s">
        <v>100</v>
      </c>
      <c r="AF47" s="195">
        <v>0.252</v>
      </c>
      <c r="AG47" s="197" t="s">
        <v>95</v>
      </c>
      <c r="AH47" s="195">
        <v>0.6</v>
      </c>
      <c r="AI47" s="198" t="s">
        <v>95</v>
      </c>
      <c r="AJ47" s="199" t="s">
        <v>82</v>
      </c>
      <c r="AK47" s="250" t="s">
        <v>454</v>
      </c>
      <c r="AL47" s="190" t="s">
        <v>435</v>
      </c>
      <c r="AM47" s="190" t="s">
        <v>450</v>
      </c>
      <c r="AN47" s="174" t="s">
        <v>451</v>
      </c>
      <c r="AO47" s="339"/>
      <c r="AP47" s="339"/>
      <c r="AQ47" s="339"/>
    </row>
    <row r="48" spans="1:43" s="202" customFormat="1" ht="13.5" customHeight="1" x14ac:dyDescent="0.2">
      <c r="A48" s="397"/>
      <c r="B48" s="395"/>
      <c r="C48" s="339"/>
      <c r="D48" s="328"/>
      <c r="E48" s="328"/>
      <c r="F48" s="401"/>
      <c r="G48" s="339"/>
      <c r="H48" s="339"/>
      <c r="I48" s="378"/>
      <c r="J48" s="339"/>
      <c r="K48" s="339"/>
      <c r="L48" s="339"/>
      <c r="M48" s="382"/>
      <c r="N48" s="374"/>
      <c r="O48" s="366"/>
      <c r="P48" s="367"/>
      <c r="Q48" s="366">
        <v>0</v>
      </c>
      <c r="R48" s="374"/>
      <c r="S48" s="366"/>
      <c r="T48" s="365"/>
      <c r="U48" s="208">
        <v>3</v>
      </c>
      <c r="V48" s="192"/>
      <c r="W48" s="193" t="s">
        <v>374</v>
      </c>
      <c r="X48" s="194"/>
      <c r="Y48" s="194"/>
      <c r="Z48" s="195" t="s">
        <v>374</v>
      </c>
      <c r="AA48" s="194"/>
      <c r="AB48" s="194"/>
      <c r="AC48" s="194"/>
      <c r="AD48" s="196" t="s">
        <v>374</v>
      </c>
      <c r="AE48" s="197" t="s">
        <v>374</v>
      </c>
      <c r="AF48" s="195" t="s">
        <v>374</v>
      </c>
      <c r="AG48" s="197" t="s">
        <v>374</v>
      </c>
      <c r="AH48" s="195" t="s">
        <v>374</v>
      </c>
      <c r="AI48" s="198" t="s">
        <v>374</v>
      </c>
      <c r="AJ48" s="199"/>
      <c r="AK48" s="190"/>
      <c r="AL48" s="200"/>
      <c r="AM48" s="200"/>
      <c r="AN48" s="201"/>
      <c r="AO48" s="339"/>
      <c r="AP48" s="339"/>
      <c r="AQ48" s="339"/>
    </row>
    <row r="49" spans="1:43" s="202" customFormat="1" ht="13.5" customHeight="1" x14ac:dyDescent="0.2">
      <c r="A49" s="397"/>
      <c r="B49" s="395"/>
      <c r="C49" s="339"/>
      <c r="D49" s="328"/>
      <c r="E49" s="328"/>
      <c r="F49" s="401"/>
      <c r="G49" s="339"/>
      <c r="H49" s="339"/>
      <c r="I49" s="378"/>
      <c r="J49" s="339"/>
      <c r="K49" s="339"/>
      <c r="L49" s="339"/>
      <c r="M49" s="382"/>
      <c r="N49" s="374"/>
      <c r="O49" s="366"/>
      <c r="P49" s="367"/>
      <c r="Q49" s="366">
        <v>0</v>
      </c>
      <c r="R49" s="374"/>
      <c r="S49" s="366"/>
      <c r="T49" s="365"/>
      <c r="U49" s="208">
        <v>4</v>
      </c>
      <c r="V49" s="191"/>
      <c r="W49" s="193" t="s">
        <v>374</v>
      </c>
      <c r="X49" s="194"/>
      <c r="Y49" s="194"/>
      <c r="Z49" s="195" t="s">
        <v>374</v>
      </c>
      <c r="AA49" s="194"/>
      <c r="AB49" s="194"/>
      <c r="AC49" s="194"/>
      <c r="AD49" s="196" t="s">
        <v>374</v>
      </c>
      <c r="AE49" s="197" t="s">
        <v>374</v>
      </c>
      <c r="AF49" s="195" t="s">
        <v>374</v>
      </c>
      <c r="AG49" s="197" t="s">
        <v>374</v>
      </c>
      <c r="AH49" s="195" t="s">
        <v>374</v>
      </c>
      <c r="AI49" s="198" t="s">
        <v>374</v>
      </c>
      <c r="AJ49" s="199"/>
      <c r="AK49" s="190"/>
      <c r="AL49" s="200"/>
      <c r="AM49" s="200"/>
      <c r="AN49" s="201"/>
      <c r="AO49" s="339"/>
      <c r="AP49" s="339"/>
      <c r="AQ49" s="339"/>
    </row>
    <row r="50" spans="1:43" s="202" customFormat="1" ht="13.5" customHeight="1" x14ac:dyDescent="0.2">
      <c r="A50" s="397"/>
      <c r="B50" s="395"/>
      <c r="C50" s="339"/>
      <c r="D50" s="328"/>
      <c r="E50" s="328"/>
      <c r="F50" s="401"/>
      <c r="G50" s="339"/>
      <c r="H50" s="339"/>
      <c r="I50" s="378"/>
      <c r="J50" s="339"/>
      <c r="K50" s="339"/>
      <c r="L50" s="339"/>
      <c r="M50" s="382"/>
      <c r="N50" s="374"/>
      <c r="O50" s="366"/>
      <c r="P50" s="367"/>
      <c r="Q50" s="366">
        <v>0</v>
      </c>
      <c r="R50" s="374"/>
      <c r="S50" s="366"/>
      <c r="T50" s="365"/>
      <c r="U50" s="208">
        <v>5</v>
      </c>
      <c r="V50" s="191"/>
      <c r="W50" s="193" t="s">
        <v>374</v>
      </c>
      <c r="X50" s="194"/>
      <c r="Y50" s="194"/>
      <c r="Z50" s="195" t="s">
        <v>374</v>
      </c>
      <c r="AA50" s="194"/>
      <c r="AB50" s="194"/>
      <c r="AC50" s="194"/>
      <c r="AD50" s="196" t="s">
        <v>374</v>
      </c>
      <c r="AE50" s="197" t="s">
        <v>374</v>
      </c>
      <c r="AF50" s="195" t="s">
        <v>374</v>
      </c>
      <c r="AG50" s="197" t="s">
        <v>374</v>
      </c>
      <c r="AH50" s="195" t="s">
        <v>374</v>
      </c>
      <c r="AI50" s="198" t="s">
        <v>374</v>
      </c>
      <c r="AJ50" s="199"/>
      <c r="AK50" s="190"/>
      <c r="AL50" s="200"/>
      <c r="AM50" s="200"/>
      <c r="AN50" s="201"/>
      <c r="AO50" s="339"/>
      <c r="AP50" s="339"/>
      <c r="AQ50" s="339"/>
    </row>
    <row r="51" spans="1:43" s="202" customFormat="1" ht="13.5" customHeight="1" x14ac:dyDescent="0.2">
      <c r="A51" s="397"/>
      <c r="B51" s="396"/>
      <c r="C51" s="339"/>
      <c r="D51" s="329"/>
      <c r="E51" s="329"/>
      <c r="F51" s="401"/>
      <c r="G51" s="339"/>
      <c r="H51" s="339"/>
      <c r="I51" s="378"/>
      <c r="J51" s="339"/>
      <c r="K51" s="339"/>
      <c r="L51" s="339"/>
      <c r="M51" s="382"/>
      <c r="N51" s="374"/>
      <c r="O51" s="366"/>
      <c r="P51" s="367"/>
      <c r="Q51" s="366">
        <v>0</v>
      </c>
      <c r="R51" s="374"/>
      <c r="S51" s="366"/>
      <c r="T51" s="365"/>
      <c r="U51" s="208">
        <v>6</v>
      </c>
      <c r="V51" s="191"/>
      <c r="W51" s="193" t="s">
        <v>374</v>
      </c>
      <c r="X51" s="194"/>
      <c r="Y51" s="194"/>
      <c r="Z51" s="195" t="s">
        <v>374</v>
      </c>
      <c r="AA51" s="194"/>
      <c r="AB51" s="194"/>
      <c r="AC51" s="194"/>
      <c r="AD51" s="196" t="s">
        <v>374</v>
      </c>
      <c r="AE51" s="197" t="s">
        <v>374</v>
      </c>
      <c r="AF51" s="195" t="s">
        <v>374</v>
      </c>
      <c r="AG51" s="197" t="s">
        <v>374</v>
      </c>
      <c r="AH51" s="195" t="s">
        <v>374</v>
      </c>
      <c r="AI51" s="198" t="s">
        <v>374</v>
      </c>
      <c r="AJ51" s="199"/>
      <c r="AK51" s="190"/>
      <c r="AL51" s="200"/>
      <c r="AM51" s="200"/>
      <c r="AN51" s="201"/>
      <c r="AO51" s="339"/>
      <c r="AP51" s="339"/>
      <c r="AQ51" s="339"/>
    </row>
    <row r="52" spans="1:43" s="202" customFormat="1" ht="91.5" customHeight="1" x14ac:dyDescent="0.2">
      <c r="A52" s="397">
        <v>8</v>
      </c>
      <c r="B52" s="394" t="s">
        <v>247</v>
      </c>
      <c r="C52" s="339" t="s">
        <v>85</v>
      </c>
      <c r="D52" s="339" t="s">
        <v>495</v>
      </c>
      <c r="E52" s="507" t="s">
        <v>496</v>
      </c>
      <c r="F52" s="401" t="s">
        <v>507</v>
      </c>
      <c r="G52" s="339" t="s">
        <v>277</v>
      </c>
      <c r="H52" s="339" t="s">
        <v>86</v>
      </c>
      <c r="I52" s="339"/>
      <c r="J52" s="339"/>
      <c r="K52" s="339"/>
      <c r="L52" s="339"/>
      <c r="M52" s="382">
        <v>60</v>
      </c>
      <c r="N52" s="374" t="str">
        <f>IF(M52&lt;=0,"",IF(M52&lt;=2,"Muy Baja",IF(M52&lt;=24,"Baja",IF(M52&lt;=500,"Media",IF(M52&lt;=5000,"Alta","Muy Alta")))))</f>
        <v>Media</v>
      </c>
      <c r="O52" s="366">
        <f>IF(N52="","",IF(N52="Muy Baja",0.2,IF(N52="Baja",0.4,IF(N52="Media",0.6,IF(N52="Alta",0.8,IF(N52="Muy Alta",1,))))))</f>
        <v>0.6</v>
      </c>
      <c r="P52" s="367" t="s">
        <v>78</v>
      </c>
      <c r="Q52" s="366" t="str">
        <f ca="1">IF(NOT(ISERROR(MATCH(P52,'Tabla Impacto'!$B$222:$B$224,0))),'Tabla Impacto'!$F$224&amp;"Por favor no seleccionar los criterios de impacto(Afectación Económica o presupuestal y Pérdida Reputacional)",P52)</f>
        <v xml:space="preserve">     El riesgo afecta la imagen de la entidad con algunos usuarios de relevancia frente al logro de los objetivos</v>
      </c>
      <c r="R52" s="374" t="str">
        <f ca="1">IF(OR(Q52='Tabla Impacto'!$C$12,Q52='Tabla Impacto'!$D$12),"Leve",IF(OR(Q52='Tabla Impacto'!$C$13,Q52='Tabla Impacto'!$D$13),"Menor",IF(OR(Q52='Tabla Impacto'!$C$14,Q52='Tabla Impacto'!$D$14),"Moderado",IF(OR(Q52='Tabla Impacto'!$C$15,Q52='Tabla Impacto'!$D$15),"Mayor",IF(OR(Q52='Tabla Impacto'!$C$16,Q52='Tabla Impacto'!$D$16),"Catastrófico","")))))</f>
        <v>Moderado</v>
      </c>
      <c r="S52" s="366">
        <f ca="1">IF(R52="","",IF(R52="Leve",0.2,IF(R52="Menor",0.4,IF(R52="Moderado",0.6,IF(R52="Mayor",0.8,IF(R52="Catastrófico",1,))))))</f>
        <v>0.6</v>
      </c>
      <c r="T52" s="365" t="str">
        <f ca="1">IF(OR(AND(N52="Muy Baja",R52="Leve"),AND(N52="Muy Baja",R52="Menor"),AND(N52="Baja",R52="Leve")),"Bajo",IF(OR(AND(N52="Muy baja",R52="Moderado"),AND(N52="Baja",R52="Menor"),AND(N52="Baja",R52="Moderado"),AND(N52="Media",R52="Leve"),AND(N52="Media",R52="Menor"),AND(N52="Media",R52="Moderado"),AND(N52="Alta",R52="Leve"),AND(N52="Alta",R52="Menor")),"Moderado",IF(OR(AND(N52="Muy Baja",R52="Mayor"),AND(N52="Baja",R52="Mayor"),AND(N52="Media",R52="Mayor"),AND(N52="Alta",R52="Moderado"),AND(N52="Alta",R52="Mayor"),AND(N52="Muy Alta",R52="Leve"),AND(N52="Muy Alta",R52="Menor"),AND(N52="Muy Alta",R52="Moderado"),AND(N52="Muy Alta",R52="Mayor")),"Alto",IF(OR(AND(N52="Muy Baja",R52="Catastrófico"),AND(N52="Baja",R52="Catastrófico"),AND(N52="Media",R52="Catastrófico"),AND(N52="Alta",R52="Catastrófico"),AND(N52="Muy Alta",R52="Catastrófico")),"Extremo",""))))</f>
        <v>Moderado</v>
      </c>
      <c r="U52" s="208">
        <v>1</v>
      </c>
      <c r="V52" s="168" t="s">
        <v>497</v>
      </c>
      <c r="W52" s="193" t="str">
        <f>IF(OR(X52="Preventivo",X52="Detectivo"),"Probabilidad",IF(X52="Correctivo","Impacto",""))</f>
        <v>Probabilidad</v>
      </c>
      <c r="X52" s="194" t="s">
        <v>81</v>
      </c>
      <c r="Y52" s="194" t="s">
        <v>80</v>
      </c>
      <c r="Z52" s="195" t="s">
        <v>366</v>
      </c>
      <c r="AA52" s="194" t="s">
        <v>83</v>
      </c>
      <c r="AB52" s="194" t="s">
        <v>84</v>
      </c>
      <c r="AC52" s="194" t="s">
        <v>259</v>
      </c>
      <c r="AD52" s="196">
        <f>IFERROR(IF(W52="Probabilidad",(O52-(+O52*Z52)),IF(W52="Impacto",O52,"")),"")</f>
        <v>0.42</v>
      </c>
      <c r="AE52" s="197" t="str">
        <f>IFERROR(IF(AD52="","",IF(AD52&lt;=0.2,"Muy Baja",IF(AD52&lt;=0.4,"Baja",IF(AD52&lt;=0.6,"Media",IF(AD52&lt;=0.8,"Alta","Muy Alta"))))),"")</f>
        <v>Media</v>
      </c>
      <c r="AF52" s="195">
        <f>+AD52</f>
        <v>0.42</v>
      </c>
      <c r="AG52" s="197" t="str">
        <f ca="1">IFERROR(IF(AH52="","",IF(AH52&lt;=0.2,"Leve",IF(AH52&lt;=0.4,"Menor",IF(AH52&lt;=0.6,"Moderado",IF(AH52&lt;=0.8,"Mayor","Catastrófico"))))),"")</f>
        <v>Moderado</v>
      </c>
      <c r="AH52" s="195">
        <f ca="1">IFERROR(IF(W52="Impacto",(S52-(+S52*Z52)),IF(W52="Probabilidad",S52,"")),"")</f>
        <v>0.6</v>
      </c>
      <c r="AI52" s="198" t="str">
        <f ca="1">IFERROR(IF(OR(AND(AE52="Muy Baja",AG52="Leve"),AND(AE52="Muy Baja",AG52="Menor"),AND(AE52="Baja",AG52="Leve")),"Bajo",IF(OR(AND(AE52="Muy baja",AG52="Moderado"),AND(AE52="Baja",AG52="Menor"),AND(AE52="Baja",AG52="Moderado"),AND(AE52="Media",AG52="Leve"),AND(AE52="Media",AG52="Menor"),AND(AE52="Media",AG52="Moderado"),AND(AE52="Alta",AG52="Leve"),AND(AE52="Alta",AG52="Menor")),"Moderado",IF(OR(AND(AE52="Muy Baja",AG52="Mayor"),AND(AE52="Baja",AG52="Mayor"),AND(AE52="Media",AG52="Mayor"),AND(AE52="Alta",AG52="Moderado"),AND(AE52="Alta",AG52="Mayor"),AND(AE52="Muy Alta",AG52="Leve"),AND(AE52="Muy Alta",AG52="Menor"),AND(AE52="Muy Alta",AG52="Moderado"),AND(AE52="Muy Alta",AG52="Mayor")),"Alto",IF(OR(AND(AE52="Muy Baja",AG52="Catastrófico"),AND(AE52="Baja",AG52="Catastrófico"),AND(AE52="Media",AG52="Catastrófico"),AND(AE52="Alta",AG52="Catastrófico"),AND(AE52="Muy Alta",AG52="Catastrófico")),"Extremo","")))),"")</f>
        <v>Moderado</v>
      </c>
      <c r="AJ52" s="199"/>
      <c r="AK52" s="181" t="s">
        <v>499</v>
      </c>
      <c r="AL52" s="183" t="s">
        <v>500</v>
      </c>
      <c r="AM52" s="181" t="s">
        <v>501</v>
      </c>
      <c r="AN52" s="146">
        <v>44926</v>
      </c>
      <c r="AO52" s="339" t="s">
        <v>504</v>
      </c>
      <c r="AP52" s="339" t="s">
        <v>505</v>
      </c>
      <c r="AQ52" s="339" t="s">
        <v>506</v>
      </c>
    </row>
    <row r="53" spans="1:43" s="202" customFormat="1" ht="91.5" customHeight="1" x14ac:dyDescent="0.2">
      <c r="A53" s="397"/>
      <c r="B53" s="395"/>
      <c r="C53" s="339"/>
      <c r="D53" s="339"/>
      <c r="E53" s="507"/>
      <c r="F53" s="401"/>
      <c r="G53" s="339"/>
      <c r="H53" s="339"/>
      <c r="I53" s="339"/>
      <c r="J53" s="339"/>
      <c r="K53" s="339"/>
      <c r="L53" s="339"/>
      <c r="M53" s="382"/>
      <c r="N53" s="374"/>
      <c r="O53" s="366"/>
      <c r="P53" s="367"/>
      <c r="Q53" s="366">
        <f t="shared" ref="Q53:Q57" ca="1" si="57">IF(NOT(ISERROR(MATCH(P53,_xlfn.ANCHORARRAY(F64),0))),O66&amp;"Por favor no seleccionar los criterios de impacto",P53)</f>
        <v>0</v>
      </c>
      <c r="R53" s="374"/>
      <c r="S53" s="366"/>
      <c r="T53" s="365"/>
      <c r="U53" s="208">
        <v>2</v>
      </c>
      <c r="V53" s="219" t="s">
        <v>498</v>
      </c>
      <c r="W53" s="193" t="str">
        <f>IF(OR(X53="Preventivo",X53="Detectivo"),"Probabilidad",IF(X53="Correctivo","Impacto",""))</f>
        <v>Probabilidad</v>
      </c>
      <c r="X53" s="194" t="s">
        <v>79</v>
      </c>
      <c r="Y53" s="194" t="s">
        <v>80</v>
      </c>
      <c r="Z53" s="195" t="s">
        <v>366</v>
      </c>
      <c r="AA53" s="194" t="s">
        <v>83</v>
      </c>
      <c r="AB53" s="194" t="s">
        <v>84</v>
      </c>
      <c r="AC53" s="194" t="s">
        <v>259</v>
      </c>
      <c r="AD53" s="196">
        <f>IFERROR(IF(AND(W52="Probabilidad",W53="Probabilidad"),(AF52-(+AF52*Z53)),IF(W53="Probabilidad",(O52-(+O52*Z53)),IF(W53="Impacto",AF52,""))),"")</f>
        <v>0.29399999999999998</v>
      </c>
      <c r="AE53" s="197" t="str">
        <f t="shared" ref="AE53:AE75" si="58">IFERROR(IF(AD53="","",IF(AD53&lt;=0.2,"Muy Baja",IF(AD53&lt;=0.4,"Baja",IF(AD53&lt;=0.6,"Media",IF(AD53&lt;=0.8,"Alta","Muy Alta"))))),"")</f>
        <v>Baja</v>
      </c>
      <c r="AF53" s="195">
        <f t="shared" ref="AF53:AF57" si="59">+AD53</f>
        <v>0.29399999999999998</v>
      </c>
      <c r="AG53" s="197" t="str">
        <f t="shared" ref="AG53:AG75" si="60">IFERROR(IF(AH53="","",IF(AH53&lt;=0.2,"Leve",IF(AH53&lt;=0.4,"Menor",IF(AH53&lt;=0.6,"Moderado",IF(AH53&lt;=0.8,"Mayor","Catastrófico"))))),"")</f>
        <v>Moderado</v>
      </c>
      <c r="AH53" s="195">
        <f>IFERROR(IF(AND(W52="Impacto",W53="Impacto"),(AH46-(+AH46*Z53)),IF(W53="Impacto",($S$52-(+$S$52*Z53)),IF(W53="Probabilidad",AH46,""))),"")</f>
        <v>0.6</v>
      </c>
      <c r="AI53" s="198" t="str">
        <f t="shared" ref="AI53:AI54" si="61">IFERROR(IF(OR(AND(AE53="Muy Baja",AG53="Leve"),AND(AE53="Muy Baja",AG53="Menor"),AND(AE53="Baja",AG53="Leve")),"Bajo",IF(OR(AND(AE53="Muy baja",AG53="Moderado"),AND(AE53="Baja",AG53="Menor"),AND(AE53="Baja",AG53="Moderado"),AND(AE53="Media",AG53="Leve"),AND(AE53="Media",AG53="Menor"),AND(AE53="Media",AG53="Moderado"),AND(AE53="Alta",AG53="Leve"),AND(AE53="Alta",AG53="Menor")),"Moderado",IF(OR(AND(AE53="Muy Baja",AG53="Mayor"),AND(AE53="Baja",AG53="Mayor"),AND(AE53="Media",AG53="Mayor"),AND(AE53="Alta",AG53="Moderado"),AND(AE53="Alta",AG53="Mayor"),AND(AE53="Muy Alta",AG53="Leve"),AND(AE53="Muy Alta",AG53="Menor"),AND(AE53="Muy Alta",AG53="Moderado"),AND(AE53="Muy Alta",AG53="Mayor")),"Alto",IF(OR(AND(AE53="Muy Baja",AG53="Catastrófico"),AND(AE53="Baja",AG53="Catastrófico"),AND(AE53="Media",AG53="Catastrófico"),AND(AE53="Alta",AG53="Catastrófico"),AND(AE53="Muy Alta",AG53="Catastrófico")),"Extremo","")))),"")</f>
        <v>Moderado</v>
      </c>
      <c r="AJ53" s="199"/>
      <c r="AK53" s="181" t="s">
        <v>502</v>
      </c>
      <c r="AL53" s="183" t="s">
        <v>500</v>
      </c>
      <c r="AM53" s="181" t="s">
        <v>503</v>
      </c>
      <c r="AN53" s="146">
        <v>44926</v>
      </c>
      <c r="AO53" s="339"/>
      <c r="AP53" s="339"/>
      <c r="AQ53" s="339"/>
    </row>
    <row r="54" spans="1:43" s="202" customFormat="1" ht="16.5" customHeight="1" x14ac:dyDescent="0.2">
      <c r="A54" s="397"/>
      <c r="B54" s="395"/>
      <c r="C54" s="339"/>
      <c r="D54" s="339"/>
      <c r="E54" s="507"/>
      <c r="F54" s="401"/>
      <c r="G54" s="339"/>
      <c r="H54" s="339"/>
      <c r="I54" s="339"/>
      <c r="J54" s="339"/>
      <c r="K54" s="339"/>
      <c r="L54" s="339"/>
      <c r="M54" s="382"/>
      <c r="N54" s="374"/>
      <c r="O54" s="366"/>
      <c r="P54" s="367"/>
      <c r="Q54" s="366">
        <f t="shared" ca="1" si="57"/>
        <v>0</v>
      </c>
      <c r="R54" s="374"/>
      <c r="S54" s="366"/>
      <c r="T54" s="365"/>
      <c r="U54" s="208">
        <v>3</v>
      </c>
      <c r="V54" s="192"/>
      <c r="W54" s="193" t="str">
        <f>IF(OR(X54="Preventivo",X54="Detectivo"),"Probabilidad",IF(X54="Correctivo","Impacto",""))</f>
        <v/>
      </c>
      <c r="X54" s="194"/>
      <c r="Y54" s="194"/>
      <c r="Z54" s="195" t="str">
        <f t="shared" ref="Z54:Z57" si="62">IF(AND(X54="Preventivo",Y54="Automático"),"50%",IF(AND(X54="Preventivo",Y54="Manual"),"40%",IF(AND(X54="Detectivo",Y54="Automático"),"40%",IF(AND(X54="Detectivo",Y54="Manual"),"30%",IF(AND(X54="Correctivo",Y54="Automático"),"35%",IF(AND(X54="Correctivo",Y54="Manual"),"25%",""))))))</f>
        <v/>
      </c>
      <c r="AA54" s="194"/>
      <c r="AB54" s="194"/>
      <c r="AC54" s="194"/>
      <c r="AD54" s="196" t="str">
        <f>IFERROR(IF(AND(W53="Probabilidad",W54="Probabilidad"),(AF53-(+AF53*Z54)),IF(AND(W53="Impacto",W54="Probabilidad"),(AF52-(+AF52*Z54)),IF(W54="Impacto",AF53,""))),"")</f>
        <v/>
      </c>
      <c r="AE54" s="197" t="str">
        <f t="shared" si="58"/>
        <v/>
      </c>
      <c r="AF54" s="195" t="str">
        <f t="shared" si="59"/>
        <v/>
      </c>
      <c r="AG54" s="197" t="str">
        <f t="shared" si="60"/>
        <v/>
      </c>
      <c r="AH54" s="195" t="str">
        <f>IFERROR(IF(AND(W53="Impacto",W54="Impacto"),(AH53-(+AH53*Z54)),IF(AND(W53="Probabilidad",W54="Impacto"),(AH52-(+AH52*Z54)),IF(W54="Probabilidad",AH53,""))),"")</f>
        <v/>
      </c>
      <c r="AI54" s="198" t="str">
        <f t="shared" si="61"/>
        <v/>
      </c>
      <c r="AJ54" s="199"/>
      <c r="AK54" s="190"/>
      <c r="AL54" s="200"/>
      <c r="AM54" s="200"/>
      <c r="AN54" s="201"/>
      <c r="AO54" s="339"/>
      <c r="AP54" s="339"/>
      <c r="AQ54" s="339"/>
    </row>
    <row r="55" spans="1:43" s="202" customFormat="1" ht="16.5" customHeight="1" x14ac:dyDescent="0.2">
      <c r="A55" s="397"/>
      <c r="B55" s="395"/>
      <c r="C55" s="339"/>
      <c r="D55" s="339"/>
      <c r="E55" s="507"/>
      <c r="F55" s="401"/>
      <c r="G55" s="339"/>
      <c r="H55" s="339"/>
      <c r="I55" s="339"/>
      <c r="J55" s="339"/>
      <c r="K55" s="339"/>
      <c r="L55" s="339"/>
      <c r="M55" s="382"/>
      <c r="N55" s="374"/>
      <c r="O55" s="366"/>
      <c r="P55" s="367"/>
      <c r="Q55" s="366">
        <f t="shared" ca="1" si="57"/>
        <v>0</v>
      </c>
      <c r="R55" s="374"/>
      <c r="S55" s="366"/>
      <c r="T55" s="365"/>
      <c r="U55" s="208">
        <v>4</v>
      </c>
      <c r="V55" s="191"/>
      <c r="W55" s="193" t="str">
        <f t="shared" ref="W55:W57" si="63">IF(OR(X55="Preventivo",X55="Detectivo"),"Probabilidad",IF(X55="Correctivo","Impacto",""))</f>
        <v/>
      </c>
      <c r="X55" s="194"/>
      <c r="Y55" s="194"/>
      <c r="Z55" s="195" t="str">
        <f t="shared" si="62"/>
        <v/>
      </c>
      <c r="AA55" s="194"/>
      <c r="AB55" s="194"/>
      <c r="AC55" s="194"/>
      <c r="AD55" s="196" t="str">
        <f t="shared" ref="AD55:AD57" si="64">IFERROR(IF(AND(W54="Probabilidad",W55="Probabilidad"),(AF54-(+AF54*Z55)),IF(AND(W54="Impacto",W55="Probabilidad"),(AF53-(+AF53*Z55)),IF(W55="Impacto",AF54,""))),"")</f>
        <v/>
      </c>
      <c r="AE55" s="197" t="str">
        <f t="shared" si="58"/>
        <v/>
      </c>
      <c r="AF55" s="195" t="str">
        <f t="shared" si="59"/>
        <v/>
      </c>
      <c r="AG55" s="197" t="str">
        <f t="shared" si="60"/>
        <v/>
      </c>
      <c r="AH55" s="195" t="str">
        <f t="shared" ref="AH55:AH57" si="65">IFERROR(IF(AND(W54="Impacto",W55="Impacto"),(AH54-(+AH54*Z55)),IF(AND(W54="Probabilidad",W55="Impacto"),(AH53-(+AH53*Z55)),IF(W55="Probabilidad",AH54,""))),"")</f>
        <v/>
      </c>
      <c r="AI55" s="198" t="str">
        <f>IFERROR(IF(OR(AND(AE55="Muy Baja",AG55="Leve"),AND(AE55="Muy Baja",AG55="Menor"),AND(AE55="Baja",AG55="Leve")),"Bajo",IF(OR(AND(AE55="Muy baja",AG55="Moderado"),AND(AE55="Baja",AG55="Menor"),AND(AE55="Baja",AG55="Moderado"),AND(AE55="Media",AG55="Leve"),AND(AE55="Media",AG55="Menor"),AND(AE55="Media",AG55="Moderado"),AND(AE55="Alta",AG55="Leve"),AND(AE55="Alta",AG55="Menor")),"Moderado",IF(OR(AND(AE55="Muy Baja",AG55="Mayor"),AND(AE55="Baja",AG55="Mayor"),AND(AE55="Media",AG55="Mayor"),AND(AE55="Alta",AG55="Moderado"),AND(AE55="Alta",AG55="Mayor"),AND(AE55="Muy Alta",AG55="Leve"),AND(AE55="Muy Alta",AG55="Menor"),AND(AE55="Muy Alta",AG55="Moderado"),AND(AE55="Muy Alta",AG55="Mayor")),"Alto",IF(OR(AND(AE55="Muy Baja",AG55="Catastrófico"),AND(AE55="Baja",AG55="Catastrófico"),AND(AE55="Media",AG55="Catastrófico"),AND(AE55="Alta",AG55="Catastrófico"),AND(AE55="Muy Alta",AG55="Catastrófico")),"Extremo","")))),"")</f>
        <v/>
      </c>
      <c r="AJ55" s="199"/>
      <c r="AK55" s="190"/>
      <c r="AL55" s="200"/>
      <c r="AM55" s="200"/>
      <c r="AN55" s="201"/>
      <c r="AO55" s="339"/>
      <c r="AP55" s="339"/>
      <c r="AQ55" s="339"/>
    </row>
    <row r="56" spans="1:43" s="202" customFormat="1" ht="16.5" customHeight="1" x14ac:dyDescent="0.2">
      <c r="A56" s="397"/>
      <c r="B56" s="395"/>
      <c r="C56" s="339"/>
      <c r="D56" s="339"/>
      <c r="E56" s="507"/>
      <c r="F56" s="401"/>
      <c r="G56" s="339"/>
      <c r="H56" s="339"/>
      <c r="I56" s="339"/>
      <c r="J56" s="339"/>
      <c r="K56" s="339"/>
      <c r="L56" s="339"/>
      <c r="M56" s="382"/>
      <c r="N56" s="374"/>
      <c r="O56" s="366"/>
      <c r="P56" s="367"/>
      <c r="Q56" s="366">
        <f t="shared" ca="1" si="57"/>
        <v>0</v>
      </c>
      <c r="R56" s="374"/>
      <c r="S56" s="366"/>
      <c r="T56" s="365"/>
      <c r="U56" s="208">
        <v>5</v>
      </c>
      <c r="V56" s="191"/>
      <c r="W56" s="193" t="str">
        <f t="shared" si="63"/>
        <v/>
      </c>
      <c r="X56" s="194"/>
      <c r="Y56" s="194"/>
      <c r="Z56" s="195" t="str">
        <f t="shared" si="62"/>
        <v/>
      </c>
      <c r="AA56" s="194"/>
      <c r="AB56" s="194"/>
      <c r="AC56" s="194"/>
      <c r="AD56" s="196" t="str">
        <f t="shared" si="64"/>
        <v/>
      </c>
      <c r="AE56" s="197" t="str">
        <f t="shared" si="58"/>
        <v/>
      </c>
      <c r="AF56" s="195" t="str">
        <f t="shared" si="59"/>
        <v/>
      </c>
      <c r="AG56" s="197" t="str">
        <f t="shared" si="60"/>
        <v/>
      </c>
      <c r="AH56" s="195" t="str">
        <f t="shared" si="65"/>
        <v/>
      </c>
      <c r="AI56" s="198" t="str">
        <f t="shared" ref="AI56:AI57" si="66">IFERROR(IF(OR(AND(AE56="Muy Baja",AG56="Leve"),AND(AE56="Muy Baja",AG56="Menor"),AND(AE56="Baja",AG56="Leve")),"Bajo",IF(OR(AND(AE56="Muy baja",AG56="Moderado"),AND(AE56="Baja",AG56="Menor"),AND(AE56="Baja",AG56="Moderado"),AND(AE56="Media",AG56="Leve"),AND(AE56="Media",AG56="Menor"),AND(AE56="Media",AG56="Moderado"),AND(AE56="Alta",AG56="Leve"),AND(AE56="Alta",AG56="Menor")),"Moderado",IF(OR(AND(AE56="Muy Baja",AG56="Mayor"),AND(AE56="Baja",AG56="Mayor"),AND(AE56="Media",AG56="Mayor"),AND(AE56="Alta",AG56="Moderado"),AND(AE56="Alta",AG56="Mayor"),AND(AE56="Muy Alta",AG56="Leve"),AND(AE56="Muy Alta",AG56="Menor"),AND(AE56="Muy Alta",AG56="Moderado"),AND(AE56="Muy Alta",AG56="Mayor")),"Alto",IF(OR(AND(AE56="Muy Baja",AG56="Catastrófico"),AND(AE56="Baja",AG56="Catastrófico"),AND(AE56="Media",AG56="Catastrófico"),AND(AE56="Alta",AG56="Catastrófico"),AND(AE56="Muy Alta",AG56="Catastrófico")),"Extremo","")))),"")</f>
        <v/>
      </c>
      <c r="AJ56" s="199"/>
      <c r="AK56" s="190"/>
      <c r="AL56" s="200"/>
      <c r="AM56" s="200"/>
      <c r="AN56" s="201"/>
      <c r="AO56" s="339"/>
      <c r="AP56" s="339"/>
      <c r="AQ56" s="339"/>
    </row>
    <row r="57" spans="1:43" s="202" customFormat="1" ht="11.25" customHeight="1" x14ac:dyDescent="0.2">
      <c r="A57" s="397"/>
      <c r="B57" s="396"/>
      <c r="C57" s="339"/>
      <c r="D57" s="339"/>
      <c r="E57" s="507"/>
      <c r="F57" s="401"/>
      <c r="G57" s="339"/>
      <c r="H57" s="339"/>
      <c r="I57" s="339"/>
      <c r="J57" s="339"/>
      <c r="K57" s="339"/>
      <c r="L57" s="339"/>
      <c r="M57" s="382"/>
      <c r="N57" s="374"/>
      <c r="O57" s="366"/>
      <c r="P57" s="367"/>
      <c r="Q57" s="366">
        <f t="shared" ca="1" si="57"/>
        <v>0</v>
      </c>
      <c r="R57" s="374"/>
      <c r="S57" s="366"/>
      <c r="T57" s="365"/>
      <c r="U57" s="208">
        <v>6</v>
      </c>
      <c r="V57" s="191"/>
      <c r="W57" s="193" t="str">
        <f t="shared" si="63"/>
        <v/>
      </c>
      <c r="X57" s="194"/>
      <c r="Y57" s="194"/>
      <c r="Z57" s="195" t="str">
        <f t="shared" si="62"/>
        <v/>
      </c>
      <c r="AA57" s="194"/>
      <c r="AB57" s="194"/>
      <c r="AC57" s="194"/>
      <c r="AD57" s="196" t="str">
        <f t="shared" si="64"/>
        <v/>
      </c>
      <c r="AE57" s="197" t="str">
        <f t="shared" si="58"/>
        <v/>
      </c>
      <c r="AF57" s="195" t="str">
        <f t="shared" si="59"/>
        <v/>
      </c>
      <c r="AG57" s="197" t="str">
        <f t="shared" si="60"/>
        <v/>
      </c>
      <c r="AH57" s="195" t="str">
        <f t="shared" si="65"/>
        <v/>
      </c>
      <c r="AI57" s="198" t="str">
        <f t="shared" si="66"/>
        <v/>
      </c>
      <c r="AJ57" s="199"/>
      <c r="AK57" s="190"/>
      <c r="AL57" s="200"/>
      <c r="AM57" s="200"/>
      <c r="AN57" s="201"/>
      <c r="AO57" s="339"/>
      <c r="AP57" s="339"/>
      <c r="AQ57" s="339"/>
    </row>
    <row r="58" spans="1:43" s="202" customFormat="1" ht="37.5" customHeight="1" x14ac:dyDescent="0.2">
      <c r="A58" s="397">
        <v>9</v>
      </c>
      <c r="B58" s="394"/>
      <c r="C58" s="339"/>
      <c r="D58" s="339"/>
      <c r="E58" s="339"/>
      <c r="F58" s="339"/>
      <c r="G58" s="339"/>
      <c r="H58" s="339"/>
      <c r="I58" s="339"/>
      <c r="J58" s="339"/>
      <c r="K58" s="339"/>
      <c r="L58" s="339"/>
      <c r="M58" s="382"/>
      <c r="N58" s="374" t="str">
        <f>IF(M58&lt;=0,"",IF(M58&lt;=2,"Muy Baja",IF(M58&lt;=24,"Baja",IF(M58&lt;=500,"Media",IF(M58&lt;=5000,"Alta","Muy Alta")))))</f>
        <v/>
      </c>
      <c r="O58" s="366" t="str">
        <f>IF(N58="","",IF(N58="Muy Baja",0.2,IF(N58="Baja",0.4,IF(N58="Media",0.6,IF(N58="Alta",0.8,IF(N58="Muy Alta",1,))))))</f>
        <v/>
      </c>
      <c r="P58" s="367"/>
      <c r="Q58" s="366">
        <f ca="1">IF(NOT(ISERROR(MATCH(P58,'Tabla Impacto'!$B$222:$B$224,0))),'Tabla Impacto'!$F$224&amp;"Por favor no seleccionar los criterios de impacto(Afectación Económica o presupuestal y Pérdida Reputacional)",P58)</f>
        <v>0</v>
      </c>
      <c r="R58" s="374" t="str">
        <f ca="1">IF(OR(Q58='Tabla Impacto'!$C$12,Q58='Tabla Impacto'!$D$12),"Leve",IF(OR(Q58='Tabla Impacto'!$C$13,Q58='Tabla Impacto'!$D$13),"Menor",IF(OR(Q58='Tabla Impacto'!$C$14,Q58='Tabla Impacto'!$D$14),"Moderado",IF(OR(Q58='Tabla Impacto'!$C$15,Q58='Tabla Impacto'!$D$15),"Mayor",IF(OR(Q58='Tabla Impacto'!$C$16,Q58='Tabla Impacto'!$D$16),"Catastrófico","")))))</f>
        <v/>
      </c>
      <c r="S58" s="366" t="str">
        <f ca="1">IF(R58="","",IF(R58="Leve",0.2,IF(R58="Menor",0.4,IF(R58="Moderado",0.6,IF(R58="Mayor",0.8,IF(R58="Catastrófico",1,))))))</f>
        <v/>
      </c>
      <c r="T58" s="365" t="str">
        <f ca="1">IF(OR(AND(N58="Muy Baja",R58="Leve"),AND(N58="Muy Baja",R58="Menor"),AND(N58="Baja",R58="Leve")),"Bajo",IF(OR(AND(N58="Muy baja",R58="Moderado"),AND(N58="Baja",R58="Menor"),AND(N58="Baja",R58="Moderado"),AND(N58="Media",R58="Leve"),AND(N58="Media",R58="Menor"),AND(N58="Media",R58="Moderado"),AND(N58="Alta",R58="Leve"),AND(N58="Alta",R58="Menor")),"Moderado",IF(OR(AND(N58="Muy Baja",R58="Mayor"),AND(N58="Baja",R58="Mayor"),AND(N58="Media",R58="Mayor"),AND(N58="Alta",R58="Moderado"),AND(N58="Alta",R58="Mayor"),AND(N58="Muy Alta",R58="Leve"),AND(N58="Muy Alta",R58="Menor"),AND(N58="Muy Alta",R58="Moderado"),AND(N58="Muy Alta",R58="Mayor")),"Alto",IF(OR(AND(N58="Muy Baja",R58="Catastrófico"),AND(N58="Baja",R58="Catastrófico"),AND(N58="Media",R58="Catastrófico"),AND(N58="Alta",R58="Catastrófico"),AND(N58="Muy Alta",R58="Catastrófico")),"Extremo",""))))</f>
        <v/>
      </c>
      <c r="U58" s="208">
        <v>1</v>
      </c>
      <c r="V58" s="191"/>
      <c r="W58" s="193" t="str">
        <f>IF(OR(X58="Preventivo",X58="Detectivo"),"Probabilidad",IF(X58="Correctivo","Impacto",""))</f>
        <v/>
      </c>
      <c r="X58" s="194"/>
      <c r="Y58" s="194"/>
      <c r="Z58" s="195" t="str">
        <f>IF(AND(X58="Preventivo",Y58="Automático"),"50%",IF(AND(X58="Preventivo",Y58="Manual"),"40%",IF(AND(X58="Detectivo",Y58="Automático"),"40%",IF(AND(X58="Detectivo",Y58="Manual"),"30%",IF(AND(X58="Correctivo",Y58="Automático"),"35%",IF(AND(X58="Correctivo",Y58="Manual"),"25%",""))))))</f>
        <v/>
      </c>
      <c r="AA58" s="194"/>
      <c r="AB58" s="194"/>
      <c r="AC58" s="194"/>
      <c r="AD58" s="196" t="str">
        <f>IFERROR(IF(W58="Probabilidad",(O58-(+O58*Z58)),IF(W58="Impacto",O58,"")),"")</f>
        <v/>
      </c>
      <c r="AE58" s="197" t="str">
        <f>IFERROR(IF(AD58="","",IF(AD58&lt;=0.2,"Muy Baja",IF(AD58&lt;=0.4,"Baja",IF(AD58&lt;=0.6,"Media",IF(AD58&lt;=0.8,"Alta","Muy Alta"))))),"")</f>
        <v/>
      </c>
      <c r="AF58" s="195" t="str">
        <f>+AD58</f>
        <v/>
      </c>
      <c r="AG58" s="197" t="str">
        <f>IFERROR(IF(AH58="","",IF(AH58&lt;=0.2,"Leve",IF(AH58&lt;=0.4,"Menor",IF(AH58&lt;=0.6,"Moderado",IF(AH58&lt;=0.8,"Mayor","Catastrófico"))))),"")</f>
        <v/>
      </c>
      <c r="AH58" s="195" t="str">
        <f>IFERROR(IF(W58="Impacto",(S58-(+S58*Z58)),IF(W58="Probabilidad",S58,"")),"")</f>
        <v/>
      </c>
      <c r="AI58" s="198" t="str">
        <f>IFERROR(IF(OR(AND(AE58="Muy Baja",AG58="Leve"),AND(AE58="Muy Baja",AG58="Menor"),AND(AE58="Baja",AG58="Leve")),"Bajo",IF(OR(AND(AE58="Muy baja",AG58="Moderado"),AND(AE58="Baja",AG58="Menor"),AND(AE58="Baja",AG58="Moderado"),AND(AE58="Media",AG58="Leve"),AND(AE58="Media",AG58="Menor"),AND(AE58="Media",AG58="Moderado"),AND(AE58="Alta",AG58="Leve"),AND(AE58="Alta",AG58="Menor")),"Moderado",IF(OR(AND(AE58="Muy Baja",AG58="Mayor"),AND(AE58="Baja",AG58="Mayor"),AND(AE58="Media",AG58="Mayor"),AND(AE58="Alta",AG58="Moderado"),AND(AE58="Alta",AG58="Mayor"),AND(AE58="Muy Alta",AG58="Leve"),AND(AE58="Muy Alta",AG58="Menor"),AND(AE58="Muy Alta",AG58="Moderado"),AND(AE58="Muy Alta",AG58="Mayor")),"Alto",IF(OR(AND(AE58="Muy Baja",AG58="Catastrófico"),AND(AE58="Baja",AG58="Catastrófico"),AND(AE58="Media",AG58="Catastrófico"),AND(AE58="Alta",AG58="Catastrófico"),AND(AE58="Muy Alta",AG58="Catastrófico")),"Extremo","")))),"")</f>
        <v/>
      </c>
      <c r="AJ58" s="199"/>
      <c r="AK58" s="190"/>
      <c r="AL58" s="200"/>
      <c r="AM58" s="200"/>
      <c r="AN58" s="201"/>
      <c r="AO58" s="382"/>
      <c r="AP58" s="382"/>
      <c r="AQ58" s="382"/>
    </row>
    <row r="59" spans="1:43" s="202" customFormat="1" ht="37.5" customHeight="1" x14ac:dyDescent="0.2">
      <c r="A59" s="397"/>
      <c r="B59" s="395"/>
      <c r="C59" s="339"/>
      <c r="D59" s="339"/>
      <c r="E59" s="339"/>
      <c r="F59" s="339"/>
      <c r="G59" s="339"/>
      <c r="H59" s="339"/>
      <c r="I59" s="339"/>
      <c r="J59" s="339"/>
      <c r="K59" s="339"/>
      <c r="L59" s="339"/>
      <c r="M59" s="382"/>
      <c r="N59" s="374"/>
      <c r="O59" s="366"/>
      <c r="P59" s="367"/>
      <c r="Q59" s="366">
        <f ca="1">IF(NOT(ISERROR(MATCH(P59,_xlfn.ANCHORARRAY(F70),0))),O72&amp;"Por favor no seleccionar los criterios de impacto",P59)</f>
        <v>0</v>
      </c>
      <c r="R59" s="374"/>
      <c r="S59" s="366"/>
      <c r="T59" s="365"/>
      <c r="U59" s="208">
        <v>2</v>
      </c>
      <c r="V59" s="191"/>
      <c r="W59" s="193" t="str">
        <f>IF(OR(X59="Preventivo",X59="Detectivo"),"Probabilidad",IF(X59="Correctivo","Impacto",""))</f>
        <v/>
      </c>
      <c r="X59" s="194"/>
      <c r="Y59" s="194"/>
      <c r="Z59" s="195" t="str">
        <f t="shared" ref="Z59:Z63" si="67">IF(AND(X59="Preventivo",Y59="Automático"),"50%",IF(AND(X59="Preventivo",Y59="Manual"),"40%",IF(AND(X59="Detectivo",Y59="Automático"),"40%",IF(AND(X59="Detectivo",Y59="Manual"),"30%",IF(AND(X59="Correctivo",Y59="Automático"),"35%",IF(AND(X59="Correctivo",Y59="Manual"),"25%",""))))))</f>
        <v/>
      </c>
      <c r="AA59" s="194"/>
      <c r="AB59" s="194"/>
      <c r="AC59" s="194"/>
      <c r="AD59" s="196" t="str">
        <f>IFERROR(IF(AND(W58="Probabilidad",W59="Probabilidad"),(AF58-(+AF58*Z59)),IF(W59="Probabilidad",(O58-(+O58*Z59)),IF(W59="Impacto",AF58,""))),"")</f>
        <v/>
      </c>
      <c r="AE59" s="197" t="str">
        <f t="shared" si="58"/>
        <v/>
      </c>
      <c r="AF59" s="195" t="str">
        <f t="shared" ref="AF59:AF63" si="68">+AD59</f>
        <v/>
      </c>
      <c r="AG59" s="197" t="str">
        <f t="shared" si="60"/>
        <v/>
      </c>
      <c r="AH59" s="195" t="str">
        <f>IFERROR(IF(AND(W58="Impacto",W59="Impacto"),(AH52-(+AH52*Z59)),IF(W59="Impacto",($S$58-(+$S$58*Z59)),IF(W59="Probabilidad",AH52,""))),"")</f>
        <v/>
      </c>
      <c r="AI59" s="198" t="str">
        <f t="shared" ref="AI59:AI60" si="69">IFERROR(IF(OR(AND(AE59="Muy Baja",AG59="Leve"),AND(AE59="Muy Baja",AG59="Menor"),AND(AE59="Baja",AG59="Leve")),"Bajo",IF(OR(AND(AE59="Muy baja",AG59="Moderado"),AND(AE59="Baja",AG59="Menor"),AND(AE59="Baja",AG59="Moderado"),AND(AE59="Media",AG59="Leve"),AND(AE59="Media",AG59="Menor"),AND(AE59="Media",AG59="Moderado"),AND(AE59="Alta",AG59="Leve"),AND(AE59="Alta",AG59="Menor")),"Moderado",IF(OR(AND(AE59="Muy Baja",AG59="Mayor"),AND(AE59="Baja",AG59="Mayor"),AND(AE59="Media",AG59="Mayor"),AND(AE59="Alta",AG59="Moderado"),AND(AE59="Alta",AG59="Mayor"),AND(AE59="Muy Alta",AG59="Leve"),AND(AE59="Muy Alta",AG59="Menor"),AND(AE59="Muy Alta",AG59="Moderado"),AND(AE59="Muy Alta",AG59="Mayor")),"Alto",IF(OR(AND(AE59="Muy Baja",AG59="Catastrófico"),AND(AE59="Baja",AG59="Catastrófico"),AND(AE59="Media",AG59="Catastrófico"),AND(AE59="Alta",AG59="Catastrófico"),AND(AE59="Muy Alta",AG59="Catastrófico")),"Extremo","")))),"")</f>
        <v/>
      </c>
      <c r="AJ59" s="199"/>
      <c r="AK59" s="190"/>
      <c r="AL59" s="200"/>
      <c r="AM59" s="200"/>
      <c r="AN59" s="201"/>
      <c r="AO59" s="382"/>
      <c r="AP59" s="382"/>
      <c r="AQ59" s="382"/>
    </row>
    <row r="60" spans="1:43" s="202" customFormat="1" ht="37.5" customHeight="1" x14ac:dyDescent="0.2">
      <c r="A60" s="397"/>
      <c r="B60" s="395"/>
      <c r="C60" s="339"/>
      <c r="D60" s="339"/>
      <c r="E60" s="339"/>
      <c r="F60" s="339"/>
      <c r="G60" s="339"/>
      <c r="H60" s="339"/>
      <c r="I60" s="339"/>
      <c r="J60" s="339"/>
      <c r="K60" s="339"/>
      <c r="L60" s="339"/>
      <c r="M60" s="382"/>
      <c r="N60" s="374"/>
      <c r="O60" s="366"/>
      <c r="P60" s="367"/>
      <c r="Q60" s="366">
        <f ca="1">IF(NOT(ISERROR(MATCH(P60,_xlfn.ANCHORARRAY(F71),0))),O73&amp;"Por favor no seleccionar los criterios de impacto",P60)</f>
        <v>0</v>
      </c>
      <c r="R60" s="374"/>
      <c r="S60" s="366"/>
      <c r="T60" s="365"/>
      <c r="U60" s="208">
        <v>3</v>
      </c>
      <c r="V60" s="192"/>
      <c r="W60" s="193" t="str">
        <f>IF(OR(X60="Preventivo",X60="Detectivo"),"Probabilidad",IF(X60="Correctivo","Impacto",""))</f>
        <v/>
      </c>
      <c r="X60" s="194"/>
      <c r="Y60" s="194"/>
      <c r="Z60" s="195" t="str">
        <f t="shared" si="67"/>
        <v/>
      </c>
      <c r="AA60" s="194"/>
      <c r="AB60" s="194"/>
      <c r="AC60" s="194"/>
      <c r="AD60" s="196" t="str">
        <f>IFERROR(IF(AND(W59="Probabilidad",W60="Probabilidad"),(AF59-(+AF59*Z60)),IF(AND(W59="Impacto",W60="Probabilidad"),(AF58-(+AF58*Z60)),IF(W60="Impacto",AF59,""))),"")</f>
        <v/>
      </c>
      <c r="AE60" s="197" t="str">
        <f t="shared" si="58"/>
        <v/>
      </c>
      <c r="AF60" s="195" t="str">
        <f t="shared" si="68"/>
        <v/>
      </c>
      <c r="AG60" s="197" t="str">
        <f t="shared" si="60"/>
        <v/>
      </c>
      <c r="AH60" s="195" t="str">
        <f>IFERROR(IF(AND(W59="Impacto",W60="Impacto"),(AH59-(+AH59*Z60)),IF(AND(W59="Probabilidad",W60="Impacto"),(AH58-(+AH58*Z60)),IF(W60="Probabilidad",AH59,""))),"")</f>
        <v/>
      </c>
      <c r="AI60" s="198" t="str">
        <f t="shared" si="69"/>
        <v/>
      </c>
      <c r="AJ60" s="199"/>
      <c r="AK60" s="190"/>
      <c r="AL60" s="200"/>
      <c r="AM60" s="200"/>
      <c r="AN60" s="201"/>
      <c r="AO60" s="382"/>
      <c r="AP60" s="382"/>
      <c r="AQ60" s="382"/>
    </row>
    <row r="61" spans="1:43" s="202" customFormat="1" ht="37.5" customHeight="1" x14ac:dyDescent="0.2">
      <c r="A61" s="397"/>
      <c r="B61" s="395"/>
      <c r="C61" s="339"/>
      <c r="D61" s="339"/>
      <c r="E61" s="339"/>
      <c r="F61" s="339"/>
      <c r="G61" s="339"/>
      <c r="H61" s="339"/>
      <c r="I61" s="339"/>
      <c r="J61" s="339"/>
      <c r="K61" s="339"/>
      <c r="L61" s="339"/>
      <c r="M61" s="382"/>
      <c r="N61" s="374"/>
      <c r="O61" s="366"/>
      <c r="P61" s="367"/>
      <c r="Q61" s="366">
        <f ca="1">IF(NOT(ISERROR(MATCH(P61,_xlfn.ANCHORARRAY(F72),0))),O74&amp;"Por favor no seleccionar los criterios de impacto",P61)</f>
        <v>0</v>
      </c>
      <c r="R61" s="374"/>
      <c r="S61" s="366"/>
      <c r="T61" s="365"/>
      <c r="U61" s="208">
        <v>4</v>
      </c>
      <c r="V61" s="191"/>
      <c r="W61" s="193" t="str">
        <f t="shared" ref="W61:W63" si="70">IF(OR(X61="Preventivo",X61="Detectivo"),"Probabilidad",IF(X61="Correctivo","Impacto",""))</f>
        <v/>
      </c>
      <c r="X61" s="194"/>
      <c r="Y61" s="194"/>
      <c r="Z61" s="195" t="str">
        <f t="shared" si="67"/>
        <v/>
      </c>
      <c r="AA61" s="194"/>
      <c r="AB61" s="194"/>
      <c r="AC61" s="194"/>
      <c r="AD61" s="196" t="str">
        <f t="shared" ref="AD61:AD63" si="71">IFERROR(IF(AND(W60="Probabilidad",W61="Probabilidad"),(AF60-(+AF60*Z61)),IF(AND(W60="Impacto",W61="Probabilidad"),(AF59-(+AF59*Z61)),IF(W61="Impacto",AF60,""))),"")</f>
        <v/>
      </c>
      <c r="AE61" s="197" t="str">
        <f t="shared" si="58"/>
        <v/>
      </c>
      <c r="AF61" s="195" t="str">
        <f t="shared" si="68"/>
        <v/>
      </c>
      <c r="AG61" s="197" t="str">
        <f t="shared" si="60"/>
        <v/>
      </c>
      <c r="AH61" s="195" t="str">
        <f t="shared" ref="AH61:AH63" si="72">IFERROR(IF(AND(W60="Impacto",W61="Impacto"),(AH60-(+AH60*Z61)),IF(AND(W60="Probabilidad",W61="Impacto"),(AH59-(+AH59*Z61)),IF(W61="Probabilidad",AH60,""))),"")</f>
        <v/>
      </c>
      <c r="AI61" s="198" t="str">
        <f>IFERROR(IF(OR(AND(AE61="Muy Baja",AG61="Leve"),AND(AE61="Muy Baja",AG61="Menor"),AND(AE61="Baja",AG61="Leve")),"Bajo",IF(OR(AND(AE61="Muy baja",AG61="Moderado"),AND(AE61="Baja",AG61="Menor"),AND(AE61="Baja",AG61="Moderado"),AND(AE61="Media",AG61="Leve"),AND(AE61="Media",AG61="Menor"),AND(AE61="Media",AG61="Moderado"),AND(AE61="Alta",AG61="Leve"),AND(AE61="Alta",AG61="Menor")),"Moderado",IF(OR(AND(AE61="Muy Baja",AG61="Mayor"),AND(AE61="Baja",AG61="Mayor"),AND(AE61="Media",AG61="Mayor"),AND(AE61="Alta",AG61="Moderado"),AND(AE61="Alta",AG61="Mayor"),AND(AE61="Muy Alta",AG61="Leve"),AND(AE61="Muy Alta",AG61="Menor"),AND(AE61="Muy Alta",AG61="Moderado"),AND(AE61="Muy Alta",AG61="Mayor")),"Alto",IF(OR(AND(AE61="Muy Baja",AG61="Catastrófico"),AND(AE61="Baja",AG61="Catastrófico"),AND(AE61="Media",AG61="Catastrófico"),AND(AE61="Alta",AG61="Catastrófico"),AND(AE61="Muy Alta",AG61="Catastrófico")),"Extremo","")))),"")</f>
        <v/>
      </c>
      <c r="AJ61" s="199"/>
      <c r="AK61" s="190"/>
      <c r="AL61" s="200"/>
      <c r="AM61" s="200"/>
      <c r="AN61" s="201"/>
      <c r="AO61" s="382"/>
      <c r="AP61" s="382"/>
      <c r="AQ61" s="382"/>
    </row>
    <row r="62" spans="1:43" s="202" customFormat="1" ht="37.5" customHeight="1" x14ac:dyDescent="0.2">
      <c r="A62" s="397"/>
      <c r="B62" s="395"/>
      <c r="C62" s="339"/>
      <c r="D62" s="339"/>
      <c r="E62" s="339"/>
      <c r="F62" s="339"/>
      <c r="G62" s="339"/>
      <c r="H62" s="339"/>
      <c r="I62" s="339"/>
      <c r="J62" s="339"/>
      <c r="K62" s="339"/>
      <c r="L62" s="339"/>
      <c r="M62" s="382"/>
      <c r="N62" s="374"/>
      <c r="O62" s="366"/>
      <c r="P62" s="367"/>
      <c r="Q62" s="366">
        <f ca="1">IF(NOT(ISERROR(MATCH(P62,_xlfn.ANCHORARRAY(F73),0))),O75&amp;"Por favor no seleccionar los criterios de impacto",P62)</f>
        <v>0</v>
      </c>
      <c r="R62" s="374"/>
      <c r="S62" s="366"/>
      <c r="T62" s="365"/>
      <c r="U62" s="208">
        <v>5</v>
      </c>
      <c r="V62" s="191"/>
      <c r="W62" s="193" t="str">
        <f t="shared" si="70"/>
        <v/>
      </c>
      <c r="X62" s="194"/>
      <c r="Y62" s="194"/>
      <c r="Z62" s="195" t="str">
        <f t="shared" si="67"/>
        <v/>
      </c>
      <c r="AA62" s="194"/>
      <c r="AB62" s="194"/>
      <c r="AC62" s="194"/>
      <c r="AD62" s="196" t="str">
        <f t="shared" si="71"/>
        <v/>
      </c>
      <c r="AE62" s="197" t="str">
        <f t="shared" si="58"/>
        <v/>
      </c>
      <c r="AF62" s="195" t="str">
        <f t="shared" si="68"/>
        <v/>
      </c>
      <c r="AG62" s="197" t="str">
        <f t="shared" si="60"/>
        <v/>
      </c>
      <c r="AH62" s="195" t="str">
        <f t="shared" si="72"/>
        <v/>
      </c>
      <c r="AI62" s="198" t="str">
        <f t="shared" ref="AI62:AI63" si="73">IFERROR(IF(OR(AND(AE62="Muy Baja",AG62="Leve"),AND(AE62="Muy Baja",AG62="Menor"),AND(AE62="Baja",AG62="Leve")),"Bajo",IF(OR(AND(AE62="Muy baja",AG62="Moderado"),AND(AE62="Baja",AG62="Menor"),AND(AE62="Baja",AG62="Moderado"),AND(AE62="Media",AG62="Leve"),AND(AE62="Media",AG62="Menor"),AND(AE62="Media",AG62="Moderado"),AND(AE62="Alta",AG62="Leve"),AND(AE62="Alta",AG62="Menor")),"Moderado",IF(OR(AND(AE62="Muy Baja",AG62="Mayor"),AND(AE62="Baja",AG62="Mayor"),AND(AE62="Media",AG62="Mayor"),AND(AE62="Alta",AG62="Moderado"),AND(AE62="Alta",AG62="Mayor"),AND(AE62="Muy Alta",AG62="Leve"),AND(AE62="Muy Alta",AG62="Menor"),AND(AE62="Muy Alta",AG62="Moderado"),AND(AE62="Muy Alta",AG62="Mayor")),"Alto",IF(OR(AND(AE62="Muy Baja",AG62="Catastrófico"),AND(AE62="Baja",AG62="Catastrófico"),AND(AE62="Media",AG62="Catastrófico"),AND(AE62="Alta",AG62="Catastrófico"),AND(AE62="Muy Alta",AG62="Catastrófico")),"Extremo","")))),"")</f>
        <v/>
      </c>
      <c r="AJ62" s="199"/>
      <c r="AK62" s="190"/>
      <c r="AL62" s="200"/>
      <c r="AM62" s="200"/>
      <c r="AN62" s="201"/>
      <c r="AO62" s="382"/>
      <c r="AP62" s="382"/>
      <c r="AQ62" s="382"/>
    </row>
    <row r="63" spans="1:43" s="202" customFormat="1" ht="37.5" customHeight="1" x14ac:dyDescent="0.2">
      <c r="A63" s="397"/>
      <c r="B63" s="396"/>
      <c r="C63" s="339"/>
      <c r="D63" s="339"/>
      <c r="E63" s="339"/>
      <c r="F63" s="339"/>
      <c r="G63" s="339"/>
      <c r="H63" s="339"/>
      <c r="I63" s="339"/>
      <c r="J63" s="339"/>
      <c r="K63" s="339"/>
      <c r="L63" s="339"/>
      <c r="M63" s="382"/>
      <c r="N63" s="374"/>
      <c r="O63" s="366"/>
      <c r="P63" s="367"/>
      <c r="Q63" s="366">
        <f ca="1">IF(NOT(ISERROR(MATCH(P63,_xlfn.ANCHORARRAY(F74),0))),O76&amp;"Por favor no seleccionar los criterios de impacto",P63)</f>
        <v>0</v>
      </c>
      <c r="R63" s="374"/>
      <c r="S63" s="366"/>
      <c r="T63" s="365"/>
      <c r="U63" s="208">
        <v>6</v>
      </c>
      <c r="V63" s="191"/>
      <c r="W63" s="193" t="str">
        <f t="shared" si="70"/>
        <v/>
      </c>
      <c r="X63" s="194"/>
      <c r="Y63" s="194"/>
      <c r="Z63" s="195" t="str">
        <f t="shared" si="67"/>
        <v/>
      </c>
      <c r="AA63" s="194"/>
      <c r="AB63" s="194"/>
      <c r="AC63" s="194"/>
      <c r="AD63" s="196" t="str">
        <f t="shared" si="71"/>
        <v/>
      </c>
      <c r="AE63" s="197" t="str">
        <f t="shared" si="58"/>
        <v/>
      </c>
      <c r="AF63" s="195" t="str">
        <f t="shared" si="68"/>
        <v/>
      </c>
      <c r="AG63" s="197" t="str">
        <f t="shared" si="60"/>
        <v/>
      </c>
      <c r="AH63" s="195" t="str">
        <f t="shared" si="72"/>
        <v/>
      </c>
      <c r="AI63" s="198" t="str">
        <f t="shared" si="73"/>
        <v/>
      </c>
      <c r="AJ63" s="199"/>
      <c r="AK63" s="190"/>
      <c r="AL63" s="200"/>
      <c r="AM63" s="200"/>
      <c r="AN63" s="201"/>
      <c r="AO63" s="382"/>
      <c r="AP63" s="382"/>
      <c r="AQ63" s="382"/>
    </row>
    <row r="64" spans="1:43" s="202" customFormat="1" ht="37.5" customHeight="1" x14ac:dyDescent="0.2">
      <c r="A64" s="397">
        <v>10</v>
      </c>
      <c r="B64" s="394"/>
      <c r="C64" s="339"/>
      <c r="D64" s="339"/>
      <c r="E64" s="339"/>
      <c r="F64" s="339"/>
      <c r="G64" s="339"/>
      <c r="H64" s="339"/>
      <c r="I64" s="339"/>
      <c r="J64" s="339"/>
      <c r="K64" s="339"/>
      <c r="L64" s="339"/>
      <c r="M64" s="382"/>
      <c r="N64" s="374" t="str">
        <f>IF(M64&lt;=0,"",IF(M64&lt;=2,"Muy Baja",IF(M64&lt;=24,"Baja",IF(M64&lt;=500,"Media",IF(M64&lt;=5000,"Alta","Muy Alta")))))</f>
        <v/>
      </c>
      <c r="O64" s="366" t="str">
        <f>IF(N64="","",IF(N64="Muy Baja",0.2,IF(N64="Baja",0.4,IF(N64="Media",0.6,IF(N64="Alta",0.8,IF(N64="Muy Alta",1,))))))</f>
        <v/>
      </c>
      <c r="P64" s="367"/>
      <c r="Q64" s="366">
        <f ca="1">IF(NOT(ISERROR(MATCH(P64,'Tabla Impacto'!$B$222:$B$224,0))),'Tabla Impacto'!$F$224&amp;"Por favor no seleccionar los criterios de impacto(Afectación Económica o presupuestal y Pérdida Reputacional)",P64)</f>
        <v>0</v>
      </c>
      <c r="R64" s="374" t="str">
        <f ca="1">IF(OR(Q64='Tabla Impacto'!$C$12,Q64='Tabla Impacto'!$D$12),"Leve",IF(OR(Q64='Tabla Impacto'!$C$13,Q64='Tabla Impacto'!$D$13),"Menor",IF(OR(Q64='Tabla Impacto'!$C$14,Q64='Tabla Impacto'!$D$14),"Moderado",IF(OR(Q64='Tabla Impacto'!$C$15,Q64='Tabla Impacto'!$D$15),"Mayor",IF(OR(Q64='Tabla Impacto'!$C$16,Q64='Tabla Impacto'!$D$16),"Catastrófico","")))))</f>
        <v/>
      </c>
      <c r="S64" s="366" t="str">
        <f ca="1">IF(R64="","",IF(R64="Leve",0.2,IF(R64="Menor",0.4,IF(R64="Moderado",0.6,IF(R64="Mayor",0.8,IF(R64="Catastrófico",1,))))))</f>
        <v/>
      </c>
      <c r="T64" s="365" t="str">
        <f ca="1">IF(OR(AND(N64="Muy Baja",R64="Leve"),AND(N64="Muy Baja",R64="Menor"),AND(N64="Baja",R64="Leve")),"Bajo",IF(OR(AND(N64="Muy baja",R64="Moderado"),AND(N64="Baja",R64="Menor"),AND(N64="Baja",R64="Moderado"),AND(N64="Media",R64="Leve"),AND(N64="Media",R64="Menor"),AND(N64="Media",R64="Moderado"),AND(N64="Alta",R64="Leve"),AND(N64="Alta",R64="Menor")),"Moderado",IF(OR(AND(N64="Muy Baja",R64="Mayor"),AND(N64="Baja",R64="Mayor"),AND(N64="Media",R64="Mayor"),AND(N64="Alta",R64="Moderado"),AND(N64="Alta",R64="Mayor"),AND(N64="Muy Alta",R64="Leve"),AND(N64="Muy Alta",R64="Menor"),AND(N64="Muy Alta",R64="Moderado"),AND(N64="Muy Alta",R64="Mayor")),"Alto",IF(OR(AND(N64="Muy Baja",R64="Catastrófico"),AND(N64="Baja",R64="Catastrófico"),AND(N64="Media",R64="Catastrófico"),AND(N64="Alta",R64="Catastrófico"),AND(N64="Muy Alta",R64="Catastrófico")),"Extremo",""))))</f>
        <v/>
      </c>
      <c r="U64" s="208">
        <v>1</v>
      </c>
      <c r="V64" s="191"/>
      <c r="W64" s="193" t="str">
        <f>IF(OR(X64="Preventivo",X64="Detectivo"),"Probabilidad",IF(X64="Correctivo","Impacto",""))</f>
        <v/>
      </c>
      <c r="X64" s="194"/>
      <c r="Y64" s="194"/>
      <c r="Z64" s="195" t="str">
        <f>IF(AND(X64="Preventivo",Y64="Automático"),"50%",IF(AND(X64="Preventivo",Y64="Manual"),"40%",IF(AND(X64="Detectivo",Y64="Automático"),"40%",IF(AND(X64="Detectivo",Y64="Manual"),"30%",IF(AND(X64="Correctivo",Y64="Automático"),"35%",IF(AND(X64="Correctivo",Y64="Manual"),"25%",""))))))</f>
        <v/>
      </c>
      <c r="AA64" s="194"/>
      <c r="AB64" s="194"/>
      <c r="AC64" s="194"/>
      <c r="AD64" s="196" t="str">
        <f>IFERROR(IF(W64="Probabilidad",(O64-(+O64*Z64)),IF(W64="Impacto",O64,"")),"")</f>
        <v/>
      </c>
      <c r="AE64" s="197" t="str">
        <f>IFERROR(IF(AD64="","",IF(AD64&lt;=0.2,"Muy Baja",IF(AD64&lt;=0.4,"Baja",IF(AD64&lt;=0.6,"Media",IF(AD64&lt;=0.8,"Alta","Muy Alta"))))),"")</f>
        <v/>
      </c>
      <c r="AF64" s="195" t="str">
        <f>+AD64</f>
        <v/>
      </c>
      <c r="AG64" s="197" t="str">
        <f>IFERROR(IF(AH64="","",IF(AH64&lt;=0.2,"Leve",IF(AH64&lt;=0.4,"Menor",IF(AH64&lt;=0.6,"Moderado",IF(AH64&lt;=0.8,"Mayor","Catastrófico"))))),"")</f>
        <v/>
      </c>
      <c r="AH64" s="195" t="str">
        <f>IFERROR(IF(W64="Impacto",(S64-(+S64*Z64)),IF(W64="Probabilidad",S64,"")),"")</f>
        <v/>
      </c>
      <c r="AI64" s="198" t="str">
        <f>IFERROR(IF(OR(AND(AE64="Muy Baja",AG64="Leve"),AND(AE64="Muy Baja",AG64="Menor"),AND(AE64="Baja",AG64="Leve")),"Bajo",IF(OR(AND(AE64="Muy baja",AG64="Moderado"),AND(AE64="Baja",AG64="Menor"),AND(AE64="Baja",AG64="Moderado"),AND(AE64="Media",AG64="Leve"),AND(AE64="Media",AG64="Menor"),AND(AE64="Media",AG64="Moderado"),AND(AE64="Alta",AG64="Leve"),AND(AE64="Alta",AG64="Menor")),"Moderado",IF(OR(AND(AE64="Muy Baja",AG64="Mayor"),AND(AE64="Baja",AG64="Mayor"),AND(AE64="Media",AG64="Mayor"),AND(AE64="Alta",AG64="Moderado"),AND(AE64="Alta",AG64="Mayor"),AND(AE64="Muy Alta",AG64="Leve"),AND(AE64="Muy Alta",AG64="Menor"),AND(AE64="Muy Alta",AG64="Moderado"),AND(AE64="Muy Alta",AG64="Mayor")),"Alto",IF(OR(AND(AE64="Muy Baja",AG64="Catastrófico"),AND(AE64="Baja",AG64="Catastrófico"),AND(AE64="Media",AG64="Catastrófico"),AND(AE64="Alta",AG64="Catastrófico"),AND(AE64="Muy Alta",AG64="Catastrófico")),"Extremo","")))),"")</f>
        <v/>
      </c>
      <c r="AJ64" s="199"/>
      <c r="AK64" s="190"/>
      <c r="AL64" s="200"/>
      <c r="AM64" s="200"/>
      <c r="AN64" s="201"/>
      <c r="AO64" s="382"/>
      <c r="AP64" s="382"/>
      <c r="AQ64" s="382"/>
    </row>
    <row r="65" spans="1:43" s="202" customFormat="1" ht="37.5" customHeight="1" x14ac:dyDescent="0.2">
      <c r="A65" s="397"/>
      <c r="B65" s="395"/>
      <c r="C65" s="339"/>
      <c r="D65" s="339"/>
      <c r="E65" s="339"/>
      <c r="F65" s="339"/>
      <c r="G65" s="339"/>
      <c r="H65" s="339"/>
      <c r="I65" s="339"/>
      <c r="J65" s="339"/>
      <c r="K65" s="339"/>
      <c r="L65" s="339"/>
      <c r="M65" s="382"/>
      <c r="N65" s="374"/>
      <c r="O65" s="366"/>
      <c r="P65" s="367"/>
      <c r="Q65" s="366">
        <f ca="1">IF(NOT(ISERROR(MATCH(P65,_xlfn.ANCHORARRAY(F76),0))),O78&amp;"Por favor no seleccionar los criterios de impacto",P65)</f>
        <v>0</v>
      </c>
      <c r="R65" s="374"/>
      <c r="S65" s="366"/>
      <c r="T65" s="365"/>
      <c r="U65" s="208">
        <v>2</v>
      </c>
      <c r="V65" s="191"/>
      <c r="W65" s="193" t="str">
        <f>IF(OR(X65="Preventivo",X65="Detectivo"),"Probabilidad",IF(X65="Correctivo","Impacto",""))</f>
        <v/>
      </c>
      <c r="X65" s="194"/>
      <c r="Y65" s="194"/>
      <c r="Z65" s="195" t="str">
        <f t="shared" ref="Z65:Z69" si="74">IF(AND(X65="Preventivo",Y65="Automático"),"50%",IF(AND(X65="Preventivo",Y65="Manual"),"40%",IF(AND(X65="Detectivo",Y65="Automático"),"40%",IF(AND(X65="Detectivo",Y65="Manual"),"30%",IF(AND(X65="Correctivo",Y65="Automático"),"35%",IF(AND(X65="Correctivo",Y65="Manual"),"25%",""))))))</f>
        <v/>
      </c>
      <c r="AA65" s="194"/>
      <c r="AB65" s="194"/>
      <c r="AC65" s="194"/>
      <c r="AD65" s="196" t="str">
        <f>IFERROR(IF(AND(W64="Probabilidad",W65="Probabilidad"),(AF64-(+AF64*Z65)),IF(W65="Probabilidad",(O64-(+O64*Z65)),IF(W65="Impacto",AF64,""))),"")</f>
        <v/>
      </c>
      <c r="AE65" s="197" t="str">
        <f t="shared" si="58"/>
        <v/>
      </c>
      <c r="AF65" s="195" t="str">
        <f t="shared" ref="AF65:AF69" si="75">+AD65</f>
        <v/>
      </c>
      <c r="AG65" s="197" t="str">
        <f t="shared" si="60"/>
        <v/>
      </c>
      <c r="AH65" s="195" t="str">
        <f>IFERROR(IF(AND(W64="Impacto",W65="Impacto"),(AH58-(+AH58*Z65)),IF(W65="Impacto",($S$64-(+$S$64*Z65)),IF(W65="Probabilidad",AH58,""))),"")</f>
        <v/>
      </c>
      <c r="AI65" s="198" t="str">
        <f t="shared" ref="AI65:AI66" si="76">IFERROR(IF(OR(AND(AE65="Muy Baja",AG65="Leve"),AND(AE65="Muy Baja",AG65="Menor"),AND(AE65="Baja",AG65="Leve")),"Bajo",IF(OR(AND(AE65="Muy baja",AG65="Moderado"),AND(AE65="Baja",AG65="Menor"),AND(AE65="Baja",AG65="Moderado"),AND(AE65="Media",AG65="Leve"),AND(AE65="Media",AG65="Menor"),AND(AE65="Media",AG65="Moderado"),AND(AE65="Alta",AG65="Leve"),AND(AE65="Alta",AG65="Menor")),"Moderado",IF(OR(AND(AE65="Muy Baja",AG65="Mayor"),AND(AE65="Baja",AG65="Mayor"),AND(AE65="Media",AG65="Mayor"),AND(AE65="Alta",AG65="Moderado"),AND(AE65="Alta",AG65="Mayor"),AND(AE65="Muy Alta",AG65="Leve"),AND(AE65="Muy Alta",AG65="Menor"),AND(AE65="Muy Alta",AG65="Moderado"),AND(AE65="Muy Alta",AG65="Mayor")),"Alto",IF(OR(AND(AE65="Muy Baja",AG65="Catastrófico"),AND(AE65="Baja",AG65="Catastrófico"),AND(AE65="Media",AG65="Catastrófico"),AND(AE65="Alta",AG65="Catastrófico"),AND(AE65="Muy Alta",AG65="Catastrófico")),"Extremo","")))),"")</f>
        <v/>
      </c>
      <c r="AJ65" s="199"/>
      <c r="AK65" s="190"/>
      <c r="AL65" s="200"/>
      <c r="AM65" s="200"/>
      <c r="AN65" s="201"/>
      <c r="AO65" s="382"/>
      <c r="AP65" s="382"/>
      <c r="AQ65" s="382"/>
    </row>
    <row r="66" spans="1:43" s="202" customFormat="1" ht="37.5" customHeight="1" x14ac:dyDescent="0.2">
      <c r="A66" s="397"/>
      <c r="B66" s="395"/>
      <c r="C66" s="339"/>
      <c r="D66" s="339"/>
      <c r="E66" s="339"/>
      <c r="F66" s="339"/>
      <c r="G66" s="339"/>
      <c r="H66" s="339"/>
      <c r="I66" s="339"/>
      <c r="J66" s="339"/>
      <c r="K66" s="339"/>
      <c r="L66" s="339"/>
      <c r="M66" s="382"/>
      <c r="N66" s="374"/>
      <c r="O66" s="366"/>
      <c r="P66" s="367"/>
      <c r="Q66" s="366">
        <f ca="1">IF(NOT(ISERROR(MATCH(P66,_xlfn.ANCHORARRAY(F77),0))),O79&amp;"Por favor no seleccionar los criterios de impacto",P66)</f>
        <v>0</v>
      </c>
      <c r="R66" s="374"/>
      <c r="S66" s="366"/>
      <c r="T66" s="365"/>
      <c r="U66" s="208">
        <v>3</v>
      </c>
      <c r="V66" s="191"/>
      <c r="W66" s="193" t="str">
        <f>IF(OR(X66="Preventivo",X66="Detectivo"),"Probabilidad",IF(X66="Correctivo","Impacto",""))</f>
        <v/>
      </c>
      <c r="X66" s="194"/>
      <c r="Y66" s="194"/>
      <c r="Z66" s="195" t="str">
        <f t="shared" si="74"/>
        <v/>
      </c>
      <c r="AA66" s="194"/>
      <c r="AB66" s="194"/>
      <c r="AC66" s="194"/>
      <c r="AD66" s="196" t="str">
        <f>IFERROR(IF(AND(W65="Probabilidad",W66="Probabilidad"),(AF65-(+AF65*Z66)),IF(AND(W65="Impacto",W66="Probabilidad"),(AF64-(+AF64*Z66)),IF(W66="Impacto",AF65,""))),"")</f>
        <v/>
      </c>
      <c r="AE66" s="197" t="str">
        <f t="shared" si="58"/>
        <v/>
      </c>
      <c r="AF66" s="195" t="str">
        <f t="shared" si="75"/>
        <v/>
      </c>
      <c r="AG66" s="197" t="str">
        <f t="shared" si="60"/>
        <v/>
      </c>
      <c r="AH66" s="195" t="str">
        <f>IFERROR(IF(AND(W65="Impacto",W66="Impacto"),(AH65-(+AH65*Z66)),IF(AND(W65="Probabilidad",W66="Impacto"),(AH64-(+AH64*Z66)),IF(W66="Probabilidad",AH65,""))),"")</f>
        <v/>
      </c>
      <c r="AI66" s="198" t="str">
        <f t="shared" si="76"/>
        <v/>
      </c>
      <c r="AJ66" s="199"/>
      <c r="AK66" s="190"/>
      <c r="AL66" s="200"/>
      <c r="AM66" s="200"/>
      <c r="AN66" s="201"/>
      <c r="AO66" s="382"/>
      <c r="AP66" s="382"/>
      <c r="AQ66" s="382"/>
    </row>
    <row r="67" spans="1:43" s="202" customFormat="1" ht="37.5" customHeight="1" x14ac:dyDescent="0.2">
      <c r="A67" s="397"/>
      <c r="B67" s="395"/>
      <c r="C67" s="339"/>
      <c r="D67" s="339"/>
      <c r="E67" s="339"/>
      <c r="F67" s="339"/>
      <c r="G67" s="339"/>
      <c r="H67" s="339"/>
      <c r="I67" s="339"/>
      <c r="J67" s="339"/>
      <c r="K67" s="339"/>
      <c r="L67" s="339"/>
      <c r="M67" s="382"/>
      <c r="N67" s="374"/>
      <c r="O67" s="366"/>
      <c r="P67" s="367"/>
      <c r="Q67" s="366">
        <f ca="1">IF(NOT(ISERROR(MATCH(P67,_xlfn.ANCHORARRAY(F78),0))),O80&amp;"Por favor no seleccionar los criterios de impacto",P67)</f>
        <v>0</v>
      </c>
      <c r="R67" s="374"/>
      <c r="S67" s="366"/>
      <c r="T67" s="365"/>
      <c r="U67" s="208">
        <v>4</v>
      </c>
      <c r="V67" s="191"/>
      <c r="W67" s="193" t="str">
        <f t="shared" ref="W67:W69" si="77">IF(OR(X67="Preventivo",X67="Detectivo"),"Probabilidad",IF(X67="Correctivo","Impacto",""))</f>
        <v/>
      </c>
      <c r="X67" s="194"/>
      <c r="Y67" s="194"/>
      <c r="Z67" s="195" t="str">
        <f t="shared" si="74"/>
        <v/>
      </c>
      <c r="AA67" s="194"/>
      <c r="AB67" s="194"/>
      <c r="AC67" s="194"/>
      <c r="AD67" s="196" t="str">
        <f t="shared" ref="AD67:AD69" si="78">IFERROR(IF(AND(W66="Probabilidad",W67="Probabilidad"),(AF66-(+AF66*Z67)),IF(AND(W66="Impacto",W67="Probabilidad"),(AF65-(+AF65*Z67)),IF(W67="Impacto",AF66,""))),"")</f>
        <v/>
      </c>
      <c r="AE67" s="197" t="str">
        <f t="shared" si="58"/>
        <v/>
      </c>
      <c r="AF67" s="195" t="str">
        <f t="shared" si="75"/>
        <v/>
      </c>
      <c r="AG67" s="197" t="str">
        <f t="shared" si="60"/>
        <v/>
      </c>
      <c r="AH67" s="195" t="str">
        <f t="shared" ref="AH67:AH69" si="79">IFERROR(IF(AND(W66="Impacto",W67="Impacto"),(AH66-(+AH66*Z67)),IF(AND(W66="Probabilidad",W67="Impacto"),(AH65-(+AH65*Z67)),IF(W67="Probabilidad",AH66,""))),"")</f>
        <v/>
      </c>
      <c r="AI67" s="198" t="str">
        <f>IFERROR(IF(OR(AND(AE67="Muy Baja",AG67="Leve"),AND(AE67="Muy Baja",AG67="Menor"),AND(AE67="Baja",AG67="Leve")),"Bajo",IF(OR(AND(AE67="Muy baja",AG67="Moderado"),AND(AE67="Baja",AG67="Menor"),AND(AE67="Baja",AG67="Moderado"),AND(AE67="Media",AG67="Leve"),AND(AE67="Media",AG67="Menor"),AND(AE67="Media",AG67="Moderado"),AND(AE67="Alta",AG67="Leve"),AND(AE67="Alta",AG67="Menor")),"Moderado",IF(OR(AND(AE67="Muy Baja",AG67="Mayor"),AND(AE67="Baja",AG67="Mayor"),AND(AE67="Media",AG67="Mayor"),AND(AE67="Alta",AG67="Moderado"),AND(AE67="Alta",AG67="Mayor"),AND(AE67="Muy Alta",AG67="Leve"),AND(AE67="Muy Alta",AG67="Menor"),AND(AE67="Muy Alta",AG67="Moderado"),AND(AE67="Muy Alta",AG67="Mayor")),"Alto",IF(OR(AND(AE67="Muy Baja",AG67="Catastrófico"),AND(AE67="Baja",AG67="Catastrófico"),AND(AE67="Media",AG67="Catastrófico"),AND(AE67="Alta",AG67="Catastrófico"),AND(AE67="Muy Alta",AG67="Catastrófico")),"Extremo","")))),"")</f>
        <v/>
      </c>
      <c r="AJ67" s="199"/>
      <c r="AK67" s="190"/>
      <c r="AL67" s="200"/>
      <c r="AM67" s="200"/>
      <c r="AN67" s="201"/>
      <c r="AO67" s="382"/>
      <c r="AP67" s="382"/>
      <c r="AQ67" s="382"/>
    </row>
    <row r="68" spans="1:43" s="202" customFormat="1" ht="37.5" customHeight="1" x14ac:dyDescent="0.2">
      <c r="A68" s="397"/>
      <c r="B68" s="395"/>
      <c r="C68" s="339"/>
      <c r="D68" s="339"/>
      <c r="E68" s="339"/>
      <c r="F68" s="339"/>
      <c r="G68" s="339"/>
      <c r="H68" s="339"/>
      <c r="I68" s="339"/>
      <c r="J68" s="339"/>
      <c r="K68" s="339"/>
      <c r="L68" s="339"/>
      <c r="M68" s="382"/>
      <c r="N68" s="374"/>
      <c r="O68" s="366"/>
      <c r="P68" s="367"/>
      <c r="Q68" s="366">
        <f ca="1">IF(NOT(ISERROR(MATCH(P68,_xlfn.ANCHORARRAY(F79),0))),O81&amp;"Por favor no seleccionar los criterios de impacto",P68)</f>
        <v>0</v>
      </c>
      <c r="R68" s="374"/>
      <c r="S68" s="366"/>
      <c r="T68" s="365"/>
      <c r="U68" s="208">
        <v>5</v>
      </c>
      <c r="V68" s="191"/>
      <c r="W68" s="193" t="str">
        <f t="shared" si="77"/>
        <v/>
      </c>
      <c r="X68" s="194"/>
      <c r="Y68" s="194"/>
      <c r="Z68" s="195" t="str">
        <f t="shared" si="74"/>
        <v/>
      </c>
      <c r="AA68" s="194"/>
      <c r="AB68" s="194"/>
      <c r="AC68" s="194"/>
      <c r="AD68" s="196" t="str">
        <f t="shared" si="78"/>
        <v/>
      </c>
      <c r="AE68" s="197" t="str">
        <f t="shared" si="58"/>
        <v/>
      </c>
      <c r="AF68" s="195" t="str">
        <f t="shared" si="75"/>
        <v/>
      </c>
      <c r="AG68" s="197" t="str">
        <f t="shared" si="60"/>
        <v/>
      </c>
      <c r="AH68" s="195" t="str">
        <f t="shared" si="79"/>
        <v/>
      </c>
      <c r="AI68" s="198" t="str">
        <f t="shared" ref="AI68:AI69" si="80">IFERROR(IF(OR(AND(AE68="Muy Baja",AG68="Leve"),AND(AE68="Muy Baja",AG68="Menor"),AND(AE68="Baja",AG68="Leve")),"Bajo",IF(OR(AND(AE68="Muy baja",AG68="Moderado"),AND(AE68="Baja",AG68="Menor"),AND(AE68="Baja",AG68="Moderado"),AND(AE68="Media",AG68="Leve"),AND(AE68="Media",AG68="Menor"),AND(AE68="Media",AG68="Moderado"),AND(AE68="Alta",AG68="Leve"),AND(AE68="Alta",AG68="Menor")),"Moderado",IF(OR(AND(AE68="Muy Baja",AG68="Mayor"),AND(AE68="Baja",AG68="Mayor"),AND(AE68="Media",AG68="Mayor"),AND(AE68="Alta",AG68="Moderado"),AND(AE68="Alta",AG68="Mayor"),AND(AE68="Muy Alta",AG68="Leve"),AND(AE68="Muy Alta",AG68="Menor"),AND(AE68="Muy Alta",AG68="Moderado"),AND(AE68="Muy Alta",AG68="Mayor")),"Alto",IF(OR(AND(AE68="Muy Baja",AG68="Catastrófico"),AND(AE68="Baja",AG68="Catastrófico"),AND(AE68="Media",AG68="Catastrófico"),AND(AE68="Alta",AG68="Catastrófico"),AND(AE68="Muy Alta",AG68="Catastrófico")),"Extremo","")))),"")</f>
        <v/>
      </c>
      <c r="AJ68" s="199"/>
      <c r="AK68" s="190"/>
      <c r="AL68" s="200"/>
      <c r="AM68" s="200"/>
      <c r="AN68" s="201"/>
      <c r="AO68" s="382"/>
      <c r="AP68" s="382"/>
      <c r="AQ68" s="382"/>
    </row>
    <row r="69" spans="1:43" s="202" customFormat="1" ht="37.5" customHeight="1" x14ac:dyDescent="0.2">
      <c r="A69" s="397"/>
      <c r="B69" s="396"/>
      <c r="C69" s="339"/>
      <c r="D69" s="339"/>
      <c r="E69" s="339"/>
      <c r="F69" s="339"/>
      <c r="G69" s="339"/>
      <c r="H69" s="339"/>
      <c r="I69" s="339"/>
      <c r="J69" s="339"/>
      <c r="K69" s="339"/>
      <c r="L69" s="339"/>
      <c r="M69" s="382"/>
      <c r="N69" s="374"/>
      <c r="O69" s="366"/>
      <c r="P69" s="367"/>
      <c r="Q69" s="366">
        <f ca="1">IF(NOT(ISERROR(MATCH(P69,_xlfn.ANCHORARRAY(F80),0))),O82&amp;"Por favor no seleccionar los criterios de impacto",P69)</f>
        <v>0</v>
      </c>
      <c r="R69" s="374"/>
      <c r="S69" s="366"/>
      <c r="T69" s="365"/>
      <c r="U69" s="208">
        <v>6</v>
      </c>
      <c r="V69" s="191"/>
      <c r="W69" s="193" t="str">
        <f t="shared" si="77"/>
        <v/>
      </c>
      <c r="X69" s="194"/>
      <c r="Y69" s="194"/>
      <c r="Z69" s="195" t="str">
        <f t="shared" si="74"/>
        <v/>
      </c>
      <c r="AA69" s="194"/>
      <c r="AB69" s="194"/>
      <c r="AC69" s="194"/>
      <c r="AD69" s="196" t="str">
        <f t="shared" si="78"/>
        <v/>
      </c>
      <c r="AE69" s="197" t="str">
        <f t="shared" si="58"/>
        <v/>
      </c>
      <c r="AF69" s="195" t="str">
        <f t="shared" si="75"/>
        <v/>
      </c>
      <c r="AG69" s="197" t="str">
        <f t="shared" si="60"/>
        <v/>
      </c>
      <c r="AH69" s="195" t="str">
        <f t="shared" si="79"/>
        <v/>
      </c>
      <c r="AI69" s="198" t="str">
        <f t="shared" si="80"/>
        <v/>
      </c>
      <c r="AJ69" s="199"/>
      <c r="AK69" s="190"/>
      <c r="AL69" s="200"/>
      <c r="AM69" s="200"/>
      <c r="AN69" s="201"/>
      <c r="AO69" s="382"/>
      <c r="AP69" s="382"/>
      <c r="AQ69" s="382"/>
    </row>
    <row r="70" spans="1:43" s="202" customFormat="1" ht="37.5" customHeight="1" x14ac:dyDescent="0.2">
      <c r="A70" s="397">
        <v>9</v>
      </c>
      <c r="B70" s="394"/>
      <c r="C70" s="339"/>
      <c r="D70" s="339"/>
      <c r="E70" s="339"/>
      <c r="F70" s="339"/>
      <c r="G70" s="339"/>
      <c r="H70" s="339"/>
      <c r="I70" s="339"/>
      <c r="J70" s="339"/>
      <c r="K70" s="339"/>
      <c r="L70" s="339"/>
      <c r="M70" s="382"/>
      <c r="N70" s="374" t="str">
        <f>IF(M70&lt;=0,"",IF(M70&lt;=2,"Muy Baja",IF(M70&lt;=24,"Baja",IF(M70&lt;=500,"Media",IF(M70&lt;=5000,"Alta","Muy Alta")))))</f>
        <v/>
      </c>
      <c r="O70" s="366" t="str">
        <f>IF(N70="","",IF(N70="Muy Baja",0.2,IF(N70="Baja",0.4,IF(N70="Media",0.6,IF(N70="Alta",0.8,IF(N70="Muy Alta",1,))))))</f>
        <v/>
      </c>
      <c r="P70" s="367"/>
      <c r="Q70" s="366">
        <f ca="1">IF(NOT(ISERROR(MATCH(P70,'Tabla Impacto'!$B$222:$B$224,0))),'Tabla Impacto'!$F$224&amp;"Por favor no seleccionar los criterios de impacto(Afectación Económica o presupuestal y Pérdida Reputacional)",P70)</f>
        <v>0</v>
      </c>
      <c r="R70" s="374" t="str">
        <f ca="1">IF(OR(Q70='Tabla Impacto'!$C$12,Q70='Tabla Impacto'!$D$12),"Leve",IF(OR(Q70='Tabla Impacto'!$C$13,Q70='Tabla Impacto'!$D$13),"Menor",IF(OR(Q70='Tabla Impacto'!$C$14,Q70='Tabla Impacto'!$D$14),"Moderado",IF(OR(Q70='Tabla Impacto'!$C$15,Q70='Tabla Impacto'!$D$15),"Mayor",IF(OR(Q70='Tabla Impacto'!$C$16,Q70='Tabla Impacto'!$D$16),"Catastrófico","")))))</f>
        <v/>
      </c>
      <c r="S70" s="366" t="str">
        <f ca="1">IF(R70="","",IF(R70="Leve",0.2,IF(R70="Menor",0.4,IF(R70="Moderado",0.6,IF(R70="Mayor",0.8,IF(R70="Catastrófico",1,))))))</f>
        <v/>
      </c>
      <c r="T70" s="365" t="str">
        <f ca="1">IF(OR(AND(N70="Muy Baja",R70="Leve"),AND(N70="Muy Baja",R70="Menor"),AND(N70="Baja",R70="Leve")),"Bajo",IF(OR(AND(N70="Muy baja",R70="Moderado"),AND(N70="Baja",R70="Menor"),AND(N70="Baja",R70="Moderado"),AND(N70="Media",R70="Leve"),AND(N70="Media",R70="Menor"),AND(N70="Media",R70="Moderado"),AND(N70="Alta",R70="Leve"),AND(N70="Alta",R70="Menor")),"Moderado",IF(OR(AND(N70="Muy Baja",R70="Mayor"),AND(N70="Baja",R70="Mayor"),AND(N70="Media",R70="Mayor"),AND(N70="Alta",R70="Moderado"),AND(N70="Alta",R70="Mayor"),AND(N70="Muy Alta",R70="Leve"),AND(N70="Muy Alta",R70="Menor"),AND(N70="Muy Alta",R70="Moderado"),AND(N70="Muy Alta",R70="Mayor")),"Alto",IF(OR(AND(N70="Muy Baja",R70="Catastrófico"),AND(N70="Baja",R70="Catastrófico"),AND(N70="Media",R70="Catastrófico"),AND(N70="Alta",R70="Catastrófico"),AND(N70="Muy Alta",R70="Catastrófico")),"Extremo",""))))</f>
        <v/>
      </c>
      <c r="U70" s="208">
        <v>1</v>
      </c>
      <c r="V70" s="191"/>
      <c r="W70" s="193" t="str">
        <f>IF(OR(X70="Preventivo",X70="Detectivo"),"Probabilidad",IF(X70="Correctivo","Impacto",""))</f>
        <v/>
      </c>
      <c r="X70" s="194"/>
      <c r="Y70" s="194"/>
      <c r="Z70" s="195" t="str">
        <f>IF(AND(X70="Preventivo",Y70="Automático"),"50%",IF(AND(X70="Preventivo",Y70="Manual"),"40%",IF(AND(X70="Detectivo",Y70="Automático"),"40%",IF(AND(X70="Detectivo",Y70="Manual"),"30%",IF(AND(X70="Correctivo",Y70="Automático"),"35%",IF(AND(X70="Correctivo",Y70="Manual"),"25%",""))))))</f>
        <v/>
      </c>
      <c r="AA70" s="194"/>
      <c r="AB70" s="194"/>
      <c r="AC70" s="194"/>
      <c r="AD70" s="196" t="str">
        <f>IFERROR(IF(W70="Probabilidad",(O70-(+O70*Z70)),IF(W70="Impacto",O70,"")),"")</f>
        <v/>
      </c>
      <c r="AE70" s="197" t="str">
        <f>IFERROR(IF(AD70="","",IF(AD70&lt;=0.2,"Muy Baja",IF(AD70&lt;=0.4,"Baja",IF(AD70&lt;=0.6,"Media",IF(AD70&lt;=0.8,"Alta","Muy Alta"))))),"")</f>
        <v/>
      </c>
      <c r="AF70" s="195" t="str">
        <f>+AD70</f>
        <v/>
      </c>
      <c r="AG70" s="197" t="str">
        <f>IFERROR(IF(AH70="","",IF(AH70&lt;=0.2,"Leve",IF(AH70&lt;=0.4,"Menor",IF(AH70&lt;=0.6,"Moderado",IF(AH70&lt;=0.8,"Mayor","Catastrófico"))))),"")</f>
        <v/>
      </c>
      <c r="AH70" s="195" t="str">
        <f>IFERROR(IF(W70="Impacto",(S70-(+S70*Z70)),IF(W70="Probabilidad",S70,"")),"")</f>
        <v/>
      </c>
      <c r="AI70" s="198" t="str">
        <f>IFERROR(IF(OR(AND(AE70="Muy Baja",AG70="Leve"),AND(AE70="Muy Baja",AG70="Menor"),AND(AE70="Baja",AG70="Leve")),"Bajo",IF(OR(AND(AE70="Muy baja",AG70="Moderado"),AND(AE70="Baja",AG70="Menor"),AND(AE70="Baja",AG70="Moderado"),AND(AE70="Media",AG70="Leve"),AND(AE70="Media",AG70="Menor"),AND(AE70="Media",AG70="Moderado"),AND(AE70="Alta",AG70="Leve"),AND(AE70="Alta",AG70="Menor")),"Moderado",IF(OR(AND(AE70="Muy Baja",AG70="Mayor"),AND(AE70="Baja",AG70="Mayor"),AND(AE70="Media",AG70="Mayor"),AND(AE70="Alta",AG70="Moderado"),AND(AE70="Alta",AG70="Mayor"),AND(AE70="Muy Alta",AG70="Leve"),AND(AE70="Muy Alta",AG70="Menor"),AND(AE70="Muy Alta",AG70="Moderado"),AND(AE70="Muy Alta",AG70="Mayor")),"Alto",IF(OR(AND(AE70="Muy Baja",AG70="Catastrófico"),AND(AE70="Baja",AG70="Catastrófico"),AND(AE70="Media",AG70="Catastrófico"),AND(AE70="Alta",AG70="Catastrófico"),AND(AE70="Muy Alta",AG70="Catastrófico")),"Extremo","")))),"")</f>
        <v/>
      </c>
      <c r="AJ70" s="199"/>
      <c r="AK70" s="190"/>
      <c r="AL70" s="200"/>
      <c r="AM70" s="200"/>
      <c r="AN70" s="201"/>
      <c r="AO70" s="382"/>
      <c r="AP70" s="382"/>
      <c r="AQ70" s="382"/>
    </row>
    <row r="71" spans="1:43" s="202" customFormat="1" ht="37.5" customHeight="1" x14ac:dyDescent="0.2">
      <c r="A71" s="397"/>
      <c r="B71" s="395"/>
      <c r="C71" s="339"/>
      <c r="D71" s="339"/>
      <c r="E71" s="339"/>
      <c r="F71" s="339"/>
      <c r="G71" s="339"/>
      <c r="H71" s="339"/>
      <c r="I71" s="339"/>
      <c r="J71" s="339"/>
      <c r="K71" s="339"/>
      <c r="L71" s="339"/>
      <c r="M71" s="382"/>
      <c r="N71" s="374"/>
      <c r="O71" s="366"/>
      <c r="P71" s="367"/>
      <c r="Q71" s="366">
        <f ca="1">IF(NOT(ISERROR(MATCH(P71,_xlfn.ANCHORARRAY(F82),0))),O84&amp;"Por favor no seleccionar los criterios de impacto",P71)</f>
        <v>0</v>
      </c>
      <c r="R71" s="374"/>
      <c r="S71" s="366"/>
      <c r="T71" s="365"/>
      <c r="U71" s="208">
        <v>2</v>
      </c>
      <c r="V71" s="191"/>
      <c r="W71" s="193" t="str">
        <f>IF(OR(X71="Preventivo",X71="Detectivo"),"Probabilidad",IF(X71="Correctivo","Impacto",""))</f>
        <v/>
      </c>
      <c r="X71" s="194"/>
      <c r="Y71" s="194"/>
      <c r="Z71" s="195" t="str">
        <f t="shared" ref="Z71:Z75" si="81">IF(AND(X71="Preventivo",Y71="Automático"),"50%",IF(AND(X71="Preventivo",Y71="Manual"),"40%",IF(AND(X71="Detectivo",Y71="Automático"),"40%",IF(AND(X71="Detectivo",Y71="Manual"),"30%",IF(AND(X71="Correctivo",Y71="Automático"),"35%",IF(AND(X71="Correctivo",Y71="Manual"),"25%",""))))))</f>
        <v/>
      </c>
      <c r="AA71" s="194"/>
      <c r="AB71" s="194"/>
      <c r="AC71" s="194"/>
      <c r="AD71" s="196" t="str">
        <f>IFERROR(IF(AND(W70="Probabilidad",W71="Probabilidad"),(AF70-(+AF70*Z71)),IF(W71="Probabilidad",(O70-(+O70*Z71)),IF(W71="Impacto",AF70,""))),"")</f>
        <v/>
      </c>
      <c r="AE71" s="197" t="str">
        <f t="shared" si="58"/>
        <v/>
      </c>
      <c r="AF71" s="195" t="str">
        <f t="shared" ref="AF71:AF75" si="82">+AD71</f>
        <v/>
      </c>
      <c r="AG71" s="197" t="str">
        <f t="shared" si="60"/>
        <v/>
      </c>
      <c r="AH71" s="195" t="str">
        <f>IFERROR(IF(AND(W70="Impacto",W71="Impacto"),(AH64-(+AH64*Z71)),IF(W71="Impacto",($S$70-(+$S$70*Z71)),IF(W71="Probabilidad",AH64,""))),"")</f>
        <v/>
      </c>
      <c r="AI71" s="198" t="str">
        <f t="shared" ref="AI71:AI72" si="83">IFERROR(IF(OR(AND(AE71="Muy Baja",AG71="Leve"),AND(AE71="Muy Baja",AG71="Menor"),AND(AE71="Baja",AG71="Leve")),"Bajo",IF(OR(AND(AE71="Muy baja",AG71="Moderado"),AND(AE71="Baja",AG71="Menor"),AND(AE71="Baja",AG71="Moderado"),AND(AE71="Media",AG71="Leve"),AND(AE71="Media",AG71="Menor"),AND(AE71="Media",AG71="Moderado"),AND(AE71="Alta",AG71="Leve"),AND(AE71="Alta",AG71="Menor")),"Moderado",IF(OR(AND(AE71="Muy Baja",AG71="Mayor"),AND(AE71="Baja",AG71="Mayor"),AND(AE71="Media",AG71="Mayor"),AND(AE71="Alta",AG71="Moderado"),AND(AE71="Alta",AG71="Mayor"),AND(AE71="Muy Alta",AG71="Leve"),AND(AE71="Muy Alta",AG71="Menor"),AND(AE71="Muy Alta",AG71="Moderado"),AND(AE71="Muy Alta",AG71="Mayor")),"Alto",IF(OR(AND(AE71="Muy Baja",AG71="Catastrófico"),AND(AE71="Baja",AG71="Catastrófico"),AND(AE71="Media",AG71="Catastrófico"),AND(AE71="Alta",AG71="Catastrófico"),AND(AE71="Muy Alta",AG71="Catastrófico")),"Extremo","")))),"")</f>
        <v/>
      </c>
      <c r="AJ71" s="199"/>
      <c r="AK71" s="190"/>
      <c r="AL71" s="200"/>
      <c r="AM71" s="200"/>
      <c r="AN71" s="201"/>
      <c r="AO71" s="382"/>
      <c r="AP71" s="382"/>
      <c r="AQ71" s="382"/>
    </row>
    <row r="72" spans="1:43" s="202" customFormat="1" ht="37.5" customHeight="1" x14ac:dyDescent="0.2">
      <c r="A72" s="397"/>
      <c r="B72" s="395"/>
      <c r="C72" s="339"/>
      <c r="D72" s="339"/>
      <c r="E72" s="339"/>
      <c r="F72" s="339"/>
      <c r="G72" s="339"/>
      <c r="H72" s="339"/>
      <c r="I72" s="339"/>
      <c r="J72" s="339"/>
      <c r="K72" s="339"/>
      <c r="L72" s="339"/>
      <c r="M72" s="382"/>
      <c r="N72" s="374"/>
      <c r="O72" s="366"/>
      <c r="P72" s="367"/>
      <c r="Q72" s="366">
        <f ca="1">IF(NOT(ISERROR(MATCH(P72,_xlfn.ANCHORARRAY(F83),0))),O85&amp;"Por favor no seleccionar los criterios de impacto",P72)</f>
        <v>0</v>
      </c>
      <c r="R72" s="374"/>
      <c r="S72" s="366"/>
      <c r="T72" s="365"/>
      <c r="U72" s="208">
        <v>3</v>
      </c>
      <c r="V72" s="191"/>
      <c r="W72" s="193" t="str">
        <f>IF(OR(X72="Preventivo",X72="Detectivo"),"Probabilidad",IF(X72="Correctivo","Impacto",""))</f>
        <v/>
      </c>
      <c r="X72" s="194"/>
      <c r="Y72" s="194"/>
      <c r="Z72" s="195" t="str">
        <f t="shared" si="81"/>
        <v/>
      </c>
      <c r="AA72" s="194"/>
      <c r="AB72" s="194"/>
      <c r="AC72" s="194"/>
      <c r="AD72" s="196" t="str">
        <f>IFERROR(IF(AND(W71="Probabilidad",W72="Probabilidad"),(AF71-(+AF71*Z72)),IF(AND(W71="Impacto",W72="Probabilidad"),(AF70-(+AF70*Z72)),IF(W72="Impacto",AF71,""))),"")</f>
        <v/>
      </c>
      <c r="AE72" s="197" t="str">
        <f t="shared" si="58"/>
        <v/>
      </c>
      <c r="AF72" s="195" t="str">
        <f t="shared" si="82"/>
        <v/>
      </c>
      <c r="AG72" s="197" t="str">
        <f t="shared" si="60"/>
        <v/>
      </c>
      <c r="AH72" s="195" t="str">
        <f>IFERROR(IF(AND(W71="Impacto",W72="Impacto"),(AH71-(+AH71*Z72)),IF(AND(W71="Probabilidad",W72="Impacto"),(AH70-(+AH70*Z72)),IF(W72="Probabilidad",AH71,""))),"")</f>
        <v/>
      </c>
      <c r="AI72" s="198" t="str">
        <f t="shared" si="83"/>
        <v/>
      </c>
      <c r="AJ72" s="199"/>
      <c r="AK72" s="190"/>
      <c r="AL72" s="200"/>
      <c r="AM72" s="200"/>
      <c r="AN72" s="201"/>
      <c r="AO72" s="382"/>
      <c r="AP72" s="382"/>
      <c r="AQ72" s="382"/>
    </row>
    <row r="73" spans="1:43" s="202" customFormat="1" ht="37.5" customHeight="1" x14ac:dyDescent="0.2">
      <c r="A73" s="397"/>
      <c r="B73" s="395"/>
      <c r="C73" s="339"/>
      <c r="D73" s="339"/>
      <c r="E73" s="339"/>
      <c r="F73" s="339"/>
      <c r="G73" s="339"/>
      <c r="H73" s="339"/>
      <c r="I73" s="339"/>
      <c r="J73" s="339"/>
      <c r="K73" s="339"/>
      <c r="L73" s="339"/>
      <c r="M73" s="382"/>
      <c r="N73" s="374"/>
      <c r="O73" s="366"/>
      <c r="P73" s="367"/>
      <c r="Q73" s="366">
        <f ca="1">IF(NOT(ISERROR(MATCH(P73,_xlfn.ANCHORARRAY(F84),0))),O86&amp;"Por favor no seleccionar los criterios de impacto",P73)</f>
        <v>0</v>
      </c>
      <c r="R73" s="374"/>
      <c r="S73" s="366"/>
      <c r="T73" s="365"/>
      <c r="U73" s="208">
        <v>4</v>
      </c>
      <c r="V73" s="191"/>
      <c r="W73" s="193" t="str">
        <f t="shared" ref="W73:W75" si="84">IF(OR(X73="Preventivo",X73="Detectivo"),"Probabilidad",IF(X73="Correctivo","Impacto",""))</f>
        <v/>
      </c>
      <c r="X73" s="194"/>
      <c r="Y73" s="194"/>
      <c r="Z73" s="195" t="str">
        <f t="shared" si="81"/>
        <v/>
      </c>
      <c r="AA73" s="194"/>
      <c r="AB73" s="194"/>
      <c r="AC73" s="194"/>
      <c r="AD73" s="196" t="str">
        <f t="shared" ref="AD73:AD75" si="85">IFERROR(IF(AND(W72="Probabilidad",W73="Probabilidad"),(AF72-(+AF72*Z73)),IF(AND(W72="Impacto",W73="Probabilidad"),(AF71-(+AF71*Z73)),IF(W73="Impacto",AF72,""))),"")</f>
        <v/>
      </c>
      <c r="AE73" s="197" t="str">
        <f t="shared" si="58"/>
        <v/>
      </c>
      <c r="AF73" s="195" t="str">
        <f t="shared" si="82"/>
        <v/>
      </c>
      <c r="AG73" s="197" t="str">
        <f t="shared" si="60"/>
        <v/>
      </c>
      <c r="AH73" s="195" t="str">
        <f t="shared" ref="AH73:AH75" si="86">IFERROR(IF(AND(W72="Impacto",W73="Impacto"),(AH72-(+AH72*Z73)),IF(AND(W72="Probabilidad",W73="Impacto"),(AH71-(+AH71*Z73)),IF(W73="Probabilidad",AH72,""))),"")</f>
        <v/>
      </c>
      <c r="AI73" s="198" t="str">
        <f>IFERROR(IF(OR(AND(AE73="Muy Baja",AG73="Leve"),AND(AE73="Muy Baja",AG73="Menor"),AND(AE73="Baja",AG73="Leve")),"Bajo",IF(OR(AND(AE73="Muy baja",AG73="Moderado"),AND(AE73="Baja",AG73="Menor"),AND(AE73="Baja",AG73="Moderado"),AND(AE73="Media",AG73="Leve"),AND(AE73="Media",AG73="Menor"),AND(AE73="Media",AG73="Moderado"),AND(AE73="Alta",AG73="Leve"),AND(AE73="Alta",AG73="Menor")),"Moderado",IF(OR(AND(AE73="Muy Baja",AG73="Mayor"),AND(AE73="Baja",AG73="Mayor"),AND(AE73="Media",AG73="Mayor"),AND(AE73="Alta",AG73="Moderado"),AND(AE73="Alta",AG73="Mayor"),AND(AE73="Muy Alta",AG73="Leve"),AND(AE73="Muy Alta",AG73="Menor"),AND(AE73="Muy Alta",AG73="Moderado"),AND(AE73="Muy Alta",AG73="Mayor")),"Alto",IF(OR(AND(AE73="Muy Baja",AG73="Catastrófico"),AND(AE73="Baja",AG73="Catastrófico"),AND(AE73="Media",AG73="Catastrófico"),AND(AE73="Alta",AG73="Catastrófico"),AND(AE73="Muy Alta",AG73="Catastrófico")),"Extremo","")))),"")</f>
        <v/>
      </c>
      <c r="AJ73" s="199"/>
      <c r="AK73" s="190"/>
      <c r="AL73" s="200"/>
      <c r="AM73" s="200"/>
      <c r="AN73" s="201"/>
      <c r="AO73" s="382"/>
      <c r="AP73" s="382"/>
      <c r="AQ73" s="382"/>
    </row>
    <row r="74" spans="1:43" s="202" customFormat="1" ht="37.5" customHeight="1" x14ac:dyDescent="0.2">
      <c r="A74" s="397"/>
      <c r="B74" s="395"/>
      <c r="C74" s="339"/>
      <c r="D74" s="339"/>
      <c r="E74" s="339"/>
      <c r="F74" s="339"/>
      <c r="G74" s="339"/>
      <c r="H74" s="339"/>
      <c r="I74" s="339"/>
      <c r="J74" s="339"/>
      <c r="K74" s="339"/>
      <c r="L74" s="339"/>
      <c r="M74" s="382"/>
      <c r="N74" s="374"/>
      <c r="O74" s="366"/>
      <c r="P74" s="367"/>
      <c r="Q74" s="366">
        <f ca="1">IF(NOT(ISERROR(MATCH(P74,_xlfn.ANCHORARRAY(F85),0))),O87&amp;"Por favor no seleccionar los criterios de impacto",P74)</f>
        <v>0</v>
      </c>
      <c r="R74" s="374"/>
      <c r="S74" s="366"/>
      <c r="T74" s="365"/>
      <c r="U74" s="208">
        <v>5</v>
      </c>
      <c r="V74" s="191"/>
      <c r="W74" s="193" t="str">
        <f t="shared" si="84"/>
        <v/>
      </c>
      <c r="X74" s="194"/>
      <c r="Y74" s="194"/>
      <c r="Z74" s="195" t="str">
        <f t="shared" si="81"/>
        <v/>
      </c>
      <c r="AA74" s="194"/>
      <c r="AB74" s="194"/>
      <c r="AC74" s="194"/>
      <c r="AD74" s="196" t="str">
        <f t="shared" si="85"/>
        <v/>
      </c>
      <c r="AE74" s="197" t="str">
        <f t="shared" si="58"/>
        <v/>
      </c>
      <c r="AF74" s="195" t="str">
        <f t="shared" si="82"/>
        <v/>
      </c>
      <c r="AG74" s="197" t="str">
        <f t="shared" si="60"/>
        <v/>
      </c>
      <c r="AH74" s="195" t="str">
        <f t="shared" si="86"/>
        <v/>
      </c>
      <c r="AI74" s="198" t="str">
        <f t="shared" ref="AI74:AI75" si="87">IFERROR(IF(OR(AND(AE74="Muy Baja",AG74="Leve"),AND(AE74="Muy Baja",AG74="Menor"),AND(AE74="Baja",AG74="Leve")),"Bajo",IF(OR(AND(AE74="Muy baja",AG74="Moderado"),AND(AE74="Baja",AG74="Menor"),AND(AE74="Baja",AG74="Moderado"),AND(AE74="Media",AG74="Leve"),AND(AE74="Media",AG74="Menor"),AND(AE74="Media",AG74="Moderado"),AND(AE74="Alta",AG74="Leve"),AND(AE74="Alta",AG74="Menor")),"Moderado",IF(OR(AND(AE74="Muy Baja",AG74="Mayor"),AND(AE74="Baja",AG74="Mayor"),AND(AE74="Media",AG74="Mayor"),AND(AE74="Alta",AG74="Moderado"),AND(AE74="Alta",AG74="Mayor"),AND(AE74="Muy Alta",AG74="Leve"),AND(AE74="Muy Alta",AG74="Menor"),AND(AE74="Muy Alta",AG74="Moderado"),AND(AE74="Muy Alta",AG74="Mayor")),"Alto",IF(OR(AND(AE74="Muy Baja",AG74="Catastrófico"),AND(AE74="Baja",AG74="Catastrófico"),AND(AE74="Media",AG74="Catastrófico"),AND(AE74="Alta",AG74="Catastrófico"),AND(AE74="Muy Alta",AG74="Catastrófico")),"Extremo","")))),"")</f>
        <v/>
      </c>
      <c r="AJ74" s="199"/>
      <c r="AK74" s="190"/>
      <c r="AL74" s="200"/>
      <c r="AM74" s="200"/>
      <c r="AN74" s="201"/>
      <c r="AO74" s="382"/>
      <c r="AP74" s="382"/>
      <c r="AQ74" s="382"/>
    </row>
    <row r="75" spans="1:43" s="104" customFormat="1" ht="37.5" customHeight="1" x14ac:dyDescent="0.2">
      <c r="A75" s="397"/>
      <c r="B75" s="396"/>
      <c r="C75" s="339"/>
      <c r="D75" s="339"/>
      <c r="E75" s="339"/>
      <c r="F75" s="339"/>
      <c r="G75" s="339"/>
      <c r="H75" s="339"/>
      <c r="I75" s="339"/>
      <c r="J75" s="339"/>
      <c r="K75" s="339"/>
      <c r="L75" s="339"/>
      <c r="M75" s="382"/>
      <c r="N75" s="374"/>
      <c r="O75" s="366"/>
      <c r="P75" s="367"/>
      <c r="Q75" s="366">
        <f ca="1">IF(NOT(ISERROR(MATCH(P75,_xlfn.ANCHORARRAY(F86),0))),O88&amp;"Por favor no seleccionar los criterios de impacto",P75)</f>
        <v>0</v>
      </c>
      <c r="R75" s="374"/>
      <c r="S75" s="366"/>
      <c r="T75" s="365"/>
      <c r="U75" s="124">
        <v>6</v>
      </c>
      <c r="V75" s="93"/>
      <c r="W75" s="95" t="str">
        <f t="shared" si="84"/>
        <v/>
      </c>
      <c r="X75" s="96"/>
      <c r="Y75" s="96"/>
      <c r="Z75" s="97" t="str">
        <f t="shared" si="81"/>
        <v/>
      </c>
      <c r="AA75" s="96"/>
      <c r="AB75" s="96"/>
      <c r="AC75" s="96"/>
      <c r="AD75" s="98" t="str">
        <f t="shared" si="85"/>
        <v/>
      </c>
      <c r="AE75" s="99" t="str">
        <f t="shared" si="58"/>
        <v/>
      </c>
      <c r="AF75" s="97" t="str">
        <f t="shared" si="82"/>
        <v/>
      </c>
      <c r="AG75" s="99" t="str">
        <f t="shared" si="60"/>
        <v/>
      </c>
      <c r="AH75" s="97" t="str">
        <f t="shared" si="86"/>
        <v/>
      </c>
      <c r="AI75" s="100" t="str">
        <f t="shared" si="87"/>
        <v/>
      </c>
      <c r="AJ75" s="101"/>
      <c r="AK75" s="131"/>
      <c r="AL75" s="132"/>
      <c r="AM75" s="132"/>
      <c r="AN75" s="103"/>
      <c r="AO75" s="382"/>
      <c r="AP75" s="382"/>
      <c r="AQ75" s="382"/>
    </row>
    <row r="76" spans="1:43" ht="49.5" customHeight="1" x14ac:dyDescent="0.2">
      <c r="A76" s="126"/>
      <c r="B76" s="134"/>
      <c r="C76" s="454" t="s">
        <v>222</v>
      </c>
      <c r="D76" s="455"/>
      <c r="E76" s="455"/>
      <c r="F76" s="455"/>
      <c r="G76" s="455"/>
      <c r="H76" s="455"/>
      <c r="I76" s="455"/>
      <c r="J76" s="455"/>
      <c r="K76" s="455"/>
      <c r="L76" s="455"/>
      <c r="M76" s="455"/>
      <c r="N76" s="455"/>
      <c r="O76" s="455"/>
      <c r="P76" s="455"/>
      <c r="Q76" s="455"/>
      <c r="R76" s="455"/>
      <c r="S76" s="455"/>
      <c r="T76" s="455"/>
      <c r="U76" s="455"/>
      <c r="V76" s="455"/>
      <c r="W76" s="455"/>
      <c r="X76" s="455"/>
      <c r="Y76" s="455"/>
      <c r="Z76" s="455"/>
      <c r="AA76" s="455"/>
      <c r="AB76" s="455"/>
      <c r="AC76" s="455"/>
      <c r="AD76" s="455"/>
      <c r="AE76" s="455"/>
      <c r="AF76" s="455"/>
      <c r="AG76" s="455"/>
      <c r="AH76" s="455"/>
      <c r="AI76" s="455"/>
      <c r="AJ76" s="455"/>
      <c r="AK76" s="455"/>
      <c r="AL76" s="455"/>
      <c r="AM76" s="455"/>
      <c r="AN76" s="455"/>
    </row>
    <row r="78" spans="1:43" ht="15.75" x14ac:dyDescent="0.2">
      <c r="A78" s="116"/>
      <c r="B78" s="116"/>
      <c r="C78" s="117" t="s">
        <v>93</v>
      </c>
      <c r="D78" s="116"/>
      <c r="E78" s="116"/>
      <c r="H78" s="116"/>
      <c r="I78" s="116"/>
      <c r="J78" s="116"/>
      <c r="K78" s="116"/>
      <c r="L78" s="116"/>
    </row>
  </sheetData>
  <dataConsolidate/>
  <mergeCells count="312">
    <mergeCell ref="M22:M27"/>
    <mergeCell ref="N22:N27"/>
    <mergeCell ref="O22:O27"/>
    <mergeCell ref="P22:P27"/>
    <mergeCell ref="Q22:Q27"/>
    <mergeCell ref="R22:R27"/>
    <mergeCell ref="S22:S27"/>
    <mergeCell ref="T22:T27"/>
    <mergeCell ref="A22:A27"/>
    <mergeCell ref="D22:D27"/>
    <mergeCell ref="E22:E27"/>
    <mergeCell ref="F22:F27"/>
    <mergeCell ref="G22:G27"/>
    <mergeCell ref="H22:H27"/>
    <mergeCell ref="I22:I27"/>
    <mergeCell ref="J22:J27"/>
    <mergeCell ref="K22:K27"/>
    <mergeCell ref="L22:L27"/>
    <mergeCell ref="A7:M7"/>
    <mergeCell ref="N7:T7"/>
    <mergeCell ref="U7:AC7"/>
    <mergeCell ref="AD7:AJ7"/>
    <mergeCell ref="AK7:AN7"/>
    <mergeCell ref="AO7:AQ7"/>
    <mergeCell ref="A1:D4"/>
    <mergeCell ref="E1:T2"/>
    <mergeCell ref="V1:AQ2"/>
    <mergeCell ref="E3:L3"/>
    <mergeCell ref="M3:T3"/>
    <mergeCell ref="V3:AJ3"/>
    <mergeCell ref="AK3:AQ3"/>
    <mergeCell ref="E4:T4"/>
    <mergeCell ref="V4:AQ4"/>
    <mergeCell ref="H8:H9"/>
    <mergeCell ref="I8:I9"/>
    <mergeCell ref="J8:J9"/>
    <mergeCell ref="K8:K9"/>
    <mergeCell ref="L8:L9"/>
    <mergeCell ref="M8:M9"/>
    <mergeCell ref="A8:A9"/>
    <mergeCell ref="C8:C9"/>
    <mergeCell ref="D8:D9"/>
    <mergeCell ref="E8:E9"/>
    <mergeCell ref="F8:F9"/>
    <mergeCell ref="G8:G9"/>
    <mergeCell ref="B8:B9"/>
    <mergeCell ref="V8:V9"/>
    <mergeCell ref="W8:W9"/>
    <mergeCell ref="X8:AC8"/>
    <mergeCell ref="AD8:AD9"/>
    <mergeCell ref="N8:N9"/>
    <mergeCell ref="O8:O9"/>
    <mergeCell ref="P8:P9"/>
    <mergeCell ref="Q8:Q9"/>
    <mergeCell ref="R8:R9"/>
    <mergeCell ref="S8:S9"/>
    <mergeCell ref="T8:T9"/>
    <mergeCell ref="U8:U9"/>
    <mergeCell ref="AQ8:AQ9"/>
    <mergeCell ref="AK8:AK9"/>
    <mergeCell ref="AL8:AL9"/>
    <mergeCell ref="AM8:AM9"/>
    <mergeCell ref="AN8:AN9"/>
    <mergeCell ref="AO8:AO9"/>
    <mergeCell ref="AP8:AP9"/>
    <mergeCell ref="AE8:AE9"/>
    <mergeCell ref="AF8:AF9"/>
    <mergeCell ref="AG8:AG9"/>
    <mergeCell ref="AH8:AH9"/>
    <mergeCell ref="AI8:AI9"/>
    <mergeCell ref="AJ8:AJ9"/>
    <mergeCell ref="A10:A15"/>
    <mergeCell ref="C10:C15"/>
    <mergeCell ref="D10:D15"/>
    <mergeCell ref="E10:E15"/>
    <mergeCell ref="F10:F15"/>
    <mergeCell ref="G10:G15"/>
    <mergeCell ref="H10:H15"/>
    <mergeCell ref="I10:I15"/>
    <mergeCell ref="J10:J15"/>
    <mergeCell ref="B10:B15"/>
    <mergeCell ref="AQ10:AQ15"/>
    <mergeCell ref="Q10:Q15"/>
    <mergeCell ref="A16:A21"/>
    <mergeCell ref="C16:C21"/>
    <mergeCell ref="D16:D21"/>
    <mergeCell ref="E16:E21"/>
    <mergeCell ref="F16:F21"/>
    <mergeCell ref="G16:G21"/>
    <mergeCell ref="H16:H21"/>
    <mergeCell ref="I16:I21"/>
    <mergeCell ref="J16:J21"/>
    <mergeCell ref="R10:R15"/>
    <mergeCell ref="S10:S15"/>
    <mergeCell ref="T10:T15"/>
    <mergeCell ref="AO10:AO15"/>
    <mergeCell ref="AP10:AP15"/>
    <mergeCell ref="K10:K15"/>
    <mergeCell ref="L10:L15"/>
    <mergeCell ref="M10:M15"/>
    <mergeCell ref="N10:N15"/>
    <mergeCell ref="O10:O15"/>
    <mergeCell ref="P10:P15"/>
    <mergeCell ref="AQ16:AQ21"/>
    <mergeCell ref="Q16:Q21"/>
    <mergeCell ref="A28:A33"/>
    <mergeCell ref="C28:C33"/>
    <mergeCell ref="D28:D33"/>
    <mergeCell ref="E28:E33"/>
    <mergeCell ref="F28:F33"/>
    <mergeCell ref="G28:G33"/>
    <mergeCell ref="H28:H33"/>
    <mergeCell ref="I28:I33"/>
    <mergeCell ref="J28:J33"/>
    <mergeCell ref="R16:R21"/>
    <mergeCell ref="S16:S21"/>
    <mergeCell ref="T16:T21"/>
    <mergeCell ref="AO16:AO21"/>
    <mergeCell ref="AP16:AP21"/>
    <mergeCell ref="K16:K21"/>
    <mergeCell ref="L16:L21"/>
    <mergeCell ref="M16:M21"/>
    <mergeCell ref="N16:N21"/>
    <mergeCell ref="O16:O21"/>
    <mergeCell ref="P16:P21"/>
    <mergeCell ref="AQ28:AQ33"/>
    <mergeCell ref="Q28:Q33"/>
    <mergeCell ref="R28:R33"/>
    <mergeCell ref="S28:S33"/>
    <mergeCell ref="T28:T33"/>
    <mergeCell ref="AO28:AO33"/>
    <mergeCell ref="AP28:AP33"/>
    <mergeCell ref="K28:K33"/>
    <mergeCell ref="L28:L33"/>
    <mergeCell ref="M28:M33"/>
    <mergeCell ref="N28:N33"/>
    <mergeCell ref="O28:O33"/>
    <mergeCell ref="P28:P33"/>
    <mergeCell ref="A46:A51"/>
    <mergeCell ref="Q34:Q39"/>
    <mergeCell ref="R34:R39"/>
    <mergeCell ref="S34:S39"/>
    <mergeCell ref="T34:T39"/>
    <mergeCell ref="K34:K39"/>
    <mergeCell ref="L34:L39"/>
    <mergeCell ref="M34:M39"/>
    <mergeCell ref="N34:N39"/>
    <mergeCell ref="O34:O39"/>
    <mergeCell ref="P34:P39"/>
    <mergeCell ref="A34:A39"/>
    <mergeCell ref="C34:C39"/>
    <mergeCell ref="D34:D39"/>
    <mergeCell ref="E34:E39"/>
    <mergeCell ref="F34:F39"/>
    <mergeCell ref="G34:G39"/>
    <mergeCell ref="H34:H39"/>
    <mergeCell ref="I34:I39"/>
    <mergeCell ref="J34:J39"/>
    <mergeCell ref="D46:D51"/>
    <mergeCell ref="E46:E51"/>
    <mergeCell ref="F46:F51"/>
    <mergeCell ref="J46:J51"/>
    <mergeCell ref="A52:A57"/>
    <mergeCell ref="C52:C57"/>
    <mergeCell ref="D52:D57"/>
    <mergeCell ref="E52:E57"/>
    <mergeCell ref="F52:F57"/>
    <mergeCell ref="G52:G57"/>
    <mergeCell ref="H52:H57"/>
    <mergeCell ref="I52:I57"/>
    <mergeCell ref="J52:J57"/>
    <mergeCell ref="A58:A63"/>
    <mergeCell ref="C58:C63"/>
    <mergeCell ref="D58:D63"/>
    <mergeCell ref="E58:E63"/>
    <mergeCell ref="F58:F63"/>
    <mergeCell ref="G58:G63"/>
    <mergeCell ref="H58:H63"/>
    <mergeCell ref="I58:I63"/>
    <mergeCell ref="J58:J63"/>
    <mergeCell ref="D64:D69"/>
    <mergeCell ref="E64:E69"/>
    <mergeCell ref="F64:F69"/>
    <mergeCell ref="G64:G69"/>
    <mergeCell ref="H64:H69"/>
    <mergeCell ref="I64:I69"/>
    <mergeCell ref="J64:J69"/>
    <mergeCell ref="AQ52:AQ57"/>
    <mergeCell ref="Q52:Q57"/>
    <mergeCell ref="R52:R57"/>
    <mergeCell ref="S52:S57"/>
    <mergeCell ref="T52:T57"/>
    <mergeCell ref="AO52:AO57"/>
    <mergeCell ref="AP52:AP57"/>
    <mergeCell ref="K52:K57"/>
    <mergeCell ref="L52:L57"/>
    <mergeCell ref="M52:M57"/>
    <mergeCell ref="N52:N57"/>
    <mergeCell ref="O52:O57"/>
    <mergeCell ref="P52:P57"/>
    <mergeCell ref="AQ58:AQ63"/>
    <mergeCell ref="Q58:Q63"/>
    <mergeCell ref="R58:R63"/>
    <mergeCell ref="S58:S63"/>
    <mergeCell ref="T58:T63"/>
    <mergeCell ref="AO58:AO63"/>
    <mergeCell ref="AP58:AP63"/>
    <mergeCell ref="K58:K63"/>
    <mergeCell ref="L58:L63"/>
    <mergeCell ref="M58:M63"/>
    <mergeCell ref="N58:N63"/>
    <mergeCell ref="O58:O63"/>
    <mergeCell ref="P58:P63"/>
    <mergeCell ref="AQ64:AQ69"/>
    <mergeCell ref="A70:A75"/>
    <mergeCell ref="C70:C75"/>
    <mergeCell ref="D70:D75"/>
    <mergeCell ref="E70:E75"/>
    <mergeCell ref="F70:F75"/>
    <mergeCell ref="G70:G75"/>
    <mergeCell ref="H70:H75"/>
    <mergeCell ref="I70:I75"/>
    <mergeCell ref="J70:J75"/>
    <mergeCell ref="Q64:Q69"/>
    <mergeCell ref="R64:R69"/>
    <mergeCell ref="S64:S69"/>
    <mergeCell ref="T64:T69"/>
    <mergeCell ref="AO64:AO69"/>
    <mergeCell ref="AP64:AP69"/>
    <mergeCell ref="K64:K69"/>
    <mergeCell ref="L64:L69"/>
    <mergeCell ref="M64:M69"/>
    <mergeCell ref="N64:N69"/>
    <mergeCell ref="O64:O69"/>
    <mergeCell ref="P64:P69"/>
    <mergeCell ref="AQ70:AQ75"/>
    <mergeCell ref="A64:A69"/>
    <mergeCell ref="C76:AN76"/>
    <mergeCell ref="Q70:Q75"/>
    <mergeCell ref="R70:R75"/>
    <mergeCell ref="S70:S75"/>
    <mergeCell ref="T70:T75"/>
    <mergeCell ref="AO70:AO75"/>
    <mergeCell ref="AP70:AP75"/>
    <mergeCell ref="K70:K75"/>
    <mergeCell ref="L70:L75"/>
    <mergeCell ref="M70:M75"/>
    <mergeCell ref="N70:N75"/>
    <mergeCell ref="O70:O75"/>
    <mergeCell ref="P70:P75"/>
    <mergeCell ref="B16:B21"/>
    <mergeCell ref="B28:B33"/>
    <mergeCell ref="B34:B39"/>
    <mergeCell ref="B46:B51"/>
    <mergeCell ref="B52:B57"/>
    <mergeCell ref="B58:B63"/>
    <mergeCell ref="B64:B69"/>
    <mergeCell ref="B70:B75"/>
    <mergeCell ref="C46:C51"/>
    <mergeCell ref="C64:C69"/>
    <mergeCell ref="B22:B27"/>
    <mergeCell ref="C22:C27"/>
    <mergeCell ref="K46:K51"/>
    <mergeCell ref="AO46:AO51"/>
    <mergeCell ref="AP46:AP51"/>
    <mergeCell ref="AQ46:AQ51"/>
    <mergeCell ref="G46:G51"/>
    <mergeCell ref="T46:T51"/>
    <mergeCell ref="O46:O51"/>
    <mergeCell ref="P46:P51"/>
    <mergeCell ref="Q46:Q51"/>
    <mergeCell ref="R46:R51"/>
    <mergeCell ref="S46:S51"/>
    <mergeCell ref="I46:I51"/>
    <mergeCell ref="H46:H51"/>
    <mergeCell ref="M46:M51"/>
    <mergeCell ref="N46:N51"/>
    <mergeCell ref="L46:L51"/>
    <mergeCell ref="AK34:AK35"/>
    <mergeCell ref="AL34:AL35"/>
    <mergeCell ref="AM34:AM35"/>
    <mergeCell ref="AN34:AN35"/>
    <mergeCell ref="AO34:AO35"/>
    <mergeCell ref="AP34:AP35"/>
    <mergeCell ref="AQ34:AQ35"/>
    <mergeCell ref="A40:A45"/>
    <mergeCell ref="B40:B45"/>
    <mergeCell ref="C40:C45"/>
    <mergeCell ref="D40:D45"/>
    <mergeCell ref="E40:E45"/>
    <mergeCell ref="F40:F45"/>
    <mergeCell ref="G40:G45"/>
    <mergeCell ref="H40:H45"/>
    <mergeCell ref="I40:I45"/>
    <mergeCell ref="J40:J45"/>
    <mergeCell ref="K40:K45"/>
    <mergeCell ref="L40:L45"/>
    <mergeCell ref="M40:M45"/>
    <mergeCell ref="N40:N45"/>
    <mergeCell ref="O40:O45"/>
    <mergeCell ref="P40:P45"/>
    <mergeCell ref="Q40:Q45"/>
    <mergeCell ref="AQ40:AQ42"/>
    <mergeCell ref="R40:R45"/>
    <mergeCell ref="S40:S45"/>
    <mergeCell ref="T40:T45"/>
    <mergeCell ref="AK40:AK42"/>
    <mergeCell ref="AL40:AL42"/>
    <mergeCell ref="AM40:AM42"/>
    <mergeCell ref="AN40:AN42"/>
    <mergeCell ref="AO40:AO42"/>
    <mergeCell ref="AP40:AP42"/>
  </mergeCells>
  <conditionalFormatting sqref="R46 R52 R58 R64 R70">
    <cfRule type="cellIs" dxfId="586" priority="425" operator="equal">
      <formula>"Catastrófico"</formula>
    </cfRule>
    <cfRule type="cellIs" dxfId="585" priority="426" operator="equal">
      <formula>"Mayor"</formula>
    </cfRule>
    <cfRule type="cellIs" dxfId="584" priority="427" operator="equal">
      <formula>"Moderado"</formula>
    </cfRule>
    <cfRule type="cellIs" dxfId="583" priority="428" operator="equal">
      <formula>"Menor"</formula>
    </cfRule>
    <cfRule type="cellIs" dxfId="582" priority="429" operator="equal">
      <formula>"Leve"</formula>
    </cfRule>
  </conditionalFormatting>
  <conditionalFormatting sqref="N64">
    <cfRule type="cellIs" dxfId="581" priority="251" operator="equal">
      <formula>"Muy Alta"</formula>
    </cfRule>
    <cfRule type="cellIs" dxfId="580" priority="252" operator="equal">
      <formula>"Alta"</formula>
    </cfRule>
    <cfRule type="cellIs" dxfId="579" priority="253" operator="equal">
      <formula>"Media"</formula>
    </cfRule>
    <cfRule type="cellIs" dxfId="578" priority="254" operator="equal">
      <formula>"Baja"</formula>
    </cfRule>
    <cfRule type="cellIs" dxfId="577" priority="255" operator="equal">
      <formula>"Muy Baja"</formula>
    </cfRule>
  </conditionalFormatting>
  <conditionalFormatting sqref="N46">
    <cfRule type="cellIs" dxfId="576" priority="315" operator="equal">
      <formula>"Muy Alta"</formula>
    </cfRule>
    <cfRule type="cellIs" dxfId="575" priority="316" operator="equal">
      <formula>"Alta"</formula>
    </cfRule>
    <cfRule type="cellIs" dxfId="574" priority="317" operator="equal">
      <formula>"Media"</formula>
    </cfRule>
    <cfRule type="cellIs" dxfId="573" priority="318" operator="equal">
      <formula>"Baja"</formula>
    </cfRule>
    <cfRule type="cellIs" dxfId="572" priority="319" operator="equal">
      <formula>"Muy Baja"</formula>
    </cfRule>
  </conditionalFormatting>
  <conditionalFormatting sqref="T46">
    <cfRule type="cellIs" dxfId="571" priority="311" operator="equal">
      <formula>"Extremo"</formula>
    </cfRule>
    <cfRule type="cellIs" dxfId="570" priority="312" operator="equal">
      <formula>"Alto"</formula>
    </cfRule>
    <cfRule type="cellIs" dxfId="569" priority="313" operator="equal">
      <formula>"Moderado"</formula>
    </cfRule>
    <cfRule type="cellIs" dxfId="568" priority="314" operator="equal">
      <formula>"Bajo"</formula>
    </cfRule>
  </conditionalFormatting>
  <conditionalFormatting sqref="AE46:AE51">
    <cfRule type="cellIs" dxfId="567" priority="306" operator="equal">
      <formula>"Muy Alta"</formula>
    </cfRule>
    <cfRule type="cellIs" dxfId="566" priority="307" operator="equal">
      <formula>"Alta"</formula>
    </cfRule>
    <cfRule type="cellIs" dxfId="565" priority="308" operator="equal">
      <formula>"Media"</formula>
    </cfRule>
    <cfRule type="cellIs" dxfId="564" priority="309" operator="equal">
      <formula>"Baja"</formula>
    </cfRule>
    <cfRule type="cellIs" dxfId="563" priority="310" operator="equal">
      <formula>"Muy Baja"</formula>
    </cfRule>
  </conditionalFormatting>
  <conditionalFormatting sqref="AG46:AG51">
    <cfRule type="cellIs" dxfId="562" priority="301" operator="equal">
      <formula>"Catastrófico"</formula>
    </cfRule>
    <cfRule type="cellIs" dxfId="561" priority="302" operator="equal">
      <formula>"Mayor"</formula>
    </cfRule>
    <cfRule type="cellIs" dxfId="560" priority="303" operator="equal">
      <formula>"Moderado"</formula>
    </cfRule>
    <cfRule type="cellIs" dxfId="559" priority="304" operator="equal">
      <formula>"Menor"</formula>
    </cfRule>
    <cfRule type="cellIs" dxfId="558" priority="305" operator="equal">
      <formula>"Leve"</formula>
    </cfRule>
  </conditionalFormatting>
  <conditionalFormatting sqref="AI46:AI51">
    <cfRule type="cellIs" dxfId="557" priority="297" operator="equal">
      <formula>"Extremo"</formula>
    </cfRule>
    <cfRule type="cellIs" dxfId="556" priority="298" operator="equal">
      <formula>"Alto"</formula>
    </cfRule>
    <cfRule type="cellIs" dxfId="555" priority="299" operator="equal">
      <formula>"Moderado"</formula>
    </cfRule>
    <cfRule type="cellIs" dxfId="554" priority="300" operator="equal">
      <formula>"Bajo"</formula>
    </cfRule>
  </conditionalFormatting>
  <conditionalFormatting sqref="N52">
    <cfRule type="cellIs" dxfId="553" priority="292" operator="equal">
      <formula>"Muy Alta"</formula>
    </cfRule>
    <cfRule type="cellIs" dxfId="552" priority="293" operator="equal">
      <formula>"Alta"</formula>
    </cfRule>
    <cfRule type="cellIs" dxfId="551" priority="294" operator="equal">
      <formula>"Media"</formula>
    </cfRule>
    <cfRule type="cellIs" dxfId="550" priority="295" operator="equal">
      <formula>"Baja"</formula>
    </cfRule>
    <cfRule type="cellIs" dxfId="549" priority="296" operator="equal">
      <formula>"Muy Baja"</formula>
    </cfRule>
  </conditionalFormatting>
  <conditionalFormatting sqref="T52">
    <cfRule type="cellIs" dxfId="548" priority="288" operator="equal">
      <formula>"Extremo"</formula>
    </cfRule>
    <cfRule type="cellIs" dxfId="547" priority="289" operator="equal">
      <formula>"Alto"</formula>
    </cfRule>
    <cfRule type="cellIs" dxfId="546" priority="290" operator="equal">
      <formula>"Moderado"</formula>
    </cfRule>
    <cfRule type="cellIs" dxfId="545" priority="291" operator="equal">
      <formula>"Bajo"</formula>
    </cfRule>
  </conditionalFormatting>
  <conditionalFormatting sqref="AE52:AE57">
    <cfRule type="cellIs" dxfId="544" priority="283" operator="equal">
      <formula>"Muy Alta"</formula>
    </cfRule>
    <cfRule type="cellIs" dxfId="543" priority="284" operator="equal">
      <formula>"Alta"</formula>
    </cfRule>
    <cfRule type="cellIs" dxfId="542" priority="285" operator="equal">
      <formula>"Media"</formula>
    </cfRule>
    <cfRule type="cellIs" dxfId="541" priority="286" operator="equal">
      <formula>"Baja"</formula>
    </cfRule>
    <cfRule type="cellIs" dxfId="540" priority="287" operator="equal">
      <formula>"Muy Baja"</formula>
    </cfRule>
  </conditionalFormatting>
  <conditionalFormatting sqref="AG52:AG57">
    <cfRule type="cellIs" dxfId="539" priority="278" operator="equal">
      <formula>"Catastrófico"</formula>
    </cfRule>
    <cfRule type="cellIs" dxfId="538" priority="279" operator="equal">
      <formula>"Mayor"</formula>
    </cfRule>
    <cfRule type="cellIs" dxfId="537" priority="280" operator="equal">
      <formula>"Moderado"</formula>
    </cfRule>
    <cfRule type="cellIs" dxfId="536" priority="281" operator="equal">
      <formula>"Menor"</formula>
    </cfRule>
    <cfRule type="cellIs" dxfId="535" priority="282" operator="equal">
      <formula>"Leve"</formula>
    </cfRule>
  </conditionalFormatting>
  <conditionalFormatting sqref="AI52:AI57">
    <cfRule type="cellIs" dxfId="534" priority="274" operator="equal">
      <formula>"Extremo"</formula>
    </cfRule>
    <cfRule type="cellIs" dxfId="533" priority="275" operator="equal">
      <formula>"Alto"</formula>
    </cfRule>
    <cfRule type="cellIs" dxfId="532" priority="276" operator="equal">
      <formula>"Moderado"</formula>
    </cfRule>
    <cfRule type="cellIs" dxfId="531" priority="277" operator="equal">
      <formula>"Bajo"</formula>
    </cfRule>
  </conditionalFormatting>
  <conditionalFormatting sqref="T58">
    <cfRule type="cellIs" dxfId="530" priority="270" operator="equal">
      <formula>"Extremo"</formula>
    </cfRule>
    <cfRule type="cellIs" dxfId="529" priority="271" operator="equal">
      <formula>"Alto"</formula>
    </cfRule>
    <cfRule type="cellIs" dxfId="528" priority="272" operator="equal">
      <formula>"Moderado"</formula>
    </cfRule>
    <cfRule type="cellIs" dxfId="527" priority="273" operator="equal">
      <formula>"Bajo"</formula>
    </cfRule>
  </conditionalFormatting>
  <conditionalFormatting sqref="AE58:AE63">
    <cfRule type="cellIs" dxfId="526" priority="265" operator="equal">
      <formula>"Muy Alta"</formula>
    </cfRule>
    <cfRule type="cellIs" dxfId="525" priority="266" operator="equal">
      <formula>"Alta"</formula>
    </cfRule>
    <cfRule type="cellIs" dxfId="524" priority="267" operator="equal">
      <formula>"Media"</formula>
    </cfRule>
    <cfRule type="cellIs" dxfId="523" priority="268" operator="equal">
      <formula>"Baja"</formula>
    </cfRule>
    <cfRule type="cellIs" dxfId="522" priority="269" operator="equal">
      <formula>"Muy Baja"</formula>
    </cfRule>
  </conditionalFormatting>
  <conditionalFormatting sqref="AG58:AG63">
    <cfRule type="cellIs" dxfId="521" priority="260" operator="equal">
      <formula>"Catastrófico"</formula>
    </cfRule>
    <cfRule type="cellIs" dxfId="520" priority="261" operator="equal">
      <formula>"Mayor"</formula>
    </cfRule>
    <cfRule type="cellIs" dxfId="519" priority="262" operator="equal">
      <formula>"Moderado"</formula>
    </cfRule>
    <cfRule type="cellIs" dxfId="518" priority="263" operator="equal">
      <formula>"Menor"</formula>
    </cfRule>
    <cfRule type="cellIs" dxfId="517" priority="264" operator="equal">
      <formula>"Leve"</formula>
    </cfRule>
  </conditionalFormatting>
  <conditionalFormatting sqref="AI58:AI63">
    <cfRule type="cellIs" dxfId="516" priority="256" operator="equal">
      <formula>"Extremo"</formula>
    </cfRule>
    <cfRule type="cellIs" dxfId="515" priority="257" operator="equal">
      <formula>"Alto"</formula>
    </cfRule>
    <cfRule type="cellIs" dxfId="514" priority="258" operator="equal">
      <formula>"Moderado"</formula>
    </cfRule>
    <cfRule type="cellIs" dxfId="513" priority="259" operator="equal">
      <formula>"Bajo"</formula>
    </cfRule>
  </conditionalFormatting>
  <conditionalFormatting sqref="T64">
    <cfRule type="cellIs" dxfId="512" priority="247" operator="equal">
      <formula>"Extremo"</formula>
    </cfRule>
    <cfRule type="cellIs" dxfId="511" priority="248" operator="equal">
      <formula>"Alto"</formula>
    </cfRule>
    <cfRule type="cellIs" dxfId="510" priority="249" operator="equal">
      <formula>"Moderado"</formula>
    </cfRule>
    <cfRule type="cellIs" dxfId="509" priority="250" operator="equal">
      <formula>"Bajo"</formula>
    </cfRule>
  </conditionalFormatting>
  <conditionalFormatting sqref="AE64:AE69">
    <cfRule type="cellIs" dxfId="508" priority="242" operator="equal">
      <formula>"Muy Alta"</formula>
    </cfRule>
    <cfRule type="cellIs" dxfId="507" priority="243" operator="equal">
      <formula>"Alta"</formula>
    </cfRule>
    <cfRule type="cellIs" dxfId="506" priority="244" operator="equal">
      <formula>"Media"</formula>
    </cfRule>
    <cfRule type="cellIs" dxfId="505" priority="245" operator="equal">
      <formula>"Baja"</formula>
    </cfRule>
    <cfRule type="cellIs" dxfId="504" priority="246" operator="equal">
      <formula>"Muy Baja"</formula>
    </cfRule>
  </conditionalFormatting>
  <conditionalFormatting sqref="AG64:AG69">
    <cfRule type="cellIs" dxfId="503" priority="237" operator="equal">
      <formula>"Catastrófico"</formula>
    </cfRule>
    <cfRule type="cellIs" dxfId="502" priority="238" operator="equal">
      <formula>"Mayor"</formula>
    </cfRule>
    <cfRule type="cellIs" dxfId="501" priority="239" operator="equal">
      <formula>"Moderado"</formula>
    </cfRule>
    <cfRule type="cellIs" dxfId="500" priority="240" operator="equal">
      <formula>"Menor"</formula>
    </cfRule>
    <cfRule type="cellIs" dxfId="499" priority="241" operator="equal">
      <formula>"Leve"</formula>
    </cfRule>
  </conditionalFormatting>
  <conditionalFormatting sqref="AI64:AI69">
    <cfRule type="cellIs" dxfId="498" priority="233" operator="equal">
      <formula>"Extremo"</formula>
    </cfRule>
    <cfRule type="cellIs" dxfId="497" priority="234" operator="equal">
      <formula>"Alto"</formula>
    </cfRule>
    <cfRule type="cellIs" dxfId="496" priority="235" operator="equal">
      <formula>"Moderado"</formula>
    </cfRule>
    <cfRule type="cellIs" dxfId="495" priority="236" operator="equal">
      <formula>"Bajo"</formula>
    </cfRule>
  </conditionalFormatting>
  <conditionalFormatting sqref="N70">
    <cfRule type="cellIs" dxfId="494" priority="228" operator="equal">
      <formula>"Muy Alta"</formula>
    </cfRule>
    <cfRule type="cellIs" dxfId="493" priority="229" operator="equal">
      <formula>"Alta"</formula>
    </cfRule>
    <cfRule type="cellIs" dxfId="492" priority="230" operator="equal">
      <formula>"Media"</formula>
    </cfRule>
    <cfRule type="cellIs" dxfId="491" priority="231" operator="equal">
      <formula>"Baja"</formula>
    </cfRule>
    <cfRule type="cellIs" dxfId="490" priority="232" operator="equal">
      <formula>"Muy Baja"</formula>
    </cfRule>
  </conditionalFormatting>
  <conditionalFormatting sqref="T70">
    <cfRule type="cellIs" dxfId="489" priority="224" operator="equal">
      <formula>"Extremo"</formula>
    </cfRule>
    <cfRule type="cellIs" dxfId="488" priority="225" operator="equal">
      <formula>"Alto"</formula>
    </cfRule>
    <cfRule type="cellIs" dxfId="487" priority="226" operator="equal">
      <formula>"Moderado"</formula>
    </cfRule>
    <cfRule type="cellIs" dxfId="486" priority="227" operator="equal">
      <formula>"Bajo"</formula>
    </cfRule>
  </conditionalFormatting>
  <conditionalFormatting sqref="AE70:AE75">
    <cfRule type="cellIs" dxfId="485" priority="219" operator="equal">
      <formula>"Muy Alta"</formula>
    </cfRule>
    <cfRule type="cellIs" dxfId="484" priority="220" operator="equal">
      <formula>"Alta"</formula>
    </cfRule>
    <cfRule type="cellIs" dxfId="483" priority="221" operator="equal">
      <formula>"Media"</formula>
    </cfRule>
    <cfRule type="cellIs" dxfId="482" priority="222" operator="equal">
      <formula>"Baja"</formula>
    </cfRule>
    <cfRule type="cellIs" dxfId="481" priority="223" operator="equal">
      <formula>"Muy Baja"</formula>
    </cfRule>
  </conditionalFormatting>
  <conditionalFormatting sqref="AG70:AG75">
    <cfRule type="cellIs" dxfId="480" priority="214" operator="equal">
      <formula>"Catastrófico"</formula>
    </cfRule>
    <cfRule type="cellIs" dxfId="479" priority="215" operator="equal">
      <formula>"Mayor"</formula>
    </cfRule>
    <cfRule type="cellIs" dxfId="478" priority="216" operator="equal">
      <formula>"Moderado"</formula>
    </cfRule>
    <cfRule type="cellIs" dxfId="477" priority="217" operator="equal">
      <formula>"Menor"</formula>
    </cfRule>
    <cfRule type="cellIs" dxfId="476" priority="218" operator="equal">
      <formula>"Leve"</formula>
    </cfRule>
  </conditionalFormatting>
  <conditionalFormatting sqref="AI70:AI75">
    <cfRule type="cellIs" dxfId="475" priority="210" operator="equal">
      <formula>"Extremo"</formula>
    </cfRule>
    <cfRule type="cellIs" dxfId="474" priority="211" operator="equal">
      <formula>"Alto"</formula>
    </cfRule>
    <cfRule type="cellIs" dxfId="473" priority="212" operator="equal">
      <formula>"Moderado"</formula>
    </cfRule>
    <cfRule type="cellIs" dxfId="472" priority="213" operator="equal">
      <formula>"Bajo"</formula>
    </cfRule>
  </conditionalFormatting>
  <conditionalFormatting sqref="Q46:Q75">
    <cfRule type="containsText" dxfId="471" priority="209" operator="containsText" text="❌">
      <formula>NOT(ISERROR(SEARCH("❌",Q46)))</formula>
    </cfRule>
  </conditionalFormatting>
  <conditionalFormatting sqref="N58">
    <cfRule type="cellIs" dxfId="470" priority="204" operator="equal">
      <formula>"Muy Alta"</formula>
    </cfRule>
    <cfRule type="cellIs" dxfId="469" priority="205" operator="equal">
      <formula>"Alta"</formula>
    </cfRule>
    <cfRule type="cellIs" dxfId="468" priority="206" operator="equal">
      <formula>"Media"</formula>
    </cfRule>
    <cfRule type="cellIs" dxfId="467" priority="207" operator="equal">
      <formula>"Baja"</formula>
    </cfRule>
    <cfRule type="cellIs" dxfId="466" priority="208" operator="equal">
      <formula>"Muy Baja"</formula>
    </cfRule>
  </conditionalFormatting>
  <conditionalFormatting sqref="R10">
    <cfRule type="cellIs" dxfId="465" priority="170" operator="equal">
      <formula>"Catastrófico"</formula>
    </cfRule>
    <cfRule type="cellIs" dxfId="464" priority="171" operator="equal">
      <formula>"Mayor"</formula>
    </cfRule>
    <cfRule type="cellIs" dxfId="463" priority="172" operator="equal">
      <formula>"Moderado"</formula>
    </cfRule>
    <cfRule type="cellIs" dxfId="462" priority="173" operator="equal">
      <formula>"Menor"</formula>
    </cfRule>
    <cfRule type="cellIs" dxfId="461" priority="174" operator="equal">
      <formula>"Leve"</formula>
    </cfRule>
  </conditionalFormatting>
  <conditionalFormatting sqref="N10">
    <cfRule type="cellIs" dxfId="460" priority="165" operator="equal">
      <formula>"Muy Alta"</formula>
    </cfRule>
    <cfRule type="cellIs" dxfId="459" priority="166" operator="equal">
      <formula>"Alta"</formula>
    </cfRule>
    <cfRule type="cellIs" dxfId="458" priority="167" operator="equal">
      <formula>"Media"</formula>
    </cfRule>
    <cfRule type="cellIs" dxfId="457" priority="168" operator="equal">
      <formula>"Baja"</formula>
    </cfRule>
    <cfRule type="cellIs" dxfId="456" priority="169" operator="equal">
      <formula>"Muy Baja"</formula>
    </cfRule>
  </conditionalFormatting>
  <conditionalFormatting sqref="T10">
    <cfRule type="cellIs" dxfId="455" priority="161" operator="equal">
      <formula>"Extremo"</formula>
    </cfRule>
    <cfRule type="cellIs" dxfId="454" priority="162" operator="equal">
      <formula>"Alto"</formula>
    </cfRule>
    <cfRule type="cellIs" dxfId="453" priority="163" operator="equal">
      <formula>"Moderado"</formula>
    </cfRule>
    <cfRule type="cellIs" dxfId="452" priority="164" operator="equal">
      <formula>"Bajo"</formula>
    </cfRule>
  </conditionalFormatting>
  <conditionalFormatting sqref="AE10:AE15">
    <cfRule type="cellIs" dxfId="451" priority="156" operator="equal">
      <formula>"Muy Alta"</formula>
    </cfRule>
    <cfRule type="cellIs" dxfId="450" priority="157" operator="equal">
      <formula>"Alta"</formula>
    </cfRule>
    <cfRule type="cellIs" dxfId="449" priority="158" operator="equal">
      <formula>"Media"</formula>
    </cfRule>
    <cfRule type="cellIs" dxfId="448" priority="159" operator="equal">
      <formula>"Baja"</formula>
    </cfRule>
    <cfRule type="cellIs" dxfId="447" priority="160" operator="equal">
      <formula>"Muy Baja"</formula>
    </cfRule>
  </conditionalFormatting>
  <conditionalFormatting sqref="AG10:AG15">
    <cfRule type="cellIs" dxfId="446" priority="151" operator="equal">
      <formula>"Catastrófico"</formula>
    </cfRule>
    <cfRule type="cellIs" dxfId="445" priority="152" operator="equal">
      <formula>"Mayor"</formula>
    </cfRule>
    <cfRule type="cellIs" dxfId="444" priority="153" operator="equal">
      <formula>"Moderado"</formula>
    </cfRule>
    <cfRule type="cellIs" dxfId="443" priority="154" operator="equal">
      <formula>"Menor"</formula>
    </cfRule>
    <cfRule type="cellIs" dxfId="442" priority="155" operator="equal">
      <formula>"Leve"</formula>
    </cfRule>
  </conditionalFormatting>
  <conditionalFormatting sqref="AI10:AI15">
    <cfRule type="cellIs" dxfId="441" priority="147" operator="equal">
      <formula>"Extremo"</formula>
    </cfRule>
    <cfRule type="cellIs" dxfId="440" priority="148" operator="equal">
      <formula>"Alto"</formula>
    </cfRule>
    <cfRule type="cellIs" dxfId="439" priority="149" operator="equal">
      <formula>"Moderado"</formula>
    </cfRule>
    <cfRule type="cellIs" dxfId="438" priority="150" operator="equal">
      <formula>"Bajo"</formula>
    </cfRule>
  </conditionalFormatting>
  <conditionalFormatting sqref="Q10:Q15">
    <cfRule type="containsText" dxfId="437" priority="146" operator="containsText" text="❌">
      <formula>NOT(ISERROR(SEARCH("❌",Q10)))</formula>
    </cfRule>
  </conditionalFormatting>
  <conditionalFormatting sqref="R16">
    <cfRule type="cellIs" dxfId="436" priority="141" operator="equal">
      <formula>"Catastrófico"</formula>
    </cfRule>
    <cfRule type="cellIs" dxfId="435" priority="142" operator="equal">
      <formula>"Mayor"</formula>
    </cfRule>
    <cfRule type="cellIs" dxfId="434" priority="143" operator="equal">
      <formula>"Moderado"</formula>
    </cfRule>
    <cfRule type="cellIs" dxfId="433" priority="144" operator="equal">
      <formula>"Menor"</formula>
    </cfRule>
    <cfRule type="cellIs" dxfId="432" priority="145" operator="equal">
      <formula>"Leve"</formula>
    </cfRule>
  </conditionalFormatting>
  <conditionalFormatting sqref="N16">
    <cfRule type="cellIs" dxfId="431" priority="136" operator="equal">
      <formula>"Muy Alta"</formula>
    </cfRule>
    <cfRule type="cellIs" dxfId="430" priority="137" operator="equal">
      <formula>"Alta"</formula>
    </cfRule>
    <cfRule type="cellIs" dxfId="429" priority="138" operator="equal">
      <formula>"Media"</formula>
    </cfRule>
    <cfRule type="cellIs" dxfId="428" priority="139" operator="equal">
      <formula>"Baja"</formula>
    </cfRule>
    <cfRule type="cellIs" dxfId="427" priority="140" operator="equal">
      <formula>"Muy Baja"</formula>
    </cfRule>
  </conditionalFormatting>
  <conditionalFormatting sqref="T16">
    <cfRule type="cellIs" dxfId="426" priority="132" operator="equal">
      <formula>"Extremo"</formula>
    </cfRule>
    <cfRule type="cellIs" dxfId="425" priority="133" operator="equal">
      <formula>"Alto"</formula>
    </cfRule>
    <cfRule type="cellIs" dxfId="424" priority="134" operator="equal">
      <formula>"Moderado"</formula>
    </cfRule>
    <cfRule type="cellIs" dxfId="423" priority="135" operator="equal">
      <formula>"Bajo"</formula>
    </cfRule>
  </conditionalFormatting>
  <conditionalFormatting sqref="AE16:AE21">
    <cfRule type="cellIs" dxfId="422" priority="127" operator="equal">
      <formula>"Muy Alta"</formula>
    </cfRule>
    <cfRule type="cellIs" dxfId="421" priority="128" operator="equal">
      <formula>"Alta"</formula>
    </cfRule>
    <cfRule type="cellIs" dxfId="420" priority="129" operator="equal">
      <formula>"Media"</formula>
    </cfRule>
    <cfRule type="cellIs" dxfId="419" priority="130" operator="equal">
      <formula>"Baja"</formula>
    </cfRule>
    <cfRule type="cellIs" dxfId="418" priority="131" operator="equal">
      <formula>"Muy Baja"</formula>
    </cfRule>
  </conditionalFormatting>
  <conditionalFormatting sqref="AG16:AG21">
    <cfRule type="cellIs" dxfId="417" priority="122" operator="equal">
      <formula>"Catastrófico"</formula>
    </cfRule>
    <cfRule type="cellIs" dxfId="416" priority="123" operator="equal">
      <formula>"Mayor"</formula>
    </cfRule>
    <cfRule type="cellIs" dxfId="415" priority="124" operator="equal">
      <formula>"Moderado"</formula>
    </cfRule>
    <cfRule type="cellIs" dxfId="414" priority="125" operator="equal">
      <formula>"Menor"</formula>
    </cfRule>
    <cfRule type="cellIs" dxfId="413" priority="126" operator="equal">
      <formula>"Leve"</formula>
    </cfRule>
  </conditionalFormatting>
  <conditionalFormatting sqref="AI16:AI21">
    <cfRule type="cellIs" dxfId="412" priority="118" operator="equal">
      <formula>"Extremo"</formula>
    </cfRule>
    <cfRule type="cellIs" dxfId="411" priority="119" operator="equal">
      <formula>"Alto"</formula>
    </cfRule>
    <cfRule type="cellIs" dxfId="410" priority="120" operator="equal">
      <formula>"Moderado"</formula>
    </cfRule>
    <cfRule type="cellIs" dxfId="409" priority="121" operator="equal">
      <formula>"Bajo"</formula>
    </cfRule>
  </conditionalFormatting>
  <conditionalFormatting sqref="Q16:Q21">
    <cfRule type="containsText" dxfId="408" priority="117" operator="containsText" text="❌">
      <formula>NOT(ISERROR(SEARCH("❌",Q16)))</formula>
    </cfRule>
  </conditionalFormatting>
  <conditionalFormatting sqref="N28">
    <cfRule type="cellIs" dxfId="407" priority="112" operator="equal">
      <formula>"Muy Alta"</formula>
    </cfRule>
    <cfRule type="cellIs" dxfId="406" priority="113" operator="equal">
      <formula>"Alta"</formula>
    </cfRule>
    <cfRule type="cellIs" dxfId="405" priority="114" operator="equal">
      <formula>"Media"</formula>
    </cfRule>
    <cfRule type="cellIs" dxfId="404" priority="115" operator="equal">
      <formula>"Baja"</formula>
    </cfRule>
    <cfRule type="cellIs" dxfId="403" priority="116" operator="equal">
      <formula>"Muy Baja"</formula>
    </cfRule>
  </conditionalFormatting>
  <conditionalFormatting sqref="R28">
    <cfRule type="cellIs" dxfId="402" priority="107" operator="equal">
      <formula>"Catastrófico"</formula>
    </cfRule>
    <cfRule type="cellIs" dxfId="401" priority="108" operator="equal">
      <formula>"Mayor"</formula>
    </cfRule>
    <cfRule type="cellIs" dxfId="400" priority="109" operator="equal">
      <formula>"Moderado"</formula>
    </cfRule>
    <cfRule type="cellIs" dxfId="399" priority="110" operator="equal">
      <formula>"Menor"</formula>
    </cfRule>
    <cfRule type="cellIs" dxfId="398" priority="111" operator="equal">
      <formula>"Leve"</formula>
    </cfRule>
  </conditionalFormatting>
  <conditionalFormatting sqref="T28">
    <cfRule type="cellIs" dxfId="397" priority="103" operator="equal">
      <formula>"Extremo"</formula>
    </cfRule>
    <cfRule type="cellIs" dxfId="396" priority="104" operator="equal">
      <formula>"Alto"</formula>
    </cfRule>
    <cfRule type="cellIs" dxfId="395" priority="105" operator="equal">
      <formula>"Moderado"</formula>
    </cfRule>
    <cfRule type="cellIs" dxfId="394" priority="106" operator="equal">
      <formula>"Bajo"</formula>
    </cfRule>
  </conditionalFormatting>
  <conditionalFormatting sqref="AE28:AE33">
    <cfRule type="cellIs" dxfId="393" priority="98" operator="equal">
      <formula>"Muy Alta"</formula>
    </cfRule>
    <cfRule type="cellIs" dxfId="392" priority="99" operator="equal">
      <formula>"Alta"</formula>
    </cfRule>
    <cfRule type="cellIs" dxfId="391" priority="100" operator="equal">
      <formula>"Media"</formula>
    </cfRule>
    <cfRule type="cellIs" dxfId="390" priority="101" operator="equal">
      <formula>"Baja"</formula>
    </cfRule>
    <cfRule type="cellIs" dxfId="389" priority="102" operator="equal">
      <formula>"Muy Baja"</formula>
    </cfRule>
  </conditionalFormatting>
  <conditionalFormatting sqref="AG28:AG33">
    <cfRule type="cellIs" dxfId="388" priority="93" operator="equal">
      <formula>"Catastrófico"</formula>
    </cfRule>
    <cfRule type="cellIs" dxfId="387" priority="94" operator="equal">
      <formula>"Mayor"</formula>
    </cfRule>
    <cfRule type="cellIs" dxfId="386" priority="95" operator="equal">
      <formula>"Moderado"</formula>
    </cfRule>
    <cfRule type="cellIs" dxfId="385" priority="96" operator="equal">
      <formula>"Menor"</formula>
    </cfRule>
    <cfRule type="cellIs" dxfId="384" priority="97" operator="equal">
      <formula>"Leve"</formula>
    </cfRule>
  </conditionalFormatting>
  <conditionalFormatting sqref="AI28:AI33">
    <cfRule type="cellIs" dxfId="383" priority="89" operator="equal">
      <formula>"Extremo"</formula>
    </cfRule>
    <cfRule type="cellIs" dxfId="382" priority="90" operator="equal">
      <formula>"Alto"</formula>
    </cfRule>
    <cfRule type="cellIs" dxfId="381" priority="91" operator="equal">
      <formula>"Moderado"</formula>
    </cfRule>
    <cfRule type="cellIs" dxfId="380" priority="92" operator="equal">
      <formula>"Bajo"</formula>
    </cfRule>
  </conditionalFormatting>
  <conditionalFormatting sqref="Q28:Q33">
    <cfRule type="containsText" dxfId="379" priority="88" operator="containsText" text="❌">
      <formula>NOT(ISERROR(SEARCH("❌",Q28)))</formula>
    </cfRule>
  </conditionalFormatting>
  <conditionalFormatting sqref="R22">
    <cfRule type="cellIs" dxfId="378" priority="83" operator="equal">
      <formula>"Catastrófico"</formula>
    </cfRule>
    <cfRule type="cellIs" dxfId="377" priority="84" operator="equal">
      <formula>"Mayor"</formula>
    </cfRule>
    <cfRule type="cellIs" dxfId="376" priority="85" operator="equal">
      <formula>"Moderado"</formula>
    </cfRule>
    <cfRule type="cellIs" dxfId="375" priority="86" operator="equal">
      <formula>"Menor"</formula>
    </cfRule>
    <cfRule type="cellIs" dxfId="374" priority="87" operator="equal">
      <formula>"Leve"</formula>
    </cfRule>
  </conditionalFormatting>
  <conditionalFormatting sqref="N22">
    <cfRule type="cellIs" dxfId="373" priority="78" operator="equal">
      <formula>"Muy Alta"</formula>
    </cfRule>
    <cfRule type="cellIs" dxfId="372" priority="79" operator="equal">
      <formula>"Alta"</formula>
    </cfRule>
    <cfRule type="cellIs" dxfId="371" priority="80" operator="equal">
      <formula>"Media"</formula>
    </cfRule>
    <cfRule type="cellIs" dxfId="370" priority="81" operator="equal">
      <formula>"Baja"</formula>
    </cfRule>
    <cfRule type="cellIs" dxfId="369" priority="82" operator="equal">
      <formula>"Muy Baja"</formula>
    </cfRule>
  </conditionalFormatting>
  <conditionalFormatting sqref="T22">
    <cfRule type="cellIs" dxfId="368" priority="74" operator="equal">
      <formula>"Extremo"</formula>
    </cfRule>
    <cfRule type="cellIs" dxfId="367" priority="75" operator="equal">
      <formula>"Alto"</formula>
    </cfRule>
    <cfRule type="cellIs" dxfId="366" priority="76" operator="equal">
      <formula>"Moderado"</formula>
    </cfRule>
    <cfRule type="cellIs" dxfId="365" priority="77" operator="equal">
      <formula>"Bajo"</formula>
    </cfRule>
  </conditionalFormatting>
  <conditionalFormatting sqref="AE22:AE27">
    <cfRule type="cellIs" dxfId="364" priority="69" operator="equal">
      <formula>"Muy Alta"</formula>
    </cfRule>
    <cfRule type="cellIs" dxfId="363" priority="70" operator="equal">
      <formula>"Alta"</formula>
    </cfRule>
    <cfRule type="cellIs" dxfId="362" priority="71" operator="equal">
      <formula>"Media"</formula>
    </cfRule>
    <cfRule type="cellIs" dxfId="361" priority="72" operator="equal">
      <formula>"Baja"</formula>
    </cfRule>
    <cfRule type="cellIs" dxfId="360" priority="73" operator="equal">
      <formula>"Muy Baja"</formula>
    </cfRule>
  </conditionalFormatting>
  <conditionalFormatting sqref="AG22:AG27">
    <cfRule type="cellIs" dxfId="359" priority="64" operator="equal">
      <formula>"Catastrófico"</formula>
    </cfRule>
    <cfRule type="cellIs" dxfId="358" priority="65" operator="equal">
      <formula>"Mayor"</formula>
    </cfRule>
    <cfRule type="cellIs" dxfId="357" priority="66" operator="equal">
      <formula>"Moderado"</formula>
    </cfRule>
    <cfRule type="cellIs" dxfId="356" priority="67" operator="equal">
      <formula>"Menor"</formula>
    </cfRule>
    <cfRule type="cellIs" dxfId="355" priority="68" operator="equal">
      <formula>"Leve"</formula>
    </cfRule>
  </conditionalFormatting>
  <conditionalFormatting sqref="AI22:AI27">
    <cfRule type="cellIs" dxfId="354" priority="60" operator="equal">
      <formula>"Extremo"</formula>
    </cfRule>
    <cfRule type="cellIs" dxfId="353" priority="61" operator="equal">
      <formula>"Alto"</formula>
    </cfRule>
    <cfRule type="cellIs" dxfId="352" priority="62" operator="equal">
      <formula>"Moderado"</formula>
    </cfRule>
    <cfRule type="cellIs" dxfId="351" priority="63" operator="equal">
      <formula>"Bajo"</formula>
    </cfRule>
  </conditionalFormatting>
  <conditionalFormatting sqref="Q22:Q27">
    <cfRule type="containsText" dxfId="350" priority="59" operator="containsText" text="❌">
      <formula>NOT(ISERROR(SEARCH("❌",Q22)))</formula>
    </cfRule>
  </conditionalFormatting>
  <conditionalFormatting sqref="R34">
    <cfRule type="cellIs" dxfId="349" priority="54" operator="equal">
      <formula>"Catastrófico"</formula>
    </cfRule>
    <cfRule type="cellIs" dxfId="348" priority="55" operator="equal">
      <formula>"Mayor"</formula>
    </cfRule>
    <cfRule type="cellIs" dxfId="347" priority="56" operator="equal">
      <formula>"Moderado"</formula>
    </cfRule>
    <cfRule type="cellIs" dxfId="346" priority="57" operator="equal">
      <formula>"Menor"</formula>
    </cfRule>
    <cfRule type="cellIs" dxfId="345" priority="58" operator="equal">
      <formula>"Leve"</formula>
    </cfRule>
  </conditionalFormatting>
  <conditionalFormatting sqref="N34">
    <cfRule type="cellIs" dxfId="344" priority="49" operator="equal">
      <formula>"Muy Alta"</formula>
    </cfRule>
    <cfRule type="cellIs" dxfId="343" priority="50" operator="equal">
      <formula>"Alta"</formula>
    </cfRule>
    <cfRule type="cellIs" dxfId="342" priority="51" operator="equal">
      <formula>"Media"</formula>
    </cfRule>
    <cfRule type="cellIs" dxfId="341" priority="52" operator="equal">
      <formula>"Baja"</formula>
    </cfRule>
    <cfRule type="cellIs" dxfId="340" priority="53" operator="equal">
      <formula>"Muy Baja"</formula>
    </cfRule>
  </conditionalFormatting>
  <conditionalFormatting sqref="T34">
    <cfRule type="cellIs" dxfId="339" priority="45" operator="equal">
      <formula>"Extremo"</formula>
    </cfRule>
    <cfRule type="cellIs" dxfId="338" priority="46" operator="equal">
      <formula>"Alto"</formula>
    </cfRule>
    <cfRule type="cellIs" dxfId="337" priority="47" operator="equal">
      <formula>"Moderado"</formula>
    </cfRule>
    <cfRule type="cellIs" dxfId="336" priority="48" operator="equal">
      <formula>"Bajo"</formula>
    </cfRule>
  </conditionalFormatting>
  <conditionalFormatting sqref="AE34:AE39">
    <cfRule type="cellIs" dxfId="335" priority="40" operator="equal">
      <formula>"Muy Alta"</formula>
    </cfRule>
    <cfRule type="cellIs" dxfId="334" priority="41" operator="equal">
      <formula>"Alta"</formula>
    </cfRule>
    <cfRule type="cellIs" dxfId="333" priority="42" operator="equal">
      <formula>"Media"</formula>
    </cfRule>
    <cfRule type="cellIs" dxfId="332" priority="43" operator="equal">
      <formula>"Baja"</formula>
    </cfRule>
    <cfRule type="cellIs" dxfId="331" priority="44" operator="equal">
      <formula>"Muy Baja"</formula>
    </cfRule>
  </conditionalFormatting>
  <conditionalFormatting sqref="AG34:AG39">
    <cfRule type="cellIs" dxfId="330" priority="35" operator="equal">
      <formula>"Catastrófico"</formula>
    </cfRule>
    <cfRule type="cellIs" dxfId="329" priority="36" operator="equal">
      <formula>"Mayor"</formula>
    </cfRule>
    <cfRule type="cellIs" dxfId="328" priority="37" operator="equal">
      <formula>"Moderado"</formula>
    </cfRule>
    <cfRule type="cellIs" dxfId="327" priority="38" operator="equal">
      <formula>"Menor"</formula>
    </cfRule>
    <cfRule type="cellIs" dxfId="326" priority="39" operator="equal">
      <formula>"Leve"</formula>
    </cfRule>
  </conditionalFormatting>
  <conditionalFormatting sqref="AI34:AI39">
    <cfRule type="cellIs" dxfId="325" priority="31" operator="equal">
      <formula>"Extremo"</formula>
    </cfRule>
    <cfRule type="cellIs" dxfId="324" priority="32" operator="equal">
      <formula>"Alto"</formula>
    </cfRule>
    <cfRule type="cellIs" dxfId="323" priority="33" operator="equal">
      <formula>"Moderado"</formula>
    </cfRule>
    <cfRule type="cellIs" dxfId="322" priority="34" operator="equal">
      <formula>"Bajo"</formula>
    </cfRule>
  </conditionalFormatting>
  <conditionalFormatting sqref="Q34:Q39">
    <cfRule type="containsText" dxfId="321" priority="30" operator="containsText" text="❌">
      <formula>NOT(ISERROR(SEARCH("❌",Q34)))</formula>
    </cfRule>
  </conditionalFormatting>
  <conditionalFormatting sqref="R40">
    <cfRule type="cellIs" dxfId="320" priority="25" operator="equal">
      <formula>"Catastrófico"</formula>
    </cfRule>
    <cfRule type="cellIs" dxfId="319" priority="26" operator="equal">
      <formula>"Mayor"</formula>
    </cfRule>
    <cfRule type="cellIs" dxfId="318" priority="27" operator="equal">
      <formula>"Moderado"</formula>
    </cfRule>
    <cfRule type="cellIs" dxfId="317" priority="28" operator="equal">
      <formula>"Menor"</formula>
    </cfRule>
    <cfRule type="cellIs" dxfId="316" priority="29" operator="equal">
      <formula>"Leve"</formula>
    </cfRule>
  </conditionalFormatting>
  <conditionalFormatting sqref="N40">
    <cfRule type="cellIs" dxfId="315" priority="20" operator="equal">
      <formula>"Muy Alta"</formula>
    </cfRule>
    <cfRule type="cellIs" dxfId="314" priority="21" operator="equal">
      <formula>"Alta"</formula>
    </cfRule>
    <cfRule type="cellIs" dxfId="313" priority="22" operator="equal">
      <formula>"Media"</formula>
    </cfRule>
    <cfRule type="cellIs" dxfId="312" priority="23" operator="equal">
      <formula>"Baja"</formula>
    </cfRule>
    <cfRule type="cellIs" dxfId="311" priority="24" operator="equal">
      <formula>"Muy Baja"</formula>
    </cfRule>
  </conditionalFormatting>
  <conditionalFormatting sqref="T40">
    <cfRule type="cellIs" dxfId="310" priority="16" operator="equal">
      <formula>"Extremo"</formula>
    </cfRule>
    <cfRule type="cellIs" dxfId="309" priority="17" operator="equal">
      <formula>"Alto"</formula>
    </cfRule>
    <cfRule type="cellIs" dxfId="308" priority="18" operator="equal">
      <formula>"Moderado"</formula>
    </cfRule>
    <cfRule type="cellIs" dxfId="307" priority="19" operator="equal">
      <formula>"Bajo"</formula>
    </cfRule>
  </conditionalFormatting>
  <conditionalFormatting sqref="AE40:AE45">
    <cfRule type="cellIs" dxfId="306" priority="11" operator="equal">
      <formula>"Muy Alta"</formula>
    </cfRule>
    <cfRule type="cellIs" dxfId="305" priority="12" operator="equal">
      <formula>"Alta"</formula>
    </cfRule>
    <cfRule type="cellIs" dxfId="304" priority="13" operator="equal">
      <formula>"Media"</formula>
    </cfRule>
    <cfRule type="cellIs" dxfId="303" priority="14" operator="equal">
      <formula>"Baja"</formula>
    </cfRule>
    <cfRule type="cellIs" dxfId="302" priority="15" operator="equal">
      <formula>"Muy Baja"</formula>
    </cfRule>
  </conditionalFormatting>
  <conditionalFormatting sqref="AG40:AG45">
    <cfRule type="cellIs" dxfId="301" priority="6" operator="equal">
      <formula>"Catastrófico"</formula>
    </cfRule>
    <cfRule type="cellIs" dxfId="300" priority="7" operator="equal">
      <formula>"Mayor"</formula>
    </cfRule>
    <cfRule type="cellIs" dxfId="299" priority="8" operator="equal">
      <formula>"Moderado"</formula>
    </cfRule>
    <cfRule type="cellIs" dxfId="298" priority="9" operator="equal">
      <formula>"Menor"</formula>
    </cfRule>
    <cfRule type="cellIs" dxfId="297" priority="10" operator="equal">
      <formula>"Leve"</formula>
    </cfRule>
  </conditionalFormatting>
  <conditionalFormatting sqref="AI40:AI45">
    <cfRule type="cellIs" dxfId="296" priority="2" operator="equal">
      <formula>"Extremo"</formula>
    </cfRule>
    <cfRule type="cellIs" dxfId="295" priority="3" operator="equal">
      <formula>"Alto"</formula>
    </cfRule>
    <cfRule type="cellIs" dxfId="294" priority="4" operator="equal">
      <formula>"Moderado"</formula>
    </cfRule>
    <cfRule type="cellIs" dxfId="293" priority="5" operator="equal">
      <formula>"Bajo"</formula>
    </cfRule>
  </conditionalFormatting>
  <conditionalFormatting sqref="Q40:Q45">
    <cfRule type="containsText" dxfId="292" priority="1" operator="containsText" text="❌">
      <formula>NOT(ISERROR(SEARCH("❌",Q40)))</formula>
    </cfRule>
  </conditionalFormatting>
  <dataValidations count="2">
    <dataValidation type="list" allowBlank="1" showInputMessage="1" showErrorMessage="1" sqref="AA46:AC75 X46:Y75 I46:I75 G46:G75">
      <formula1>#REF!</formula1>
    </dataValidation>
    <dataValidation type="list" allowBlank="1" showInputMessage="1" showErrorMessage="1" sqref="K70 K58 K64">
      <formula1>$C$28:$C$35</formula1>
    </dataValidation>
  </dataValidations>
  <pageMargins left="0.70866141732283472" right="0.70866141732283472" top="0.74803149606299213" bottom="0.74803149606299213" header="0.31496062992125984" footer="0.31496062992125984"/>
  <pageSetup scale="40" orientation="landscape" r:id="rId1"/>
  <headerFooter>
    <oddFooter>&amp;LAvenida Calle 26 No. 57-83 Torre 8, Piso 8 CEMSA - C.P. 111321
PBX:(+57) 601-3779555 - Información: Línea 195
Sede Operativa - Atención al Ciudadano: Calle 22D No. 120-40
www.umv.gov.co&amp;CDESI-FM-018
Página &amp;P de &amp;N</oddFooter>
  </headerFooter>
  <rowBreaks count="2" manualBreakCount="2">
    <brk id="15" max="40" man="1"/>
    <brk id="27" max="37" man="1"/>
  </rowBreaks>
  <colBreaks count="1" manualBreakCount="1">
    <brk id="20" max="73" man="1"/>
  </colBreaks>
  <drawing r:id="rId2"/>
  <extLst>
    <ext xmlns:x14="http://schemas.microsoft.com/office/spreadsheetml/2009/9/main" uri="{CCE6A557-97BC-4b89-ADB6-D9C93CAAB3DF}">
      <x14:dataValidations xmlns:xm="http://schemas.microsoft.com/office/excel/2006/main" count="68">
        <x14:dataValidation type="custom" allowBlank="1" showInputMessage="1" showErrorMessage="1" error="Recuerde que las acciones se generan bajo la medida de mitigar el riesgo">
          <x14:formula1>
            <xm:f>IF(OR(#REF!='Opciones Tratamiento'!$B$2,#REF!='Opciones Tratamiento'!$B$3,#REF!='Opciones Tratamiento'!$B$4),ISBLANK(#REF!),ISTEXT(#REF!))</xm:f>
          </x14:formula1>
          <xm:sqref>AO46:AQ46 AO70:AQ70 AO64:AQ64 AO58:AQ58</xm:sqref>
        </x14:dataValidation>
        <x14:dataValidation type="list" allowBlank="1" showInputMessage="1" showErrorMessage="1">
          <x14:formula1>
            <xm:f>'Opciones Tratamiento'!$B$28:$B$35</xm:f>
          </x14:formula1>
          <xm:sqref>K46 K52</xm:sqref>
        </x14:dataValidation>
        <x14:dataValidation type="list" allowBlank="1" showInputMessage="1" showErrorMessage="1">
          <x14:formula1>
            <xm:f>'Opciones Tratamiento'!$B$13:$B$23</xm:f>
          </x14:formula1>
          <xm:sqref>H46:H75</xm:sqref>
        </x14:dataValidation>
        <x14:dataValidation type="custom" allowBlank="1" showInputMessage="1" showErrorMessage="1" error="Recuerde que las acciones se generan bajo la medida de mitigar el riesgo">
          <x14:formula1>
            <xm:f>IF(OR(AJ46='Opciones Tratamiento'!$B$2,AJ46='Opciones Tratamiento'!$B$3,AJ46='Opciones Tratamiento'!$B$4),ISBLANK(AJ46),ISTEXT(AJ46))</xm:f>
          </x14:formula1>
          <xm:sqref>AN54:AN75 AN46:AN51</xm:sqref>
        </x14:dataValidation>
        <x14:dataValidation type="custom" allowBlank="1" showInputMessage="1" showErrorMessage="1" error="Recuerde que las acciones se generan bajo la medida de mitigar el riesgo">
          <x14:formula1>
            <xm:f>IF(OR(AJ46='Opciones Tratamiento'!$B$2,AJ46='Opciones Tratamiento'!$B$3,AJ46='Opciones Tratamiento'!$B$4),ISBLANK(AJ46),ISTEXT(AJ46))</xm:f>
          </x14:formula1>
          <xm:sqref>AL54:AM75 AL46:AM51</xm:sqref>
        </x14:dataValidation>
        <x14:dataValidation type="custom" allowBlank="1" showInputMessage="1" showErrorMessage="1" error="Recuerde que las acciones se generan bajo la medida de mitigar el riesgo">
          <x14:formula1>
            <xm:f>IF(OR(AJ46='Opciones Tratamiento'!$B$2,AJ46='Opciones Tratamiento'!$B$3,AJ46='Opciones Tratamiento'!$B$4),ISBLANK(AJ46),ISTEXT(AJ46))</xm:f>
          </x14:formula1>
          <xm:sqref>AK54:AK75 AK46:AK51</xm:sqref>
        </x14:dataValidation>
        <x14:dataValidation type="list" allowBlank="1" showInputMessage="1" showErrorMessage="1">
          <x14:formula1>
            <xm:f>'Tabla Impacto'!$F$211:$F$222</xm:f>
          </x14:formula1>
          <xm:sqref>P46:P75</xm:sqref>
        </x14:dataValidation>
        <x14:dataValidation type="list" allowBlank="1" showInputMessage="1" showErrorMessage="1">
          <x14:formula1>
            <xm:f>'Opciones Tratamiento'!$B$2:$B$5</xm:f>
          </x14:formula1>
          <xm:sqref>AJ46:AJ75</xm:sqref>
        </x14:dataValidation>
        <x14:dataValidation type="list" allowBlank="1" showInputMessage="1" showErrorMessage="1">
          <x14:formula1>
            <xm:f>'Opciones Tratamiento'!$E$2:$E$4</xm:f>
          </x14:formula1>
          <xm:sqref>C46:C75</xm:sqref>
        </x14:dataValidation>
        <x14:dataValidation type="list" allowBlank="1" showInputMessage="1" showErrorMessage="1">
          <x14:formula1>
            <xm:f>'D:\OneDrive - uaermv\NATA SIG\2022\1. Enero\MR 2022\MR Ajustado\[4. PPMQ-MR-2022.xlsx]Amenazas'!#REF!</xm:f>
          </x14:formula1>
          <xm:sqref>I10:I21</xm:sqref>
        </x14:dataValidation>
        <x14:dataValidation type="list" allowBlank="1" showInputMessage="1" showErrorMessage="1">
          <x14:formula1>
            <xm:f>'D:\OneDrive - uaermv\NATA SIG\2022\1. Enero\MR 2022\MR Ajustado\[4. PPMQ-MR-2022.xlsx]Tipo de riesgos'!#REF!</xm:f>
          </x14:formula1>
          <xm:sqref>G10:G21</xm:sqref>
        </x14:dataValidation>
        <x14:dataValidation type="list" allowBlank="1" showInputMessage="1" showErrorMessage="1">
          <x14:formula1>
            <xm:f>'D:\OneDrive - uaermv\NATA SIG\2022\1. Enero\MR 2022\MR Ajustado\[4. PPMQ-MR-2022.xlsx]Opciones Tratamiento'!#REF!</xm:f>
          </x14:formula1>
          <xm:sqref>K10 K16 C10:C21 AJ10:AJ21 H10:H21</xm:sqref>
        </x14:dataValidation>
        <x14:dataValidation type="custom" allowBlank="1" showInputMessage="1" showErrorMessage="1" error="Recuerde que las acciones se generan bajo la medida de mitigar el riesgo">
          <x14:formula1>
            <xm:f>IF(OR(AJ10='D:\OneDrive - uaermv\NATA SIG\2022\1. Enero\MR 2022\MR Ajustado\[4. PPMQ-MR-2022.xlsx]Opciones Tratamiento'!#REF!,AJ10='D:\OneDrive - uaermv\NATA SIG\2022\1. Enero\MR 2022\MR Ajustado\[4. PPMQ-MR-2022.xlsx]Opciones Tratamiento'!#REF!,AJ10='D:\OneDrive - uaermv\NATA SIG\2022\1. Enero\MR 2022\MR Ajustado\[4. PPMQ-MR-2022.xlsx]Opciones Tratamiento'!#REF!),ISBLANK(AJ10),ISTEXT(AJ10))</xm:f>
          </x14:formula1>
          <xm:sqref>AN10:AN21</xm:sqref>
        </x14:dataValidation>
        <x14:dataValidation type="custom" allowBlank="1" showInputMessage="1" showErrorMessage="1" error="Recuerde que las acciones se generan bajo la medida de mitigar el riesgo">
          <x14:formula1>
            <xm:f>IF(OR(AJ10='D:\OneDrive - uaermv\NATA SIG\2022\1. Enero\MR 2022\MR Ajustado\[4. PPMQ-MR-2022.xlsx]Opciones Tratamiento'!#REF!,AJ10='D:\OneDrive - uaermv\NATA SIG\2022\1. Enero\MR 2022\MR Ajustado\[4. PPMQ-MR-2022.xlsx]Opciones Tratamiento'!#REF!,AJ10='D:\OneDrive - uaermv\NATA SIG\2022\1. Enero\MR 2022\MR Ajustado\[4. PPMQ-MR-2022.xlsx]Opciones Tratamiento'!#REF!),ISBLANK(AJ10),ISTEXT(AJ10))</xm:f>
          </x14:formula1>
          <xm:sqref>AL12:AL21 AM10:AM21</xm:sqref>
        </x14:dataValidation>
        <x14:dataValidation type="custom" allowBlank="1" showInputMessage="1" showErrorMessage="1" error="Recuerde que las acciones se generan bajo la medida de mitigar el riesgo">
          <x14:formula1>
            <xm:f>IF(OR(AJ10='D:\OneDrive - uaermv\NATA SIG\2022\1. Enero\MR 2022\MR Ajustado\[4. PPMQ-MR-2022.xlsx]Opciones Tratamiento'!#REF!,AJ10='D:\OneDrive - uaermv\NATA SIG\2022\1. Enero\MR 2022\MR Ajustado\[4. PPMQ-MR-2022.xlsx]Opciones Tratamiento'!#REF!,AJ10='D:\OneDrive - uaermv\NATA SIG\2022\1. Enero\MR 2022\MR Ajustado\[4. PPMQ-MR-2022.xlsx]Opciones Tratamiento'!#REF!),ISBLANK(AJ10),ISTEXT(AJ10))</xm:f>
          </x14:formula1>
          <xm:sqref>AL10:AL11 AK10:AK21</xm:sqref>
        </x14:dataValidation>
        <x14:dataValidation type="list" allowBlank="1" showInputMessage="1" showErrorMessage="1">
          <x14:formula1>
            <xm:f>'D:\OneDrive - uaermv\NATA SIG\2022\1. Enero\MR 2022\MR Ajustado\[4. PPMQ-MR-2022.xlsx]Tabla Impacto'!#REF!</xm:f>
          </x14:formula1>
          <xm:sqref>P10:P21</xm:sqref>
        </x14:dataValidation>
        <x14:dataValidation type="list" allowBlank="1" showInputMessage="1" showErrorMessage="1">
          <x14:formula1>
            <xm:f>'D:\OneDrive - uaermv\NATA SIG\2022\1. Enero\MR 2022\MR Ajustado\[4. PPMQ-MR-2022.xlsx]Tabla Valoración controles'!#REF!</xm:f>
          </x14:formula1>
          <xm:sqref>AA10:AC21 X10:Y21</xm:sqref>
        </x14:dataValidation>
        <x14:dataValidation type="custom" allowBlank="1" showInputMessage="1" showErrorMessage="1" error="Recuerde que las acciones se generan bajo la medida de mitigar el riesgo">
          <x14:formula1>
            <xm:f>IF(OR(AJ52='D:\OneDrive - uaermv\UMV\Descargas\[2 - 13122021 AM DESI-FM-018-V10 Formato Mapa de Riesgos de Proceso - Hoja Trabajo (1).xlsx]Opciones Tratamiento'!#REF!,AJ52='D:\OneDrive - uaermv\UMV\Descargas\[2 - 13122021 AM DESI-FM-018-V10 Formato Mapa de Riesgos de Proceso - Hoja Trabajo (1).xlsx]Opciones Tratamiento'!#REF!,AJ52='D:\OneDrive - uaermv\UMV\Descargas\[2 - 13122021 AM DESI-FM-018-V10 Formato Mapa de Riesgos de Proceso - Hoja Trabajo (1).xlsx]Opciones Tratamiento'!#REF!),ISBLANK(AJ52),ISTEXT(AJ52))</xm:f>
          </x14:formula1>
          <xm:sqref>AK52</xm:sqref>
        </x14:dataValidation>
        <x14:dataValidation type="custom" allowBlank="1" showInputMessage="1" showErrorMessage="1" error="Recuerde que las acciones se generan bajo la medida de mitigar el riesgo">
          <x14:formula1>
            <xm:f>IF(OR(AJ52='D:\OneDrive - uaermv\UMV\Descargas\[2 - 13122021 AM DESI-FM-018-V10 Formato Mapa de Riesgos de Proceso - Hoja Trabajo (1).xlsx]Opciones Tratamiento'!#REF!,AJ52='D:\OneDrive - uaermv\UMV\Descargas\[2 - 13122021 AM DESI-FM-018-V10 Formato Mapa de Riesgos de Proceso - Hoja Trabajo (1).xlsx]Opciones Tratamiento'!#REF!,AJ52='D:\OneDrive - uaermv\UMV\Descargas\[2 - 13122021 AM DESI-FM-018-V10 Formato Mapa de Riesgos de Proceso - Hoja Trabajo (1).xlsx]Opciones Tratamiento'!#REF!),ISBLANK(AJ52),ISTEXT(AJ52))</xm:f>
          </x14:formula1>
          <xm:sqref>AL52</xm:sqref>
        </x14:dataValidation>
        <x14:dataValidation type="custom" allowBlank="1" showInputMessage="1" showErrorMessage="1" error="Recuerde que las acciones se generan bajo la medida de mitigar el riesgo">
          <x14:formula1>
            <xm:f>IF(OR(AJ52='D:\OneDrive - uaermv\UMV\Descargas\[2 - 13122021 AM DESI-FM-018-V10 Formato Mapa de Riesgos de Proceso - Hoja Trabajo (1).xlsx]Opciones Tratamiento'!#REF!,AJ52='D:\OneDrive - uaermv\UMV\Descargas\[2 - 13122021 AM DESI-FM-018-V10 Formato Mapa de Riesgos de Proceso - Hoja Trabajo (1).xlsx]Opciones Tratamiento'!#REF!,AJ52='D:\OneDrive - uaermv\UMV\Descargas\[2 - 13122021 AM DESI-FM-018-V10 Formato Mapa de Riesgos de Proceso - Hoja Trabajo (1).xlsx]Opciones Tratamiento'!#REF!),ISBLANK(AJ52),ISTEXT(AJ52))</xm:f>
          </x14:formula1>
          <xm:sqref>AN52:AN53</xm:sqref>
        </x14:dataValidation>
        <x14:dataValidation type="custom" allowBlank="1" showInputMessage="1" showErrorMessage="1" error="Recuerde que las acciones se generan bajo la medida de mitigar el riesgo">
          <x14:formula1>
            <xm:f>IF(OR(AJ52='D:\OneDrive - uaermv\NATA SIG\2022\1. Enero\MR 2022\MR Ajustado\[9.17 CODI-MR 2022.xlsx]Opciones Tratamiento'!#REF!,AJ52='D:\OneDrive - uaermv\NATA SIG\2022\1. Enero\MR 2022\MR Ajustado\[9.17 CODI-MR 2022.xlsx]Opciones Tratamiento'!#REF!,AJ52='D:\OneDrive - uaermv\NATA SIG\2022\1. Enero\MR 2022\MR Ajustado\[9.17 CODI-MR 2022.xlsx]Opciones Tratamiento'!#REF!),ISBLANK(AJ52),ISTEXT(AJ52))</xm:f>
          </x14:formula1>
          <xm:sqref>AM52:AM53 AL53</xm:sqref>
        </x14:dataValidation>
        <x14:dataValidation type="custom" allowBlank="1" showInputMessage="1" showErrorMessage="1" error="Recuerde que las acciones se generan bajo la medida de mitigar el riesgo">
          <x14:formula1>
            <xm:f>IF(OR(AJ53='D:\OneDrive - uaermv\NATA SIG\2022\1. Enero\MR 2022\MR Ajustado\[9.17 CODI-MR 2022.xlsx]Opciones Tratamiento'!#REF!,AJ53='D:\OneDrive - uaermv\NATA SIG\2022\1. Enero\MR 2022\MR Ajustado\[9.17 CODI-MR 2022.xlsx]Opciones Tratamiento'!#REF!,AJ53='D:\OneDrive - uaermv\NATA SIG\2022\1. Enero\MR 2022\MR Ajustado\[9.17 CODI-MR 2022.xlsx]Opciones Tratamiento'!#REF!),ISBLANK(AJ53),ISTEXT(AJ53))</xm:f>
          </x14:formula1>
          <xm:sqref>AK53</xm:sqref>
        </x14:dataValidation>
        <x14:dataValidation type="list" allowBlank="1" showInputMessage="1" showErrorMessage="1">
          <x14:formula1>
            <xm:f>Hoja1!$A$26:$A$42</xm:f>
          </x14:formula1>
          <xm:sqref>B10:B75</xm:sqref>
        </x14:dataValidation>
        <x14:dataValidation type="list" allowBlank="1" showInputMessage="1" showErrorMessage="1">
          <x14:formula1>
            <xm:f>'D:\OneDrive - uaermv\NATA SIG\2022\1. Enero\MR 2022\MR Ajustado\[9. Mapa_de_Riesgos 2022 GCON 18012022.xlsx]Amenazas'!#REF!</xm:f>
          </x14:formula1>
          <xm:sqref>I28:I33</xm:sqref>
        </x14:dataValidation>
        <x14:dataValidation type="list" allowBlank="1" showInputMessage="1" showErrorMessage="1">
          <x14:formula1>
            <xm:f>'D:\OneDrive - uaermv\NATA SIG\2022\1. Enero\MR 2022\MR Ajustado\[9. Mapa_de_Riesgos 2022 GCON 18012022.xlsx]Tipo de riesgos'!#REF!</xm:f>
          </x14:formula1>
          <xm:sqref>G28:G33</xm:sqref>
        </x14:dataValidation>
        <x14:dataValidation type="list" allowBlank="1" showInputMessage="1" showErrorMessage="1">
          <x14:formula1>
            <xm:f>'D:\OneDrive - uaermv\NATA SIG\2022\1. Enero\MR 2022\MR Ajustado\[9. Mapa_de_Riesgos 2022 GCON 18012022.xlsx]Opciones Tratamiento'!#REF!</xm:f>
          </x14:formula1>
          <xm:sqref>K28 C28:C33 AJ28:AJ33 H28:H33</xm:sqref>
        </x14:dataValidation>
        <x14:dataValidation type="custom" allowBlank="1" showInputMessage="1" showErrorMessage="1" error="Recuerde que las acciones se generan bajo la medida de mitigar el riesgo">
          <x14:formula1>
            <xm:f>IF(OR(AJ28='D:\OneDrive - uaermv\NATA SIG\2022\1. Enero\MR 2022\MR Ajustado\[9. Mapa_de_Riesgos 2022 GCON 18012022.xlsx]Opciones Tratamiento'!#REF!,AJ28='D:\OneDrive - uaermv\NATA SIG\2022\1. Enero\MR 2022\MR Ajustado\[9. Mapa_de_Riesgos 2022 GCON 18012022.xlsx]Opciones Tratamiento'!#REF!,AJ28='D:\OneDrive - uaermv\NATA SIG\2022\1. Enero\MR 2022\MR Ajustado\[9. Mapa_de_Riesgos 2022 GCON 18012022.xlsx]Opciones Tratamiento'!#REF!),ISBLANK(AJ28),ISTEXT(AJ28))</xm:f>
          </x14:formula1>
          <xm:sqref>AN28:AN33</xm:sqref>
        </x14:dataValidation>
        <x14:dataValidation type="custom" allowBlank="1" showInputMessage="1" showErrorMessage="1" error="Recuerde que las acciones se generan bajo la medida de mitigar el riesgo">
          <x14:formula1>
            <xm:f>IF(OR(AJ28='D:\OneDrive - uaermv\NATA SIG\2022\1. Enero\MR 2022\MR Ajustado\[9. Mapa_de_Riesgos 2022 GCON 18012022.xlsx]Opciones Tratamiento'!#REF!,AJ28='D:\OneDrive - uaermv\NATA SIG\2022\1. Enero\MR 2022\MR Ajustado\[9. Mapa_de_Riesgos 2022 GCON 18012022.xlsx]Opciones Tratamiento'!#REF!,AJ28='D:\OneDrive - uaermv\NATA SIG\2022\1. Enero\MR 2022\MR Ajustado\[9. Mapa_de_Riesgos 2022 GCON 18012022.xlsx]Opciones Tratamiento'!#REF!),ISBLANK(AJ28),ISTEXT(AJ28))</xm:f>
          </x14:formula1>
          <xm:sqref>AM29:AM33 AL28:AL33</xm:sqref>
        </x14:dataValidation>
        <x14:dataValidation type="custom" allowBlank="1" showInputMessage="1" showErrorMessage="1" error="Recuerde que las acciones se generan bajo la medida de mitigar el riesgo">
          <x14:formula1>
            <xm:f>IF(OR(AJ28='D:\OneDrive - uaermv\NATA SIG\2022\1. Enero\MR 2022\MR Ajustado\[9. Mapa_de_Riesgos 2022 GCON 18012022.xlsx]Opciones Tratamiento'!#REF!,AJ28='D:\OneDrive - uaermv\NATA SIG\2022\1. Enero\MR 2022\MR Ajustado\[9. Mapa_de_Riesgos 2022 GCON 18012022.xlsx]Opciones Tratamiento'!#REF!,AJ28='D:\OneDrive - uaermv\NATA SIG\2022\1. Enero\MR 2022\MR Ajustado\[9. Mapa_de_Riesgos 2022 GCON 18012022.xlsx]Opciones Tratamiento'!#REF!),ISBLANK(AJ28),ISTEXT(AJ28))</xm:f>
          </x14:formula1>
          <xm:sqref>AM28 AK28:AK33</xm:sqref>
        </x14:dataValidation>
        <x14:dataValidation type="list" allowBlank="1" showInputMessage="1" showErrorMessage="1">
          <x14:formula1>
            <xm:f>'D:\OneDrive - uaermv\NATA SIG\2022\1. Enero\MR 2022\MR Ajustado\[9. Mapa_de_Riesgos 2022 GCON 18012022.xlsx]Tabla Impacto'!#REF!</xm:f>
          </x14:formula1>
          <xm:sqref>P28:P33</xm:sqref>
        </x14:dataValidation>
        <x14:dataValidation type="list" allowBlank="1" showInputMessage="1" showErrorMessage="1">
          <x14:formula1>
            <xm:f>'D:\OneDrive - uaermv\NATA SIG\2022\1. Enero\MR 2022\MR Ajustado\[9. Mapa_de_Riesgos 2022 GCON 18012022.xlsx]Tabla Valoración controles'!#REF!</xm:f>
          </x14:formula1>
          <xm:sqref>X28:Y33 AA28:AC33</xm:sqref>
        </x14:dataValidation>
        <x14:dataValidation type="list" allowBlank="1" showInputMessage="1" showErrorMessage="1">
          <x14:formula1>
            <xm:f>'D:\OneDrive - uaermv\NATA SIG\2022\1. Enero\MR 2022\MR Ajustado\[8. GREF - DESI-FM-018-V10_Formato_Mapa_de_Riesgos_de_Proceso con observaciones.xlsx]Tabla Valoración controles'!#REF!</xm:f>
          </x14:formula1>
          <xm:sqref>X22:Y27 AA22:AC27</xm:sqref>
        </x14:dataValidation>
        <x14:dataValidation type="list" allowBlank="1" showInputMessage="1" showErrorMessage="1">
          <x14:formula1>
            <xm:f>'D:\OneDrive - uaermv\NATA SIG\2022\1. Enero\MR 2022\MR Ajustado\[8. GREF - DESI-FM-018-V10_Formato_Mapa_de_Riesgos_de_Proceso con observaciones.xlsx]Opciones Tratamiento'!#REF!</xm:f>
          </x14:formula1>
          <xm:sqref>C22:C27 AJ22:AJ27 H22:H27 K22</xm:sqref>
        </x14:dataValidation>
        <x14:dataValidation type="custom" allowBlank="1" showInputMessage="1" showErrorMessage="1" error="Recuerde que las acciones se generan bajo la medida de mitigar el riesgo">
          <x14:formula1>
            <xm:f>IF(OR(AJ22='D:\OneDrive - uaermv\NATA SIG\2022\1. Enero\MR 2022\MR Ajustado\[8. GREF - DESI-FM-018-V10_Formato_Mapa_de_Riesgos_de_Proceso con observaciones.xlsx]Opciones Tratamiento'!#REF!,AJ22='D:\OneDrive - uaermv\NATA SIG\2022\1. Enero\MR 2022\MR Ajustado\[8. GREF - DESI-FM-018-V10_Formato_Mapa_de_Riesgos_de_Proceso con observaciones.xlsx]Opciones Tratamiento'!#REF!,AJ22='D:\OneDrive - uaermv\NATA SIG\2022\1. Enero\MR 2022\MR Ajustado\[8. GREF - DESI-FM-018-V10_Formato_Mapa_de_Riesgos_de_Proceso con observaciones.xlsx]Opciones Tratamiento'!#REF!),ISBLANK(AJ22),ISTEXT(AJ22))</xm:f>
          </x14:formula1>
          <xm:sqref>AK22:AK27</xm:sqref>
        </x14:dataValidation>
        <x14:dataValidation type="custom" allowBlank="1" showInputMessage="1" showErrorMessage="1" error="Recuerde que las acciones se generan bajo la medida de mitigar el riesgo">
          <x14:formula1>
            <xm:f>IF(OR(AJ22='D:\OneDrive - uaermv\NATA SIG\2022\1. Enero\MR 2022\MR Ajustado\[8. GREF - DESI-FM-018-V10_Formato_Mapa_de_Riesgos_de_Proceso con observaciones.xlsx]Opciones Tratamiento'!#REF!,AJ22='D:\OneDrive - uaermv\NATA SIG\2022\1. Enero\MR 2022\MR Ajustado\[8. GREF - DESI-FM-018-V10_Formato_Mapa_de_Riesgos_de_Proceso con observaciones.xlsx]Opciones Tratamiento'!#REF!,AJ22='D:\OneDrive - uaermv\NATA SIG\2022\1. Enero\MR 2022\MR Ajustado\[8. GREF - DESI-FM-018-V10_Formato_Mapa_de_Riesgos_de_Proceso con observaciones.xlsx]Opciones Tratamiento'!#REF!),ISBLANK(AJ22),ISTEXT(AJ22))</xm:f>
          </x14:formula1>
          <xm:sqref>AL22:AM27</xm:sqref>
        </x14:dataValidation>
        <x14:dataValidation type="custom" allowBlank="1" showInputMessage="1" showErrorMessage="1" error="Recuerde que las acciones se generan bajo la medida de mitigar el riesgo">
          <x14:formula1>
            <xm:f>IF(OR(AJ22='D:\OneDrive - uaermv\NATA SIG\2022\1. Enero\MR 2022\MR Ajustado\[8. GREF - DESI-FM-018-V10_Formato_Mapa_de_Riesgos_de_Proceso con observaciones.xlsx]Opciones Tratamiento'!#REF!,AJ22='D:\OneDrive - uaermv\NATA SIG\2022\1. Enero\MR 2022\MR Ajustado\[8. GREF - DESI-FM-018-V10_Formato_Mapa_de_Riesgos_de_Proceso con observaciones.xlsx]Opciones Tratamiento'!#REF!,AJ22='D:\OneDrive - uaermv\NATA SIG\2022\1. Enero\MR 2022\MR Ajustado\[8. GREF - DESI-FM-018-V10_Formato_Mapa_de_Riesgos_de_Proceso con observaciones.xlsx]Opciones Tratamiento'!#REF!),ISBLANK(AJ22),ISTEXT(AJ22))</xm:f>
          </x14:formula1>
          <xm:sqref>AN22:AN27</xm:sqref>
        </x14:dataValidation>
        <x14:dataValidation type="list" allowBlank="1" showInputMessage="1" showErrorMessage="1">
          <x14:formula1>
            <xm:f>'D:\OneDrive - uaermv\NATA SIG\2022\1. Enero\MR 2022\MR Ajustado\[8. GREF - DESI-FM-018-V10_Formato_Mapa_de_Riesgos_de_Proceso con observaciones.xlsx]Tipo de riesgos'!#REF!</xm:f>
          </x14:formula1>
          <xm:sqref>G22:G27</xm:sqref>
        </x14:dataValidation>
        <x14:dataValidation type="list" allowBlank="1" showInputMessage="1" showErrorMessage="1">
          <x14:formula1>
            <xm:f>'D:\OneDrive - uaermv\NATA SIG\2022\1. Enero\MR 2022\MR Ajustado\[8. GREF - DESI-FM-018-V10_Formato_Mapa_de_Riesgos_de_Proceso con observaciones.xlsx]Amenazas'!#REF!</xm:f>
          </x14:formula1>
          <xm:sqref>I22:I27</xm:sqref>
        </x14:dataValidation>
        <x14:dataValidation type="list" allowBlank="1" showInputMessage="1" showErrorMessage="1">
          <x14:formula1>
            <xm:f>'D:\OneDrive - uaermv\NATA SIG\2022\1. Enero\MR 2022\MR Ajustado\[9.10 Mapa Riesgos_de_Proceso_GEFI_2022_VF.xlsx]Amenazas'!#REF!</xm:f>
          </x14:formula1>
          <xm:sqref>I34:I39</xm:sqref>
        </x14:dataValidation>
        <x14:dataValidation type="list" allowBlank="1" showInputMessage="1" showErrorMessage="1">
          <x14:formula1>
            <xm:f>'D:\OneDrive - uaermv\NATA SIG\2022\1. Enero\MR 2022\MR Ajustado\[9.10 Mapa Riesgos_de_Proceso_GEFI_2022_VF.xlsx]Tipo de riesgos'!#REF!</xm:f>
          </x14:formula1>
          <xm:sqref>G34:G39</xm:sqref>
        </x14:dataValidation>
        <x14:dataValidation type="list" allowBlank="1" showInputMessage="1" showErrorMessage="1">
          <x14:formula1>
            <xm:f>'D:\OneDrive - uaermv\NATA SIG\2022\1. Enero\MR 2022\MR Ajustado\[9.10 Mapa Riesgos_de_Proceso_GEFI_2022_VF.xlsx]Opciones Tratamiento'!#REF!</xm:f>
          </x14:formula1>
          <xm:sqref>K34</xm:sqref>
        </x14:dataValidation>
        <x14:dataValidation type="list" allowBlank="1" showInputMessage="1" showErrorMessage="1">
          <x14:formula1>
            <xm:f>'D:\OneDrive - uaermv\NATA SIG\2022\1. Enero\MR 2022\MR Ajustado\[9.10 Mapa Riesgos_de_Proceso_GEFI_2022_VF.xlsx]Opciones Tratamiento'!#REF!</xm:f>
          </x14:formula1>
          <xm:sqref>H34:H39</xm:sqref>
        </x14:dataValidation>
        <x14:dataValidation type="custom" allowBlank="1" showInputMessage="1" showErrorMessage="1" error="Recuerde que las acciones se generan bajo la medida de mitigar el riesgo">
          <x14:formula1>
            <xm:f>IF(OR(AJ34='D:\OneDrive - uaermv\NATA SIG\2022\1. Enero\MR 2022\MR Ajustado\[9.10 Mapa Riesgos_de_Proceso_GEFI_2022_VF.xlsx]Opciones Tratamiento'!#REF!,AJ34='D:\OneDrive - uaermv\NATA SIG\2022\1. Enero\MR 2022\MR Ajustado\[9.10 Mapa Riesgos_de_Proceso_GEFI_2022_VF.xlsx]Opciones Tratamiento'!#REF!,AJ34='D:\OneDrive - uaermv\NATA SIG\2022\1. Enero\MR 2022\MR Ajustado\[9.10 Mapa Riesgos_de_Proceso_GEFI_2022_VF.xlsx]Opciones Tratamiento'!#REF!),ISBLANK(AJ34),ISTEXT(AJ34))</xm:f>
          </x14:formula1>
          <xm:sqref>AN34 AN36:AN39</xm:sqref>
        </x14:dataValidation>
        <x14:dataValidation type="custom" allowBlank="1" showInputMessage="1" showErrorMessage="1" error="Recuerde que las acciones se generan bajo la medida de mitigar el riesgo">
          <x14:formula1>
            <xm:f>IF(OR(AJ34='D:\OneDrive - uaermv\NATA SIG\2022\1. Enero\MR 2022\MR Ajustado\[9.10 Mapa Riesgos_de_Proceso_GEFI_2022_VF.xlsx]Opciones Tratamiento'!#REF!,AJ34='D:\OneDrive - uaermv\NATA SIG\2022\1. Enero\MR 2022\MR Ajustado\[9.10 Mapa Riesgos_de_Proceso_GEFI_2022_VF.xlsx]Opciones Tratamiento'!#REF!,AJ34='D:\OneDrive - uaermv\NATA SIG\2022\1. Enero\MR 2022\MR Ajustado\[9.10 Mapa Riesgos_de_Proceso_GEFI_2022_VF.xlsx]Opciones Tratamiento'!#REF!),ISBLANK(AJ34),ISTEXT(AJ34))</xm:f>
          </x14:formula1>
          <xm:sqref>AL34:AM34 AL36:AM39</xm:sqref>
        </x14:dataValidation>
        <x14:dataValidation type="custom" allowBlank="1" showInputMessage="1" showErrorMessage="1" error="Recuerde que las acciones se generan bajo la medida de mitigar el riesgo">
          <x14:formula1>
            <xm:f>IF(OR(AJ34='D:\OneDrive - uaermv\NATA SIG\2022\1. Enero\MR 2022\MR Ajustado\[9.10 Mapa Riesgos_de_Proceso_GEFI_2022_VF.xlsx]Opciones Tratamiento'!#REF!,AJ34='D:\OneDrive - uaermv\NATA SIG\2022\1. Enero\MR 2022\MR Ajustado\[9.10 Mapa Riesgos_de_Proceso_GEFI_2022_VF.xlsx]Opciones Tratamiento'!#REF!,AJ34='D:\OneDrive - uaermv\NATA SIG\2022\1. Enero\MR 2022\MR Ajustado\[9.10 Mapa Riesgos_de_Proceso_GEFI_2022_VF.xlsx]Opciones Tratamiento'!#REF!),ISBLANK(AJ34),ISTEXT(AJ34))</xm:f>
          </x14:formula1>
          <xm:sqref>AK34 AK36:AK39</xm:sqref>
        </x14:dataValidation>
        <x14:dataValidation type="list" allowBlank="1" showInputMessage="1" showErrorMessage="1">
          <x14:formula1>
            <xm:f>'D:\OneDrive - uaermv\NATA SIG\2022\1. Enero\MR 2022\MR Ajustado\[9.10 Mapa Riesgos_de_Proceso_GEFI_2022_VF.xlsx]Tabla Impacto'!#REF!</xm:f>
          </x14:formula1>
          <xm:sqref>P34:P39</xm:sqref>
        </x14:dataValidation>
        <x14:dataValidation type="list" allowBlank="1" showInputMessage="1" showErrorMessage="1">
          <x14:formula1>
            <xm:f>'D:\OneDrive - uaermv\NATA SIG\2022\1. Enero\MR 2022\MR Ajustado\[9.10 Mapa Riesgos_de_Proceso_GEFI_2022_VF.xlsx]Opciones Tratamiento'!#REF!</xm:f>
          </x14:formula1>
          <xm:sqref>AJ34:AJ39</xm:sqref>
        </x14:dataValidation>
        <x14:dataValidation type="list" allowBlank="1" showInputMessage="1" showErrorMessage="1">
          <x14:formula1>
            <xm:f>'D:\OneDrive - uaermv\NATA SIG\2022\1. Enero\MR 2022\MR Ajustado\[9.10 Mapa Riesgos_de_Proceso_GEFI_2022_VF.xlsx]Opciones Tratamiento'!#REF!</xm:f>
          </x14:formula1>
          <xm:sqref>C34:C39</xm:sqref>
        </x14:dataValidation>
        <x14:dataValidation type="list" allowBlank="1" showInputMessage="1" showErrorMessage="1">
          <x14:formula1>
            <xm:f>'D:\OneDrive - uaermv\NATA SIG\2022\1. Enero\MR 2022\MR Ajustado\[9.10 Mapa Riesgos_de_Proceso_GEFI_2022_VF.xlsx]Tabla Valoración controles'!#REF!</xm:f>
          </x14:formula1>
          <xm:sqref>AC34:AC39</xm:sqref>
        </x14:dataValidation>
        <x14:dataValidation type="list" allowBlank="1" showInputMessage="1" showErrorMessage="1">
          <x14:formula1>
            <xm:f>'D:\OneDrive - uaermv\NATA SIG\2022\1. Enero\MR 2022\MR Ajustado\[9.10 Mapa Riesgos_de_Proceso_GEFI_2022_VF.xlsx]Tabla Valoración controles'!#REF!</xm:f>
          </x14:formula1>
          <xm:sqref>AB34:AB39</xm:sqref>
        </x14:dataValidation>
        <x14:dataValidation type="list" allowBlank="1" showInputMessage="1" showErrorMessage="1">
          <x14:formula1>
            <xm:f>'D:\OneDrive - uaermv\NATA SIG\2022\1. Enero\MR 2022\MR Ajustado\[9.10 Mapa Riesgos_de_Proceso_GEFI_2022_VF.xlsx]Tabla Valoración controles'!#REF!</xm:f>
          </x14:formula1>
          <xm:sqref>AA34:AA39</xm:sqref>
        </x14:dataValidation>
        <x14:dataValidation type="list" allowBlank="1" showInputMessage="1" showErrorMessage="1">
          <x14:formula1>
            <xm:f>'D:\OneDrive - uaermv\NATA SIG\2022\1. Enero\MR 2022\MR Ajustado\[9.10 Mapa Riesgos_de_Proceso_GEFI_2022_VF.xlsx]Tabla Valoración controles'!#REF!</xm:f>
          </x14:formula1>
          <xm:sqref>Y34:Y39</xm:sqref>
        </x14:dataValidation>
        <x14:dataValidation type="list" allowBlank="1" showInputMessage="1" showErrorMessage="1">
          <x14:formula1>
            <xm:f>'D:\OneDrive - uaermv\NATA SIG\2022\1. Enero\MR 2022\MR Ajustado\[9.10 Mapa Riesgos_de_Proceso_GEFI_2022_VF.xlsx]Tabla Valoración controles'!#REF!</xm:f>
          </x14:formula1>
          <xm:sqref>X34:X39</xm:sqref>
        </x14:dataValidation>
        <x14:dataValidation type="list" allowBlank="1" showInputMessage="1" showErrorMessage="1">
          <x14:formula1>
            <xm:f>'D:\OneDrive - uaermv\NATA SIG\2022\1. Enero\MR 2022\MR Ajustado\[9.11 GLAB-MR-2022.xlsx]Amenazas'!#REF!</xm:f>
          </x14:formula1>
          <xm:sqref>I40:I45</xm:sqref>
        </x14:dataValidation>
        <x14:dataValidation type="list" allowBlank="1" showInputMessage="1" showErrorMessage="1">
          <x14:formula1>
            <xm:f>'D:\OneDrive - uaermv\NATA SIG\2022\1. Enero\MR 2022\MR Ajustado\[9.11 GLAB-MR-2022.xlsx]Tipo de riesgos'!#REF!</xm:f>
          </x14:formula1>
          <xm:sqref>G40:G45</xm:sqref>
        </x14:dataValidation>
        <x14:dataValidation type="list" allowBlank="1" showInputMessage="1" showErrorMessage="1">
          <x14:formula1>
            <xm:f>'D:\OneDrive - uaermv\NATA SIG\2022\1. Enero\MR 2022\MR Ajustado\[9.11 GLAB-MR-2022.xlsx]Opciones Tratamiento'!#REF!</xm:f>
          </x14:formula1>
          <xm:sqref>H40:H45</xm:sqref>
        </x14:dataValidation>
        <x14:dataValidation type="list" allowBlank="1" showInputMessage="1" showErrorMessage="1">
          <x14:formula1>
            <xm:f>'D:\OneDrive - uaermv\NATA SIG\2022\1. Enero\MR 2022\MR Ajustado\[9.11 GLAB-MR-2022.xlsx]Tabla Impacto'!#REF!</xm:f>
          </x14:formula1>
          <xm:sqref>P40:P45 P22:P27</xm:sqref>
        </x14:dataValidation>
        <x14:dataValidation type="list" allowBlank="1" showInputMessage="1" showErrorMessage="1">
          <x14:formula1>
            <xm:f>'D:\OneDrive - uaermv\NATA SIG\2022\1. Enero\MR 2022\MR Ajustado\[9.11 GLAB-MR-2022.xlsx]Opciones Tratamiento'!#REF!</xm:f>
          </x14:formula1>
          <xm:sqref>AJ40:AJ45</xm:sqref>
        </x14:dataValidation>
        <x14:dataValidation type="list" allowBlank="1" showInputMessage="1" showErrorMessage="1">
          <x14:formula1>
            <xm:f>'D:\OneDrive - uaermv\NATA SIG\2022\1. Enero\MR 2022\MR Ajustado\[9.11 GLAB-MR-2022.xlsx]Opciones Tratamiento'!#REF!</xm:f>
          </x14:formula1>
          <xm:sqref>C40:C45</xm:sqref>
        </x14:dataValidation>
        <x14:dataValidation type="list" allowBlank="1" showInputMessage="1" showErrorMessage="1">
          <x14:formula1>
            <xm:f>'D:\OneDrive - uaermv\NATA SIG\2022\1. Enero\MR 2022\MR Ajustado\[9.11 GLAB-MR-2022.xlsx]Tabla Valoración controles'!#REF!</xm:f>
          </x14:formula1>
          <xm:sqref>AC40:AC45</xm:sqref>
        </x14:dataValidation>
        <x14:dataValidation type="list" allowBlank="1" showInputMessage="1" showErrorMessage="1">
          <x14:formula1>
            <xm:f>'D:\OneDrive - uaermv\NATA SIG\2022\1. Enero\MR 2022\MR Ajustado\[9.11 GLAB-MR-2022.xlsx]Tabla Valoración controles'!#REF!</xm:f>
          </x14:formula1>
          <xm:sqref>AB40:AB45</xm:sqref>
        </x14:dataValidation>
        <x14:dataValidation type="list" allowBlank="1" showInputMessage="1" showErrorMessage="1">
          <x14:formula1>
            <xm:f>'D:\OneDrive - uaermv\NATA SIG\2022\1. Enero\MR 2022\MR Ajustado\[9.11 GLAB-MR-2022.xlsx]Tabla Valoración controles'!#REF!</xm:f>
          </x14:formula1>
          <xm:sqref>AA40:AA45</xm:sqref>
        </x14:dataValidation>
        <x14:dataValidation type="list" allowBlank="1" showInputMessage="1" showErrorMessage="1">
          <x14:formula1>
            <xm:f>'D:\OneDrive - uaermv\NATA SIG\2022\1. Enero\MR 2022\MR Ajustado\[9.11 GLAB-MR-2022.xlsx]Tabla Valoración controles'!#REF!</xm:f>
          </x14:formula1>
          <xm:sqref>Y40:Y45</xm:sqref>
        </x14:dataValidation>
        <x14:dataValidation type="list" allowBlank="1" showInputMessage="1" showErrorMessage="1">
          <x14:formula1>
            <xm:f>'D:\OneDrive - uaermv\NATA SIG\2022\1. Enero\MR 2022\MR Ajustado\[9.11 GLAB-MR-2022.xlsx]Tabla Valoración controles'!#REF!</xm:f>
          </x14:formula1>
          <xm:sqref>X40:X45</xm:sqref>
        </x14:dataValidation>
        <x14:dataValidation type="list" allowBlank="1" showInputMessage="1" showErrorMessage="1">
          <x14:formula1>
            <xm:f>'D:\OneDrive - uaermv\NATA SIG\2022\1. Enero\MR 2022\MR Ajustado\[9.11 GLAB-MR-2022.xlsx]Opciones Tratamiento'!#REF!</xm:f>
          </x14:formula1>
          <xm:sqref>K40</xm:sqref>
        </x14:dataValidation>
        <x14:dataValidation type="custom" allowBlank="1" showInputMessage="1" showErrorMessage="1" error="Recuerde que las acciones se generan bajo la medida de mitigar el riesgo">
          <x14:formula1>
            <xm:f>IF(OR(AJ40='D:\OneDrive - uaermv\NATA SIG\2022\1. Enero\MR 2022\MR Ajustado\[9.11 GLAB-MR-2022.xlsx]Opciones Tratamiento'!#REF!,AJ40='D:\OneDrive - uaermv\NATA SIG\2022\1. Enero\MR 2022\MR Ajustado\[9.11 GLAB-MR-2022.xlsx]Opciones Tratamiento'!#REF!,AJ40='D:\OneDrive - uaermv\NATA SIG\2022\1. Enero\MR 2022\MR Ajustado\[9.11 GLAB-MR-2022.xlsx]Opciones Tratamiento'!#REF!),ISBLANK(AJ40),ISTEXT(AJ40))</xm:f>
          </x14:formula1>
          <xm:sqref>AN40 AN43:AN45</xm:sqref>
        </x14:dataValidation>
        <x14:dataValidation type="custom" allowBlank="1" showInputMessage="1" showErrorMessage="1" error="Recuerde que las acciones se generan bajo la medida de mitigar el riesgo">
          <x14:formula1>
            <xm:f>IF(OR(AJ40='D:\OneDrive - uaermv\NATA SIG\2022\1. Enero\MR 2022\MR Ajustado\[9.11 GLAB-MR-2022.xlsx]Opciones Tratamiento'!#REF!,AJ40='D:\OneDrive - uaermv\NATA SIG\2022\1. Enero\MR 2022\MR Ajustado\[9.11 GLAB-MR-2022.xlsx]Opciones Tratamiento'!#REF!,AJ40='D:\OneDrive - uaermv\NATA SIG\2022\1. Enero\MR 2022\MR Ajustado\[9.11 GLAB-MR-2022.xlsx]Opciones Tratamiento'!#REF!),ISBLANK(AJ40),ISTEXT(AJ40))</xm:f>
          </x14:formula1>
          <xm:sqref>AL40:AM40 AL43:AM45</xm:sqref>
        </x14:dataValidation>
        <x14:dataValidation type="custom" allowBlank="1" showInputMessage="1" showErrorMessage="1" error="Recuerde que las acciones se generan bajo la medida de mitigar el riesgo">
          <x14:formula1>
            <xm:f>IF(OR(AJ40='D:\OneDrive - uaermv\NATA SIG\2022\1. Enero\MR 2022\MR Ajustado\[9.11 GLAB-MR-2022.xlsx]Opciones Tratamiento'!#REF!,AJ40='D:\OneDrive - uaermv\NATA SIG\2022\1. Enero\MR 2022\MR Ajustado\[9.11 GLAB-MR-2022.xlsx]Opciones Tratamiento'!#REF!,AJ40='D:\OneDrive - uaermv\NATA SIG\2022\1. Enero\MR 2022\MR Ajustado\[9.11 GLAB-MR-2022.xlsx]Opciones Tratamiento'!#REF!),ISBLANK(AJ40),ISTEXT(AJ40))</xm:f>
          </x14:formula1>
          <xm:sqref>AK40 AK43:AK45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N78"/>
  <sheetViews>
    <sheetView zoomScale="50" zoomScaleNormal="50" zoomScaleSheetLayoutView="30" zoomScalePageLayoutView="60" workbookViewId="0">
      <pane xSplit="5" ySplit="9" topLeftCell="F10" activePane="bottomRight" state="frozen"/>
      <selection pane="topRight" activeCell="E1" sqref="E1"/>
      <selection pane="bottomLeft" activeCell="A13" sqref="A13"/>
      <selection pane="bottomRight" activeCell="B8" sqref="B8:B51"/>
    </sheetView>
  </sheetViews>
  <sheetFormatPr baseColWidth="10" defaultColWidth="11.42578125" defaultRowHeight="15" x14ac:dyDescent="0.2"/>
  <cols>
    <col min="1" max="1" width="6.5703125" style="128" customWidth="1"/>
    <col min="2" max="2" width="16.7109375" style="128" customWidth="1"/>
    <col min="3" max="3" width="16" style="128" customWidth="1"/>
    <col min="4" max="4" width="19.140625" style="128" customWidth="1"/>
    <col min="5" max="5" width="54.7109375" style="128" customWidth="1"/>
    <col min="6" max="6" width="70.85546875" style="116" customWidth="1"/>
    <col min="7" max="7" width="15.140625" style="116" customWidth="1"/>
    <col min="8" max="9" width="16.7109375" style="129" customWidth="1"/>
    <col min="10" max="10" width="19.28515625" style="129" customWidth="1"/>
    <col min="11" max="12" width="16.7109375" style="129" customWidth="1"/>
    <col min="13" max="13" width="16.7109375" style="116" customWidth="1"/>
    <col min="14" max="14" width="20.42578125" style="116" customWidth="1"/>
    <col min="15" max="15" width="10" style="116" customWidth="1"/>
    <col min="16" max="16" width="35.85546875" style="116" customWidth="1"/>
    <col min="17" max="17" width="30.5703125" style="116" hidden="1" customWidth="1"/>
    <col min="18" max="18" width="17.5703125" style="116" customWidth="1"/>
    <col min="19" max="19" width="8.42578125" style="116" customWidth="1"/>
    <col min="20" max="20" width="16" style="116" customWidth="1"/>
    <col min="21" max="21" width="11.28515625" style="116" customWidth="1"/>
    <col min="22" max="22" width="60.5703125" style="116" customWidth="1"/>
    <col min="23" max="23" width="19" style="116" hidden="1" customWidth="1"/>
    <col min="24" max="24" width="6.85546875" style="116" customWidth="1"/>
    <col min="25" max="25" width="5" style="116" customWidth="1"/>
    <col min="26" max="26" width="5.5703125" style="116" hidden="1" customWidth="1"/>
    <col min="27" max="27" width="7.140625" style="116" customWidth="1"/>
    <col min="28" max="28" width="6.7109375" style="116" customWidth="1"/>
    <col min="29" max="29" width="7.5703125" style="116" customWidth="1"/>
    <col min="30" max="30" width="38.28515625" style="116" hidden="1" customWidth="1"/>
    <col min="31" max="35" width="10.85546875" style="116" customWidth="1"/>
    <col min="36" max="36" width="10.85546875" style="127" customWidth="1"/>
    <col min="37" max="37" width="23" style="116" customWidth="1"/>
    <col min="38" max="39" width="18.85546875" style="116" customWidth="1"/>
    <col min="40" max="40" width="22.42578125" style="116" customWidth="1"/>
    <col min="41" max="42" width="16.42578125" style="116" customWidth="1"/>
    <col min="43" max="43" width="26.140625" style="116" customWidth="1"/>
    <col min="44" max="16384" width="11.42578125" style="116"/>
  </cols>
  <sheetData>
    <row r="1" spans="1:274" s="108" customFormat="1" ht="24" customHeight="1" x14ac:dyDescent="0.3">
      <c r="A1" s="475"/>
      <c r="B1" s="476"/>
      <c r="C1" s="477"/>
      <c r="D1" s="478"/>
      <c r="E1" s="487" t="s">
        <v>226</v>
      </c>
      <c r="F1" s="458"/>
      <c r="G1" s="458"/>
      <c r="H1" s="458"/>
      <c r="I1" s="458"/>
      <c r="J1" s="458"/>
      <c r="K1" s="458"/>
      <c r="L1" s="458"/>
      <c r="M1" s="458"/>
      <c r="N1" s="458"/>
      <c r="O1" s="458"/>
      <c r="P1" s="458"/>
      <c r="Q1" s="458"/>
      <c r="R1" s="458"/>
      <c r="S1" s="458"/>
      <c r="T1" s="459"/>
      <c r="U1" s="106"/>
      <c r="V1" s="457" t="s">
        <v>36</v>
      </c>
      <c r="W1" s="458"/>
      <c r="X1" s="458"/>
      <c r="Y1" s="458"/>
      <c r="Z1" s="458"/>
      <c r="AA1" s="458"/>
      <c r="AB1" s="458"/>
      <c r="AC1" s="458"/>
      <c r="AD1" s="458"/>
      <c r="AE1" s="458"/>
      <c r="AF1" s="458"/>
      <c r="AG1" s="458"/>
      <c r="AH1" s="458"/>
      <c r="AI1" s="458"/>
      <c r="AJ1" s="458"/>
      <c r="AK1" s="458"/>
      <c r="AL1" s="458"/>
      <c r="AM1" s="458"/>
      <c r="AN1" s="458"/>
      <c r="AO1" s="458"/>
      <c r="AP1" s="458"/>
      <c r="AQ1" s="459"/>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row>
    <row r="2" spans="1:274" s="108" customFormat="1" ht="24" customHeight="1" thickBot="1" x14ac:dyDescent="0.35">
      <c r="A2" s="479"/>
      <c r="B2" s="480"/>
      <c r="C2" s="481"/>
      <c r="D2" s="482"/>
      <c r="E2" s="488"/>
      <c r="F2" s="461"/>
      <c r="G2" s="461"/>
      <c r="H2" s="461"/>
      <c r="I2" s="461"/>
      <c r="J2" s="461"/>
      <c r="K2" s="461"/>
      <c r="L2" s="461"/>
      <c r="M2" s="461"/>
      <c r="N2" s="461"/>
      <c r="O2" s="461"/>
      <c r="P2" s="461"/>
      <c r="Q2" s="461"/>
      <c r="R2" s="461"/>
      <c r="S2" s="461"/>
      <c r="T2" s="462"/>
      <c r="U2" s="106"/>
      <c r="V2" s="460"/>
      <c r="W2" s="461"/>
      <c r="X2" s="461"/>
      <c r="Y2" s="461"/>
      <c r="Z2" s="461"/>
      <c r="AA2" s="461"/>
      <c r="AB2" s="461"/>
      <c r="AC2" s="461"/>
      <c r="AD2" s="461"/>
      <c r="AE2" s="461"/>
      <c r="AF2" s="461"/>
      <c r="AG2" s="461"/>
      <c r="AH2" s="461"/>
      <c r="AI2" s="461"/>
      <c r="AJ2" s="461"/>
      <c r="AK2" s="461"/>
      <c r="AL2" s="461"/>
      <c r="AM2" s="461"/>
      <c r="AN2" s="461"/>
      <c r="AO2" s="461"/>
      <c r="AP2" s="461"/>
      <c r="AQ2" s="462"/>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row>
    <row r="3" spans="1:274" s="108" customFormat="1" ht="24" customHeight="1" x14ac:dyDescent="0.3">
      <c r="A3" s="479"/>
      <c r="B3" s="480"/>
      <c r="C3" s="481"/>
      <c r="D3" s="482"/>
      <c r="E3" s="489" t="s">
        <v>225</v>
      </c>
      <c r="F3" s="490"/>
      <c r="G3" s="490"/>
      <c r="H3" s="490"/>
      <c r="I3" s="490"/>
      <c r="J3" s="490"/>
      <c r="K3" s="490"/>
      <c r="L3" s="490"/>
      <c r="M3" s="490" t="s">
        <v>220</v>
      </c>
      <c r="N3" s="490"/>
      <c r="O3" s="490"/>
      <c r="P3" s="490"/>
      <c r="Q3" s="490"/>
      <c r="R3" s="490"/>
      <c r="S3" s="490"/>
      <c r="T3" s="491"/>
      <c r="U3" s="106"/>
      <c r="V3" s="463" t="s">
        <v>38</v>
      </c>
      <c r="W3" s="464"/>
      <c r="X3" s="464"/>
      <c r="Y3" s="464"/>
      <c r="Z3" s="464"/>
      <c r="AA3" s="464"/>
      <c r="AB3" s="464"/>
      <c r="AC3" s="464"/>
      <c r="AD3" s="464"/>
      <c r="AE3" s="464"/>
      <c r="AF3" s="464"/>
      <c r="AG3" s="464"/>
      <c r="AH3" s="464"/>
      <c r="AI3" s="464"/>
      <c r="AJ3" s="464"/>
      <c r="AK3" s="464" t="s">
        <v>37</v>
      </c>
      <c r="AL3" s="464"/>
      <c r="AM3" s="464"/>
      <c r="AN3" s="464"/>
      <c r="AO3" s="464"/>
      <c r="AP3" s="464"/>
      <c r="AQ3" s="468"/>
      <c r="AR3" s="109"/>
      <c r="AS3" s="110"/>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row>
    <row r="4" spans="1:274" s="108" customFormat="1" ht="24" customHeight="1" thickBot="1" x14ac:dyDescent="0.35">
      <c r="A4" s="483"/>
      <c r="B4" s="484"/>
      <c r="C4" s="485"/>
      <c r="D4" s="486"/>
      <c r="E4" s="492" t="s">
        <v>221</v>
      </c>
      <c r="F4" s="466"/>
      <c r="G4" s="466"/>
      <c r="H4" s="466"/>
      <c r="I4" s="466"/>
      <c r="J4" s="466"/>
      <c r="K4" s="466"/>
      <c r="L4" s="466"/>
      <c r="M4" s="466"/>
      <c r="N4" s="466"/>
      <c r="O4" s="466"/>
      <c r="P4" s="466"/>
      <c r="Q4" s="466"/>
      <c r="R4" s="466"/>
      <c r="S4" s="466"/>
      <c r="T4" s="467"/>
      <c r="U4" s="106"/>
      <c r="V4" s="465" t="s">
        <v>224</v>
      </c>
      <c r="W4" s="466"/>
      <c r="X4" s="466"/>
      <c r="Y4" s="466"/>
      <c r="Z4" s="466"/>
      <c r="AA4" s="466"/>
      <c r="AB4" s="466"/>
      <c r="AC4" s="466"/>
      <c r="AD4" s="466"/>
      <c r="AE4" s="466"/>
      <c r="AF4" s="466"/>
      <c r="AG4" s="466"/>
      <c r="AH4" s="466"/>
      <c r="AI4" s="466"/>
      <c r="AJ4" s="466"/>
      <c r="AK4" s="466"/>
      <c r="AL4" s="466"/>
      <c r="AM4" s="466"/>
      <c r="AN4" s="466"/>
      <c r="AO4" s="466"/>
      <c r="AP4" s="466"/>
      <c r="AQ4" s="46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row>
    <row r="5" spans="1:274" x14ac:dyDescent="0.2">
      <c r="A5" s="111"/>
      <c r="B5" s="111"/>
      <c r="C5" s="112"/>
      <c r="D5" s="111"/>
      <c r="E5" s="111"/>
      <c r="F5" s="113"/>
      <c r="G5" s="113"/>
      <c r="H5" s="114"/>
      <c r="I5" s="114"/>
      <c r="J5" s="114"/>
      <c r="K5" s="114"/>
      <c r="L5" s="114"/>
      <c r="M5" s="113"/>
      <c r="N5" s="113"/>
      <c r="O5" s="113"/>
      <c r="P5" s="113"/>
      <c r="Q5" s="113"/>
      <c r="R5" s="113"/>
      <c r="S5" s="113"/>
      <c r="T5" s="113"/>
      <c r="U5" s="113"/>
      <c r="V5" s="113"/>
      <c r="W5" s="113"/>
      <c r="X5" s="113"/>
      <c r="Y5" s="113"/>
      <c r="Z5" s="113"/>
      <c r="AA5" s="113"/>
      <c r="AB5" s="113"/>
      <c r="AC5" s="113"/>
      <c r="AD5" s="113"/>
      <c r="AE5" s="113"/>
      <c r="AF5" s="113"/>
      <c r="AG5" s="113"/>
      <c r="AH5" s="113"/>
      <c r="AI5" s="113"/>
      <c r="AJ5" s="115"/>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row>
    <row r="6" spans="1:274" ht="12" customHeight="1" x14ac:dyDescent="0.25">
      <c r="A6" s="117"/>
      <c r="B6" s="117"/>
      <c r="C6" s="117"/>
      <c r="D6" s="118"/>
      <c r="E6" s="118"/>
      <c r="F6" s="118"/>
      <c r="G6" s="118"/>
      <c r="H6" s="118"/>
      <c r="I6" s="118"/>
      <c r="J6" s="118"/>
      <c r="K6" s="118"/>
      <c r="L6" s="118"/>
      <c r="M6" s="118"/>
      <c r="N6" s="118"/>
      <c r="O6" s="118"/>
      <c r="P6" s="118"/>
      <c r="Q6" s="118"/>
      <c r="R6" s="118"/>
      <c r="S6" s="118"/>
      <c r="T6" s="118"/>
      <c r="U6" s="119"/>
      <c r="V6" s="119"/>
      <c r="W6" s="119"/>
      <c r="X6" s="120"/>
      <c r="Y6" s="120"/>
      <c r="Z6" s="120"/>
      <c r="AA6" s="120"/>
      <c r="AB6" s="120"/>
      <c r="AC6" s="120"/>
      <c r="AD6" s="120"/>
      <c r="AE6" s="120"/>
      <c r="AF6" s="120"/>
      <c r="AG6" s="120"/>
      <c r="AH6" s="120"/>
      <c r="AI6" s="120"/>
      <c r="AJ6" s="120"/>
      <c r="AK6" s="120"/>
      <c r="AL6" s="120"/>
      <c r="AM6" s="120"/>
      <c r="AN6" s="120"/>
      <c r="AO6" s="120"/>
      <c r="AP6" s="120"/>
      <c r="AQ6" s="120"/>
    </row>
    <row r="7" spans="1:274" ht="39" customHeight="1" x14ac:dyDescent="0.2">
      <c r="A7" s="440" t="s">
        <v>39</v>
      </c>
      <c r="B7" s="440"/>
      <c r="C7" s="440"/>
      <c r="D7" s="440"/>
      <c r="E7" s="440"/>
      <c r="F7" s="440"/>
      <c r="G7" s="440"/>
      <c r="H7" s="440"/>
      <c r="I7" s="440"/>
      <c r="J7" s="440"/>
      <c r="K7" s="440"/>
      <c r="L7" s="440"/>
      <c r="M7" s="440"/>
      <c r="N7" s="440" t="s">
        <v>40</v>
      </c>
      <c r="O7" s="440"/>
      <c r="P7" s="440"/>
      <c r="Q7" s="440"/>
      <c r="R7" s="440"/>
      <c r="S7" s="440"/>
      <c r="T7" s="440"/>
      <c r="U7" s="440" t="s">
        <v>41</v>
      </c>
      <c r="V7" s="440"/>
      <c r="W7" s="440"/>
      <c r="X7" s="440"/>
      <c r="Y7" s="440"/>
      <c r="Z7" s="440"/>
      <c r="AA7" s="440"/>
      <c r="AB7" s="440"/>
      <c r="AC7" s="440"/>
      <c r="AD7" s="440" t="s">
        <v>42</v>
      </c>
      <c r="AE7" s="440"/>
      <c r="AF7" s="440"/>
      <c r="AG7" s="440"/>
      <c r="AH7" s="440"/>
      <c r="AI7" s="440"/>
      <c r="AJ7" s="440"/>
      <c r="AK7" s="440" t="s">
        <v>43</v>
      </c>
      <c r="AL7" s="440"/>
      <c r="AM7" s="440"/>
      <c r="AN7" s="440"/>
      <c r="AO7" s="440" t="s">
        <v>44</v>
      </c>
      <c r="AP7" s="440"/>
      <c r="AQ7" s="440"/>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row>
    <row r="8" spans="1:274" ht="26.25" customHeight="1" x14ac:dyDescent="0.2">
      <c r="A8" s="456" t="s">
        <v>45</v>
      </c>
      <c r="B8" s="436" t="s">
        <v>228</v>
      </c>
      <c r="C8" s="436" t="s">
        <v>0</v>
      </c>
      <c r="D8" s="437" t="s">
        <v>1</v>
      </c>
      <c r="E8" s="437" t="s">
        <v>2</v>
      </c>
      <c r="F8" s="436" t="s">
        <v>3</v>
      </c>
      <c r="G8" s="437" t="s">
        <v>46</v>
      </c>
      <c r="H8" s="437" t="s">
        <v>4</v>
      </c>
      <c r="I8" s="434" t="s">
        <v>47</v>
      </c>
      <c r="J8" s="437" t="s">
        <v>48</v>
      </c>
      <c r="K8" s="437" t="s">
        <v>49</v>
      </c>
      <c r="L8" s="437" t="s">
        <v>50</v>
      </c>
      <c r="M8" s="437" t="s">
        <v>51</v>
      </c>
      <c r="N8" s="437" t="s">
        <v>52</v>
      </c>
      <c r="O8" s="436" t="s">
        <v>53</v>
      </c>
      <c r="P8" s="437" t="s">
        <v>54</v>
      </c>
      <c r="Q8" s="437" t="s">
        <v>55</v>
      </c>
      <c r="R8" s="437" t="s">
        <v>56</v>
      </c>
      <c r="S8" s="436" t="s">
        <v>53</v>
      </c>
      <c r="T8" s="437" t="s">
        <v>5</v>
      </c>
      <c r="U8" s="444" t="s">
        <v>57</v>
      </c>
      <c r="V8" s="437" t="s">
        <v>6</v>
      </c>
      <c r="W8" s="437" t="s">
        <v>7</v>
      </c>
      <c r="X8" s="437" t="s">
        <v>58</v>
      </c>
      <c r="Y8" s="437"/>
      <c r="Z8" s="437"/>
      <c r="AA8" s="437"/>
      <c r="AB8" s="437"/>
      <c r="AC8" s="437"/>
      <c r="AD8" s="444" t="s">
        <v>59</v>
      </c>
      <c r="AE8" s="444" t="s">
        <v>60</v>
      </c>
      <c r="AF8" s="444" t="s">
        <v>53</v>
      </c>
      <c r="AG8" s="444" t="s">
        <v>61</v>
      </c>
      <c r="AH8" s="444" t="s">
        <v>53</v>
      </c>
      <c r="AI8" s="444" t="s">
        <v>62</v>
      </c>
      <c r="AJ8" s="444" t="s">
        <v>8</v>
      </c>
      <c r="AK8" s="437" t="s">
        <v>63</v>
      </c>
      <c r="AL8" s="437" t="s">
        <v>64</v>
      </c>
      <c r="AM8" s="437" t="s">
        <v>65</v>
      </c>
      <c r="AN8" s="437" t="s">
        <v>66</v>
      </c>
      <c r="AO8" s="437" t="s">
        <v>67</v>
      </c>
      <c r="AP8" s="437" t="s">
        <v>68</v>
      </c>
      <c r="AQ8" s="437" t="s">
        <v>69</v>
      </c>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row>
    <row r="9" spans="1:274" s="123" customFormat="1" ht="102" customHeight="1" x14ac:dyDescent="0.25">
      <c r="A9" s="456"/>
      <c r="B9" s="436"/>
      <c r="C9" s="436"/>
      <c r="D9" s="437"/>
      <c r="E9" s="437"/>
      <c r="F9" s="436"/>
      <c r="G9" s="437"/>
      <c r="H9" s="437"/>
      <c r="I9" s="435"/>
      <c r="J9" s="437"/>
      <c r="K9" s="437"/>
      <c r="L9" s="437"/>
      <c r="M9" s="437"/>
      <c r="N9" s="437"/>
      <c r="O9" s="436"/>
      <c r="P9" s="437"/>
      <c r="Q9" s="437"/>
      <c r="R9" s="436"/>
      <c r="S9" s="436"/>
      <c r="T9" s="437"/>
      <c r="U9" s="444"/>
      <c r="V9" s="437"/>
      <c r="W9" s="437"/>
      <c r="X9" s="133" t="s">
        <v>70</v>
      </c>
      <c r="Y9" s="133" t="s">
        <v>71</v>
      </c>
      <c r="Z9" s="133" t="s">
        <v>72</v>
      </c>
      <c r="AA9" s="133" t="s">
        <v>73</v>
      </c>
      <c r="AB9" s="133" t="s">
        <v>74</v>
      </c>
      <c r="AC9" s="133" t="s">
        <v>75</v>
      </c>
      <c r="AD9" s="444"/>
      <c r="AE9" s="444"/>
      <c r="AF9" s="444"/>
      <c r="AG9" s="444"/>
      <c r="AH9" s="444"/>
      <c r="AI9" s="444"/>
      <c r="AJ9" s="444"/>
      <c r="AK9" s="437"/>
      <c r="AL9" s="437"/>
      <c r="AM9" s="437"/>
      <c r="AN9" s="437"/>
      <c r="AO9" s="437"/>
      <c r="AP9" s="437"/>
      <c r="AQ9" s="437"/>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2"/>
      <c r="FZ9" s="122"/>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2"/>
      <c r="HS9" s="122"/>
      <c r="HT9" s="122"/>
      <c r="HU9" s="122"/>
      <c r="HV9" s="122"/>
      <c r="HW9" s="122"/>
      <c r="HX9" s="122"/>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row>
    <row r="10" spans="1:274" s="125" customFormat="1" ht="84" customHeight="1" x14ac:dyDescent="0.25">
      <c r="A10" s="397">
        <v>1</v>
      </c>
      <c r="B10" s="394" t="s">
        <v>233</v>
      </c>
      <c r="C10" s="339" t="s">
        <v>76</v>
      </c>
      <c r="D10" s="339" t="s">
        <v>601</v>
      </c>
      <c r="E10" s="339" t="s">
        <v>602</v>
      </c>
      <c r="F10" s="339" t="s">
        <v>603</v>
      </c>
      <c r="G10" s="339" t="s">
        <v>479</v>
      </c>
      <c r="H10" s="339" t="s">
        <v>150</v>
      </c>
      <c r="I10" s="339" t="s">
        <v>604</v>
      </c>
      <c r="J10" s="339" t="s">
        <v>605</v>
      </c>
      <c r="K10" s="339" t="s">
        <v>174</v>
      </c>
      <c r="L10" s="339" t="s">
        <v>606</v>
      </c>
      <c r="M10" s="382">
        <v>850</v>
      </c>
      <c r="N10" s="374" t="str">
        <f>IF(M10&lt;=0,"",IF(M10&lt;=2,"Muy Baja",IF(M10&lt;=24,"Baja",IF(M10&lt;=500,"Media",IF(M10&lt;=5000,"Alta","Muy Alta")))))</f>
        <v>Alta</v>
      </c>
      <c r="O10" s="366">
        <f>IF(N10="","",IF(N10="Muy Baja",0.2,IF(N10="Baja",0.4,IF(N10="Media",0.6,IF(N10="Alta",0.8,IF(N10="Muy Alta",1,))))))</f>
        <v>0.8</v>
      </c>
      <c r="P10" s="367" t="s">
        <v>134</v>
      </c>
      <c r="Q10" s="366" t="str">
        <f>IF(NOT(ISERROR(MATCH(P10,'[25]Tabla Impacto'!$B$222:$B$224,0))),'[25]Tabla Impacto'!$F$224&amp;"Por favor no seleccionar los criterios de impacto(Afectación Económica o presupuestal y Pérdida Reputacional)",P10)</f>
        <v xml:space="preserve">     Entre 130 y 650 SMLMV </v>
      </c>
      <c r="R10" s="374" t="str">
        <f>IF(OR(Q10='[25]Tabla Impacto'!$C$12,Q10='[25]Tabla Impacto'!$D$12),"Leve",IF(OR(Q10='[25]Tabla Impacto'!$C$13,Q10='[25]Tabla Impacto'!$D$13),"Menor",IF(OR(Q10='[25]Tabla Impacto'!$C$14,Q10='[25]Tabla Impacto'!$D$14),"Moderado",IF(OR(Q10='[25]Tabla Impacto'!$C$15,Q10='[25]Tabla Impacto'!$D$15),"Mayor",IF(OR(Q10='[25]Tabla Impacto'!$C$16,Q10='[25]Tabla Impacto'!$D$16),"Catastrófico","")))))</f>
        <v>Menor</v>
      </c>
      <c r="S10" s="366">
        <f>IF(R10="","",IF(R10="Leve",0.2,IF(R10="Menor",0.4,IF(R10="Moderado",0.6,IF(R10="Mayor",0.8,IF(R10="Catastrófico",1,))))))</f>
        <v>0.4</v>
      </c>
      <c r="T10" s="365" t="str">
        <f>IF(OR(AND(N10="Muy Baja",R10="Leve"),AND(N10="Muy Baja",R10="Menor"),AND(N10="Baja",R10="Leve")),"Bajo",IF(OR(AND(N10="Muy baja",R10="Moderado"),AND(N10="Baja",R10="Menor"),AND(N10="Baja",R10="Moderado"),AND(N10="Media",R10="Leve"),AND(N10="Media",R10="Menor"),AND(N10="Media",R10="Moderado"),AND(N10="Alta",R10="Leve"),AND(N10="Alta",R10="Menor")),"Moderado",IF(OR(AND(N10="Muy Baja",R10="Mayor"),AND(N10="Baja",R10="Mayor"),AND(N10="Media",R10="Mayor"),AND(N10="Alta",R10="Moderado"),AND(N10="Alta",R10="Mayor"),AND(N10="Muy Alta",R10="Leve"),AND(N10="Muy Alta",R10="Menor"),AND(N10="Muy Alta",R10="Moderado"),AND(N10="Muy Alta",R10="Mayor")),"Alto",IF(OR(AND(N10="Muy Baja",R10="Catastrófico"),AND(N10="Baja",R10="Catastrófico"),AND(N10="Media",R10="Catastrófico"),AND(N10="Alta",R10="Catastrófico"),AND(N10="Muy Alta",R10="Catastrófico")),"Extremo",""))))</f>
        <v>Moderado</v>
      </c>
      <c r="U10" s="208">
        <v>1</v>
      </c>
      <c r="V10" s="228" t="s">
        <v>607</v>
      </c>
      <c r="W10" s="193" t="str">
        <f t="shared" ref="W10:W21" si="0">IF(OR(X10="Preventivo",X10="Detectivo"),"Probabilidad",IF(X10="Correctivo","Impacto",""))</f>
        <v>Probabilidad</v>
      </c>
      <c r="X10" s="194" t="s">
        <v>81</v>
      </c>
      <c r="Y10" s="194" t="s">
        <v>80</v>
      </c>
      <c r="Z10" s="195" t="str">
        <f>IF(AND(X10="Preventivo",Y10="Automático"),"50%",IF(AND(X10="Preventivo",Y10="Manual"),"40%",IF(AND(X10="Detectivo",Y10="Automático"),"40%",IF(AND(X10="Detectivo",Y10="Manual"),"30%",IF(AND(X10="Correctivo",Y10="Automático"),"35%",IF(AND(X10="Correctivo",Y10="Manual"),"25%",""))))))</f>
        <v>30%</v>
      </c>
      <c r="AA10" s="194" t="s">
        <v>203</v>
      </c>
      <c r="AB10" s="194" t="s">
        <v>84</v>
      </c>
      <c r="AC10" s="194" t="s">
        <v>279</v>
      </c>
      <c r="AD10" s="196">
        <f>IFERROR(IF(W10="Probabilidad",(O10-(+O10*Z10)),IF(W10="Impacto",O10,"")),"")</f>
        <v>0.56000000000000005</v>
      </c>
      <c r="AE10" s="197" t="str">
        <f>IFERROR(IF(AD10="","",IF(AD10&lt;=0.2,"Muy Baja",IF(AD10&lt;=0.4,"Baja",IF(AD10&lt;=0.6,"Media",IF(AD10&lt;=0.8,"Alta","Muy Alta"))))),"")</f>
        <v>Media</v>
      </c>
      <c r="AF10" s="195">
        <f>+AD10</f>
        <v>0.56000000000000005</v>
      </c>
      <c r="AG10" s="197" t="str">
        <f>IFERROR(IF(AH10="","",IF(AH10&lt;=0.2,"Leve",IF(AH10&lt;=0.4,"Menor",IF(AH10&lt;=0.6,"Moderado",IF(AH10&lt;=0.8,"Mayor","Catastrófico"))))),"")</f>
        <v>Menor</v>
      </c>
      <c r="AH10" s="195">
        <f>IFERROR(IF(W10="Impacto",(S10-(+S10*Z10)),IF(W10="Probabilidad",S10,"")),"")</f>
        <v>0.4</v>
      </c>
      <c r="AI10" s="198" t="str">
        <f>IFERROR(IF(OR(AND(AE10="Muy Baja",AG10="Leve"),AND(AE10="Muy Baja",AG10="Menor"),AND(AE10="Baja",AG10="Leve")),"Bajo",IF(OR(AND(AE10="Muy baja",AG10="Moderado"),AND(AE10="Baja",AG10="Menor"),AND(AE10="Baja",AG10="Moderado"),AND(AE10="Media",AG10="Leve"),AND(AE10="Media",AG10="Menor"),AND(AE10="Media",AG10="Moderado"),AND(AE10="Alta",AG10="Leve"),AND(AE10="Alta",AG10="Menor")),"Moderado",IF(OR(AND(AE10="Muy Baja",AG10="Mayor"),AND(AE10="Baja",AG10="Mayor"),AND(AE10="Media",AG10="Mayor"),AND(AE10="Alta",AG10="Moderado"),AND(AE10="Alta",AG10="Mayor"),AND(AE10="Muy Alta",AG10="Leve"),AND(AE10="Muy Alta",AG10="Menor"),AND(AE10="Muy Alta",AG10="Moderado"),AND(AE10="Muy Alta",AG10="Mayor")),"Alto",IF(OR(AND(AE10="Muy Baja",AG10="Catastrófico"),AND(AE10="Baja",AG10="Catastrófico"),AND(AE10="Media",AG10="Catastrófico"),AND(AE10="Alta",AG10="Catastrófico"),AND(AE10="Muy Alta",AG10="Catastrófico")),"Extremo","")))),"")</f>
        <v>Moderado</v>
      </c>
      <c r="AJ10" s="199" t="s">
        <v>82</v>
      </c>
      <c r="AK10" s="229" t="s">
        <v>608</v>
      </c>
      <c r="AL10" s="229" t="s">
        <v>609</v>
      </c>
      <c r="AM10" s="229" t="s">
        <v>610</v>
      </c>
      <c r="AN10" s="201" t="s">
        <v>320</v>
      </c>
      <c r="AO10" s="327" t="s">
        <v>611</v>
      </c>
      <c r="AP10" s="327" t="s">
        <v>528</v>
      </c>
      <c r="AQ10" s="327" t="s">
        <v>596</v>
      </c>
    </row>
    <row r="11" spans="1:274" s="104" customFormat="1" ht="84" customHeight="1" x14ac:dyDescent="0.2">
      <c r="A11" s="397"/>
      <c r="B11" s="395"/>
      <c r="C11" s="339"/>
      <c r="D11" s="339"/>
      <c r="E11" s="339"/>
      <c r="F11" s="339"/>
      <c r="G11" s="339"/>
      <c r="H11" s="339"/>
      <c r="I11" s="339"/>
      <c r="J11" s="339"/>
      <c r="K11" s="339"/>
      <c r="L11" s="339"/>
      <c r="M11" s="382"/>
      <c r="N11" s="374"/>
      <c r="O11" s="366"/>
      <c r="P11" s="367"/>
      <c r="Q11" s="366">
        <f ca="1">IF(NOT(ISERROR(MATCH(P11,_xlfn.ANCHORARRAY(F22),0))),O24&amp;"Por favor no seleccionar los criterios de impacto",P11)</f>
        <v>0</v>
      </c>
      <c r="R11" s="374"/>
      <c r="S11" s="366"/>
      <c r="T11" s="365"/>
      <c r="U11" s="208">
        <v>2</v>
      </c>
      <c r="V11" s="228" t="s">
        <v>612</v>
      </c>
      <c r="W11" s="193" t="str">
        <f t="shared" si="0"/>
        <v>Probabilidad</v>
      </c>
      <c r="X11" s="194" t="s">
        <v>79</v>
      </c>
      <c r="Y11" s="194" t="s">
        <v>80</v>
      </c>
      <c r="Z11" s="195" t="str">
        <f t="shared" ref="Z11:Z15" si="1">IF(AND(X11="Preventivo",Y11="Automático"),"50%",IF(AND(X11="Preventivo",Y11="Manual"),"40%",IF(AND(X11="Detectivo",Y11="Automático"),"40%",IF(AND(X11="Detectivo",Y11="Manual"),"30%",IF(AND(X11="Correctivo",Y11="Automático"),"35%",IF(AND(X11="Correctivo",Y11="Manual"),"25%",""))))))</f>
        <v>40%</v>
      </c>
      <c r="AA11" s="194" t="s">
        <v>203</v>
      </c>
      <c r="AB11" s="194" t="s">
        <v>204</v>
      </c>
      <c r="AC11" s="194" t="s">
        <v>279</v>
      </c>
      <c r="AD11" s="196">
        <f>IFERROR(IF(AND(W10="Probabilidad",W11="Probabilidad"),(AF10-(+AF10*Z11)),IF(W11="Probabilidad",(O10-(+O10*Z11)),IF(W11="Impacto",AF10,""))),"")</f>
        <v>0.33600000000000002</v>
      </c>
      <c r="AE11" s="197" t="str">
        <f t="shared" ref="AE11:AE15" si="2">IFERROR(IF(AD11="","",IF(AD11&lt;=0.2,"Muy Baja",IF(AD11&lt;=0.4,"Baja",IF(AD11&lt;=0.6,"Media",IF(AD11&lt;=0.8,"Alta","Muy Alta"))))),"")</f>
        <v>Baja</v>
      </c>
      <c r="AF11" s="195">
        <f t="shared" ref="AF11:AF15" si="3">+AD11</f>
        <v>0.33600000000000002</v>
      </c>
      <c r="AG11" s="197" t="str">
        <f t="shared" ref="AG11:AG15" si="4">IFERROR(IF(AH11="","",IF(AH11&lt;=0.2,"Leve",IF(AH11&lt;=0.4,"Menor",IF(AH11&lt;=0.6,"Moderado",IF(AH11&lt;=0.8,"Mayor","Catastrófico"))))),"")</f>
        <v>Menor</v>
      </c>
      <c r="AH11" s="195">
        <f>IFERROR(IF(AND(W10="Impacto",W11="Impacto"),(AH10-(+AH10*Z11)),IF(W11="Impacto",($R$13-(+$R$13*Z11)),IF(W11="Probabilidad",AH10,""))),"")</f>
        <v>0.4</v>
      </c>
      <c r="AI11" s="198" t="str">
        <f t="shared" ref="AI11:AI15" si="5">IFERROR(IF(OR(AND(AE11="Muy Baja",AG11="Leve"),AND(AE11="Muy Baja",AG11="Menor"),AND(AE11="Baja",AG11="Leve")),"Bajo",IF(OR(AND(AE11="Muy baja",AG11="Moderado"),AND(AE11="Baja",AG11="Menor"),AND(AE11="Baja",AG11="Moderado"),AND(AE11="Media",AG11="Leve"),AND(AE11="Media",AG11="Menor"),AND(AE11="Media",AG11="Moderado"),AND(AE11="Alta",AG11="Leve"),AND(AE11="Alta",AG11="Menor")),"Moderado",IF(OR(AND(AE11="Muy Baja",AG11="Mayor"),AND(AE11="Baja",AG11="Mayor"),AND(AE11="Media",AG11="Mayor"),AND(AE11="Alta",AG11="Moderado"),AND(AE11="Alta",AG11="Mayor"),AND(AE11="Muy Alta",AG11="Leve"),AND(AE11="Muy Alta",AG11="Menor"),AND(AE11="Muy Alta",AG11="Moderado"),AND(AE11="Muy Alta",AG11="Mayor")),"Alto",IF(OR(AND(AE11="Muy Baja",AG11="Catastrófico"),AND(AE11="Baja",AG11="Catastrófico"),AND(AE11="Media",AG11="Catastrófico"),AND(AE11="Alta",AG11="Catastrófico"),AND(AE11="Muy Alta",AG11="Catastrófico")),"Extremo","")))),"")</f>
        <v>Moderado</v>
      </c>
      <c r="AJ11" s="199" t="s">
        <v>82</v>
      </c>
      <c r="AK11" s="229" t="s">
        <v>613</v>
      </c>
      <c r="AL11" s="229" t="s">
        <v>609</v>
      </c>
      <c r="AM11" s="229" t="s">
        <v>610</v>
      </c>
      <c r="AN11" s="201" t="s">
        <v>320</v>
      </c>
      <c r="AO11" s="329"/>
      <c r="AP11" s="329"/>
      <c r="AQ11" s="329"/>
    </row>
    <row r="12" spans="1:274" s="104" customFormat="1" ht="7.5" customHeight="1" x14ac:dyDescent="0.2">
      <c r="A12" s="397"/>
      <c r="B12" s="395"/>
      <c r="C12" s="339"/>
      <c r="D12" s="339"/>
      <c r="E12" s="339"/>
      <c r="F12" s="339"/>
      <c r="G12" s="339"/>
      <c r="H12" s="339"/>
      <c r="I12" s="339"/>
      <c r="J12" s="339"/>
      <c r="K12" s="339"/>
      <c r="L12" s="339"/>
      <c r="M12" s="382"/>
      <c r="N12" s="374"/>
      <c r="O12" s="366"/>
      <c r="P12" s="367"/>
      <c r="Q12" s="366">
        <f ca="1">IF(NOT(ISERROR(MATCH(P12,_xlfn.ANCHORARRAY(F23),0))),O25&amp;"Por favor no seleccionar los criterios de impacto",P12)</f>
        <v>0</v>
      </c>
      <c r="R12" s="374"/>
      <c r="S12" s="366"/>
      <c r="T12" s="365"/>
      <c r="U12" s="208">
        <v>3</v>
      </c>
      <c r="V12" s="192"/>
      <c r="W12" s="193" t="str">
        <f t="shared" si="0"/>
        <v/>
      </c>
      <c r="X12" s="194"/>
      <c r="Y12" s="194"/>
      <c r="Z12" s="195" t="str">
        <f t="shared" si="1"/>
        <v/>
      </c>
      <c r="AA12" s="194"/>
      <c r="AB12" s="194"/>
      <c r="AC12" s="194"/>
      <c r="AD12" s="196" t="str">
        <f>IFERROR(IF(AND(W11="Probabilidad",W12="Probabilidad"),(AF11-(+AF11*Z12)),IF(AND(W11="Impacto",W12="Probabilidad"),(AF10-(+AF10*Z12)),IF(W12="Impacto",AF11,""))),"")</f>
        <v/>
      </c>
      <c r="AE12" s="197" t="str">
        <f t="shared" si="2"/>
        <v/>
      </c>
      <c r="AF12" s="195" t="str">
        <f t="shared" si="3"/>
        <v/>
      </c>
      <c r="AG12" s="197" t="str">
        <f t="shared" si="4"/>
        <v/>
      </c>
      <c r="AH12" s="195" t="str">
        <f>IFERROR(IF(AND(W11="Impacto",W12="Impacto"),(AH11-(+AH11*Z12)),IF(AND(W11="Probabilidad",W12="Impacto"),(AH10-(+AH10*Z12)),IF(W12="Probabilidad",AH11,""))),"")</f>
        <v/>
      </c>
      <c r="AI12" s="198" t="str">
        <f t="shared" si="5"/>
        <v/>
      </c>
      <c r="AJ12" s="199"/>
      <c r="AK12" s="229"/>
      <c r="AL12" s="230"/>
      <c r="AM12" s="230"/>
      <c r="AN12" s="201"/>
      <c r="AO12" s="188"/>
      <c r="AP12" s="188"/>
      <c r="AQ12" s="188"/>
    </row>
    <row r="13" spans="1:274" s="104" customFormat="1" ht="7.5" customHeight="1" x14ac:dyDescent="0.2">
      <c r="A13" s="397"/>
      <c r="B13" s="395"/>
      <c r="C13" s="339"/>
      <c r="D13" s="339"/>
      <c r="E13" s="339"/>
      <c r="F13" s="339"/>
      <c r="G13" s="339"/>
      <c r="H13" s="339"/>
      <c r="I13" s="339"/>
      <c r="J13" s="339"/>
      <c r="K13" s="339"/>
      <c r="L13" s="339"/>
      <c r="M13" s="382"/>
      <c r="N13" s="374"/>
      <c r="O13" s="366"/>
      <c r="P13" s="367"/>
      <c r="Q13" s="366">
        <f ca="1">IF(NOT(ISERROR(MATCH(P13,_xlfn.ANCHORARRAY(F24),0))),O26&amp;"Por favor no seleccionar los criterios de impacto",P13)</f>
        <v>0</v>
      </c>
      <c r="R13" s="374"/>
      <c r="S13" s="366"/>
      <c r="T13" s="365"/>
      <c r="U13" s="208">
        <v>4</v>
      </c>
      <c r="V13" s="228"/>
      <c r="W13" s="193" t="str">
        <f t="shared" si="0"/>
        <v/>
      </c>
      <c r="X13" s="194"/>
      <c r="Y13" s="194"/>
      <c r="Z13" s="195" t="str">
        <f t="shared" si="1"/>
        <v/>
      </c>
      <c r="AA13" s="194"/>
      <c r="AB13" s="194"/>
      <c r="AC13" s="194"/>
      <c r="AD13" s="196" t="str">
        <f t="shared" ref="AD13:AD15" si="6">IFERROR(IF(AND(W12="Probabilidad",W13="Probabilidad"),(AF12-(+AF12*Z13)),IF(AND(W12="Impacto",W13="Probabilidad"),(AF11-(+AF11*Z13)),IF(W13="Impacto",AF12,""))),"")</f>
        <v/>
      </c>
      <c r="AE13" s="197" t="str">
        <f t="shared" si="2"/>
        <v/>
      </c>
      <c r="AF13" s="195" t="str">
        <f t="shared" si="3"/>
        <v/>
      </c>
      <c r="AG13" s="197" t="str">
        <f t="shared" si="4"/>
        <v/>
      </c>
      <c r="AH13" s="195" t="str">
        <f t="shared" ref="AH13:AH15" si="7">IFERROR(IF(AND(W12="Impacto",W13="Impacto"),(AH12-(+AH12*Z13)),IF(AND(W12="Probabilidad",W13="Impacto"),(AH11-(+AH11*Z13)),IF(W13="Probabilidad",AH12,""))),"")</f>
        <v/>
      </c>
      <c r="AI13" s="198" t="str">
        <f>IFERROR(IF(OR(AND(AE13="Muy Baja",AG13="Leve"),AND(AE13="Muy Baja",AG13="Menor"),AND(AE13="Baja",AG13="Leve")),"Bajo",IF(OR(AND(AE13="Muy baja",AG13="Moderado"),AND(AE13="Baja",AG13="Menor"),AND(AE13="Baja",AG13="Moderado"),AND(AE13="Media",AG13="Leve"),AND(AE13="Media",AG13="Menor"),AND(AE13="Media",AG13="Moderado"),AND(AE13="Alta",AG13="Leve"),AND(AE13="Alta",AG13="Menor")),"Moderado",IF(OR(AND(AE13="Muy Baja",AG13="Mayor"),AND(AE13="Baja",AG13="Mayor"),AND(AE13="Media",AG13="Mayor"),AND(AE13="Alta",AG13="Moderado"),AND(AE13="Alta",AG13="Mayor"),AND(AE13="Muy Alta",AG13="Leve"),AND(AE13="Muy Alta",AG13="Menor"),AND(AE13="Muy Alta",AG13="Moderado"),AND(AE13="Muy Alta",AG13="Mayor")),"Alto",IF(OR(AND(AE13="Muy Baja",AG13="Catastrófico"),AND(AE13="Baja",AG13="Catastrófico"),AND(AE13="Media",AG13="Catastrófico"),AND(AE13="Alta",AG13="Catastrófico"),AND(AE13="Muy Alta",AG13="Catastrófico")),"Extremo","")))),"")</f>
        <v/>
      </c>
      <c r="AJ13" s="199"/>
      <c r="AK13" s="229"/>
      <c r="AL13" s="230"/>
      <c r="AM13" s="230"/>
      <c r="AN13" s="201"/>
      <c r="AO13" s="188"/>
      <c r="AP13" s="188"/>
      <c r="AQ13" s="188"/>
    </row>
    <row r="14" spans="1:274" s="104" customFormat="1" ht="7.5" customHeight="1" x14ac:dyDescent="0.2">
      <c r="A14" s="397"/>
      <c r="B14" s="395"/>
      <c r="C14" s="339"/>
      <c r="D14" s="339"/>
      <c r="E14" s="339"/>
      <c r="F14" s="339"/>
      <c r="G14" s="339"/>
      <c r="H14" s="339"/>
      <c r="I14" s="339"/>
      <c r="J14" s="339"/>
      <c r="K14" s="339"/>
      <c r="L14" s="339"/>
      <c r="M14" s="382"/>
      <c r="N14" s="374"/>
      <c r="O14" s="366"/>
      <c r="P14" s="367"/>
      <c r="Q14" s="366">
        <f ca="1">IF(NOT(ISERROR(MATCH(P14,_xlfn.ANCHORARRAY(F25),0))),O27&amp;"Por favor no seleccionar los criterios de impacto",P14)</f>
        <v>0</v>
      </c>
      <c r="R14" s="374"/>
      <c r="S14" s="366"/>
      <c r="T14" s="365"/>
      <c r="U14" s="208">
        <v>5</v>
      </c>
      <c r="V14" s="228"/>
      <c r="W14" s="193" t="str">
        <f t="shared" si="0"/>
        <v/>
      </c>
      <c r="X14" s="194"/>
      <c r="Y14" s="194"/>
      <c r="Z14" s="195" t="str">
        <f t="shared" si="1"/>
        <v/>
      </c>
      <c r="AA14" s="194"/>
      <c r="AB14" s="194"/>
      <c r="AC14" s="194"/>
      <c r="AD14" s="196" t="str">
        <f t="shared" si="6"/>
        <v/>
      </c>
      <c r="AE14" s="197" t="str">
        <f t="shared" si="2"/>
        <v/>
      </c>
      <c r="AF14" s="195" t="str">
        <f t="shared" si="3"/>
        <v/>
      </c>
      <c r="AG14" s="197" t="str">
        <f t="shared" si="4"/>
        <v/>
      </c>
      <c r="AH14" s="195" t="str">
        <f t="shared" si="7"/>
        <v/>
      </c>
      <c r="AI14" s="198" t="str">
        <f t="shared" si="5"/>
        <v/>
      </c>
      <c r="AJ14" s="199"/>
      <c r="AK14" s="229"/>
      <c r="AL14" s="230"/>
      <c r="AM14" s="230"/>
      <c r="AN14" s="201"/>
      <c r="AO14" s="188"/>
      <c r="AP14" s="188"/>
      <c r="AQ14" s="188"/>
    </row>
    <row r="15" spans="1:274" s="104" customFormat="1" ht="7.5" customHeight="1" x14ac:dyDescent="0.2">
      <c r="A15" s="397"/>
      <c r="B15" s="396"/>
      <c r="C15" s="339"/>
      <c r="D15" s="339"/>
      <c r="E15" s="339"/>
      <c r="F15" s="339"/>
      <c r="G15" s="339"/>
      <c r="H15" s="339"/>
      <c r="I15" s="339"/>
      <c r="J15" s="339"/>
      <c r="K15" s="339"/>
      <c r="L15" s="339"/>
      <c r="M15" s="382"/>
      <c r="N15" s="374"/>
      <c r="O15" s="366"/>
      <c r="P15" s="367"/>
      <c r="Q15" s="366">
        <f ca="1">IF(NOT(ISERROR(MATCH(P15,_xlfn.ANCHORARRAY(F26),0))),O28&amp;"Por favor no seleccionar los criterios de impacto",P15)</f>
        <v>0</v>
      </c>
      <c r="R15" s="374"/>
      <c r="S15" s="366"/>
      <c r="T15" s="365"/>
      <c r="U15" s="208">
        <v>6</v>
      </c>
      <c r="V15" s="228"/>
      <c r="W15" s="193" t="str">
        <f t="shared" si="0"/>
        <v/>
      </c>
      <c r="X15" s="194"/>
      <c r="Y15" s="194"/>
      <c r="Z15" s="195" t="str">
        <f t="shared" si="1"/>
        <v/>
      </c>
      <c r="AA15" s="194"/>
      <c r="AB15" s="194"/>
      <c r="AC15" s="194"/>
      <c r="AD15" s="196" t="str">
        <f t="shared" si="6"/>
        <v/>
      </c>
      <c r="AE15" s="197" t="str">
        <f t="shared" si="2"/>
        <v/>
      </c>
      <c r="AF15" s="195" t="str">
        <f t="shared" si="3"/>
        <v/>
      </c>
      <c r="AG15" s="197" t="str">
        <f t="shared" si="4"/>
        <v/>
      </c>
      <c r="AH15" s="195" t="str">
        <f t="shared" si="7"/>
        <v/>
      </c>
      <c r="AI15" s="198" t="str">
        <f t="shared" si="5"/>
        <v/>
      </c>
      <c r="AJ15" s="199"/>
      <c r="AK15" s="229"/>
      <c r="AL15" s="230"/>
      <c r="AM15" s="230"/>
      <c r="AN15" s="201"/>
      <c r="AO15" s="188"/>
      <c r="AP15" s="188"/>
      <c r="AQ15" s="188"/>
    </row>
    <row r="16" spans="1:274" s="104" customFormat="1" ht="105" customHeight="1" x14ac:dyDescent="0.2">
      <c r="A16" s="397">
        <v>2</v>
      </c>
      <c r="B16" s="394" t="s">
        <v>237</v>
      </c>
      <c r="C16" s="339" t="s">
        <v>76</v>
      </c>
      <c r="D16" s="339" t="s">
        <v>626</v>
      </c>
      <c r="E16" s="339" t="s">
        <v>627</v>
      </c>
      <c r="F16" s="339" t="s">
        <v>628</v>
      </c>
      <c r="G16" s="339" t="s">
        <v>479</v>
      </c>
      <c r="H16" s="339" t="s">
        <v>90</v>
      </c>
      <c r="I16" s="339" t="s">
        <v>629</v>
      </c>
      <c r="J16" s="339" t="s">
        <v>630</v>
      </c>
      <c r="K16" s="339" t="s">
        <v>91</v>
      </c>
      <c r="L16" s="339" t="s">
        <v>631</v>
      </c>
      <c r="M16" s="382">
        <v>500</v>
      </c>
      <c r="N16" s="374" t="str">
        <f>IF(M16&lt;=0,"",IF(M16&lt;=2,"Muy Baja",IF(M16&lt;=24,"Baja",IF(M16&lt;=500,"Media",IF(M16&lt;=5000,"Alta","Muy Alta")))))</f>
        <v>Media</v>
      </c>
      <c r="O16" s="366">
        <f>IF(N16="","",IF(N16="Muy Baja",0.2,IF(N16="Baja",0.4,IF(N16="Media",0.6,IF(N16="Alta",0.8,IF(N16="Muy Alta",1,))))))</f>
        <v>0.6</v>
      </c>
      <c r="P16" s="367" t="s">
        <v>78</v>
      </c>
      <c r="Q16" s="366" t="str">
        <f>IF(NOT(ISERROR(MATCH(P16,'[26]Tabla Impacto'!$B$222:$B$224,0))),'[26]Tabla Impacto'!$F$224&amp;"Por favor no seleccionar los criterios de impacto(Afectación Económica o presupuestal y Pérdida Reputacional)",P16)</f>
        <v xml:space="preserve">     El riesgo afecta la imagen de la entidad con algunos usuarios de relevancia frente al logro de los objetivos</v>
      </c>
      <c r="R16" s="374" t="str">
        <f>IF(OR(Q16='[26]Tabla Impacto'!$C$12,Q16='[26]Tabla Impacto'!$D$12),"Leve",IF(OR(Q16='[26]Tabla Impacto'!$C$13,Q16='[26]Tabla Impacto'!$D$13),"Menor",IF(OR(Q16='[26]Tabla Impacto'!$C$14,Q16='[26]Tabla Impacto'!$D$14),"Moderado",IF(OR(Q16='[26]Tabla Impacto'!$C$15,Q16='[26]Tabla Impacto'!$D$15),"Mayor",IF(OR(Q16='[26]Tabla Impacto'!$C$16,Q16='[26]Tabla Impacto'!$D$16),"Catastrófico","")))))</f>
        <v>Moderado</v>
      </c>
      <c r="S16" s="366">
        <f>IF(R16="","",IF(R16="Leve",0.2,IF(R16="Menor",0.4,IF(R16="Moderado",0.6,IF(R16="Mayor",0.8,IF(R16="Catastrófico",1,))))))</f>
        <v>0.6</v>
      </c>
      <c r="T16" s="365" t="str">
        <f>IF(OR(AND(N16="Muy Baja",R16="Leve"),AND(N16="Muy Baja",R16="Menor"),AND(N16="Baja",R16="Leve")),"Bajo",IF(OR(AND(N16="Muy baja",R16="Moderado"),AND(N16="Baja",R16="Menor"),AND(N16="Baja",R16="Moderado"),AND(N16="Media",R16="Leve"),AND(N16="Media",R16="Menor"),AND(N16="Media",R16="Moderado"),AND(N16="Alta",R16="Leve"),AND(N16="Alta",R16="Menor")),"Moderado",IF(OR(AND(N16="Muy Baja",R16="Mayor"),AND(N16="Baja",R16="Mayor"),AND(N16="Media",R16="Mayor"),AND(N16="Alta",R16="Moderado"),AND(N16="Alta",R16="Mayor"),AND(N16="Muy Alta",R16="Leve"),AND(N16="Muy Alta",R16="Menor"),AND(N16="Muy Alta",R16="Moderado"),AND(N16="Muy Alta",R16="Mayor")),"Alto",IF(OR(AND(N16="Muy Baja",R16="Catastrófico"),AND(N16="Baja",R16="Catastrófico"),AND(N16="Media",R16="Catastrófico"),AND(N16="Alta",R16="Catastrófico"),AND(N16="Muy Alta",R16="Catastrófico")),"Extremo",""))))</f>
        <v>Moderado</v>
      </c>
      <c r="U16" s="208">
        <v>1</v>
      </c>
      <c r="V16" s="228" t="s">
        <v>632</v>
      </c>
      <c r="W16" s="193" t="str">
        <f t="shared" si="0"/>
        <v>Probabilidad</v>
      </c>
      <c r="X16" s="194" t="s">
        <v>79</v>
      </c>
      <c r="Y16" s="194" t="s">
        <v>80</v>
      </c>
      <c r="Z16" s="195" t="str">
        <f>IF(AND(X16="Preventivo",Y16="Automático"),"50%",IF(AND(X16="Preventivo",Y16="Manual"),"40%",IF(AND(X16="Detectivo",Y16="Automático"),"40%",IF(AND(X16="Detectivo",Y16="Manual"),"30%",IF(AND(X16="Correctivo",Y16="Automático"),"35%",IF(AND(X16="Correctivo",Y16="Manual"),"25%",""))))))</f>
        <v>40%</v>
      </c>
      <c r="AA16" s="194" t="s">
        <v>203</v>
      </c>
      <c r="AB16" s="194" t="s">
        <v>84</v>
      </c>
      <c r="AC16" s="194" t="s">
        <v>259</v>
      </c>
      <c r="AD16" s="196">
        <f>IFERROR(IF(W16="Probabilidad",(O16-(+O16*Z16)),IF(W16="Impacto",O16,"")),"")</f>
        <v>0.36</v>
      </c>
      <c r="AE16" s="197" t="str">
        <f>IFERROR(IF(AD16="","",IF(AD16&lt;=0.2,"Muy Baja",IF(AD16&lt;=0.4,"Baja",IF(AD16&lt;=0.6,"Media",IF(AD16&lt;=0.8,"Alta","Muy Alta"))))),"")</f>
        <v>Baja</v>
      </c>
      <c r="AF16" s="195">
        <f>+AD16</f>
        <v>0.36</v>
      </c>
      <c r="AG16" s="197" t="str">
        <f>IFERROR(IF(AH16="","",IF(AH16&lt;=0.2,"Leve",IF(AH16&lt;=0.4,"Menor",IF(AH16&lt;=0.6,"Moderado",IF(AH16&lt;=0.8,"Mayor","Catastrófico"))))),"")</f>
        <v>Moderado</v>
      </c>
      <c r="AH16" s="195">
        <f>IFERROR(IF(W16="Impacto",(S16-(+S16*Z16)),IF(W16="Probabilidad",S16,"")),"")</f>
        <v>0.6</v>
      </c>
      <c r="AI16" s="198" t="str">
        <f>IFERROR(IF(OR(AND(AE16="Muy Baja",AG16="Leve"),AND(AE16="Muy Baja",AG16="Menor"),AND(AE16="Baja",AG16="Leve")),"Bajo",IF(OR(AND(AE16="Muy baja",AG16="Moderado"),AND(AE16="Baja",AG16="Menor"),AND(AE16="Baja",AG16="Moderado"),AND(AE16="Media",AG16="Leve"),AND(AE16="Media",AG16="Menor"),AND(AE16="Media",AG16="Moderado"),AND(AE16="Alta",AG16="Leve"),AND(AE16="Alta",AG16="Menor")),"Moderado",IF(OR(AND(AE16="Muy Baja",AG16="Mayor"),AND(AE16="Baja",AG16="Mayor"),AND(AE16="Media",AG16="Mayor"),AND(AE16="Alta",AG16="Moderado"),AND(AE16="Alta",AG16="Mayor"),AND(AE16="Muy Alta",AG16="Leve"),AND(AE16="Muy Alta",AG16="Menor"),AND(AE16="Muy Alta",AG16="Moderado"),AND(AE16="Muy Alta",AG16="Mayor")),"Alto",IF(OR(AND(AE16="Muy Baja",AG16="Catastrófico"),AND(AE16="Baja",AG16="Catastrófico"),AND(AE16="Media",AG16="Catastrófico"),AND(AE16="Alta",AG16="Catastrófico"),AND(AE16="Muy Alta",AG16="Catastrófico")),"Extremo","")))),"")</f>
        <v>Moderado</v>
      </c>
      <c r="AJ16" s="199" t="s">
        <v>82</v>
      </c>
      <c r="AK16" s="229" t="s">
        <v>633</v>
      </c>
      <c r="AL16" s="229" t="s">
        <v>634</v>
      </c>
      <c r="AM16" s="229" t="s">
        <v>635</v>
      </c>
      <c r="AN16" s="201" t="s">
        <v>636</v>
      </c>
      <c r="AO16" s="327" t="s">
        <v>637</v>
      </c>
      <c r="AP16" s="327" t="s">
        <v>635</v>
      </c>
      <c r="AQ16" s="327" t="s">
        <v>634</v>
      </c>
    </row>
    <row r="17" spans="1:43" s="104" customFormat="1" ht="105" customHeight="1" x14ac:dyDescent="0.2">
      <c r="A17" s="397"/>
      <c r="B17" s="395"/>
      <c r="C17" s="339"/>
      <c r="D17" s="339"/>
      <c r="E17" s="339"/>
      <c r="F17" s="339"/>
      <c r="G17" s="339"/>
      <c r="H17" s="339"/>
      <c r="I17" s="339"/>
      <c r="J17" s="339"/>
      <c r="K17" s="339"/>
      <c r="L17" s="339"/>
      <c r="M17" s="382"/>
      <c r="N17" s="374"/>
      <c r="O17" s="366"/>
      <c r="P17" s="367"/>
      <c r="Q17" s="366">
        <f ca="1">IF(NOT(ISERROR(MATCH(P17,_xlfn.ANCHORARRAY(F28),0))),O30&amp;"Por favor no seleccionar los criterios de impacto",P17)</f>
        <v>0</v>
      </c>
      <c r="R17" s="374"/>
      <c r="S17" s="366"/>
      <c r="T17" s="365"/>
      <c r="U17" s="208">
        <v>2</v>
      </c>
      <c r="V17" s="228" t="s">
        <v>638</v>
      </c>
      <c r="W17" s="193" t="str">
        <f t="shared" si="0"/>
        <v>Probabilidad</v>
      </c>
      <c r="X17" s="194" t="s">
        <v>81</v>
      </c>
      <c r="Y17" s="194" t="s">
        <v>80</v>
      </c>
      <c r="Z17" s="195" t="str">
        <f t="shared" ref="Z17:Z21" si="8">IF(AND(X17="Preventivo",Y17="Automático"),"50%",IF(AND(X17="Preventivo",Y17="Manual"),"40%",IF(AND(X17="Detectivo",Y17="Automático"),"40%",IF(AND(X17="Detectivo",Y17="Manual"),"30%",IF(AND(X17="Correctivo",Y17="Automático"),"35%",IF(AND(X17="Correctivo",Y17="Manual"),"25%",""))))))</f>
        <v>30%</v>
      </c>
      <c r="AA17" s="194" t="s">
        <v>203</v>
      </c>
      <c r="AB17" s="194" t="s">
        <v>204</v>
      </c>
      <c r="AC17" s="194" t="s">
        <v>259</v>
      </c>
      <c r="AD17" s="196">
        <f>IFERROR(IF(AND(W16="Probabilidad",W17="Probabilidad"),(AF16-(+AF16*Z17)),IF(W17="Probabilidad",(O16-(+O16*Z17)),IF(W17="Impacto",AF16,""))),"")</f>
        <v>0.252</v>
      </c>
      <c r="AE17" s="197" t="str">
        <f t="shared" ref="AE17:AE27" si="9">IFERROR(IF(AD17="","",IF(AD17&lt;=0.2,"Muy Baja",IF(AD17&lt;=0.4,"Baja",IF(AD17&lt;=0.6,"Media",IF(AD17&lt;=0.8,"Alta","Muy Alta"))))),"")</f>
        <v>Baja</v>
      </c>
      <c r="AF17" s="195">
        <f t="shared" ref="AF17:AF21" si="10">+AD17</f>
        <v>0.252</v>
      </c>
      <c r="AG17" s="197" t="str">
        <f t="shared" ref="AG17:AG27" si="11">IFERROR(IF(AH17="","",IF(AH17&lt;=0.2,"Leve",IF(AH17&lt;=0.4,"Menor",IF(AH17&lt;=0.6,"Moderado",IF(AH17&lt;=0.8,"Mayor","Catastrófico"))))),"")</f>
        <v>Moderado</v>
      </c>
      <c r="AH17" s="195">
        <f>IFERROR(IF(AND(W16="Impacto",W17="Impacto"),(AH16-(+AH16*Z17)),IF(W17="Impacto",($R$13-(+$R$13*Z17)),IF(W17="Probabilidad",AH16,""))),"")</f>
        <v>0.6</v>
      </c>
      <c r="AI17" s="198" t="str">
        <f t="shared" ref="AI17:AI21" si="12">IFERROR(IF(OR(AND(AE17="Muy Baja",AG17="Leve"),AND(AE17="Muy Baja",AG17="Menor"),AND(AE17="Baja",AG17="Leve")),"Bajo",IF(OR(AND(AE17="Muy baja",AG17="Moderado"),AND(AE17="Baja",AG17="Menor"),AND(AE17="Baja",AG17="Moderado"),AND(AE17="Media",AG17="Leve"),AND(AE17="Media",AG17="Menor"),AND(AE17="Media",AG17="Moderado"),AND(AE17="Alta",AG17="Leve"),AND(AE17="Alta",AG17="Menor")),"Moderado",IF(OR(AND(AE17="Muy Baja",AG17="Mayor"),AND(AE17="Baja",AG17="Mayor"),AND(AE17="Media",AG17="Mayor"),AND(AE17="Alta",AG17="Moderado"),AND(AE17="Alta",AG17="Mayor"),AND(AE17="Muy Alta",AG17="Leve"),AND(AE17="Muy Alta",AG17="Menor"),AND(AE17="Muy Alta",AG17="Moderado"),AND(AE17="Muy Alta",AG17="Mayor")),"Alto",IF(OR(AND(AE17="Muy Baja",AG17="Catastrófico"),AND(AE17="Baja",AG17="Catastrófico"),AND(AE17="Media",AG17="Catastrófico"),AND(AE17="Alta",AG17="Catastrófico"),AND(AE17="Muy Alta",AG17="Catastrófico")),"Extremo","")))),"")</f>
        <v>Moderado</v>
      </c>
      <c r="AJ17" s="199" t="s">
        <v>82</v>
      </c>
      <c r="AK17" s="229" t="s">
        <v>639</v>
      </c>
      <c r="AL17" s="229" t="s">
        <v>634</v>
      </c>
      <c r="AM17" s="229" t="s">
        <v>635</v>
      </c>
      <c r="AN17" s="201" t="s">
        <v>636</v>
      </c>
      <c r="AO17" s="329"/>
      <c r="AP17" s="329"/>
      <c r="AQ17" s="329"/>
    </row>
    <row r="18" spans="1:43" s="104" customFormat="1" ht="7.5" customHeight="1" x14ac:dyDescent="0.2">
      <c r="A18" s="397"/>
      <c r="B18" s="395"/>
      <c r="C18" s="339"/>
      <c r="D18" s="339"/>
      <c r="E18" s="339"/>
      <c r="F18" s="339"/>
      <c r="G18" s="339"/>
      <c r="H18" s="339"/>
      <c r="I18" s="339"/>
      <c r="J18" s="339"/>
      <c r="K18" s="339"/>
      <c r="L18" s="339"/>
      <c r="M18" s="382"/>
      <c r="N18" s="374"/>
      <c r="O18" s="366"/>
      <c r="P18" s="367"/>
      <c r="Q18" s="366">
        <f ca="1">IF(NOT(ISERROR(MATCH(P18,_xlfn.ANCHORARRAY(F29),0))),O31&amp;"Por favor no seleccionar los criterios de impacto",P18)</f>
        <v>0</v>
      </c>
      <c r="R18" s="374"/>
      <c r="S18" s="366"/>
      <c r="T18" s="365"/>
      <c r="U18" s="208">
        <v>3</v>
      </c>
      <c r="V18" s="192"/>
      <c r="W18" s="193" t="str">
        <f t="shared" si="0"/>
        <v/>
      </c>
      <c r="X18" s="194"/>
      <c r="Y18" s="194"/>
      <c r="Z18" s="195" t="str">
        <f t="shared" si="8"/>
        <v/>
      </c>
      <c r="AA18" s="194"/>
      <c r="AB18" s="194"/>
      <c r="AC18" s="194"/>
      <c r="AD18" s="196" t="str">
        <f>IFERROR(IF(AND(W17="Probabilidad",W18="Probabilidad"),(AF17-(+AF17*Z18)),IF(AND(W17="Impacto",W18="Probabilidad"),(AF16-(+AF16*Z18)),IF(W18="Impacto",AF17,""))),"")</f>
        <v/>
      </c>
      <c r="AE18" s="197" t="str">
        <f t="shared" si="9"/>
        <v/>
      </c>
      <c r="AF18" s="195" t="str">
        <f t="shared" si="10"/>
        <v/>
      </c>
      <c r="AG18" s="197" t="str">
        <f t="shared" si="11"/>
        <v/>
      </c>
      <c r="AH18" s="195" t="str">
        <f>IFERROR(IF(AND(W17="Impacto",W18="Impacto"),(AH17-(+AH17*Z18)),IF(AND(W17="Probabilidad",W18="Impacto"),(AH16-(+AH16*Z18)),IF(W18="Probabilidad",AH17,""))),"")</f>
        <v/>
      </c>
      <c r="AI18" s="198" t="str">
        <f t="shared" si="12"/>
        <v/>
      </c>
      <c r="AJ18" s="199"/>
      <c r="AK18" s="229"/>
      <c r="AL18" s="230"/>
      <c r="AM18" s="230"/>
      <c r="AN18" s="201"/>
      <c r="AO18" s="188"/>
      <c r="AP18" s="188"/>
      <c r="AQ18" s="188"/>
    </row>
    <row r="19" spans="1:43" s="104" customFormat="1" ht="7.5" customHeight="1" x14ac:dyDescent="0.2">
      <c r="A19" s="397"/>
      <c r="B19" s="395"/>
      <c r="C19" s="339"/>
      <c r="D19" s="339"/>
      <c r="E19" s="339"/>
      <c r="F19" s="339"/>
      <c r="G19" s="339"/>
      <c r="H19" s="339"/>
      <c r="I19" s="339"/>
      <c r="J19" s="339"/>
      <c r="K19" s="339"/>
      <c r="L19" s="339"/>
      <c r="M19" s="382"/>
      <c r="N19" s="374"/>
      <c r="O19" s="366"/>
      <c r="P19" s="367"/>
      <c r="Q19" s="366">
        <f ca="1">IF(NOT(ISERROR(MATCH(P19,_xlfn.ANCHORARRAY(F30),0))),O32&amp;"Por favor no seleccionar los criterios de impacto",P19)</f>
        <v>0</v>
      </c>
      <c r="R19" s="374"/>
      <c r="S19" s="366"/>
      <c r="T19" s="365"/>
      <c r="U19" s="208">
        <v>4</v>
      </c>
      <c r="V19" s="228"/>
      <c r="W19" s="193" t="str">
        <f t="shared" si="0"/>
        <v/>
      </c>
      <c r="X19" s="194"/>
      <c r="Y19" s="194"/>
      <c r="Z19" s="195" t="str">
        <f t="shared" si="8"/>
        <v/>
      </c>
      <c r="AA19" s="194"/>
      <c r="AB19" s="194"/>
      <c r="AC19" s="194"/>
      <c r="AD19" s="196" t="str">
        <f t="shared" ref="AD19:AD21" si="13">IFERROR(IF(AND(W18="Probabilidad",W19="Probabilidad"),(AF18-(+AF18*Z19)),IF(AND(W18="Impacto",W19="Probabilidad"),(AF17-(+AF17*Z19)),IF(W19="Impacto",AF18,""))),"")</f>
        <v/>
      </c>
      <c r="AE19" s="197" t="str">
        <f t="shared" si="9"/>
        <v/>
      </c>
      <c r="AF19" s="195" t="str">
        <f t="shared" si="10"/>
        <v/>
      </c>
      <c r="AG19" s="197" t="str">
        <f t="shared" si="11"/>
        <v/>
      </c>
      <c r="AH19" s="195" t="str">
        <f t="shared" ref="AH19:AH21" si="14">IFERROR(IF(AND(W18="Impacto",W19="Impacto"),(AH18-(+AH18*Z19)),IF(AND(W18="Probabilidad",W19="Impacto"),(AH17-(+AH17*Z19)),IF(W19="Probabilidad",AH18,""))),"")</f>
        <v/>
      </c>
      <c r="AI19" s="198" t="str">
        <f>IFERROR(IF(OR(AND(AE19="Muy Baja",AG19="Leve"),AND(AE19="Muy Baja",AG19="Menor"),AND(AE19="Baja",AG19="Leve")),"Bajo",IF(OR(AND(AE19="Muy baja",AG19="Moderado"),AND(AE19="Baja",AG19="Menor"),AND(AE19="Baja",AG19="Moderado"),AND(AE19="Media",AG19="Leve"),AND(AE19="Media",AG19="Menor"),AND(AE19="Media",AG19="Moderado"),AND(AE19="Alta",AG19="Leve"),AND(AE19="Alta",AG19="Menor")),"Moderado",IF(OR(AND(AE19="Muy Baja",AG19="Mayor"),AND(AE19="Baja",AG19="Mayor"),AND(AE19="Media",AG19="Mayor"),AND(AE19="Alta",AG19="Moderado"),AND(AE19="Alta",AG19="Mayor"),AND(AE19="Muy Alta",AG19="Leve"),AND(AE19="Muy Alta",AG19="Menor"),AND(AE19="Muy Alta",AG19="Moderado"),AND(AE19="Muy Alta",AG19="Mayor")),"Alto",IF(OR(AND(AE19="Muy Baja",AG19="Catastrófico"),AND(AE19="Baja",AG19="Catastrófico"),AND(AE19="Media",AG19="Catastrófico"),AND(AE19="Alta",AG19="Catastrófico"),AND(AE19="Muy Alta",AG19="Catastrófico")),"Extremo","")))),"")</f>
        <v/>
      </c>
      <c r="AJ19" s="199"/>
      <c r="AK19" s="229"/>
      <c r="AL19" s="230"/>
      <c r="AM19" s="230"/>
      <c r="AN19" s="201"/>
      <c r="AO19" s="188"/>
      <c r="AP19" s="188"/>
      <c r="AQ19" s="188"/>
    </row>
    <row r="20" spans="1:43" s="104" customFormat="1" ht="7.5" customHeight="1" x14ac:dyDescent="0.2">
      <c r="A20" s="397"/>
      <c r="B20" s="395"/>
      <c r="C20" s="339"/>
      <c r="D20" s="339"/>
      <c r="E20" s="339"/>
      <c r="F20" s="339"/>
      <c r="G20" s="339"/>
      <c r="H20" s="339"/>
      <c r="I20" s="339"/>
      <c r="J20" s="339"/>
      <c r="K20" s="339"/>
      <c r="L20" s="339"/>
      <c r="M20" s="382"/>
      <c r="N20" s="374"/>
      <c r="O20" s="366"/>
      <c r="P20" s="367"/>
      <c r="Q20" s="366">
        <f ca="1">IF(NOT(ISERROR(MATCH(P20,_xlfn.ANCHORARRAY(F31),0))),O33&amp;"Por favor no seleccionar los criterios de impacto",P20)</f>
        <v>0</v>
      </c>
      <c r="R20" s="374"/>
      <c r="S20" s="366"/>
      <c r="T20" s="365"/>
      <c r="U20" s="208">
        <v>5</v>
      </c>
      <c r="V20" s="228"/>
      <c r="W20" s="193" t="str">
        <f t="shared" si="0"/>
        <v/>
      </c>
      <c r="X20" s="194"/>
      <c r="Y20" s="194"/>
      <c r="Z20" s="195" t="str">
        <f t="shared" si="8"/>
        <v/>
      </c>
      <c r="AA20" s="194"/>
      <c r="AB20" s="194"/>
      <c r="AC20" s="194"/>
      <c r="AD20" s="196" t="str">
        <f t="shared" si="13"/>
        <v/>
      </c>
      <c r="AE20" s="197" t="str">
        <f t="shared" si="9"/>
        <v/>
      </c>
      <c r="AF20" s="195" t="str">
        <f t="shared" si="10"/>
        <v/>
      </c>
      <c r="AG20" s="197" t="str">
        <f t="shared" si="11"/>
        <v/>
      </c>
      <c r="AH20" s="195" t="str">
        <f t="shared" si="14"/>
        <v/>
      </c>
      <c r="AI20" s="198" t="str">
        <f t="shared" si="12"/>
        <v/>
      </c>
      <c r="AJ20" s="199"/>
      <c r="AK20" s="229"/>
      <c r="AL20" s="230"/>
      <c r="AM20" s="230"/>
      <c r="AN20" s="201"/>
      <c r="AO20" s="188"/>
      <c r="AP20" s="188"/>
      <c r="AQ20" s="188"/>
    </row>
    <row r="21" spans="1:43" s="104" customFormat="1" ht="7.5" customHeight="1" x14ac:dyDescent="0.2">
      <c r="A21" s="397"/>
      <c r="B21" s="396"/>
      <c r="C21" s="339"/>
      <c r="D21" s="339"/>
      <c r="E21" s="339"/>
      <c r="F21" s="339"/>
      <c r="G21" s="339"/>
      <c r="H21" s="339"/>
      <c r="I21" s="339"/>
      <c r="J21" s="339"/>
      <c r="K21" s="339"/>
      <c r="L21" s="339"/>
      <c r="M21" s="382"/>
      <c r="N21" s="374"/>
      <c r="O21" s="366"/>
      <c r="P21" s="367"/>
      <c r="Q21" s="366">
        <f ca="1">IF(NOT(ISERROR(MATCH(P21,_xlfn.ANCHORARRAY(F32),0))),O40&amp;"Por favor no seleccionar los criterios de impacto",P21)</f>
        <v>0</v>
      </c>
      <c r="R21" s="374"/>
      <c r="S21" s="366"/>
      <c r="T21" s="365"/>
      <c r="U21" s="208">
        <v>6</v>
      </c>
      <c r="V21" s="228"/>
      <c r="W21" s="193" t="str">
        <f t="shared" si="0"/>
        <v/>
      </c>
      <c r="X21" s="194"/>
      <c r="Y21" s="194"/>
      <c r="Z21" s="195" t="str">
        <f t="shared" si="8"/>
        <v/>
      </c>
      <c r="AA21" s="194"/>
      <c r="AB21" s="194"/>
      <c r="AC21" s="194"/>
      <c r="AD21" s="196" t="str">
        <f t="shared" si="13"/>
        <v/>
      </c>
      <c r="AE21" s="197" t="str">
        <f t="shared" si="9"/>
        <v/>
      </c>
      <c r="AF21" s="195" t="str">
        <f t="shared" si="10"/>
        <v/>
      </c>
      <c r="AG21" s="197" t="str">
        <f t="shared" si="11"/>
        <v/>
      </c>
      <c r="AH21" s="195" t="str">
        <f t="shared" si="14"/>
        <v/>
      </c>
      <c r="AI21" s="198" t="str">
        <f t="shared" si="12"/>
        <v/>
      </c>
      <c r="AJ21" s="199"/>
      <c r="AK21" s="229"/>
      <c r="AL21" s="230"/>
      <c r="AM21" s="230"/>
      <c r="AN21" s="201"/>
      <c r="AO21" s="188"/>
      <c r="AP21" s="188"/>
      <c r="AQ21" s="188"/>
    </row>
    <row r="22" spans="1:43" s="104" customFormat="1" ht="111" customHeight="1" x14ac:dyDescent="0.2">
      <c r="A22" s="397">
        <v>3</v>
      </c>
      <c r="B22" s="394" t="s">
        <v>237</v>
      </c>
      <c r="C22" s="339" t="s">
        <v>76</v>
      </c>
      <c r="D22" s="339" t="s">
        <v>640</v>
      </c>
      <c r="E22" s="339" t="s">
        <v>641</v>
      </c>
      <c r="F22" s="339" t="s">
        <v>642</v>
      </c>
      <c r="G22" s="339" t="s">
        <v>479</v>
      </c>
      <c r="H22" s="339" t="s">
        <v>90</v>
      </c>
      <c r="I22" s="339" t="s">
        <v>629</v>
      </c>
      <c r="J22" s="339" t="s">
        <v>643</v>
      </c>
      <c r="K22" s="339" t="s">
        <v>91</v>
      </c>
      <c r="L22" s="339" t="s">
        <v>644</v>
      </c>
      <c r="M22" s="382">
        <v>5000</v>
      </c>
      <c r="N22" s="374" t="str">
        <f>IF(M22&lt;=0,"",IF(M22&lt;=2,"Muy Baja",IF(M22&lt;=24,"Baja",IF(M22&lt;=500,"Media",IF(M22&lt;=5000,"Alta","Muy Alta")))))</f>
        <v>Alta</v>
      </c>
      <c r="O22" s="366">
        <f>IF(N22="","",IF(N22="Muy Baja",0.2,IF(N22="Baja",0.4,IF(N22="Media",0.6,IF(N22="Alta",0.8,IF(N22="Muy Alta",1,))))))</f>
        <v>0.8</v>
      </c>
      <c r="P22" s="367" t="s">
        <v>135</v>
      </c>
      <c r="Q22" s="366" t="str">
        <f>IF(NOT(ISERROR(MATCH(P22,'[26]Tabla Impacto'!$B$222:$B$224,0))),'[26]Tabla Impacto'!$F$224&amp;"Por favor no seleccionar los criterios de impacto(Afectación Económica o presupuestal y Pérdida Reputacional)",P22)</f>
        <v xml:space="preserve">     El riesgo afecta la imagen de la entidad internamente, de conocimiento general, nivel interno, de junta dircetiva y accionistas y/o de provedores</v>
      </c>
      <c r="R22" s="374" t="str">
        <f>IF(OR(Q22='[26]Tabla Impacto'!$C$12,Q22='[26]Tabla Impacto'!$D$12),"Leve",IF(OR(Q22='[26]Tabla Impacto'!$C$13,Q22='[26]Tabla Impacto'!$D$13),"Menor",IF(OR(Q22='[26]Tabla Impacto'!$C$14,Q22='[26]Tabla Impacto'!$D$14),"Moderado",IF(OR(Q22='[26]Tabla Impacto'!$C$15,Q22='[26]Tabla Impacto'!$D$15),"Mayor",IF(OR(Q22='[26]Tabla Impacto'!$C$16,Q22='[26]Tabla Impacto'!$D$16),"Catastrófico","")))))</f>
        <v>Menor</v>
      </c>
      <c r="S22" s="366">
        <f>IF(R22="","",IF(R22="Leve",0.2,IF(R22="Menor",0.4,IF(R22="Moderado",0.6,IF(R22="Mayor",0.8,IF(R22="Catastrófico",1,))))))</f>
        <v>0.4</v>
      </c>
      <c r="T22" s="365" t="str">
        <f>IF(OR(AND(N22="Muy Baja",R22="Leve"),AND(N22="Muy Baja",R22="Menor"),AND(N22="Baja",R22="Leve")),"Bajo",IF(OR(AND(N22="Muy baja",R22="Moderado"),AND(N22="Baja",R22="Menor"),AND(N22="Baja",R22="Moderado"),AND(N22="Media",R22="Leve"),AND(N22="Media",R22="Menor"),AND(N22="Media",R22="Moderado"),AND(N22="Alta",R22="Leve"),AND(N22="Alta",R22="Menor")),"Moderado",IF(OR(AND(N22="Muy Baja",R22="Mayor"),AND(N22="Baja",R22="Mayor"),AND(N22="Media",R22="Mayor"),AND(N22="Alta",R22="Moderado"),AND(N22="Alta",R22="Mayor"),AND(N22="Muy Alta",R22="Leve"),AND(N22="Muy Alta",R22="Menor"),AND(N22="Muy Alta",R22="Moderado"),AND(N22="Muy Alta",R22="Mayor")),"Alto",IF(OR(AND(N22="Muy Baja",R22="Catastrófico"),AND(N22="Baja",R22="Catastrófico"),AND(N22="Media",R22="Catastrófico"),AND(N22="Alta",R22="Catastrófico"),AND(N22="Muy Alta",R22="Catastrófico")),"Extremo",""))))</f>
        <v>Moderado</v>
      </c>
      <c r="U22" s="208">
        <v>1</v>
      </c>
      <c r="V22" s="241" t="s">
        <v>645</v>
      </c>
      <c r="W22" s="193" t="str">
        <f>IF(OR(X22="Preventivo",X22="Detectivo"),"Probabilidad",IF(X22="Correctivo","Impacto",""))</f>
        <v>Probabilidad</v>
      </c>
      <c r="X22" s="194" t="s">
        <v>79</v>
      </c>
      <c r="Y22" s="194" t="s">
        <v>80</v>
      </c>
      <c r="Z22" s="195" t="str">
        <f>IF(AND(X22="Preventivo",Y22="Automático"),"50%",IF(AND(X22="Preventivo",Y22="Manual"),"40%",IF(AND(X22="Detectivo",Y22="Automático"),"40%",IF(AND(X22="Detectivo",Y22="Manual"),"30%",IF(AND(X22="Correctivo",Y22="Automático"),"35%",IF(AND(X22="Correctivo",Y22="Manual"),"25%",""))))))</f>
        <v>40%</v>
      </c>
      <c r="AA22" s="194" t="s">
        <v>83</v>
      </c>
      <c r="AB22" s="194" t="s">
        <v>84</v>
      </c>
      <c r="AC22" s="194" t="s">
        <v>259</v>
      </c>
      <c r="AD22" s="196">
        <f>IFERROR(IF(W22="Probabilidad",(O22-(+O22*Z22)),IF(W22="Impacto",O22,"")),"")</f>
        <v>0.48</v>
      </c>
      <c r="AE22" s="197" t="str">
        <f>IFERROR(IF(AD22="","",IF(AD22&lt;=0.2,"Muy Baja",IF(AD22&lt;=0.4,"Baja",IF(AD22&lt;=0.6,"Media",IF(AD22&lt;=0.8,"Alta","Muy Alta"))))),"")</f>
        <v>Media</v>
      </c>
      <c r="AF22" s="195">
        <f>+AD22</f>
        <v>0.48</v>
      </c>
      <c r="AG22" s="197" t="str">
        <f>IFERROR(IF(AH22="","",IF(AH22&lt;=0.2,"Leve",IF(AH22&lt;=0.4,"Menor",IF(AH22&lt;=0.6,"Moderado",IF(AH22&lt;=0.8,"Mayor","Catastrófico"))))),"")</f>
        <v>Menor</v>
      </c>
      <c r="AH22" s="195">
        <f t="shared" ref="AH22" si="15">IFERROR(IF(W22="Impacto",(S22-(+S22*Z22)),IF(W22="Probabilidad",S22,"")),"")</f>
        <v>0.4</v>
      </c>
      <c r="AI22" s="198" t="str">
        <f>IFERROR(IF(OR(AND(AE22="Muy Baja",AG22="Leve"),AND(AE22="Muy Baja",AG22="Menor"),AND(AE22="Baja",AG22="Leve")),"Bajo",IF(OR(AND(AE22="Muy baja",AG22="Moderado"),AND(AE22="Baja",AG22="Menor"),AND(AE22="Baja",AG22="Moderado"),AND(AE22="Media",AG22="Leve"),AND(AE22="Media",AG22="Menor"),AND(AE22="Media",AG22="Moderado"),AND(AE22="Alta",AG22="Leve"),AND(AE22="Alta",AG22="Menor")),"Moderado",IF(OR(AND(AE22="Muy Baja",AG22="Mayor"),AND(AE22="Baja",AG22="Mayor"),AND(AE22="Media",AG22="Mayor"),AND(AE22="Alta",AG22="Moderado"),AND(AE22="Alta",AG22="Mayor"),AND(AE22="Muy Alta",AG22="Leve"),AND(AE22="Muy Alta",AG22="Menor"),AND(AE22="Muy Alta",AG22="Moderado"),AND(AE22="Muy Alta",AG22="Mayor")),"Alto",IF(OR(AND(AE22="Muy Baja",AG22="Catastrófico"),AND(AE22="Baja",AG22="Catastrófico"),AND(AE22="Media",AG22="Catastrófico"),AND(AE22="Alta",AG22="Catastrófico"),AND(AE22="Muy Alta",AG22="Catastrófico")),"Extremo","")))),"")</f>
        <v>Moderado</v>
      </c>
      <c r="AJ22" s="199" t="s">
        <v>82</v>
      </c>
      <c r="AK22" s="229" t="s">
        <v>646</v>
      </c>
      <c r="AL22" s="229" t="s">
        <v>647</v>
      </c>
      <c r="AM22" s="229" t="s">
        <v>635</v>
      </c>
      <c r="AN22" s="201" t="s">
        <v>320</v>
      </c>
      <c r="AO22" s="526" t="s">
        <v>648</v>
      </c>
      <c r="AP22" s="529" t="s">
        <v>635</v>
      </c>
      <c r="AQ22" s="529" t="s">
        <v>649</v>
      </c>
    </row>
    <row r="23" spans="1:43" s="104" customFormat="1" ht="111" customHeight="1" x14ac:dyDescent="0.2">
      <c r="A23" s="397"/>
      <c r="B23" s="395"/>
      <c r="C23" s="339"/>
      <c r="D23" s="339"/>
      <c r="E23" s="339"/>
      <c r="F23" s="339"/>
      <c r="G23" s="339"/>
      <c r="H23" s="339"/>
      <c r="I23" s="339"/>
      <c r="J23" s="339"/>
      <c r="K23" s="339"/>
      <c r="L23" s="339"/>
      <c r="M23" s="382"/>
      <c r="N23" s="374"/>
      <c r="O23" s="366"/>
      <c r="P23" s="367"/>
      <c r="Q23" s="366">
        <f ca="1">IF(NOT(ISERROR(MATCH(P23,_xlfn.ANCHORARRAY(F40),0))),O42&amp;"Por favor no seleccionar los criterios de impacto",P23)</f>
        <v>0</v>
      </c>
      <c r="R23" s="374"/>
      <c r="S23" s="366"/>
      <c r="T23" s="365"/>
      <c r="U23" s="208">
        <v>2</v>
      </c>
      <c r="V23" s="228" t="s">
        <v>650</v>
      </c>
      <c r="W23" s="193" t="str">
        <f>IF(OR(X23="Preventivo",X23="Detectivo"),"Probabilidad",IF(X23="Correctivo","Impacto",""))</f>
        <v>Probabilidad</v>
      </c>
      <c r="X23" s="194" t="s">
        <v>81</v>
      </c>
      <c r="Y23" s="194" t="s">
        <v>80</v>
      </c>
      <c r="Z23" s="195" t="str">
        <f t="shared" ref="Z23:Z27" si="16">IF(AND(X23="Preventivo",Y23="Automático"),"50%",IF(AND(X23="Preventivo",Y23="Manual"),"40%",IF(AND(X23="Detectivo",Y23="Automático"),"40%",IF(AND(X23="Detectivo",Y23="Manual"),"30%",IF(AND(X23="Correctivo",Y23="Automático"),"35%",IF(AND(X23="Correctivo",Y23="Manual"),"25%",""))))))</f>
        <v>30%</v>
      </c>
      <c r="AA23" s="194" t="s">
        <v>203</v>
      </c>
      <c r="AB23" s="194" t="s">
        <v>84</v>
      </c>
      <c r="AC23" s="194" t="s">
        <v>259</v>
      </c>
      <c r="AD23" s="196">
        <f>IFERROR(IF(AND(W22="Probabilidad",W23="Probabilidad"),(AF22-(+AF22*Z23)),IF(W23="Probabilidad",(O22-(+O22*Z23)),IF(W23="Impacto",AF22,""))),"")</f>
        <v>0.33599999999999997</v>
      </c>
      <c r="AE23" s="197" t="str">
        <f t="shared" si="9"/>
        <v>Baja</v>
      </c>
      <c r="AF23" s="195">
        <f t="shared" ref="AF23:AF27" si="17">+AD23</f>
        <v>0.33599999999999997</v>
      </c>
      <c r="AG23" s="197" t="str">
        <f t="shared" si="11"/>
        <v>Menor</v>
      </c>
      <c r="AH23" s="195">
        <f t="shared" ref="AH23" si="18">IFERROR(IF(AND(W22="Impacto",W23="Impacto"),(AH22-(+AH22*Z23)),IF(W23="Impacto",($R$13-(+$R$13*Z23)),IF(W23="Probabilidad",AH22,""))),"")</f>
        <v>0.4</v>
      </c>
      <c r="AI23" s="198" t="str">
        <f t="shared" ref="AI23:AI24" si="19">IFERROR(IF(OR(AND(AE23="Muy Baja",AG23="Leve"),AND(AE23="Muy Baja",AG23="Menor"),AND(AE23="Baja",AG23="Leve")),"Bajo",IF(OR(AND(AE23="Muy baja",AG23="Moderado"),AND(AE23="Baja",AG23="Menor"),AND(AE23="Baja",AG23="Moderado"),AND(AE23="Media",AG23="Leve"),AND(AE23="Media",AG23="Menor"),AND(AE23="Media",AG23="Moderado"),AND(AE23="Alta",AG23="Leve"),AND(AE23="Alta",AG23="Menor")),"Moderado",IF(OR(AND(AE23="Muy Baja",AG23="Mayor"),AND(AE23="Baja",AG23="Mayor"),AND(AE23="Media",AG23="Mayor"),AND(AE23="Alta",AG23="Moderado"),AND(AE23="Alta",AG23="Mayor"),AND(AE23="Muy Alta",AG23="Leve"),AND(AE23="Muy Alta",AG23="Menor"),AND(AE23="Muy Alta",AG23="Moderado"),AND(AE23="Muy Alta",AG23="Mayor")),"Alto",IF(OR(AND(AE23="Muy Baja",AG23="Catastrófico"),AND(AE23="Baja",AG23="Catastrófico"),AND(AE23="Media",AG23="Catastrófico"),AND(AE23="Alta",AG23="Catastrófico"),AND(AE23="Muy Alta",AG23="Catastrófico")),"Extremo","")))),"")</f>
        <v>Moderado</v>
      </c>
      <c r="AJ23" s="199" t="s">
        <v>82</v>
      </c>
      <c r="AK23" s="229" t="s">
        <v>651</v>
      </c>
      <c r="AL23" s="229" t="s">
        <v>647</v>
      </c>
      <c r="AM23" s="229" t="s">
        <v>635</v>
      </c>
      <c r="AN23" s="201" t="s">
        <v>320</v>
      </c>
      <c r="AO23" s="527"/>
      <c r="AP23" s="530"/>
      <c r="AQ23" s="530"/>
    </row>
    <row r="24" spans="1:43" s="104" customFormat="1" ht="111" customHeight="1" x14ac:dyDescent="0.2">
      <c r="A24" s="397"/>
      <c r="B24" s="395"/>
      <c r="C24" s="339"/>
      <c r="D24" s="339"/>
      <c r="E24" s="339"/>
      <c r="F24" s="339"/>
      <c r="G24" s="339"/>
      <c r="H24" s="339"/>
      <c r="I24" s="339"/>
      <c r="J24" s="339"/>
      <c r="K24" s="339"/>
      <c r="L24" s="339"/>
      <c r="M24" s="382"/>
      <c r="N24" s="374"/>
      <c r="O24" s="366"/>
      <c r="P24" s="367"/>
      <c r="Q24" s="366">
        <f ca="1">IF(NOT(ISERROR(MATCH(P24,_xlfn.ANCHORARRAY(F41),0))),O43&amp;"Por favor no seleccionar los criterios de impacto",P24)</f>
        <v>0</v>
      </c>
      <c r="R24" s="374"/>
      <c r="S24" s="366"/>
      <c r="T24" s="365"/>
      <c r="U24" s="208">
        <v>3</v>
      </c>
      <c r="V24" s="192" t="s">
        <v>652</v>
      </c>
      <c r="W24" s="193" t="str">
        <f>IF(OR(X24="Preventivo",X24="Detectivo"),"Probabilidad",IF(X24="Correctivo","Impacto",""))</f>
        <v>Probabilidad</v>
      </c>
      <c r="X24" s="194" t="s">
        <v>81</v>
      </c>
      <c r="Y24" s="194" t="s">
        <v>80</v>
      </c>
      <c r="Z24" s="195" t="str">
        <f t="shared" si="16"/>
        <v>30%</v>
      </c>
      <c r="AA24" s="194" t="s">
        <v>203</v>
      </c>
      <c r="AB24" s="194" t="s">
        <v>84</v>
      </c>
      <c r="AC24" s="194" t="s">
        <v>259</v>
      </c>
      <c r="AD24" s="196">
        <f>IFERROR(IF(AND(W23="Probabilidad",W24="Probabilidad"),(AF23-(+AF23*Z24)),IF(AND(W23="Impacto",W24="Probabilidad"),(AF22-(+AF22*Z24)),IF(W24="Impacto",AF23,""))),"")</f>
        <v>0.23519999999999996</v>
      </c>
      <c r="AE24" s="197" t="str">
        <f t="shared" si="9"/>
        <v>Baja</v>
      </c>
      <c r="AF24" s="195">
        <f t="shared" si="17"/>
        <v>0.23519999999999996</v>
      </c>
      <c r="AG24" s="197" t="str">
        <f t="shared" si="11"/>
        <v>Menor</v>
      </c>
      <c r="AH24" s="195">
        <f t="shared" ref="AH24:AH27" si="20">IFERROR(IF(AND(W23="Impacto",W24="Impacto"),(AH23-(+AH23*Z24)),IF(AND(W23="Probabilidad",W24="Impacto"),(AH22-(+AH22*Z24)),IF(W24="Probabilidad",AH23,""))),"")</f>
        <v>0.4</v>
      </c>
      <c r="AI24" s="198" t="str">
        <f t="shared" si="19"/>
        <v>Moderado</v>
      </c>
      <c r="AJ24" s="199" t="s">
        <v>82</v>
      </c>
      <c r="AK24" s="229" t="s">
        <v>653</v>
      </c>
      <c r="AL24" s="229" t="s">
        <v>647</v>
      </c>
      <c r="AM24" s="229" t="s">
        <v>635</v>
      </c>
      <c r="AN24" s="201" t="s">
        <v>320</v>
      </c>
      <c r="AO24" s="528"/>
      <c r="AP24" s="531"/>
      <c r="AQ24" s="531"/>
    </row>
    <row r="25" spans="1:43" s="104" customFormat="1" ht="11.25" customHeight="1" x14ac:dyDescent="0.2">
      <c r="A25" s="397"/>
      <c r="B25" s="395"/>
      <c r="C25" s="339"/>
      <c r="D25" s="339"/>
      <c r="E25" s="339"/>
      <c r="F25" s="339"/>
      <c r="G25" s="339"/>
      <c r="H25" s="339"/>
      <c r="I25" s="339"/>
      <c r="J25" s="339"/>
      <c r="K25" s="339"/>
      <c r="L25" s="339"/>
      <c r="M25" s="382"/>
      <c r="N25" s="374"/>
      <c r="O25" s="366"/>
      <c r="P25" s="367"/>
      <c r="Q25" s="366">
        <f ca="1">IF(NOT(ISERROR(MATCH(P25,_xlfn.ANCHORARRAY(F42),0))),O44&amp;"Por favor no seleccionar los criterios de impacto",P25)</f>
        <v>0</v>
      </c>
      <c r="R25" s="374"/>
      <c r="S25" s="366"/>
      <c r="T25" s="365"/>
      <c r="U25" s="208">
        <v>4</v>
      </c>
      <c r="V25" s="228"/>
      <c r="W25" s="193" t="str">
        <f t="shared" ref="W25:W27" si="21">IF(OR(X25="Preventivo",X25="Detectivo"),"Probabilidad",IF(X25="Correctivo","Impacto",""))</f>
        <v/>
      </c>
      <c r="X25" s="194"/>
      <c r="Y25" s="194"/>
      <c r="Z25" s="195" t="str">
        <f t="shared" si="16"/>
        <v/>
      </c>
      <c r="AA25" s="194"/>
      <c r="AB25" s="194"/>
      <c r="AC25" s="194"/>
      <c r="AD25" s="196" t="str">
        <f t="shared" ref="AD25:AD27" si="22">IFERROR(IF(AND(W24="Probabilidad",W25="Probabilidad"),(AF24-(+AF24*Z25)),IF(AND(W24="Impacto",W25="Probabilidad"),(AF23-(+AF23*Z25)),IF(W25="Impacto",AF24,""))),"")</f>
        <v/>
      </c>
      <c r="AE25" s="197" t="str">
        <f t="shared" si="9"/>
        <v/>
      </c>
      <c r="AF25" s="195" t="str">
        <f t="shared" si="17"/>
        <v/>
      </c>
      <c r="AG25" s="197" t="str">
        <f t="shared" si="11"/>
        <v/>
      </c>
      <c r="AH25" s="195" t="str">
        <f t="shared" si="20"/>
        <v/>
      </c>
      <c r="AI25" s="198" t="str">
        <f>IFERROR(IF(OR(AND(AE25="Muy Baja",AG25="Leve"),AND(AE25="Muy Baja",AG25="Menor"),AND(AE25="Baja",AG25="Leve")),"Bajo",IF(OR(AND(AE25="Muy baja",AG25="Moderado"),AND(AE25="Baja",AG25="Menor"),AND(AE25="Baja",AG25="Moderado"),AND(AE25="Media",AG25="Leve"),AND(AE25="Media",AG25="Menor"),AND(AE25="Media",AG25="Moderado"),AND(AE25="Alta",AG25="Leve"),AND(AE25="Alta",AG25="Menor")),"Moderado",IF(OR(AND(AE25="Muy Baja",AG25="Mayor"),AND(AE25="Baja",AG25="Mayor"),AND(AE25="Media",AG25="Mayor"),AND(AE25="Alta",AG25="Moderado"),AND(AE25="Alta",AG25="Mayor"),AND(AE25="Muy Alta",AG25="Leve"),AND(AE25="Muy Alta",AG25="Menor"),AND(AE25="Muy Alta",AG25="Moderado"),AND(AE25="Muy Alta",AG25="Mayor")),"Alto",IF(OR(AND(AE25="Muy Baja",AG25="Catastrófico"),AND(AE25="Baja",AG25="Catastrófico"),AND(AE25="Media",AG25="Catastrófico"),AND(AE25="Alta",AG25="Catastrófico"),AND(AE25="Muy Alta",AG25="Catastrófico")),"Extremo","")))),"")</f>
        <v/>
      </c>
      <c r="AJ25" s="199"/>
      <c r="AK25" s="229"/>
      <c r="AL25" s="230"/>
      <c r="AM25" s="230"/>
      <c r="AN25" s="201"/>
      <c r="AO25" s="222"/>
      <c r="AP25" s="222"/>
      <c r="AQ25" s="222"/>
    </row>
    <row r="26" spans="1:43" s="104" customFormat="1" ht="11.25" customHeight="1" x14ac:dyDescent="0.2">
      <c r="A26" s="397"/>
      <c r="B26" s="395"/>
      <c r="C26" s="339"/>
      <c r="D26" s="339"/>
      <c r="E26" s="339"/>
      <c r="F26" s="339"/>
      <c r="G26" s="339"/>
      <c r="H26" s="339"/>
      <c r="I26" s="339"/>
      <c r="J26" s="339"/>
      <c r="K26" s="339"/>
      <c r="L26" s="339"/>
      <c r="M26" s="382"/>
      <c r="N26" s="374"/>
      <c r="O26" s="366"/>
      <c r="P26" s="367"/>
      <c r="Q26" s="366">
        <f ca="1">IF(NOT(ISERROR(MATCH(P26,_xlfn.ANCHORARRAY(F43),0))),O45&amp;"Por favor no seleccionar los criterios de impacto",P26)</f>
        <v>0</v>
      </c>
      <c r="R26" s="374"/>
      <c r="S26" s="366"/>
      <c r="T26" s="365"/>
      <c r="U26" s="208">
        <v>5</v>
      </c>
      <c r="V26" s="228"/>
      <c r="W26" s="193" t="str">
        <f t="shared" si="21"/>
        <v/>
      </c>
      <c r="X26" s="194"/>
      <c r="Y26" s="194"/>
      <c r="Z26" s="195" t="str">
        <f t="shared" si="16"/>
        <v/>
      </c>
      <c r="AA26" s="194"/>
      <c r="AB26" s="194"/>
      <c r="AC26" s="194"/>
      <c r="AD26" s="196" t="str">
        <f t="shared" si="22"/>
        <v/>
      </c>
      <c r="AE26" s="197" t="str">
        <f t="shared" si="9"/>
        <v/>
      </c>
      <c r="AF26" s="195" t="str">
        <f t="shared" si="17"/>
        <v/>
      </c>
      <c r="AG26" s="197" t="str">
        <f t="shared" si="11"/>
        <v/>
      </c>
      <c r="AH26" s="195" t="str">
        <f t="shared" si="20"/>
        <v/>
      </c>
      <c r="AI26" s="198" t="str">
        <f t="shared" ref="AI26:AI27" si="23">IFERROR(IF(OR(AND(AE26="Muy Baja",AG26="Leve"),AND(AE26="Muy Baja",AG26="Menor"),AND(AE26="Baja",AG26="Leve")),"Bajo",IF(OR(AND(AE26="Muy baja",AG26="Moderado"),AND(AE26="Baja",AG26="Menor"),AND(AE26="Baja",AG26="Moderado"),AND(AE26="Media",AG26="Leve"),AND(AE26="Media",AG26="Menor"),AND(AE26="Media",AG26="Moderado"),AND(AE26="Alta",AG26="Leve"),AND(AE26="Alta",AG26="Menor")),"Moderado",IF(OR(AND(AE26="Muy Baja",AG26="Mayor"),AND(AE26="Baja",AG26="Mayor"),AND(AE26="Media",AG26="Mayor"),AND(AE26="Alta",AG26="Moderado"),AND(AE26="Alta",AG26="Mayor"),AND(AE26="Muy Alta",AG26="Leve"),AND(AE26="Muy Alta",AG26="Menor"),AND(AE26="Muy Alta",AG26="Moderado"),AND(AE26="Muy Alta",AG26="Mayor")),"Alto",IF(OR(AND(AE26="Muy Baja",AG26="Catastrófico"),AND(AE26="Baja",AG26="Catastrófico"),AND(AE26="Media",AG26="Catastrófico"),AND(AE26="Alta",AG26="Catastrófico"),AND(AE26="Muy Alta",AG26="Catastrófico")),"Extremo","")))),"")</f>
        <v/>
      </c>
      <c r="AJ26" s="199"/>
      <c r="AK26" s="229"/>
      <c r="AL26" s="230"/>
      <c r="AM26" s="230"/>
      <c r="AN26" s="201"/>
      <c r="AO26" s="222"/>
      <c r="AP26" s="222"/>
      <c r="AQ26" s="222"/>
    </row>
    <row r="27" spans="1:43" s="104" customFormat="1" ht="11.25" customHeight="1" x14ac:dyDescent="0.2">
      <c r="A27" s="397"/>
      <c r="B27" s="396"/>
      <c r="C27" s="339"/>
      <c r="D27" s="339"/>
      <c r="E27" s="339"/>
      <c r="F27" s="339"/>
      <c r="G27" s="339"/>
      <c r="H27" s="339"/>
      <c r="I27" s="339"/>
      <c r="J27" s="339"/>
      <c r="K27" s="339"/>
      <c r="L27" s="339"/>
      <c r="M27" s="382"/>
      <c r="N27" s="374"/>
      <c r="O27" s="366"/>
      <c r="P27" s="367"/>
      <c r="Q27" s="366">
        <f ca="1">IF(NOT(ISERROR(MATCH(P27,_xlfn.ANCHORARRAY(F44),0))),O46&amp;"Por favor no seleccionar los criterios de impacto",P27)</f>
        <v>0</v>
      </c>
      <c r="R27" s="374"/>
      <c r="S27" s="366"/>
      <c r="T27" s="365"/>
      <c r="U27" s="208">
        <v>6</v>
      </c>
      <c r="V27" s="228"/>
      <c r="W27" s="193" t="str">
        <f t="shared" si="21"/>
        <v/>
      </c>
      <c r="X27" s="194"/>
      <c r="Y27" s="194"/>
      <c r="Z27" s="195" t="str">
        <f t="shared" si="16"/>
        <v/>
      </c>
      <c r="AA27" s="194"/>
      <c r="AB27" s="194"/>
      <c r="AC27" s="194"/>
      <c r="AD27" s="196" t="str">
        <f t="shared" si="22"/>
        <v/>
      </c>
      <c r="AE27" s="197" t="str">
        <f t="shared" si="9"/>
        <v/>
      </c>
      <c r="AF27" s="195" t="str">
        <f t="shared" si="17"/>
        <v/>
      </c>
      <c r="AG27" s="197" t="str">
        <f t="shared" si="11"/>
        <v/>
      </c>
      <c r="AH27" s="195" t="str">
        <f t="shared" si="20"/>
        <v/>
      </c>
      <c r="AI27" s="198" t="str">
        <f t="shared" si="23"/>
        <v/>
      </c>
      <c r="AJ27" s="199"/>
      <c r="AK27" s="229"/>
      <c r="AL27" s="230"/>
      <c r="AM27" s="230"/>
      <c r="AN27" s="201"/>
      <c r="AO27" s="222"/>
      <c r="AP27" s="222"/>
      <c r="AQ27" s="222"/>
    </row>
    <row r="28" spans="1:43" s="104" customFormat="1" ht="105.75" customHeight="1" x14ac:dyDescent="0.2">
      <c r="A28" s="397">
        <v>4</v>
      </c>
      <c r="B28" s="394" t="s">
        <v>240</v>
      </c>
      <c r="C28" s="339" t="s">
        <v>85</v>
      </c>
      <c r="D28" s="339" t="s">
        <v>745</v>
      </c>
      <c r="E28" s="339" t="s">
        <v>746</v>
      </c>
      <c r="F28" s="339" t="s">
        <v>747</v>
      </c>
      <c r="G28" s="339" t="s">
        <v>479</v>
      </c>
      <c r="H28" s="339" t="s">
        <v>150</v>
      </c>
      <c r="I28" s="339" t="s">
        <v>604</v>
      </c>
      <c r="J28" s="339" t="s">
        <v>748</v>
      </c>
      <c r="K28" s="339" t="s">
        <v>174</v>
      </c>
      <c r="L28" s="339" t="s">
        <v>749</v>
      </c>
      <c r="M28" s="382">
        <v>500</v>
      </c>
      <c r="N28" s="374" t="str">
        <f>IF(M28&lt;=0,"",IF(M28&lt;=2,"Muy Baja",IF(M28&lt;=24,"Baja",IF(M28&lt;=500,"Media",IF(M28&lt;=5000,"Alta","Muy Alta")))))</f>
        <v>Media</v>
      </c>
      <c r="O28" s="366">
        <f>IF(N28="","",IF(N28="Muy Baja",0.2,IF(N28="Baja",0.4,IF(N28="Media",0.6,IF(N28="Alta",0.8,IF(N28="Muy Alta",1,))))))</f>
        <v>0.6</v>
      </c>
      <c r="P28" s="367" t="s">
        <v>131</v>
      </c>
      <c r="Q28" s="366" t="str">
        <f>IF(NOT(ISERROR(MATCH(P28,'[10]Tabla Impacto'!$B$222:$B$224,0))),'[10]Tabla Impacto'!$F$224&amp;"Por favor no seleccionar los criterios de impacto(Afectación Económica o presupuestal y Pérdida Reputacional)",P28)</f>
        <v xml:space="preserve">     Afectación menor a 130 SMLMV .</v>
      </c>
      <c r="R28" s="374" t="str">
        <f>IF(OR(Q28='[10]Tabla Impacto'!$C$12,Q28='[10]Tabla Impacto'!$D$12),"Leve",IF(OR(Q28='[10]Tabla Impacto'!$C$13,Q28='[10]Tabla Impacto'!$D$13),"Menor",IF(OR(Q28='[10]Tabla Impacto'!$C$14,Q28='[10]Tabla Impacto'!$D$14),"Moderado",IF(OR(Q28='[10]Tabla Impacto'!$C$15,Q28='[10]Tabla Impacto'!$D$15),"Mayor",IF(OR(Q28='[10]Tabla Impacto'!$C$16,Q28='[10]Tabla Impacto'!$D$16),"Catastrófico","")))))</f>
        <v>Leve</v>
      </c>
      <c r="S28" s="366">
        <f>IF(R28="","",IF(R28="Leve",0.2,IF(R28="Menor",0.4,IF(R28="Moderado",0.6,IF(R28="Mayor",0.8,IF(R28="Catastrófico",1,))))))</f>
        <v>0.2</v>
      </c>
      <c r="T28" s="365" t="str">
        <f>IF(OR(AND(N28="Muy Baja",R28="Leve"),AND(N28="Muy Baja",R28="Menor"),AND(N28="Baja",R28="Leve")),"Bajo",IF(OR(AND(N28="Muy baja",R28="Moderado"),AND(N28="Baja",R28="Menor"),AND(N28="Baja",R28="Moderado"),AND(N28="Media",R28="Leve"),AND(N28="Media",R28="Menor"),AND(N28="Media",R28="Moderado"),AND(N28="Alta",R28="Leve"),AND(N28="Alta",R28="Menor")),"Moderado",IF(OR(AND(N28="Muy Baja",R28="Mayor"),AND(N28="Baja",R28="Mayor"),AND(N28="Media",R28="Mayor"),AND(N28="Alta",R28="Moderado"),AND(N28="Alta",R28="Mayor"),AND(N28="Muy Alta",R28="Leve"),AND(N28="Muy Alta",R28="Menor"),AND(N28="Muy Alta",R28="Moderado"),AND(N28="Muy Alta",R28="Mayor")),"Alto",IF(OR(AND(N28="Muy Baja",R28="Catastrófico"),AND(N28="Baja",R28="Catastrófico"),AND(N28="Media",R28="Catastrófico"),AND(N28="Alta",R28="Catastrófico"),AND(N28="Muy Alta",R28="Catastrófico")),"Extremo",""))))</f>
        <v>Moderado</v>
      </c>
      <c r="U28" s="208">
        <v>1</v>
      </c>
      <c r="V28" s="309" t="s">
        <v>750</v>
      </c>
      <c r="W28" s="193" t="str">
        <f>IF(OR(X28="Preventivo",X28="Detectivo"),"Probabilidad",IF(X28="Correctivo","Impacto",""))</f>
        <v>Probabilidad</v>
      </c>
      <c r="X28" s="194" t="s">
        <v>79</v>
      </c>
      <c r="Y28" s="194" t="s">
        <v>80</v>
      </c>
      <c r="Z28" s="195" t="str">
        <f>IF(AND(X28="Preventivo",Y28="Automático"),"50%",IF(AND(X28="Preventivo",Y28="Manual"),"40%",IF(AND(X28="Detectivo",Y28="Automático"),"40%",IF(AND(X28="Detectivo",Y28="Manual"),"30%",IF(AND(X28="Correctivo",Y28="Automático"),"35%",IF(AND(X28="Correctivo",Y28="Manual"),"25%",""))))))</f>
        <v>40%</v>
      </c>
      <c r="AA28" s="194" t="s">
        <v>83</v>
      </c>
      <c r="AB28" s="194" t="s">
        <v>84</v>
      </c>
      <c r="AC28" s="194" t="s">
        <v>259</v>
      </c>
      <c r="AD28" s="196">
        <f>IFERROR(IF(W28="Probabilidad",(O28-(+O28*Z28)),IF(W28="Impacto",O28,"")),"")</f>
        <v>0.36</v>
      </c>
      <c r="AE28" s="197" t="str">
        <f>IFERROR(IF(AD28="","",IF(AD28&lt;=0.2,"Muy Baja",IF(AD28&lt;=0.4,"Baja",IF(AD28&lt;=0.6,"Media",IF(AD28&lt;=0.8,"Alta","Muy Alta"))))),"")</f>
        <v>Baja</v>
      </c>
      <c r="AF28" s="195">
        <f>+AD28</f>
        <v>0.36</v>
      </c>
      <c r="AG28" s="197" t="str">
        <f>IFERROR(IF(AH28="","",IF(AH28&lt;=0.2,"Leve",IF(AH28&lt;=0.4,"Menor",IF(AH28&lt;=0.6,"Moderado",IF(AH28&lt;=0.8,"Mayor","Catastrófico"))))),"")</f>
        <v>Leve</v>
      </c>
      <c r="AH28" s="195">
        <f t="shared" ref="AH28" si="24">IFERROR(IF(W28="Impacto",(S28-(+S28*Z28)),IF(W28="Probabilidad",S28,"")),"")</f>
        <v>0.2</v>
      </c>
      <c r="AI28" s="198" t="str">
        <f>IFERROR(IF(OR(AND(AE28="Muy Baja",AG28="Leve"),AND(AE28="Muy Baja",AG28="Menor"),AND(AE28="Baja",AG28="Leve")),"Bajo",IF(OR(AND(AE28="Muy baja",AG28="Moderado"),AND(AE28="Baja",AG28="Menor"),AND(AE28="Baja",AG28="Moderado"),AND(AE28="Media",AG28="Leve"),AND(AE28="Media",AG28="Menor"),AND(AE28="Media",AG28="Moderado"),AND(AE28="Alta",AG28="Leve"),AND(AE28="Alta",AG28="Menor")),"Moderado",IF(OR(AND(AE28="Muy Baja",AG28="Mayor"),AND(AE28="Baja",AG28="Mayor"),AND(AE28="Media",AG28="Mayor"),AND(AE28="Alta",AG28="Moderado"),AND(AE28="Alta",AG28="Mayor"),AND(AE28="Muy Alta",AG28="Leve"),AND(AE28="Muy Alta",AG28="Menor"),AND(AE28="Muy Alta",AG28="Moderado"),AND(AE28="Muy Alta",AG28="Mayor")),"Alto",IF(OR(AND(AE28="Muy Baja",AG28="Catastrófico"),AND(AE28="Baja",AG28="Catastrófico"),AND(AE28="Media",AG28="Catastrófico"),AND(AE28="Alta",AG28="Catastrófico"),AND(AE28="Muy Alta",AG28="Catastrófico")),"Extremo","")))),"")</f>
        <v>Bajo</v>
      </c>
      <c r="AJ28" s="199" t="s">
        <v>207</v>
      </c>
      <c r="AK28" s="189" t="s">
        <v>751</v>
      </c>
      <c r="AL28" s="302" t="s">
        <v>752</v>
      </c>
      <c r="AM28" s="189" t="s">
        <v>753</v>
      </c>
      <c r="AN28" s="310" t="s">
        <v>754</v>
      </c>
      <c r="AO28" s="327" t="s">
        <v>755</v>
      </c>
      <c r="AP28" s="323" t="s">
        <v>756</v>
      </c>
      <c r="AQ28" s="325" t="s">
        <v>757</v>
      </c>
    </row>
    <row r="29" spans="1:43" s="104" customFormat="1" ht="105.75" customHeight="1" x14ac:dyDescent="0.2">
      <c r="A29" s="397"/>
      <c r="B29" s="395"/>
      <c r="C29" s="339"/>
      <c r="D29" s="339"/>
      <c r="E29" s="339"/>
      <c r="F29" s="339"/>
      <c r="G29" s="339"/>
      <c r="H29" s="339"/>
      <c r="I29" s="339"/>
      <c r="J29" s="339"/>
      <c r="K29" s="339"/>
      <c r="L29" s="339"/>
      <c r="M29" s="382"/>
      <c r="N29" s="374"/>
      <c r="O29" s="366"/>
      <c r="P29" s="367"/>
      <c r="Q29" s="366">
        <f ca="1">IF(NOT(ISERROR(MATCH(P29,_xlfn.ANCHORARRAY(F46),0))),O48&amp;"Por favor no seleccionar los criterios de impacto",P29)</f>
        <v>0</v>
      </c>
      <c r="R29" s="374"/>
      <c r="S29" s="366"/>
      <c r="T29" s="365"/>
      <c r="U29" s="208">
        <v>2</v>
      </c>
      <c r="V29" s="303" t="s">
        <v>758</v>
      </c>
      <c r="W29" s="193" t="str">
        <f>IF(OR(X29="Preventivo",X29="Detectivo"),"Probabilidad",IF(X29="Correctivo","Impacto",""))</f>
        <v>Probabilidad</v>
      </c>
      <c r="X29" s="194" t="s">
        <v>81</v>
      </c>
      <c r="Y29" s="194" t="s">
        <v>80</v>
      </c>
      <c r="Z29" s="195" t="str">
        <f t="shared" ref="Z29:Z33" si="25">IF(AND(X29="Preventivo",Y29="Automático"),"50%",IF(AND(X29="Preventivo",Y29="Manual"),"40%",IF(AND(X29="Detectivo",Y29="Automático"),"40%",IF(AND(X29="Detectivo",Y29="Manual"),"30%",IF(AND(X29="Correctivo",Y29="Automático"),"35%",IF(AND(X29="Correctivo",Y29="Manual"),"25%",""))))))</f>
        <v>30%</v>
      </c>
      <c r="AA29" s="194" t="s">
        <v>83</v>
      </c>
      <c r="AB29" s="194" t="s">
        <v>204</v>
      </c>
      <c r="AC29" s="194" t="s">
        <v>259</v>
      </c>
      <c r="AD29" s="196">
        <f>IFERROR(IF(AND(W28="Probabilidad",W29="Probabilidad"),(AF28-(+AF28*Z29)),IF(W29="Probabilidad",(O28-(+O28*Z29)),IF(W29="Impacto",AF28,""))),"")</f>
        <v>0.252</v>
      </c>
      <c r="AE29" s="197" t="str">
        <f t="shared" ref="AE29:AE33" si="26">IFERROR(IF(AD29="","",IF(AD29&lt;=0.2,"Muy Baja",IF(AD29&lt;=0.4,"Baja",IF(AD29&lt;=0.6,"Media",IF(AD29&lt;=0.8,"Alta","Muy Alta"))))),"")</f>
        <v>Baja</v>
      </c>
      <c r="AF29" s="195">
        <f t="shared" ref="AF29:AF33" si="27">+AD29</f>
        <v>0.252</v>
      </c>
      <c r="AG29" s="197" t="str">
        <f t="shared" ref="AG29:AG33" si="28">IFERROR(IF(AH29="","",IF(AH29&lt;=0.2,"Leve",IF(AH29&lt;=0.4,"Menor",IF(AH29&lt;=0.6,"Moderado",IF(AH29&lt;=0.8,"Mayor","Catastrófico"))))),"")</f>
        <v>Leve</v>
      </c>
      <c r="AH29" s="195">
        <f t="shared" ref="AH29" si="29">IFERROR(IF(AND(W28="Impacto",W29="Impacto"),(AH28-(+AH28*Z29)),IF(W29="Impacto",($R$13-(+$R$13*Z29)),IF(W29="Probabilidad",AH28,""))),"")</f>
        <v>0.2</v>
      </c>
      <c r="AI29" s="198" t="str">
        <f t="shared" ref="AI29:AI30" si="30">IFERROR(IF(OR(AND(AE29="Muy Baja",AG29="Leve"),AND(AE29="Muy Baja",AG29="Menor"),AND(AE29="Baja",AG29="Leve")),"Bajo",IF(OR(AND(AE29="Muy baja",AG29="Moderado"),AND(AE29="Baja",AG29="Menor"),AND(AE29="Baja",AG29="Moderado"),AND(AE29="Media",AG29="Leve"),AND(AE29="Media",AG29="Menor"),AND(AE29="Media",AG29="Moderado"),AND(AE29="Alta",AG29="Leve"),AND(AE29="Alta",AG29="Menor")),"Moderado",IF(OR(AND(AE29="Muy Baja",AG29="Mayor"),AND(AE29="Baja",AG29="Mayor"),AND(AE29="Media",AG29="Mayor"),AND(AE29="Alta",AG29="Moderado"),AND(AE29="Alta",AG29="Mayor"),AND(AE29="Muy Alta",AG29="Leve"),AND(AE29="Muy Alta",AG29="Menor"),AND(AE29="Muy Alta",AG29="Moderado"),AND(AE29="Muy Alta",AG29="Mayor")),"Alto",IF(OR(AND(AE29="Muy Baja",AG29="Catastrófico"),AND(AE29="Baja",AG29="Catastrófico"),AND(AE29="Media",AG29="Catastrófico"),AND(AE29="Alta",AG29="Catastrófico"),AND(AE29="Muy Alta",AG29="Catastrófico")),"Extremo","")))),"")</f>
        <v>Bajo</v>
      </c>
      <c r="AJ29" s="199" t="s">
        <v>82</v>
      </c>
      <c r="AK29" s="189" t="s">
        <v>759</v>
      </c>
      <c r="AL29" s="302" t="s">
        <v>760</v>
      </c>
      <c r="AM29" s="189" t="s">
        <v>761</v>
      </c>
      <c r="AN29" s="310" t="s">
        <v>754</v>
      </c>
      <c r="AO29" s="329"/>
      <c r="AP29" s="324"/>
      <c r="AQ29" s="326"/>
    </row>
    <row r="30" spans="1:43" s="104" customFormat="1" ht="15" customHeight="1" x14ac:dyDescent="0.2">
      <c r="A30" s="397"/>
      <c r="B30" s="395"/>
      <c r="C30" s="339"/>
      <c r="D30" s="339"/>
      <c r="E30" s="339"/>
      <c r="F30" s="339"/>
      <c r="G30" s="339"/>
      <c r="H30" s="339"/>
      <c r="I30" s="339"/>
      <c r="J30" s="339"/>
      <c r="K30" s="339"/>
      <c r="L30" s="339"/>
      <c r="M30" s="382"/>
      <c r="N30" s="374"/>
      <c r="O30" s="366"/>
      <c r="P30" s="367"/>
      <c r="Q30" s="366">
        <f ca="1">IF(NOT(ISERROR(MATCH(P30,_xlfn.ANCHORARRAY(F47),0))),O49&amp;"Por favor no seleccionar los criterios de impacto",P30)</f>
        <v>0</v>
      </c>
      <c r="R30" s="374"/>
      <c r="S30" s="366"/>
      <c r="T30" s="365"/>
      <c r="U30" s="208">
        <v>3</v>
      </c>
      <c r="V30" s="192"/>
      <c r="W30" s="193" t="str">
        <f>IF(OR(X30="Preventivo",X30="Detectivo"),"Probabilidad",IF(X30="Correctivo","Impacto",""))</f>
        <v/>
      </c>
      <c r="X30" s="194"/>
      <c r="Y30" s="194"/>
      <c r="Z30" s="195" t="str">
        <f t="shared" si="25"/>
        <v/>
      </c>
      <c r="AA30" s="194"/>
      <c r="AB30" s="194"/>
      <c r="AC30" s="194"/>
      <c r="AD30" s="196" t="str">
        <f>IFERROR(IF(AND(W29="Probabilidad",W30="Probabilidad"),(AF29-(+AF29*Z30)),IF(AND(W29="Impacto",W30="Probabilidad"),(AF28-(+AF28*Z30)),IF(W30="Impacto",AF29,""))),"")</f>
        <v/>
      </c>
      <c r="AE30" s="197" t="str">
        <f t="shared" si="26"/>
        <v/>
      </c>
      <c r="AF30" s="195" t="str">
        <f t="shared" si="27"/>
        <v/>
      </c>
      <c r="AG30" s="197" t="str">
        <f t="shared" si="28"/>
        <v/>
      </c>
      <c r="AH30" s="195" t="str">
        <f t="shared" ref="AH30:AH33" si="31">IFERROR(IF(AND(W29="Impacto",W30="Impacto"),(AH29-(+AH29*Z30)),IF(AND(W29="Probabilidad",W30="Impacto"),(AH28-(+AH28*Z30)),IF(W30="Probabilidad",AH29,""))),"")</f>
        <v/>
      </c>
      <c r="AI30" s="198" t="str">
        <f t="shared" si="30"/>
        <v/>
      </c>
      <c r="AJ30" s="199"/>
      <c r="AK30" s="302"/>
      <c r="AL30" s="304"/>
      <c r="AM30" s="304"/>
      <c r="AN30" s="201"/>
      <c r="AO30" s="222"/>
      <c r="AP30" s="222"/>
      <c r="AQ30" s="222"/>
    </row>
    <row r="31" spans="1:43" s="104" customFormat="1" ht="15" customHeight="1" x14ac:dyDescent="0.2">
      <c r="A31" s="397"/>
      <c r="B31" s="395"/>
      <c r="C31" s="339"/>
      <c r="D31" s="339"/>
      <c r="E31" s="339"/>
      <c r="F31" s="339"/>
      <c r="G31" s="339"/>
      <c r="H31" s="339"/>
      <c r="I31" s="339"/>
      <c r="J31" s="339"/>
      <c r="K31" s="339"/>
      <c r="L31" s="339"/>
      <c r="M31" s="382"/>
      <c r="N31" s="374"/>
      <c r="O31" s="366"/>
      <c r="P31" s="367"/>
      <c r="Q31" s="366">
        <f ca="1">IF(NOT(ISERROR(MATCH(P31,_xlfn.ANCHORARRAY(F48),0))),O50&amp;"Por favor no seleccionar los criterios de impacto",P31)</f>
        <v>0</v>
      </c>
      <c r="R31" s="374"/>
      <c r="S31" s="366"/>
      <c r="T31" s="365"/>
      <c r="U31" s="208">
        <v>4</v>
      </c>
      <c r="V31" s="303"/>
      <c r="W31" s="193" t="str">
        <f t="shared" ref="W31:W33" si="32">IF(OR(X31="Preventivo",X31="Detectivo"),"Probabilidad",IF(X31="Correctivo","Impacto",""))</f>
        <v/>
      </c>
      <c r="X31" s="194"/>
      <c r="Y31" s="194"/>
      <c r="Z31" s="195" t="str">
        <f t="shared" si="25"/>
        <v/>
      </c>
      <c r="AA31" s="194"/>
      <c r="AB31" s="194"/>
      <c r="AC31" s="194"/>
      <c r="AD31" s="196" t="str">
        <f t="shared" ref="AD31:AD33" si="33">IFERROR(IF(AND(W30="Probabilidad",W31="Probabilidad"),(AF30-(+AF30*Z31)),IF(AND(W30="Impacto",W31="Probabilidad"),(AF29-(+AF29*Z31)),IF(W31="Impacto",AF30,""))),"")</f>
        <v/>
      </c>
      <c r="AE31" s="197" t="str">
        <f t="shared" si="26"/>
        <v/>
      </c>
      <c r="AF31" s="195" t="str">
        <f t="shared" si="27"/>
        <v/>
      </c>
      <c r="AG31" s="197" t="str">
        <f t="shared" si="28"/>
        <v/>
      </c>
      <c r="AH31" s="195" t="str">
        <f t="shared" si="31"/>
        <v/>
      </c>
      <c r="AI31" s="198" t="str">
        <f>IFERROR(IF(OR(AND(AE31="Muy Baja",AG31="Leve"),AND(AE31="Muy Baja",AG31="Menor"),AND(AE31="Baja",AG31="Leve")),"Bajo",IF(OR(AND(AE31="Muy baja",AG31="Moderado"),AND(AE31="Baja",AG31="Menor"),AND(AE31="Baja",AG31="Moderado"),AND(AE31="Media",AG31="Leve"),AND(AE31="Media",AG31="Menor"),AND(AE31="Media",AG31="Moderado"),AND(AE31="Alta",AG31="Leve"),AND(AE31="Alta",AG31="Menor")),"Moderado",IF(OR(AND(AE31="Muy Baja",AG31="Mayor"),AND(AE31="Baja",AG31="Mayor"),AND(AE31="Media",AG31="Mayor"),AND(AE31="Alta",AG31="Moderado"),AND(AE31="Alta",AG31="Mayor"),AND(AE31="Muy Alta",AG31="Leve"),AND(AE31="Muy Alta",AG31="Menor"),AND(AE31="Muy Alta",AG31="Moderado"),AND(AE31="Muy Alta",AG31="Mayor")),"Alto",IF(OR(AND(AE31="Muy Baja",AG31="Catastrófico"),AND(AE31="Baja",AG31="Catastrófico"),AND(AE31="Media",AG31="Catastrófico"),AND(AE31="Alta",AG31="Catastrófico"),AND(AE31="Muy Alta",AG31="Catastrófico")),"Extremo","")))),"")</f>
        <v/>
      </c>
      <c r="AJ31" s="199"/>
      <c r="AK31" s="302"/>
      <c r="AL31" s="304"/>
      <c r="AM31" s="304"/>
      <c r="AN31" s="201"/>
      <c r="AO31" s="222"/>
      <c r="AP31" s="222"/>
      <c r="AQ31" s="222"/>
    </row>
    <row r="32" spans="1:43" s="104" customFormat="1" ht="15" customHeight="1" x14ac:dyDescent="0.2">
      <c r="A32" s="397"/>
      <c r="B32" s="395"/>
      <c r="C32" s="339"/>
      <c r="D32" s="339"/>
      <c r="E32" s="339"/>
      <c r="F32" s="339"/>
      <c r="G32" s="339"/>
      <c r="H32" s="339"/>
      <c r="I32" s="339"/>
      <c r="J32" s="339"/>
      <c r="K32" s="339"/>
      <c r="L32" s="339"/>
      <c r="M32" s="382"/>
      <c r="N32" s="374"/>
      <c r="O32" s="366"/>
      <c r="P32" s="367"/>
      <c r="Q32" s="366">
        <f ca="1">IF(NOT(ISERROR(MATCH(P32,_xlfn.ANCHORARRAY(F49),0))),O51&amp;"Por favor no seleccionar los criterios de impacto",P32)</f>
        <v>0</v>
      </c>
      <c r="R32" s="374"/>
      <c r="S32" s="366"/>
      <c r="T32" s="365"/>
      <c r="U32" s="208">
        <v>5</v>
      </c>
      <c r="V32" s="303"/>
      <c r="W32" s="193" t="str">
        <f t="shared" si="32"/>
        <v/>
      </c>
      <c r="X32" s="194"/>
      <c r="Y32" s="194"/>
      <c r="Z32" s="195" t="str">
        <f t="shared" si="25"/>
        <v/>
      </c>
      <c r="AA32" s="194"/>
      <c r="AB32" s="194"/>
      <c r="AC32" s="194"/>
      <c r="AD32" s="196" t="str">
        <f t="shared" si="33"/>
        <v/>
      </c>
      <c r="AE32" s="197" t="str">
        <f t="shared" si="26"/>
        <v/>
      </c>
      <c r="AF32" s="195" t="str">
        <f t="shared" si="27"/>
        <v/>
      </c>
      <c r="AG32" s="197" t="str">
        <f t="shared" si="28"/>
        <v/>
      </c>
      <c r="AH32" s="195" t="str">
        <f t="shared" si="31"/>
        <v/>
      </c>
      <c r="AI32" s="198" t="str">
        <f t="shared" ref="AI32:AI33" si="34">IFERROR(IF(OR(AND(AE32="Muy Baja",AG32="Leve"),AND(AE32="Muy Baja",AG32="Menor"),AND(AE32="Baja",AG32="Leve")),"Bajo",IF(OR(AND(AE32="Muy baja",AG32="Moderado"),AND(AE32="Baja",AG32="Menor"),AND(AE32="Baja",AG32="Moderado"),AND(AE32="Media",AG32="Leve"),AND(AE32="Media",AG32="Menor"),AND(AE32="Media",AG32="Moderado"),AND(AE32="Alta",AG32="Leve"),AND(AE32="Alta",AG32="Menor")),"Moderado",IF(OR(AND(AE32="Muy Baja",AG32="Mayor"),AND(AE32="Baja",AG32="Mayor"),AND(AE32="Media",AG32="Mayor"),AND(AE32="Alta",AG32="Moderado"),AND(AE32="Alta",AG32="Mayor"),AND(AE32="Muy Alta",AG32="Leve"),AND(AE32="Muy Alta",AG32="Menor"),AND(AE32="Muy Alta",AG32="Moderado"),AND(AE32="Muy Alta",AG32="Mayor")),"Alto",IF(OR(AND(AE32="Muy Baja",AG32="Catastrófico"),AND(AE32="Baja",AG32="Catastrófico"),AND(AE32="Media",AG32="Catastrófico"),AND(AE32="Alta",AG32="Catastrófico"),AND(AE32="Muy Alta",AG32="Catastrófico")),"Extremo","")))),"")</f>
        <v/>
      </c>
      <c r="AJ32" s="199"/>
      <c r="AK32" s="302"/>
      <c r="AL32" s="304"/>
      <c r="AM32" s="304"/>
      <c r="AN32" s="201"/>
      <c r="AO32" s="222"/>
      <c r="AP32" s="222"/>
      <c r="AQ32" s="222"/>
    </row>
    <row r="33" spans="1:43" s="104" customFormat="1" ht="15" customHeight="1" x14ac:dyDescent="0.2">
      <c r="A33" s="397"/>
      <c r="B33" s="396"/>
      <c r="C33" s="339"/>
      <c r="D33" s="339"/>
      <c r="E33" s="339"/>
      <c r="F33" s="339"/>
      <c r="G33" s="339"/>
      <c r="H33" s="339"/>
      <c r="I33" s="339"/>
      <c r="J33" s="339"/>
      <c r="K33" s="339"/>
      <c r="L33" s="339"/>
      <c r="M33" s="382"/>
      <c r="N33" s="374"/>
      <c r="O33" s="366"/>
      <c r="P33" s="367"/>
      <c r="Q33" s="366">
        <f ca="1">IF(NOT(ISERROR(MATCH(P33,_xlfn.ANCHORARRAY(F50),0))),O52&amp;"Por favor no seleccionar los criterios de impacto",P33)</f>
        <v>0</v>
      </c>
      <c r="R33" s="374"/>
      <c r="S33" s="366"/>
      <c r="T33" s="365"/>
      <c r="U33" s="208">
        <v>6</v>
      </c>
      <c r="V33" s="303"/>
      <c r="W33" s="193" t="str">
        <f t="shared" si="32"/>
        <v/>
      </c>
      <c r="X33" s="194"/>
      <c r="Y33" s="194"/>
      <c r="Z33" s="195" t="str">
        <f t="shared" si="25"/>
        <v/>
      </c>
      <c r="AA33" s="194"/>
      <c r="AB33" s="194"/>
      <c r="AC33" s="194"/>
      <c r="AD33" s="196" t="str">
        <f t="shared" si="33"/>
        <v/>
      </c>
      <c r="AE33" s="197" t="str">
        <f t="shared" si="26"/>
        <v/>
      </c>
      <c r="AF33" s="195" t="str">
        <f t="shared" si="27"/>
        <v/>
      </c>
      <c r="AG33" s="197" t="str">
        <f t="shared" si="28"/>
        <v/>
      </c>
      <c r="AH33" s="195" t="str">
        <f t="shared" si="31"/>
        <v/>
      </c>
      <c r="AI33" s="198" t="str">
        <f t="shared" si="34"/>
        <v/>
      </c>
      <c r="AJ33" s="199"/>
      <c r="AK33" s="302"/>
      <c r="AL33" s="304"/>
      <c r="AM33" s="304"/>
      <c r="AN33" s="201"/>
      <c r="AO33" s="222"/>
      <c r="AP33" s="222"/>
      <c r="AQ33" s="222"/>
    </row>
    <row r="34" spans="1:43" s="202" customFormat="1" ht="87" customHeight="1" x14ac:dyDescent="0.2">
      <c r="A34" s="397">
        <v>5</v>
      </c>
      <c r="B34" s="394" t="s">
        <v>241</v>
      </c>
      <c r="C34" s="339" t="s">
        <v>85</v>
      </c>
      <c r="D34" s="339" t="s">
        <v>829</v>
      </c>
      <c r="E34" s="339" t="s">
        <v>830</v>
      </c>
      <c r="F34" s="339" t="s">
        <v>831</v>
      </c>
      <c r="G34" s="339" t="s">
        <v>479</v>
      </c>
      <c r="H34" s="339" t="s">
        <v>150</v>
      </c>
      <c r="I34" s="339" t="s">
        <v>629</v>
      </c>
      <c r="J34" s="339" t="s">
        <v>832</v>
      </c>
      <c r="K34" s="339" t="s">
        <v>153</v>
      </c>
      <c r="L34" s="339" t="s">
        <v>833</v>
      </c>
      <c r="M34" s="382">
        <v>365</v>
      </c>
      <c r="N34" s="374" t="str">
        <f>IF(M34&lt;=0,"",IF(M34&lt;=2,"Muy Baja",IF(M34&lt;=24,"Baja",IF(M34&lt;=500,"Media",IF(M34&lt;=5000,"Alta","Muy Alta")))))</f>
        <v>Media</v>
      </c>
      <c r="O34" s="366">
        <f>IF(N34="","",IF(N34="Muy Baja",0.2,IF(N34="Baja",0.4,IF(N34="Media",0.6,IF(N34="Alta",0.8,IF(N34="Muy Alta",1,))))))</f>
        <v>0.6</v>
      </c>
      <c r="P34" s="367" t="s">
        <v>78</v>
      </c>
      <c r="Q34" s="366" t="str">
        <f>IF(NOT(ISERROR(MATCH(P34,'[11]Tabla Impacto'!$B$222:$B$224,0))),'[11]Tabla Impacto'!$F$224&amp;"Por favor no seleccionar los criterios de impacto(Afectación Económica o presupuestal y Pérdida Reputacional)",P34)</f>
        <v xml:space="preserve">     El riesgo afecta la imagen de la entidad con algunos usuarios de relevancia frente al logro de los objetivos</v>
      </c>
      <c r="R34" s="374" t="str">
        <f>IF(OR(Q34='[11]Tabla Impacto'!$C$12,Q34='[11]Tabla Impacto'!$D$12),"Leve",IF(OR(Q34='[11]Tabla Impacto'!$C$13,Q34='[11]Tabla Impacto'!$D$13),"Menor",IF(OR(Q34='[11]Tabla Impacto'!$C$14,Q34='[11]Tabla Impacto'!$D$14),"Moderado",IF(OR(Q34='[11]Tabla Impacto'!$C$15,Q34='[11]Tabla Impacto'!$D$15),"Mayor",IF(OR(Q34='[11]Tabla Impacto'!$C$16,Q34='[11]Tabla Impacto'!$D$16),"Catastrófico","")))))</f>
        <v>Moderado</v>
      </c>
      <c r="S34" s="366">
        <f>IF(R34="","",IF(R34="Leve",0.2,IF(R34="Menor",0.4,IF(R34="Moderado",0.6,IF(R34="Mayor",0.8,IF(R34="Catastrófico",1,))))))</f>
        <v>0.6</v>
      </c>
      <c r="T34" s="365" t="str">
        <f>IF(OR(AND(N34="Muy Baja",R34="Leve"),AND(N34="Muy Baja",R34="Menor"),AND(N34="Baja",R34="Leve")),"Bajo",IF(OR(AND(N34="Muy baja",R34="Moderado"),AND(N34="Baja",R34="Menor"),AND(N34="Baja",R34="Moderado"),AND(N34="Media",R34="Leve"),AND(N34="Media",R34="Menor"),AND(N34="Media",R34="Moderado"),AND(N34="Alta",R34="Leve"),AND(N34="Alta",R34="Menor")),"Moderado",IF(OR(AND(N34="Muy Baja",R34="Mayor"),AND(N34="Baja",R34="Mayor"),AND(N34="Media",R34="Mayor"),AND(N34="Alta",R34="Moderado"),AND(N34="Alta",R34="Mayor"),AND(N34="Muy Alta",R34="Leve"),AND(N34="Muy Alta",R34="Menor"),AND(N34="Muy Alta",R34="Moderado"),AND(N34="Muy Alta",R34="Mayor")),"Alto",IF(OR(AND(N34="Muy Baja",R34="Catastrófico"),AND(N34="Baja",R34="Catastrófico"),AND(N34="Media",R34="Catastrófico"),AND(N34="Alta",R34="Catastrófico"),AND(N34="Muy Alta",R34="Catastrófico")),"Extremo",""))))</f>
        <v>Moderado</v>
      </c>
      <c r="U34" s="208">
        <v>1</v>
      </c>
      <c r="V34" s="303" t="s">
        <v>834</v>
      </c>
      <c r="W34" s="193" t="str">
        <f>IF(OR(X34="Preventivo",X34="Detectivo"),"Probabilidad",IF(X34="Correctivo","Impacto",""))</f>
        <v>Probabilidad</v>
      </c>
      <c r="X34" s="194" t="s">
        <v>79</v>
      </c>
      <c r="Y34" s="194" t="s">
        <v>80</v>
      </c>
      <c r="Z34" s="195" t="str">
        <f>IF(AND(X34="Preventivo",Y34="Automático"),"50%",IF(AND(X34="Preventivo",Y34="Manual"),"40%",IF(AND(X34="Detectivo",Y34="Automático"),"40%",IF(AND(X34="Detectivo",Y34="Manual"),"30%",IF(AND(X34="Correctivo",Y34="Automático"),"35%",IF(AND(X34="Correctivo",Y34="Manual"),"25%",""))))))</f>
        <v>40%</v>
      </c>
      <c r="AA34" s="194" t="s">
        <v>83</v>
      </c>
      <c r="AB34" s="194" t="s">
        <v>84</v>
      </c>
      <c r="AC34" s="194" t="s">
        <v>259</v>
      </c>
      <c r="AD34" s="196">
        <f>IFERROR(IF(W34="Probabilidad",(O34-(+O34*Z34)),IF(W34="Impacto",O34,"")),"")</f>
        <v>0.36</v>
      </c>
      <c r="AE34" s="197" t="str">
        <f>IFERROR(IF(AD34="","",IF(AD34&lt;=0.2,"Muy Baja",IF(AD34&lt;=0.4,"Baja",IF(AD34&lt;=0.6,"Media",IF(AD34&lt;=0.8,"Alta","Muy Alta"))))),"")</f>
        <v>Baja</v>
      </c>
      <c r="AF34" s="195">
        <f>+AD34</f>
        <v>0.36</v>
      </c>
      <c r="AG34" s="197" t="str">
        <f>IFERROR(IF(AH34="","",IF(AH34&lt;=0.2,"Leve",IF(AH34&lt;=0.4,"Menor",IF(AH34&lt;=0.6,"Moderado",IF(AH34&lt;=0.8,"Mayor","Catastrófico"))))),"")</f>
        <v>Moderado</v>
      </c>
      <c r="AH34" s="195">
        <f t="shared" ref="AH34" si="35">IFERROR(IF(W34="Impacto",(S34-(+S34*Z34)),IF(W34="Probabilidad",S34,"")),"")</f>
        <v>0.6</v>
      </c>
      <c r="AI34" s="198" t="str">
        <f>IFERROR(IF(OR(AND(AE34="Muy Baja",AG34="Leve"),AND(AE34="Muy Baja",AG34="Menor"),AND(AE34="Baja",AG34="Leve")),"Bajo",IF(OR(AND(AE34="Muy baja",AG34="Moderado"),AND(AE34="Baja",AG34="Menor"),AND(AE34="Baja",AG34="Moderado"),AND(AE34="Media",AG34="Leve"),AND(AE34="Media",AG34="Menor"),AND(AE34="Media",AG34="Moderado"),AND(AE34="Alta",AG34="Leve"),AND(AE34="Alta",AG34="Menor")),"Moderado",IF(OR(AND(AE34="Muy Baja",AG34="Mayor"),AND(AE34="Baja",AG34="Mayor"),AND(AE34="Media",AG34="Mayor"),AND(AE34="Alta",AG34="Moderado"),AND(AE34="Alta",AG34="Mayor"),AND(AE34="Muy Alta",AG34="Leve"),AND(AE34="Muy Alta",AG34="Menor"),AND(AE34="Muy Alta",AG34="Moderado"),AND(AE34="Muy Alta",AG34="Mayor")),"Alto",IF(OR(AND(AE34="Muy Baja",AG34="Catastrófico"),AND(AE34="Baja",AG34="Catastrófico"),AND(AE34="Media",AG34="Catastrófico"),AND(AE34="Alta",AG34="Catastrófico"),AND(AE34="Muy Alta",AG34="Catastrófico")),"Extremo","")))),"")</f>
        <v>Moderado</v>
      </c>
      <c r="AJ34" s="199" t="s">
        <v>82</v>
      </c>
      <c r="AK34" s="302"/>
      <c r="AL34" s="304"/>
      <c r="AM34" s="304"/>
      <c r="AN34" s="201"/>
      <c r="AO34" s="336" t="s">
        <v>835</v>
      </c>
      <c r="AP34" s="327" t="s">
        <v>836</v>
      </c>
      <c r="AQ34" s="327" t="s">
        <v>837</v>
      </c>
    </row>
    <row r="35" spans="1:43" s="202" customFormat="1" ht="87" customHeight="1" x14ac:dyDescent="0.2">
      <c r="A35" s="397"/>
      <c r="B35" s="395"/>
      <c r="C35" s="339"/>
      <c r="D35" s="339"/>
      <c r="E35" s="339"/>
      <c r="F35" s="339"/>
      <c r="G35" s="339"/>
      <c r="H35" s="339"/>
      <c r="I35" s="339"/>
      <c r="J35" s="339"/>
      <c r="K35" s="339"/>
      <c r="L35" s="339"/>
      <c r="M35" s="382"/>
      <c r="N35" s="374"/>
      <c r="O35" s="366"/>
      <c r="P35" s="367"/>
      <c r="Q35" s="366">
        <f t="shared" ref="Q35:Q39" ca="1" si="36">IF(NOT(ISERROR(MATCH(P35,_xlfn.ANCHORARRAY(F46),0))),O48&amp;"Por favor no seleccionar los criterios de impacto",P35)</f>
        <v>0</v>
      </c>
      <c r="R35" s="374"/>
      <c r="S35" s="366"/>
      <c r="T35" s="365"/>
      <c r="U35" s="208">
        <v>2</v>
      </c>
      <c r="V35" s="303" t="s">
        <v>838</v>
      </c>
      <c r="W35" s="193" t="str">
        <f>IF(OR(X35="Preventivo",X35="Detectivo"),"Probabilidad",IF(X35="Correctivo","Impacto",""))</f>
        <v>Probabilidad</v>
      </c>
      <c r="X35" s="194" t="s">
        <v>79</v>
      </c>
      <c r="Y35" s="194" t="s">
        <v>80</v>
      </c>
      <c r="Z35" s="195" t="str">
        <f t="shared" ref="Z35:Z39" si="37">IF(AND(X35="Preventivo",Y35="Automático"),"50%",IF(AND(X35="Preventivo",Y35="Manual"),"40%",IF(AND(X35="Detectivo",Y35="Automático"),"40%",IF(AND(X35="Detectivo",Y35="Manual"),"30%",IF(AND(X35="Correctivo",Y35="Automático"),"35%",IF(AND(X35="Correctivo",Y35="Manual"),"25%",""))))))</f>
        <v>40%</v>
      </c>
      <c r="AA35" s="194" t="s">
        <v>83</v>
      </c>
      <c r="AB35" s="194" t="s">
        <v>84</v>
      </c>
      <c r="AC35" s="194" t="s">
        <v>259</v>
      </c>
      <c r="AD35" s="196">
        <f>IFERROR(IF(AND(W34="Probabilidad",W35="Probabilidad"),(AF34-(+AF34*Z35)),IF(W35="Probabilidad",(O34-(+O34*Z35)),IF(W35="Impacto",AF34,""))),"")</f>
        <v>0.216</v>
      </c>
      <c r="AE35" s="197" t="str">
        <f t="shared" ref="AE35:AE39" si="38">IFERROR(IF(AD35="","",IF(AD35&lt;=0.2,"Muy Baja",IF(AD35&lt;=0.4,"Baja",IF(AD35&lt;=0.6,"Media",IF(AD35&lt;=0.8,"Alta","Muy Alta"))))),"")</f>
        <v>Baja</v>
      </c>
      <c r="AF35" s="195">
        <f t="shared" ref="AF35:AF39" si="39">+AD35</f>
        <v>0.216</v>
      </c>
      <c r="AG35" s="197" t="str">
        <f t="shared" ref="AG35:AG39" si="40">IFERROR(IF(AH35="","",IF(AH35&lt;=0.2,"Leve",IF(AH35&lt;=0.4,"Menor",IF(AH35&lt;=0.6,"Moderado",IF(AH35&lt;=0.8,"Mayor","Catastrófico"))))),"")</f>
        <v>Moderado</v>
      </c>
      <c r="AH35" s="195">
        <f t="shared" ref="AH35" si="41">IFERROR(IF(AND(W34="Impacto",W35="Impacto"),(AH34-(+AH34*Z35)),IF(W35="Impacto",($R$13-(+$R$13*Z35)),IF(W35="Probabilidad",AH34,""))),"")</f>
        <v>0.6</v>
      </c>
      <c r="AI35" s="198" t="str">
        <f t="shared" ref="AI35:AI36" si="42">IFERROR(IF(OR(AND(AE35="Muy Baja",AG35="Leve"),AND(AE35="Muy Baja",AG35="Menor"),AND(AE35="Baja",AG35="Leve")),"Bajo",IF(OR(AND(AE35="Muy baja",AG35="Moderado"),AND(AE35="Baja",AG35="Menor"),AND(AE35="Baja",AG35="Moderado"),AND(AE35="Media",AG35="Leve"),AND(AE35="Media",AG35="Menor"),AND(AE35="Media",AG35="Moderado"),AND(AE35="Alta",AG35="Leve"),AND(AE35="Alta",AG35="Menor")),"Moderado",IF(OR(AND(AE35="Muy Baja",AG35="Mayor"),AND(AE35="Baja",AG35="Mayor"),AND(AE35="Media",AG35="Mayor"),AND(AE35="Alta",AG35="Moderado"),AND(AE35="Alta",AG35="Mayor"),AND(AE35="Muy Alta",AG35="Leve"),AND(AE35="Muy Alta",AG35="Menor"),AND(AE35="Muy Alta",AG35="Moderado"),AND(AE35="Muy Alta",AG35="Mayor")),"Alto",IF(OR(AND(AE35="Muy Baja",AG35="Catastrófico"),AND(AE35="Baja",AG35="Catastrófico"),AND(AE35="Media",AG35="Catastrófico"),AND(AE35="Alta",AG35="Catastrófico"),AND(AE35="Muy Alta",AG35="Catastrófico")),"Extremo","")))),"")</f>
        <v>Moderado</v>
      </c>
      <c r="AJ35" s="199" t="s">
        <v>82</v>
      </c>
      <c r="AK35" s="302"/>
      <c r="AL35" s="304"/>
      <c r="AM35" s="304"/>
      <c r="AN35" s="201"/>
      <c r="AO35" s="337"/>
      <c r="AP35" s="328"/>
      <c r="AQ35" s="328"/>
    </row>
    <row r="36" spans="1:43" s="202" customFormat="1" ht="87" customHeight="1" x14ac:dyDescent="0.2">
      <c r="A36" s="397"/>
      <c r="B36" s="395"/>
      <c r="C36" s="339"/>
      <c r="D36" s="339"/>
      <c r="E36" s="339"/>
      <c r="F36" s="339"/>
      <c r="G36" s="339"/>
      <c r="H36" s="339"/>
      <c r="I36" s="339"/>
      <c r="J36" s="339"/>
      <c r="K36" s="339"/>
      <c r="L36" s="339"/>
      <c r="M36" s="382"/>
      <c r="N36" s="374"/>
      <c r="O36" s="366"/>
      <c r="P36" s="367"/>
      <c r="Q36" s="366">
        <f t="shared" ca="1" si="36"/>
        <v>0</v>
      </c>
      <c r="R36" s="374"/>
      <c r="S36" s="366"/>
      <c r="T36" s="365"/>
      <c r="U36" s="208">
        <v>3</v>
      </c>
      <c r="V36" s="192" t="s">
        <v>839</v>
      </c>
      <c r="W36" s="193" t="str">
        <f>IF(OR(X36="Preventivo",X36="Detectivo"),"Probabilidad",IF(X36="Correctivo","Impacto",""))</f>
        <v>Impacto</v>
      </c>
      <c r="X36" s="194" t="s">
        <v>201</v>
      </c>
      <c r="Y36" s="194" t="s">
        <v>202</v>
      </c>
      <c r="Z36" s="195" t="str">
        <f t="shared" si="37"/>
        <v>35%</v>
      </c>
      <c r="AA36" s="194" t="s">
        <v>83</v>
      </c>
      <c r="AB36" s="194" t="s">
        <v>84</v>
      </c>
      <c r="AC36" s="194" t="s">
        <v>259</v>
      </c>
      <c r="AD36" s="196">
        <f>IFERROR(IF(AND(W35="Probabilidad",W36="Probabilidad"),(AF35-(+AF35*Z36)),IF(AND(W35="Impacto",W36="Probabilidad"),(AF34-(+AF34*Z36)),IF(W36="Impacto",AF35,""))),"")</f>
        <v>0.216</v>
      </c>
      <c r="AE36" s="197" t="str">
        <f t="shared" si="38"/>
        <v>Baja</v>
      </c>
      <c r="AF36" s="195">
        <f t="shared" si="39"/>
        <v>0.216</v>
      </c>
      <c r="AG36" s="197" t="str">
        <f t="shared" si="40"/>
        <v>Menor</v>
      </c>
      <c r="AH36" s="195">
        <f t="shared" ref="AH36:AH39" si="43">IFERROR(IF(AND(W35="Impacto",W36="Impacto"),(AH35-(+AH35*Z36)),IF(AND(W35="Probabilidad",W36="Impacto"),(AH34-(+AH34*Z36)),IF(W36="Probabilidad",AH35,""))),"")</f>
        <v>0.39</v>
      </c>
      <c r="AI36" s="198" t="str">
        <f t="shared" si="42"/>
        <v>Moderado</v>
      </c>
      <c r="AJ36" s="199" t="s">
        <v>82</v>
      </c>
      <c r="AK36" s="302"/>
      <c r="AL36" s="304"/>
      <c r="AM36" s="304"/>
      <c r="AN36" s="201"/>
      <c r="AO36" s="337"/>
      <c r="AP36" s="328"/>
      <c r="AQ36" s="328"/>
    </row>
    <row r="37" spans="1:43" s="202" customFormat="1" ht="87" customHeight="1" x14ac:dyDescent="0.2">
      <c r="A37" s="397"/>
      <c r="B37" s="395"/>
      <c r="C37" s="339"/>
      <c r="D37" s="339"/>
      <c r="E37" s="339"/>
      <c r="F37" s="339"/>
      <c r="G37" s="339"/>
      <c r="H37" s="339"/>
      <c r="I37" s="339"/>
      <c r="J37" s="339"/>
      <c r="K37" s="339"/>
      <c r="L37" s="339"/>
      <c r="M37" s="382"/>
      <c r="N37" s="374"/>
      <c r="O37" s="366"/>
      <c r="P37" s="367"/>
      <c r="Q37" s="366">
        <f t="shared" ca="1" si="36"/>
        <v>0</v>
      </c>
      <c r="R37" s="374"/>
      <c r="S37" s="366"/>
      <c r="T37" s="365"/>
      <c r="U37" s="208">
        <v>4</v>
      </c>
      <c r="V37" s="303" t="s">
        <v>840</v>
      </c>
      <c r="W37" s="193" t="str">
        <f t="shared" ref="W37:W39" si="44">IF(OR(X37="Preventivo",X37="Detectivo"),"Probabilidad",IF(X37="Correctivo","Impacto",""))</f>
        <v>Probabilidad</v>
      </c>
      <c r="X37" s="194" t="s">
        <v>79</v>
      </c>
      <c r="Y37" s="194" t="s">
        <v>202</v>
      </c>
      <c r="Z37" s="195" t="str">
        <f t="shared" si="37"/>
        <v>50%</v>
      </c>
      <c r="AA37" s="194" t="s">
        <v>83</v>
      </c>
      <c r="AB37" s="194" t="s">
        <v>84</v>
      </c>
      <c r="AC37" s="194" t="s">
        <v>259</v>
      </c>
      <c r="AD37" s="196">
        <f t="shared" ref="AD37:AD39" si="45">IFERROR(IF(AND(W36="Probabilidad",W37="Probabilidad"),(AF36-(+AF36*Z37)),IF(AND(W36="Impacto",W37="Probabilidad"),(AF35-(+AF35*Z37)),IF(W37="Impacto",AF36,""))),"")</f>
        <v>0.108</v>
      </c>
      <c r="AE37" s="197" t="str">
        <f t="shared" si="38"/>
        <v>Muy Baja</v>
      </c>
      <c r="AF37" s="195">
        <f t="shared" si="39"/>
        <v>0.108</v>
      </c>
      <c r="AG37" s="197" t="str">
        <f t="shared" si="40"/>
        <v>Menor</v>
      </c>
      <c r="AH37" s="195">
        <f t="shared" si="43"/>
        <v>0.39</v>
      </c>
      <c r="AI37" s="198" t="str">
        <f>IFERROR(IF(OR(AND(AE37="Muy Baja",AG37="Leve"),AND(AE37="Muy Baja",AG37="Menor"),AND(AE37="Baja",AG37="Leve")),"Bajo",IF(OR(AND(AE37="Muy baja",AG37="Moderado"),AND(AE37="Baja",AG37="Menor"),AND(AE37="Baja",AG37="Moderado"),AND(AE37="Media",AG37="Leve"),AND(AE37="Media",AG37="Menor"),AND(AE37="Media",AG37="Moderado"),AND(AE37="Alta",AG37="Leve"),AND(AE37="Alta",AG37="Menor")),"Moderado",IF(OR(AND(AE37="Muy Baja",AG37="Mayor"),AND(AE37="Baja",AG37="Mayor"),AND(AE37="Media",AG37="Mayor"),AND(AE37="Alta",AG37="Moderado"),AND(AE37="Alta",AG37="Mayor"),AND(AE37="Muy Alta",AG37="Leve"),AND(AE37="Muy Alta",AG37="Menor"),AND(AE37="Muy Alta",AG37="Moderado"),AND(AE37="Muy Alta",AG37="Mayor")),"Alto",IF(OR(AND(AE37="Muy Baja",AG37="Catastrófico"),AND(AE37="Baja",AG37="Catastrófico"),AND(AE37="Media",AG37="Catastrófico"),AND(AE37="Alta",AG37="Catastrófico"),AND(AE37="Muy Alta",AG37="Catastrófico")),"Extremo","")))),"")</f>
        <v>Bajo</v>
      </c>
      <c r="AJ37" s="199" t="s">
        <v>205</v>
      </c>
      <c r="AK37" s="302"/>
      <c r="AL37" s="304"/>
      <c r="AM37" s="304"/>
      <c r="AN37" s="201"/>
      <c r="AO37" s="338"/>
      <c r="AP37" s="329"/>
      <c r="AQ37" s="329"/>
    </row>
    <row r="38" spans="1:43" s="202" customFormat="1" ht="15" customHeight="1" x14ac:dyDescent="0.2">
      <c r="A38" s="397"/>
      <c r="B38" s="395"/>
      <c r="C38" s="339"/>
      <c r="D38" s="339"/>
      <c r="E38" s="339"/>
      <c r="F38" s="339"/>
      <c r="G38" s="339"/>
      <c r="H38" s="339"/>
      <c r="I38" s="339"/>
      <c r="J38" s="339"/>
      <c r="K38" s="339"/>
      <c r="L38" s="339"/>
      <c r="M38" s="382"/>
      <c r="N38" s="374"/>
      <c r="O38" s="366"/>
      <c r="P38" s="367"/>
      <c r="Q38" s="366">
        <f t="shared" ca="1" si="36"/>
        <v>0</v>
      </c>
      <c r="R38" s="374"/>
      <c r="S38" s="366"/>
      <c r="T38" s="365"/>
      <c r="U38" s="208">
        <v>5</v>
      </c>
      <c r="V38" s="303"/>
      <c r="W38" s="193" t="str">
        <f t="shared" si="44"/>
        <v/>
      </c>
      <c r="X38" s="194"/>
      <c r="Y38" s="194"/>
      <c r="Z38" s="195" t="str">
        <f t="shared" si="37"/>
        <v/>
      </c>
      <c r="AA38" s="194"/>
      <c r="AB38" s="194"/>
      <c r="AC38" s="194"/>
      <c r="AD38" s="196" t="str">
        <f t="shared" si="45"/>
        <v/>
      </c>
      <c r="AE38" s="197" t="str">
        <f>IFERROR(IF(AD38="","",IF(AD38&lt;=0.2,"Muy Baja",IF(AD38&lt;=0.4,"Baja",IF(AD38&lt;=0.6,"Media",IF(AD38&lt;=0.8,"Alta","Muy Alta"))))),"")</f>
        <v/>
      </c>
      <c r="AF38" s="195" t="str">
        <f t="shared" si="39"/>
        <v/>
      </c>
      <c r="AG38" s="197" t="str">
        <f t="shared" si="40"/>
        <v/>
      </c>
      <c r="AH38" s="195" t="str">
        <f t="shared" si="43"/>
        <v/>
      </c>
      <c r="AI38" s="198" t="str">
        <f t="shared" ref="AI38:AI39" si="46">IFERROR(IF(OR(AND(AE38="Muy Baja",AG38="Leve"),AND(AE38="Muy Baja",AG38="Menor"),AND(AE38="Baja",AG38="Leve")),"Bajo",IF(OR(AND(AE38="Muy baja",AG38="Moderado"),AND(AE38="Baja",AG38="Menor"),AND(AE38="Baja",AG38="Moderado"),AND(AE38="Media",AG38="Leve"),AND(AE38="Media",AG38="Menor"),AND(AE38="Media",AG38="Moderado"),AND(AE38="Alta",AG38="Leve"),AND(AE38="Alta",AG38="Menor")),"Moderado",IF(OR(AND(AE38="Muy Baja",AG38="Mayor"),AND(AE38="Baja",AG38="Mayor"),AND(AE38="Media",AG38="Mayor"),AND(AE38="Alta",AG38="Moderado"),AND(AE38="Alta",AG38="Mayor"),AND(AE38="Muy Alta",AG38="Leve"),AND(AE38="Muy Alta",AG38="Menor"),AND(AE38="Muy Alta",AG38="Moderado"),AND(AE38="Muy Alta",AG38="Mayor")),"Alto",IF(OR(AND(AE38="Muy Baja",AG38="Catastrófico"),AND(AE38="Baja",AG38="Catastrófico"),AND(AE38="Media",AG38="Catastrófico"),AND(AE38="Alta",AG38="Catastrófico"),AND(AE38="Muy Alta",AG38="Catastrófico")),"Extremo","")))),"")</f>
        <v/>
      </c>
      <c r="AJ38" s="199"/>
      <c r="AK38" s="302"/>
      <c r="AL38" s="304"/>
      <c r="AM38" s="304"/>
      <c r="AN38" s="201"/>
      <c r="AO38" s="222"/>
      <c r="AP38" s="222"/>
      <c r="AQ38" s="222"/>
    </row>
    <row r="39" spans="1:43" s="202" customFormat="1" ht="15" customHeight="1" x14ac:dyDescent="0.2">
      <c r="A39" s="397"/>
      <c r="B39" s="396"/>
      <c r="C39" s="339"/>
      <c r="D39" s="339"/>
      <c r="E39" s="339"/>
      <c r="F39" s="339"/>
      <c r="G39" s="339"/>
      <c r="H39" s="339"/>
      <c r="I39" s="339"/>
      <c r="J39" s="339"/>
      <c r="K39" s="339"/>
      <c r="L39" s="339"/>
      <c r="M39" s="382"/>
      <c r="N39" s="374"/>
      <c r="O39" s="366"/>
      <c r="P39" s="367"/>
      <c r="Q39" s="366">
        <f t="shared" ca="1" si="36"/>
        <v>0</v>
      </c>
      <c r="R39" s="374"/>
      <c r="S39" s="366"/>
      <c r="T39" s="365"/>
      <c r="U39" s="208">
        <v>6</v>
      </c>
      <c r="V39" s="303"/>
      <c r="W39" s="193" t="str">
        <f t="shared" si="44"/>
        <v/>
      </c>
      <c r="X39" s="194"/>
      <c r="Y39" s="194"/>
      <c r="Z39" s="195" t="str">
        <f t="shared" si="37"/>
        <v/>
      </c>
      <c r="AA39" s="194"/>
      <c r="AB39" s="194"/>
      <c r="AC39" s="194"/>
      <c r="AD39" s="196" t="str">
        <f t="shared" si="45"/>
        <v/>
      </c>
      <c r="AE39" s="197" t="str">
        <f t="shared" si="38"/>
        <v/>
      </c>
      <c r="AF39" s="195" t="str">
        <f t="shared" si="39"/>
        <v/>
      </c>
      <c r="AG39" s="197" t="str">
        <f t="shared" si="40"/>
        <v/>
      </c>
      <c r="AH39" s="195" t="str">
        <f t="shared" si="43"/>
        <v/>
      </c>
      <c r="AI39" s="198" t="str">
        <f t="shared" si="46"/>
        <v/>
      </c>
      <c r="AJ39" s="199"/>
      <c r="AK39" s="302"/>
      <c r="AL39" s="304"/>
      <c r="AM39" s="304"/>
      <c r="AN39" s="201"/>
      <c r="AO39" s="222"/>
      <c r="AP39" s="222"/>
      <c r="AQ39" s="222"/>
    </row>
    <row r="40" spans="1:43" s="104" customFormat="1" ht="127.5" customHeight="1" x14ac:dyDescent="0.2">
      <c r="A40" s="397">
        <v>6</v>
      </c>
      <c r="B40" s="394" t="s">
        <v>246</v>
      </c>
      <c r="C40" s="339" t="s">
        <v>76</v>
      </c>
      <c r="D40" s="339" t="s">
        <v>477</v>
      </c>
      <c r="E40" s="339" t="s">
        <v>478</v>
      </c>
      <c r="F40" s="401" t="s">
        <v>493</v>
      </c>
      <c r="G40" s="339" t="s">
        <v>479</v>
      </c>
      <c r="H40" s="339" t="s">
        <v>90</v>
      </c>
      <c r="I40" s="339" t="s">
        <v>480</v>
      </c>
      <c r="J40" s="339" t="s">
        <v>481</v>
      </c>
      <c r="K40" s="339" t="s">
        <v>174</v>
      </c>
      <c r="L40" s="339" t="s">
        <v>482</v>
      </c>
      <c r="M40" s="382">
        <v>120</v>
      </c>
      <c r="N40" s="374" t="str">
        <f>IF(M40&lt;=0,"",IF(M40&lt;=2,"Muy Baja",IF(M40&lt;=24,"Baja",IF(M40&lt;=500,"Media",IF(M40&lt;=5000,"Alta","Muy Alta")))))</f>
        <v>Media</v>
      </c>
      <c r="O40" s="366">
        <f>IF(N40="","",IF(N40="Muy Baja",0.2,IF(N40="Baja",0.4,IF(N40="Media",0.6,IF(N40="Alta",0.8,IF(N40="Muy Alta",1,))))))</f>
        <v>0.6</v>
      </c>
      <c r="P40" s="367" t="s">
        <v>78</v>
      </c>
      <c r="Q40" s="366" t="str">
        <f>IF(NOT(ISERROR(MATCH(P40,'[15]Tabla Impacto'!$B$222:$B$224,0))),'[15]Tabla Impacto'!$F$224&amp;"Por favor no seleccionar los criterios de impacto(Afectación Económica o presupuestal y Pérdida Reputacional)",P40)</f>
        <v xml:space="preserve">     El riesgo afecta la imagen de la entidad con algunos usuarios de relevancia frente al logro de los objetivos</v>
      </c>
      <c r="R40" s="374" t="str">
        <f>IF(OR(Q40='[15]Tabla Impacto'!$C$12,Q40='[15]Tabla Impacto'!$D$12),"Leve",IF(OR(Q40='[15]Tabla Impacto'!$C$13,Q40='[15]Tabla Impacto'!$D$13),"Menor",IF(OR(Q40='[15]Tabla Impacto'!$C$14,Q40='[15]Tabla Impacto'!$D$14),"Moderado",IF(OR(Q40='[15]Tabla Impacto'!$C$15,Q40='[15]Tabla Impacto'!$D$15),"Mayor",IF(OR(Q40='[15]Tabla Impacto'!$C$16,Q40='[15]Tabla Impacto'!$D$16),"Catastrófico","")))))</f>
        <v>Moderado</v>
      </c>
      <c r="S40" s="366">
        <f>IF(R40="","",IF(R40="Leve",0.2,IF(R40="Menor",0.4,IF(R40="Moderado",0.6,IF(R40="Mayor",0.8,IF(R40="Catastrófico",1,))))))</f>
        <v>0.6</v>
      </c>
      <c r="T40" s="365" t="str">
        <f>IF(OR(AND(N40="Muy Baja",R40="Leve"),AND(N40="Muy Baja",R40="Menor"),AND(N40="Baja",R40="Leve")),"Bajo",IF(OR(AND(N40="Muy baja",R40="Moderado"),AND(N40="Baja",R40="Menor"),AND(N40="Baja",R40="Moderado"),AND(N40="Media",R40="Leve"),AND(N40="Media",R40="Menor"),AND(N40="Media",R40="Moderado"),AND(N40="Alta",R40="Leve"),AND(N40="Alta",R40="Menor")),"Moderado",IF(OR(AND(N40="Muy Baja",R40="Mayor"),AND(N40="Baja",R40="Mayor"),AND(N40="Media",R40="Mayor"),AND(N40="Alta",R40="Moderado"),AND(N40="Alta",R40="Mayor"),AND(N40="Muy Alta",R40="Leve"),AND(N40="Muy Alta",R40="Menor"),AND(N40="Muy Alta",R40="Moderado"),AND(N40="Muy Alta",R40="Mayor")),"Alto",IF(OR(AND(N40="Muy Baja",R40="Catastrófico"),AND(N40="Baja",R40="Catastrófico"),AND(N40="Media",R40="Catastrófico"),AND(N40="Alta",R40="Catastrófico"),AND(N40="Muy Alta",R40="Catastrófico")),"Extremo",""))))</f>
        <v>Moderado</v>
      </c>
      <c r="U40" s="208">
        <v>1</v>
      </c>
      <c r="V40" s="210" t="s">
        <v>483</v>
      </c>
      <c r="W40" s="193" t="str">
        <f>IF(OR(X40="Preventivo",X40="Detectivo"),"Probabilidad",IF(X40="Correctivo","Impacto",""))</f>
        <v>Probabilidad</v>
      </c>
      <c r="X40" s="194" t="s">
        <v>79</v>
      </c>
      <c r="Y40" s="194" t="s">
        <v>80</v>
      </c>
      <c r="Z40" s="195" t="str">
        <f>IF(AND(X40="Preventivo",Y40="Automático"),"50%",IF(AND(X40="Preventivo",Y40="Manual"),"40%",IF(AND(X40="Detectivo",Y40="Automático"),"40%",IF(AND(X40="Detectivo",Y40="Manual"),"30%",IF(AND(X40="Correctivo",Y40="Automático"),"35%",IF(AND(X40="Correctivo",Y40="Manual"),"25%",""))))))</f>
        <v>40%</v>
      </c>
      <c r="AA40" s="194"/>
      <c r="AB40" s="194" t="s">
        <v>84</v>
      </c>
      <c r="AC40" s="194" t="s">
        <v>259</v>
      </c>
      <c r="AD40" s="196">
        <f>IFERROR(IF(W40="Probabilidad",(O40-(+O40*Z40)),IF(W40="Impacto",O40,"")),"")</f>
        <v>0.36</v>
      </c>
      <c r="AE40" s="197" t="str">
        <f>IFERROR(IF(AD40="","",IF(AD40&lt;=0.2,"Muy Baja",IF(AD40&lt;=0.4,"Baja",IF(AD40&lt;=0.6,"Media",IF(AD40&lt;=0.8,"Alta","Muy Alta"))))),"")</f>
        <v>Baja</v>
      </c>
      <c r="AF40" s="195">
        <f>+AD40</f>
        <v>0.36</v>
      </c>
      <c r="AG40" s="197" t="str">
        <f>IFERROR(IF(AH40="","",IF(AH40&lt;=0.2,"Leve",IF(AH40&lt;=0.4,"Menor",IF(AH40&lt;=0.6,"Moderado",IF(AH40&lt;=0.8,"Mayor","Catastrófico"))))),"")</f>
        <v>Moderado</v>
      </c>
      <c r="AH40" s="195">
        <f t="shared" ref="AH40" si="47">IFERROR(IF(W40="Impacto",(S40-(+S40*Z40)),IF(W40="Probabilidad",S40,"")),"")</f>
        <v>0.6</v>
      </c>
      <c r="AI40" s="198" t="str">
        <f>IFERROR(IF(OR(AND(AE40="Muy Baja",AG40="Leve"),AND(AE40="Muy Baja",AG40="Menor"),AND(AE40="Baja",AG40="Leve")),"Bajo",IF(OR(AND(AE40="Muy baja",AG40="Moderado"),AND(AE40="Baja",AG40="Menor"),AND(AE40="Baja",AG40="Moderado"),AND(AE40="Media",AG40="Leve"),AND(AE40="Media",AG40="Menor"),AND(AE40="Media",AG40="Moderado"),AND(AE40="Alta",AG40="Leve"),AND(AE40="Alta",AG40="Menor")),"Moderado",IF(OR(AND(AE40="Muy Baja",AG40="Mayor"),AND(AE40="Baja",AG40="Mayor"),AND(AE40="Media",AG40="Mayor"),AND(AE40="Alta",AG40="Moderado"),AND(AE40="Alta",AG40="Mayor"),AND(AE40="Muy Alta",AG40="Leve"),AND(AE40="Muy Alta",AG40="Menor"),AND(AE40="Muy Alta",AG40="Moderado"),AND(AE40="Muy Alta",AG40="Mayor")),"Alto",IF(OR(AND(AE40="Muy Baja",AG40="Catastrófico"),AND(AE40="Baja",AG40="Catastrófico"),AND(AE40="Media",AG40="Catastrófico"),AND(AE40="Alta",AG40="Catastrófico"),AND(AE40="Muy Alta",AG40="Catastrófico")),"Extremo","")))),"")</f>
        <v>Moderado</v>
      </c>
      <c r="AJ40" s="199"/>
      <c r="AK40" s="190" t="s">
        <v>484</v>
      </c>
      <c r="AL40" s="200" t="s">
        <v>485</v>
      </c>
      <c r="AM40" s="190" t="s">
        <v>486</v>
      </c>
      <c r="AN40" s="201" t="s">
        <v>487</v>
      </c>
      <c r="AO40" s="339" t="s">
        <v>488</v>
      </c>
      <c r="AP40" s="339" t="s">
        <v>461</v>
      </c>
      <c r="AQ40" s="339" t="s">
        <v>462</v>
      </c>
    </row>
    <row r="41" spans="1:43" s="104" customFormat="1" ht="127.5" customHeight="1" x14ac:dyDescent="0.2">
      <c r="A41" s="397"/>
      <c r="B41" s="395"/>
      <c r="C41" s="339"/>
      <c r="D41" s="339"/>
      <c r="E41" s="339"/>
      <c r="F41" s="401"/>
      <c r="G41" s="339"/>
      <c r="H41" s="339"/>
      <c r="I41" s="339"/>
      <c r="J41" s="339"/>
      <c r="K41" s="339"/>
      <c r="L41" s="339"/>
      <c r="M41" s="382"/>
      <c r="N41" s="374"/>
      <c r="O41" s="366"/>
      <c r="P41" s="367"/>
      <c r="Q41" s="366">
        <f t="shared" ref="Q41:Q45" ca="1" si="48">IF(NOT(ISERROR(MATCH(P41,_xlfn.ANCHORARRAY(F52),0))),O54&amp;"Por favor no seleccionar los criterios de impacto",P41)</f>
        <v>0</v>
      </c>
      <c r="R41" s="374"/>
      <c r="S41" s="366"/>
      <c r="T41" s="365"/>
      <c r="U41" s="208">
        <v>2</v>
      </c>
      <c r="V41" s="210" t="s">
        <v>489</v>
      </c>
      <c r="W41" s="193" t="str">
        <f>IF(OR(X41="Preventivo",X41="Detectivo"),"Probabilidad",IF(X41="Correctivo","Impacto",""))</f>
        <v>Probabilidad</v>
      </c>
      <c r="X41" s="194" t="s">
        <v>79</v>
      </c>
      <c r="Y41" s="194" t="s">
        <v>80</v>
      </c>
      <c r="Z41" s="195" t="str">
        <f t="shared" ref="Z41:Z45" si="49">IF(AND(X41="Preventivo",Y41="Automático"),"50%",IF(AND(X41="Preventivo",Y41="Manual"),"40%",IF(AND(X41="Detectivo",Y41="Automático"),"40%",IF(AND(X41="Detectivo",Y41="Manual"),"30%",IF(AND(X41="Correctivo",Y41="Automático"),"35%",IF(AND(X41="Correctivo",Y41="Manual"),"25%",""))))))</f>
        <v>40%</v>
      </c>
      <c r="AA41" s="194"/>
      <c r="AB41" s="194" t="s">
        <v>84</v>
      </c>
      <c r="AC41" s="194" t="s">
        <v>259</v>
      </c>
      <c r="AD41" s="196">
        <f>IFERROR(IF(AND(W40="Probabilidad",W41="Probabilidad"),(AF40-(+AF40*Z41)),IF(W41="Probabilidad",(O40-(+O40*Z41)),IF(W41="Impacto",AF40,""))),"")</f>
        <v>0.216</v>
      </c>
      <c r="AE41" s="197" t="str">
        <f t="shared" ref="AE41:AE45" si="50">IFERROR(IF(AD41="","",IF(AD41&lt;=0.2,"Muy Baja",IF(AD41&lt;=0.4,"Baja",IF(AD41&lt;=0.6,"Media",IF(AD41&lt;=0.8,"Alta","Muy Alta"))))),"")</f>
        <v>Baja</v>
      </c>
      <c r="AF41" s="195">
        <f t="shared" ref="AF41:AF45" si="51">+AD41</f>
        <v>0.216</v>
      </c>
      <c r="AG41" s="197" t="str">
        <f t="shared" ref="AG41:AG45" si="52">IFERROR(IF(AH41="","",IF(AH41&lt;=0.2,"Leve",IF(AH41&lt;=0.4,"Menor",IF(AH41&lt;=0.6,"Moderado",IF(AH41&lt;=0.8,"Mayor","Catastrófico"))))),"")</f>
        <v>Moderado</v>
      </c>
      <c r="AH41" s="195">
        <f t="shared" ref="AH41" si="53">IFERROR(IF(AND(W40="Impacto",W41="Impacto"),(AH40-(+AH40*Z41)),IF(W41="Impacto",($R$13-(+$R$13*Z41)),IF(W41="Probabilidad",AH40,""))),"")</f>
        <v>0.6</v>
      </c>
      <c r="AI41" s="198" t="str">
        <f t="shared" ref="AI41:AI42" si="54">IFERROR(IF(OR(AND(AE41="Muy Baja",AG41="Leve"),AND(AE41="Muy Baja",AG41="Menor"),AND(AE41="Baja",AG41="Leve")),"Bajo",IF(OR(AND(AE41="Muy baja",AG41="Moderado"),AND(AE41="Baja",AG41="Menor"),AND(AE41="Baja",AG41="Moderado"),AND(AE41="Media",AG41="Leve"),AND(AE41="Media",AG41="Menor"),AND(AE41="Media",AG41="Moderado"),AND(AE41="Alta",AG41="Leve"),AND(AE41="Alta",AG41="Menor")),"Moderado",IF(OR(AND(AE41="Muy Baja",AG41="Mayor"),AND(AE41="Baja",AG41="Mayor"),AND(AE41="Media",AG41="Mayor"),AND(AE41="Alta",AG41="Moderado"),AND(AE41="Alta",AG41="Mayor"),AND(AE41="Muy Alta",AG41="Leve"),AND(AE41="Muy Alta",AG41="Menor"),AND(AE41="Muy Alta",AG41="Moderado"),AND(AE41="Muy Alta",AG41="Mayor")),"Alto",IF(OR(AND(AE41="Muy Baja",AG41="Catastrófico"),AND(AE41="Baja",AG41="Catastrófico"),AND(AE41="Media",AG41="Catastrófico"),AND(AE41="Alta",AG41="Catastrófico"),AND(AE41="Muy Alta",AG41="Catastrófico")),"Extremo","")))),"")</f>
        <v>Moderado</v>
      </c>
      <c r="AJ41" s="199"/>
      <c r="AK41" s="190" t="s">
        <v>490</v>
      </c>
      <c r="AL41" s="190" t="s">
        <v>491</v>
      </c>
      <c r="AM41" s="190" t="s">
        <v>492</v>
      </c>
      <c r="AN41" s="201" t="s">
        <v>308</v>
      </c>
      <c r="AO41" s="339"/>
      <c r="AP41" s="339"/>
      <c r="AQ41" s="339"/>
    </row>
    <row r="42" spans="1:43" s="104" customFormat="1" ht="13.5" customHeight="1" x14ac:dyDescent="0.2">
      <c r="A42" s="397"/>
      <c r="B42" s="395"/>
      <c r="C42" s="339"/>
      <c r="D42" s="339"/>
      <c r="E42" s="339"/>
      <c r="F42" s="401"/>
      <c r="G42" s="339"/>
      <c r="H42" s="339"/>
      <c r="I42" s="339"/>
      <c r="J42" s="339"/>
      <c r="K42" s="339"/>
      <c r="L42" s="339"/>
      <c r="M42" s="382"/>
      <c r="N42" s="374"/>
      <c r="O42" s="366"/>
      <c r="P42" s="367"/>
      <c r="Q42" s="366">
        <f t="shared" ca="1" si="48"/>
        <v>0</v>
      </c>
      <c r="R42" s="374"/>
      <c r="S42" s="366"/>
      <c r="T42" s="365"/>
      <c r="U42" s="208">
        <v>3</v>
      </c>
      <c r="V42" s="191"/>
      <c r="W42" s="193" t="str">
        <f>IF(OR(X42="Preventivo",X42="Detectivo"),"Probabilidad",IF(X42="Correctivo","Impacto",""))</f>
        <v/>
      </c>
      <c r="X42" s="194"/>
      <c r="Y42" s="194"/>
      <c r="Z42" s="195" t="str">
        <f t="shared" si="49"/>
        <v/>
      </c>
      <c r="AA42" s="194"/>
      <c r="AB42" s="194"/>
      <c r="AC42" s="194"/>
      <c r="AD42" s="196" t="str">
        <f>IFERROR(IF(AND(W41="Probabilidad",W42="Probabilidad"),(AF41-(+AF41*Z42)),IF(AND(W41="Impacto",W42="Probabilidad"),(AF40-(+AF40*Z42)),IF(W42="Impacto",AF41,""))),"")</f>
        <v/>
      </c>
      <c r="AE42" s="197" t="str">
        <f t="shared" si="50"/>
        <v/>
      </c>
      <c r="AF42" s="195" t="str">
        <f t="shared" si="51"/>
        <v/>
      </c>
      <c r="AG42" s="197" t="str">
        <f t="shared" si="52"/>
        <v/>
      </c>
      <c r="AH42" s="195" t="str">
        <f t="shared" ref="AH42:AH45" si="55">IFERROR(IF(AND(W41="Impacto",W42="Impacto"),(AH41-(+AH41*Z42)),IF(AND(W41="Probabilidad",W42="Impacto"),(AH40-(+AH40*Z42)),IF(W42="Probabilidad",AH41,""))),"")</f>
        <v/>
      </c>
      <c r="AI42" s="198" t="str">
        <f t="shared" si="54"/>
        <v/>
      </c>
      <c r="AJ42" s="199"/>
      <c r="AK42" s="190"/>
      <c r="AL42" s="200"/>
      <c r="AM42" s="200"/>
      <c r="AN42" s="201"/>
      <c r="AO42" s="339"/>
      <c r="AP42" s="339"/>
      <c r="AQ42" s="339"/>
    </row>
    <row r="43" spans="1:43" s="104" customFormat="1" ht="13.5" customHeight="1" x14ac:dyDescent="0.2">
      <c r="A43" s="397"/>
      <c r="B43" s="395"/>
      <c r="C43" s="339"/>
      <c r="D43" s="339"/>
      <c r="E43" s="339"/>
      <c r="F43" s="401"/>
      <c r="G43" s="339"/>
      <c r="H43" s="339"/>
      <c r="I43" s="339"/>
      <c r="J43" s="339"/>
      <c r="K43" s="339"/>
      <c r="L43" s="339"/>
      <c r="M43" s="382"/>
      <c r="N43" s="374"/>
      <c r="O43" s="366"/>
      <c r="P43" s="367"/>
      <c r="Q43" s="366">
        <f t="shared" ca="1" si="48"/>
        <v>0</v>
      </c>
      <c r="R43" s="374"/>
      <c r="S43" s="366"/>
      <c r="T43" s="365"/>
      <c r="U43" s="208">
        <v>4</v>
      </c>
      <c r="V43" s="191"/>
      <c r="W43" s="193" t="str">
        <f t="shared" ref="W43:W45" si="56">IF(OR(X43="Preventivo",X43="Detectivo"),"Probabilidad",IF(X43="Correctivo","Impacto",""))</f>
        <v/>
      </c>
      <c r="X43" s="194"/>
      <c r="Y43" s="194"/>
      <c r="Z43" s="195" t="str">
        <f t="shared" si="49"/>
        <v/>
      </c>
      <c r="AA43" s="194"/>
      <c r="AB43" s="194"/>
      <c r="AC43" s="194"/>
      <c r="AD43" s="196" t="str">
        <f t="shared" ref="AD43:AD45" si="57">IFERROR(IF(AND(W42="Probabilidad",W43="Probabilidad"),(AF42-(+AF42*Z43)),IF(AND(W42="Impacto",W43="Probabilidad"),(AF41-(+AF41*Z43)),IF(W43="Impacto",AF42,""))),"")</f>
        <v/>
      </c>
      <c r="AE43" s="197" t="str">
        <f t="shared" si="50"/>
        <v/>
      </c>
      <c r="AF43" s="195" t="str">
        <f t="shared" si="51"/>
        <v/>
      </c>
      <c r="AG43" s="197" t="str">
        <f t="shared" si="52"/>
        <v/>
      </c>
      <c r="AH43" s="195" t="str">
        <f t="shared" si="55"/>
        <v/>
      </c>
      <c r="AI43" s="198" t="str">
        <f>IFERROR(IF(OR(AND(AE43="Muy Baja",AG43="Leve"),AND(AE43="Muy Baja",AG43="Menor"),AND(AE43="Baja",AG43="Leve")),"Bajo",IF(OR(AND(AE43="Muy baja",AG43="Moderado"),AND(AE43="Baja",AG43="Menor"),AND(AE43="Baja",AG43="Moderado"),AND(AE43="Media",AG43="Leve"),AND(AE43="Media",AG43="Menor"),AND(AE43="Media",AG43="Moderado"),AND(AE43="Alta",AG43="Leve"),AND(AE43="Alta",AG43="Menor")),"Moderado",IF(OR(AND(AE43="Muy Baja",AG43="Mayor"),AND(AE43="Baja",AG43="Mayor"),AND(AE43="Media",AG43="Mayor"),AND(AE43="Alta",AG43="Moderado"),AND(AE43="Alta",AG43="Mayor"),AND(AE43="Muy Alta",AG43="Leve"),AND(AE43="Muy Alta",AG43="Menor"),AND(AE43="Muy Alta",AG43="Moderado"),AND(AE43="Muy Alta",AG43="Mayor")),"Alto",IF(OR(AND(AE43="Muy Baja",AG43="Catastrófico"),AND(AE43="Baja",AG43="Catastrófico"),AND(AE43="Media",AG43="Catastrófico"),AND(AE43="Alta",AG43="Catastrófico"),AND(AE43="Muy Alta",AG43="Catastrófico")),"Extremo","")))),"")</f>
        <v/>
      </c>
      <c r="AJ43" s="199"/>
      <c r="AK43" s="190"/>
      <c r="AL43" s="200"/>
      <c r="AM43" s="200"/>
      <c r="AN43" s="201"/>
      <c r="AO43" s="339"/>
      <c r="AP43" s="339"/>
      <c r="AQ43" s="339"/>
    </row>
    <row r="44" spans="1:43" s="104" customFormat="1" ht="13.5" customHeight="1" x14ac:dyDescent="0.2">
      <c r="A44" s="397"/>
      <c r="B44" s="395"/>
      <c r="C44" s="339"/>
      <c r="D44" s="339"/>
      <c r="E44" s="339"/>
      <c r="F44" s="401"/>
      <c r="G44" s="339"/>
      <c r="H44" s="339"/>
      <c r="I44" s="339"/>
      <c r="J44" s="339"/>
      <c r="K44" s="339"/>
      <c r="L44" s="339"/>
      <c r="M44" s="382"/>
      <c r="N44" s="374"/>
      <c r="O44" s="366"/>
      <c r="P44" s="367"/>
      <c r="Q44" s="366">
        <f t="shared" ca="1" si="48"/>
        <v>0</v>
      </c>
      <c r="R44" s="374"/>
      <c r="S44" s="366"/>
      <c r="T44" s="365"/>
      <c r="U44" s="208">
        <v>5</v>
      </c>
      <c r="V44" s="191"/>
      <c r="W44" s="193" t="str">
        <f t="shared" si="56"/>
        <v/>
      </c>
      <c r="X44" s="194"/>
      <c r="Y44" s="194"/>
      <c r="Z44" s="195" t="str">
        <f t="shared" si="49"/>
        <v/>
      </c>
      <c r="AA44" s="194"/>
      <c r="AB44" s="194"/>
      <c r="AC44" s="194"/>
      <c r="AD44" s="196" t="str">
        <f t="shared" si="57"/>
        <v/>
      </c>
      <c r="AE44" s="197" t="str">
        <f t="shared" si="50"/>
        <v/>
      </c>
      <c r="AF44" s="195" t="str">
        <f t="shared" si="51"/>
        <v/>
      </c>
      <c r="AG44" s="197" t="str">
        <f t="shared" si="52"/>
        <v/>
      </c>
      <c r="AH44" s="195" t="str">
        <f t="shared" si="55"/>
        <v/>
      </c>
      <c r="AI44" s="198" t="str">
        <f t="shared" ref="AI44:AI45" si="58">IFERROR(IF(OR(AND(AE44="Muy Baja",AG44="Leve"),AND(AE44="Muy Baja",AG44="Menor"),AND(AE44="Baja",AG44="Leve")),"Bajo",IF(OR(AND(AE44="Muy baja",AG44="Moderado"),AND(AE44="Baja",AG44="Menor"),AND(AE44="Baja",AG44="Moderado"),AND(AE44="Media",AG44="Leve"),AND(AE44="Media",AG44="Menor"),AND(AE44="Media",AG44="Moderado"),AND(AE44="Alta",AG44="Leve"),AND(AE44="Alta",AG44="Menor")),"Moderado",IF(OR(AND(AE44="Muy Baja",AG44="Mayor"),AND(AE44="Baja",AG44="Mayor"),AND(AE44="Media",AG44="Mayor"),AND(AE44="Alta",AG44="Moderado"),AND(AE44="Alta",AG44="Mayor"),AND(AE44="Muy Alta",AG44="Leve"),AND(AE44="Muy Alta",AG44="Menor"),AND(AE44="Muy Alta",AG44="Moderado"),AND(AE44="Muy Alta",AG44="Mayor")),"Alto",IF(OR(AND(AE44="Muy Baja",AG44="Catastrófico"),AND(AE44="Baja",AG44="Catastrófico"),AND(AE44="Media",AG44="Catastrófico"),AND(AE44="Alta",AG44="Catastrófico"),AND(AE44="Muy Alta",AG44="Catastrófico")),"Extremo","")))),"")</f>
        <v/>
      </c>
      <c r="AJ44" s="199"/>
      <c r="AK44" s="190"/>
      <c r="AL44" s="200"/>
      <c r="AM44" s="200"/>
      <c r="AN44" s="201"/>
      <c r="AO44" s="339"/>
      <c r="AP44" s="339"/>
      <c r="AQ44" s="339"/>
    </row>
    <row r="45" spans="1:43" s="104" customFormat="1" ht="13.5" customHeight="1" x14ac:dyDescent="0.2">
      <c r="A45" s="397"/>
      <c r="B45" s="396"/>
      <c r="C45" s="339"/>
      <c r="D45" s="339"/>
      <c r="E45" s="339"/>
      <c r="F45" s="401"/>
      <c r="G45" s="339"/>
      <c r="H45" s="339"/>
      <c r="I45" s="339"/>
      <c r="J45" s="339"/>
      <c r="K45" s="339"/>
      <c r="L45" s="339"/>
      <c r="M45" s="382"/>
      <c r="N45" s="374"/>
      <c r="O45" s="366"/>
      <c r="P45" s="367"/>
      <c r="Q45" s="366">
        <f t="shared" ca="1" si="48"/>
        <v>0</v>
      </c>
      <c r="R45" s="374"/>
      <c r="S45" s="366"/>
      <c r="T45" s="365"/>
      <c r="U45" s="208">
        <v>6</v>
      </c>
      <c r="V45" s="191"/>
      <c r="W45" s="193" t="str">
        <f t="shared" si="56"/>
        <v/>
      </c>
      <c r="X45" s="194"/>
      <c r="Y45" s="194"/>
      <c r="Z45" s="195" t="str">
        <f t="shared" si="49"/>
        <v/>
      </c>
      <c r="AA45" s="194"/>
      <c r="AB45" s="194"/>
      <c r="AC45" s="194"/>
      <c r="AD45" s="196" t="str">
        <f t="shared" si="57"/>
        <v/>
      </c>
      <c r="AE45" s="197" t="str">
        <f t="shared" si="50"/>
        <v/>
      </c>
      <c r="AF45" s="195" t="str">
        <f t="shared" si="51"/>
        <v/>
      </c>
      <c r="AG45" s="197" t="str">
        <f t="shared" si="52"/>
        <v/>
      </c>
      <c r="AH45" s="195" t="str">
        <f t="shared" si="55"/>
        <v/>
      </c>
      <c r="AI45" s="198" t="str">
        <f t="shared" si="58"/>
        <v/>
      </c>
      <c r="AJ45" s="199"/>
      <c r="AK45" s="190"/>
      <c r="AL45" s="200"/>
      <c r="AM45" s="200"/>
      <c r="AN45" s="201"/>
      <c r="AO45" s="339"/>
      <c r="AP45" s="339"/>
      <c r="AQ45" s="339"/>
    </row>
    <row r="46" spans="1:43" s="104" customFormat="1" ht="96" customHeight="1" x14ac:dyDescent="0.2">
      <c r="A46" s="397">
        <v>7</v>
      </c>
      <c r="B46" s="394" t="s">
        <v>247</v>
      </c>
      <c r="C46" s="339" t="s">
        <v>85</v>
      </c>
      <c r="D46" s="339" t="s">
        <v>494</v>
      </c>
      <c r="E46" s="339" t="s">
        <v>508</v>
      </c>
      <c r="F46" s="401" t="s">
        <v>509</v>
      </c>
      <c r="G46" s="339" t="s">
        <v>479</v>
      </c>
      <c r="H46" s="339" t="s">
        <v>90</v>
      </c>
      <c r="I46" s="339" t="s">
        <v>480</v>
      </c>
      <c r="J46" s="339" t="s">
        <v>510</v>
      </c>
      <c r="K46" s="339" t="s">
        <v>174</v>
      </c>
      <c r="L46" s="339" t="s">
        <v>182</v>
      </c>
      <c r="M46" s="382">
        <v>60</v>
      </c>
      <c r="N46" s="374" t="str">
        <f>IF(M46&lt;=0,"",IF(M46&lt;=2,"Muy Baja",IF(M46&lt;=24,"Baja",IF(M46&lt;=500,"Media",IF(M46&lt;=5000,"Alta","Muy Alta")))))</f>
        <v>Media</v>
      </c>
      <c r="O46" s="366">
        <f>IF(N46="","",IF(N46="Muy Baja",0.2,IF(N46="Baja",0.4,IF(N46="Media",0.6,IF(N46="Alta",0.8,IF(N46="Muy Alta",1,))))))</f>
        <v>0.6</v>
      </c>
      <c r="P46" s="367" t="s">
        <v>78</v>
      </c>
      <c r="Q46" s="366" t="str">
        <f ca="1">IF(NOT(ISERROR(MATCH(P46,'Tabla Impacto'!$B$222:$B$224,0))),'Tabla Impacto'!$F$224&amp;"Por favor no seleccionar los criterios de impacto(Afectación Económica o presupuestal y Pérdida Reputacional)",P46)</f>
        <v xml:space="preserve">     El riesgo afecta la imagen de la entidad con algunos usuarios de relevancia frente al logro de los objetivos</v>
      </c>
      <c r="R46" s="374" t="str">
        <f ca="1">IF(OR(Q46='Tabla Impacto'!$C$12,Q46='Tabla Impacto'!$D$12),"Leve",IF(OR(Q46='Tabla Impacto'!$C$13,Q46='Tabla Impacto'!$D$13),"Menor",IF(OR(Q46='Tabla Impacto'!$C$14,Q46='Tabla Impacto'!$D$14),"Moderado",IF(OR(Q46='Tabla Impacto'!$C$15,Q46='Tabla Impacto'!$D$15),"Mayor",IF(OR(Q46='Tabla Impacto'!$C$16,Q46='Tabla Impacto'!$D$16),"Catastrófico","")))))</f>
        <v>Moderado</v>
      </c>
      <c r="S46" s="366">
        <f ca="1">IF(R46="","",IF(R46="Leve",0.2,IF(R46="Menor",0.4,IF(R46="Moderado",0.6,IF(R46="Mayor",0.8,IF(R46="Catastrófico",1,))))))</f>
        <v>0.6</v>
      </c>
      <c r="T46" s="365" t="str">
        <f ca="1">IF(OR(AND(N46="Muy Baja",R46="Leve"),AND(N46="Muy Baja",R46="Menor"),AND(N46="Baja",R46="Leve")),"Bajo",IF(OR(AND(N46="Muy baja",R46="Moderado"),AND(N46="Baja",R46="Menor"),AND(N46="Baja",R46="Moderado"),AND(N46="Media",R46="Leve"),AND(N46="Media",R46="Menor"),AND(N46="Media",R46="Moderado"),AND(N46="Alta",R46="Leve"),AND(N46="Alta",R46="Menor")),"Moderado",IF(OR(AND(N46="Muy Baja",R46="Mayor"),AND(N46="Baja",R46="Mayor"),AND(N46="Media",R46="Mayor"),AND(N46="Alta",R46="Moderado"),AND(N46="Alta",R46="Mayor"),AND(N46="Muy Alta",R46="Leve"),AND(N46="Muy Alta",R46="Menor"),AND(N46="Muy Alta",R46="Moderado"),AND(N46="Muy Alta",R46="Mayor")),"Alto",IF(OR(AND(N46="Muy Baja",R46="Catastrófico"),AND(N46="Baja",R46="Catastrófico"),AND(N46="Media",R46="Catastrófico"),AND(N46="Alta",R46="Catastrófico"),AND(N46="Muy Alta",R46="Catastrófico")),"Extremo",""))))</f>
        <v>Moderado</v>
      </c>
      <c r="U46" s="124">
        <v>1</v>
      </c>
      <c r="V46" s="168" t="s">
        <v>511</v>
      </c>
      <c r="W46" s="95" t="str">
        <f>IF(OR(X46="Preventivo",X46="Detectivo"),"Probabilidad",IF(X46="Correctivo","Impacto",""))</f>
        <v>Probabilidad</v>
      </c>
      <c r="X46" s="194" t="s">
        <v>79</v>
      </c>
      <c r="Y46" s="194" t="s">
        <v>80</v>
      </c>
      <c r="Z46" s="97" t="str">
        <f>IF(AND(X46="Preventivo",Y46="Automático"),"50%",IF(AND(X46="Preventivo",Y46="Manual"),"40%",IF(AND(X46="Detectivo",Y46="Automático"),"40%",IF(AND(X46="Detectivo",Y46="Manual"),"30%",IF(AND(X46="Correctivo",Y46="Automático"),"35%",IF(AND(X46="Correctivo",Y46="Manual"),"25%",""))))))</f>
        <v>40%</v>
      </c>
      <c r="AA46" s="141" t="s">
        <v>83</v>
      </c>
      <c r="AB46" s="141" t="s">
        <v>84</v>
      </c>
      <c r="AC46" s="141" t="s">
        <v>259</v>
      </c>
      <c r="AD46" s="98">
        <f>IFERROR(IF(W46="Probabilidad",(O46-(+O46*Z46)),IF(W46="Impacto",O46,"")),"")</f>
        <v>0.36</v>
      </c>
      <c r="AE46" s="99" t="str">
        <f>IFERROR(IF(AD46="","",IF(AD46&lt;=0.2,"Muy Baja",IF(AD46&lt;=0.4,"Baja",IF(AD46&lt;=0.6,"Media",IF(AD46&lt;=0.8,"Alta","Muy Alta"))))),"")</f>
        <v>Baja</v>
      </c>
      <c r="AF46" s="97">
        <f>+AD46</f>
        <v>0.36</v>
      </c>
      <c r="AG46" s="99" t="str">
        <f ca="1">IFERROR(IF(AH46="","",IF(AH46&lt;=0.2,"Leve",IF(AH46&lt;=0.4,"Menor",IF(AH46&lt;=0.6,"Moderado",IF(AH46&lt;=0.8,"Mayor","Catastrófico"))))),"")</f>
        <v>Moderado</v>
      </c>
      <c r="AH46" s="97">
        <f ca="1">IFERROR(IF(W46="Impacto",(S46-(+S46*Z46)),IF(W46="Probabilidad",S46,"")),"")</f>
        <v>0.6</v>
      </c>
      <c r="AI46" s="100" t="str">
        <f ca="1">IFERROR(IF(OR(AND(AE46="Muy Baja",AG46="Leve"),AND(AE46="Muy Baja",AG46="Menor"),AND(AE46="Baja",AG46="Leve")),"Bajo",IF(OR(AND(AE46="Muy baja",AG46="Moderado"),AND(AE46="Baja",AG46="Menor"),AND(AE46="Baja",AG46="Moderado"),AND(AE46="Media",AG46="Leve"),AND(AE46="Media",AG46="Menor"),AND(AE46="Media",AG46="Moderado"),AND(AE46="Alta",AG46="Leve"),AND(AE46="Alta",AG46="Menor")),"Moderado",IF(OR(AND(AE46="Muy Baja",AG46="Mayor"),AND(AE46="Baja",AG46="Mayor"),AND(AE46="Media",AG46="Mayor"),AND(AE46="Alta",AG46="Moderado"),AND(AE46="Alta",AG46="Mayor"),AND(AE46="Muy Alta",AG46="Leve"),AND(AE46="Muy Alta",AG46="Menor"),AND(AE46="Muy Alta",AG46="Moderado"),AND(AE46="Muy Alta",AG46="Mayor")),"Alto",IF(OR(AND(AE46="Muy Baja",AG46="Catastrófico"),AND(AE46="Baja",AG46="Catastrófico"),AND(AE46="Media",AG46="Catastrófico"),AND(AE46="Alta",AG46="Catastrófico"),AND(AE46="Muy Alta",AG46="Catastrófico")),"Extremo","")))),"")</f>
        <v>Moderado</v>
      </c>
      <c r="AJ46" s="96"/>
      <c r="AK46" s="169" t="s">
        <v>513</v>
      </c>
      <c r="AL46" s="169" t="s">
        <v>514</v>
      </c>
      <c r="AM46" s="169" t="s">
        <v>515</v>
      </c>
      <c r="AN46" s="146">
        <v>44926</v>
      </c>
      <c r="AO46" s="339" t="s">
        <v>518</v>
      </c>
      <c r="AP46" s="339" t="s">
        <v>519</v>
      </c>
      <c r="AQ46" s="339" t="s">
        <v>520</v>
      </c>
    </row>
    <row r="47" spans="1:43" s="104" customFormat="1" ht="96" customHeight="1" x14ac:dyDescent="0.2">
      <c r="A47" s="397"/>
      <c r="B47" s="395"/>
      <c r="C47" s="339"/>
      <c r="D47" s="339"/>
      <c r="E47" s="339"/>
      <c r="F47" s="401"/>
      <c r="G47" s="339"/>
      <c r="H47" s="339"/>
      <c r="I47" s="339"/>
      <c r="J47" s="339"/>
      <c r="K47" s="339"/>
      <c r="L47" s="339"/>
      <c r="M47" s="382"/>
      <c r="N47" s="374"/>
      <c r="O47" s="366"/>
      <c r="P47" s="367"/>
      <c r="Q47" s="366">
        <f t="shared" ref="Q47:Q51" ca="1" si="59">IF(NOT(ISERROR(MATCH(P47,_xlfn.ANCHORARRAY(F58),0))),O60&amp;"Por favor no seleccionar los criterios de impacto",P47)</f>
        <v>0</v>
      </c>
      <c r="R47" s="374"/>
      <c r="S47" s="366"/>
      <c r="T47" s="365"/>
      <c r="U47" s="124">
        <v>2</v>
      </c>
      <c r="V47" s="220" t="s">
        <v>512</v>
      </c>
      <c r="W47" s="95" t="str">
        <f>IF(OR(X47="Preventivo",X47="Detectivo"),"Probabilidad",IF(X47="Correctivo","Impacto",""))</f>
        <v>Probabilidad</v>
      </c>
      <c r="X47" s="194" t="s">
        <v>79</v>
      </c>
      <c r="Y47" s="194" t="s">
        <v>80</v>
      </c>
      <c r="Z47" s="97" t="str">
        <f t="shared" ref="Z47:Z51" si="60">IF(AND(X47="Preventivo",Y47="Automático"),"50%",IF(AND(X47="Preventivo",Y47="Manual"),"40%",IF(AND(X47="Detectivo",Y47="Automático"),"40%",IF(AND(X47="Detectivo",Y47="Manual"),"30%",IF(AND(X47="Correctivo",Y47="Automático"),"35%",IF(AND(X47="Correctivo",Y47="Manual"),"25%",""))))))</f>
        <v>40%</v>
      </c>
      <c r="AA47" s="141" t="s">
        <v>83</v>
      </c>
      <c r="AB47" s="141" t="s">
        <v>84</v>
      </c>
      <c r="AC47" s="141" t="s">
        <v>259</v>
      </c>
      <c r="AD47" s="98">
        <f>IFERROR(IF(AND(W46="Probabilidad",W47="Probabilidad"),(AF46-(+AF46*Z47)),IF(W47="Probabilidad",(O46-(+O46*Z47)),IF(W47="Impacto",AF46,""))),"")</f>
        <v>0.216</v>
      </c>
      <c r="AE47" s="99" t="str">
        <f t="shared" ref="AE47:AE75" si="61">IFERROR(IF(AD47="","",IF(AD47&lt;=0.2,"Muy Baja",IF(AD47&lt;=0.4,"Baja",IF(AD47&lt;=0.6,"Media",IF(AD47&lt;=0.8,"Alta","Muy Alta"))))),"")</f>
        <v>Baja</v>
      </c>
      <c r="AF47" s="97">
        <f t="shared" ref="AF47:AF51" si="62">+AD47</f>
        <v>0.216</v>
      </c>
      <c r="AG47" s="99" t="str">
        <f t="shared" ref="AG47:AG75" si="63">IFERROR(IF(AH47="","",IF(AH47&lt;=0.2,"Leve",IF(AH47&lt;=0.4,"Menor",IF(AH47&lt;=0.6,"Moderado",IF(AH47&lt;=0.8,"Mayor","Catastrófico"))))),"")</f>
        <v>Moderado</v>
      </c>
      <c r="AH47" s="97">
        <f>IFERROR(IF(AND(W46="Impacto",W47="Impacto"),(AH40-(+AH40*Z47)),IF(W47="Impacto",($S$46-(+$S$46*Z47)),IF(W47="Probabilidad",AH40,""))),"")</f>
        <v>0.6</v>
      </c>
      <c r="AI47" s="100" t="str">
        <f t="shared" ref="AI47:AI48" si="64">IFERROR(IF(OR(AND(AE47="Muy Baja",AG47="Leve"),AND(AE47="Muy Baja",AG47="Menor"),AND(AE47="Baja",AG47="Leve")),"Bajo",IF(OR(AND(AE47="Muy baja",AG47="Moderado"),AND(AE47="Baja",AG47="Menor"),AND(AE47="Baja",AG47="Moderado"),AND(AE47="Media",AG47="Leve"),AND(AE47="Media",AG47="Menor"),AND(AE47="Media",AG47="Moderado"),AND(AE47="Alta",AG47="Leve"),AND(AE47="Alta",AG47="Menor")),"Moderado",IF(OR(AND(AE47="Muy Baja",AG47="Mayor"),AND(AE47="Baja",AG47="Mayor"),AND(AE47="Media",AG47="Mayor"),AND(AE47="Alta",AG47="Moderado"),AND(AE47="Alta",AG47="Mayor"),AND(AE47="Muy Alta",AG47="Leve"),AND(AE47="Muy Alta",AG47="Menor"),AND(AE47="Muy Alta",AG47="Moderado"),AND(AE47="Muy Alta",AG47="Mayor")),"Alto",IF(OR(AND(AE47="Muy Baja",AG47="Catastrófico"),AND(AE47="Baja",AG47="Catastrófico"),AND(AE47="Media",AG47="Catastrófico"),AND(AE47="Alta",AG47="Catastrófico"),AND(AE47="Muy Alta",AG47="Catastrófico")),"Extremo","")))),"")</f>
        <v>Moderado</v>
      </c>
      <c r="AJ47" s="101"/>
      <c r="AK47" s="221" t="s">
        <v>516</v>
      </c>
      <c r="AL47" s="170" t="s">
        <v>500</v>
      </c>
      <c r="AM47" s="169" t="s">
        <v>517</v>
      </c>
      <c r="AN47" s="146">
        <v>44926</v>
      </c>
      <c r="AO47" s="339"/>
      <c r="AP47" s="339"/>
      <c r="AQ47" s="339"/>
    </row>
    <row r="48" spans="1:43" s="104" customFormat="1" ht="16.5" customHeight="1" x14ac:dyDescent="0.2">
      <c r="A48" s="397"/>
      <c r="B48" s="395"/>
      <c r="C48" s="339"/>
      <c r="D48" s="339"/>
      <c r="E48" s="339"/>
      <c r="F48" s="401"/>
      <c r="G48" s="339"/>
      <c r="H48" s="339"/>
      <c r="I48" s="339"/>
      <c r="J48" s="339"/>
      <c r="K48" s="339"/>
      <c r="L48" s="339"/>
      <c r="M48" s="382"/>
      <c r="N48" s="374"/>
      <c r="O48" s="366"/>
      <c r="P48" s="367"/>
      <c r="Q48" s="366">
        <f t="shared" ca="1" si="59"/>
        <v>0</v>
      </c>
      <c r="R48" s="374"/>
      <c r="S48" s="366"/>
      <c r="T48" s="365"/>
      <c r="U48" s="124">
        <v>3</v>
      </c>
      <c r="V48" s="94"/>
      <c r="W48" s="95" t="str">
        <f>IF(OR(X48="Preventivo",X48="Detectivo"),"Probabilidad",IF(X48="Correctivo","Impacto",""))</f>
        <v/>
      </c>
      <c r="X48" s="96"/>
      <c r="Y48" s="96"/>
      <c r="Z48" s="97" t="str">
        <f t="shared" si="60"/>
        <v/>
      </c>
      <c r="AA48" s="96"/>
      <c r="AB48" s="96"/>
      <c r="AC48" s="96"/>
      <c r="AD48" s="98" t="str">
        <f>IFERROR(IF(AND(W47="Probabilidad",W48="Probabilidad"),(AF47-(+AF47*Z48)),IF(AND(W47="Impacto",W48="Probabilidad"),(AF46-(+AF46*Z48)),IF(W48="Impacto",AF47,""))),"")</f>
        <v/>
      </c>
      <c r="AE48" s="99" t="str">
        <f t="shared" si="61"/>
        <v/>
      </c>
      <c r="AF48" s="97" t="str">
        <f t="shared" si="62"/>
        <v/>
      </c>
      <c r="AG48" s="99" t="str">
        <f t="shared" si="63"/>
        <v/>
      </c>
      <c r="AH48" s="97" t="str">
        <f>IFERROR(IF(AND(W47="Impacto",W48="Impacto"),(AH47-(+AH47*Z48)),IF(AND(W47="Probabilidad",W48="Impacto"),(AH46-(+AH46*Z48)),IF(W48="Probabilidad",AH47,""))),"")</f>
        <v/>
      </c>
      <c r="AI48" s="100" t="str">
        <f t="shared" si="64"/>
        <v/>
      </c>
      <c r="AJ48" s="101"/>
      <c r="AK48" s="131"/>
      <c r="AL48" s="132"/>
      <c r="AM48" s="132"/>
      <c r="AN48" s="103"/>
      <c r="AO48" s="339"/>
      <c r="AP48" s="339"/>
      <c r="AQ48" s="339"/>
    </row>
    <row r="49" spans="1:43" s="104" customFormat="1" ht="16.5" customHeight="1" x14ac:dyDescent="0.2">
      <c r="A49" s="397"/>
      <c r="B49" s="395"/>
      <c r="C49" s="339"/>
      <c r="D49" s="339"/>
      <c r="E49" s="339"/>
      <c r="F49" s="401"/>
      <c r="G49" s="339"/>
      <c r="H49" s="339"/>
      <c r="I49" s="339"/>
      <c r="J49" s="339"/>
      <c r="K49" s="339"/>
      <c r="L49" s="339"/>
      <c r="M49" s="382"/>
      <c r="N49" s="374"/>
      <c r="O49" s="366"/>
      <c r="P49" s="367"/>
      <c r="Q49" s="366">
        <f t="shared" ca="1" si="59"/>
        <v>0</v>
      </c>
      <c r="R49" s="374"/>
      <c r="S49" s="366"/>
      <c r="T49" s="365"/>
      <c r="U49" s="124">
        <v>4</v>
      </c>
      <c r="V49" s="93"/>
      <c r="W49" s="95" t="str">
        <f t="shared" ref="W49:W51" si="65">IF(OR(X49="Preventivo",X49="Detectivo"),"Probabilidad",IF(X49="Correctivo","Impacto",""))</f>
        <v/>
      </c>
      <c r="X49" s="96"/>
      <c r="Y49" s="96"/>
      <c r="Z49" s="97" t="str">
        <f t="shared" si="60"/>
        <v/>
      </c>
      <c r="AA49" s="96"/>
      <c r="AB49" s="96"/>
      <c r="AC49" s="96"/>
      <c r="AD49" s="98" t="str">
        <f t="shared" ref="AD49:AD51" si="66">IFERROR(IF(AND(W48="Probabilidad",W49="Probabilidad"),(AF48-(+AF48*Z49)),IF(AND(W48="Impacto",W49="Probabilidad"),(AF47-(+AF47*Z49)),IF(W49="Impacto",AF48,""))),"")</f>
        <v/>
      </c>
      <c r="AE49" s="99" t="str">
        <f t="shared" si="61"/>
        <v/>
      </c>
      <c r="AF49" s="97" t="str">
        <f t="shared" si="62"/>
        <v/>
      </c>
      <c r="AG49" s="99" t="str">
        <f t="shared" si="63"/>
        <v/>
      </c>
      <c r="AH49" s="97" t="str">
        <f t="shared" ref="AH49:AH51" si="67">IFERROR(IF(AND(W48="Impacto",W49="Impacto"),(AH48-(+AH48*Z49)),IF(AND(W48="Probabilidad",W49="Impacto"),(AH47-(+AH47*Z49)),IF(W49="Probabilidad",AH48,""))),"")</f>
        <v/>
      </c>
      <c r="AI49" s="100" t="str">
        <f>IFERROR(IF(OR(AND(AE49="Muy Baja",AG49="Leve"),AND(AE49="Muy Baja",AG49="Menor"),AND(AE49="Baja",AG49="Leve")),"Bajo",IF(OR(AND(AE49="Muy baja",AG49="Moderado"),AND(AE49="Baja",AG49="Menor"),AND(AE49="Baja",AG49="Moderado"),AND(AE49="Media",AG49="Leve"),AND(AE49="Media",AG49="Menor"),AND(AE49="Media",AG49="Moderado"),AND(AE49="Alta",AG49="Leve"),AND(AE49="Alta",AG49="Menor")),"Moderado",IF(OR(AND(AE49="Muy Baja",AG49="Mayor"),AND(AE49="Baja",AG49="Mayor"),AND(AE49="Media",AG49="Mayor"),AND(AE49="Alta",AG49="Moderado"),AND(AE49="Alta",AG49="Mayor"),AND(AE49="Muy Alta",AG49="Leve"),AND(AE49="Muy Alta",AG49="Menor"),AND(AE49="Muy Alta",AG49="Moderado"),AND(AE49="Muy Alta",AG49="Mayor")),"Alto",IF(OR(AND(AE49="Muy Baja",AG49="Catastrófico"),AND(AE49="Baja",AG49="Catastrófico"),AND(AE49="Media",AG49="Catastrófico"),AND(AE49="Alta",AG49="Catastrófico"),AND(AE49="Muy Alta",AG49="Catastrófico")),"Extremo","")))),"")</f>
        <v/>
      </c>
      <c r="AJ49" s="101"/>
      <c r="AK49" s="131"/>
      <c r="AL49" s="132"/>
      <c r="AM49" s="132"/>
      <c r="AN49" s="103"/>
      <c r="AO49" s="339"/>
      <c r="AP49" s="339"/>
      <c r="AQ49" s="339"/>
    </row>
    <row r="50" spans="1:43" s="104" customFormat="1" ht="16.5" customHeight="1" x14ac:dyDescent="0.2">
      <c r="A50" s="397"/>
      <c r="B50" s="395"/>
      <c r="C50" s="339"/>
      <c r="D50" s="339"/>
      <c r="E50" s="339"/>
      <c r="F50" s="401"/>
      <c r="G50" s="339"/>
      <c r="H50" s="339"/>
      <c r="I50" s="339"/>
      <c r="J50" s="339"/>
      <c r="K50" s="339"/>
      <c r="L50" s="339"/>
      <c r="M50" s="382"/>
      <c r="N50" s="374"/>
      <c r="O50" s="366"/>
      <c r="P50" s="367"/>
      <c r="Q50" s="366">
        <f t="shared" ca="1" si="59"/>
        <v>0</v>
      </c>
      <c r="R50" s="374"/>
      <c r="S50" s="366"/>
      <c r="T50" s="365"/>
      <c r="U50" s="124">
        <v>5</v>
      </c>
      <c r="V50" s="93"/>
      <c r="W50" s="95" t="str">
        <f t="shared" si="65"/>
        <v/>
      </c>
      <c r="X50" s="96"/>
      <c r="Y50" s="96"/>
      <c r="Z50" s="97" t="str">
        <f t="shared" si="60"/>
        <v/>
      </c>
      <c r="AA50" s="96"/>
      <c r="AB50" s="96"/>
      <c r="AC50" s="96"/>
      <c r="AD50" s="98" t="str">
        <f t="shared" si="66"/>
        <v/>
      </c>
      <c r="AE50" s="99" t="str">
        <f t="shared" si="61"/>
        <v/>
      </c>
      <c r="AF50" s="97" t="str">
        <f t="shared" si="62"/>
        <v/>
      </c>
      <c r="AG50" s="99" t="str">
        <f t="shared" si="63"/>
        <v/>
      </c>
      <c r="AH50" s="97" t="str">
        <f t="shared" si="67"/>
        <v/>
      </c>
      <c r="AI50" s="100" t="str">
        <f t="shared" ref="AI50" si="68">IFERROR(IF(OR(AND(AE50="Muy Baja",AG50="Leve"),AND(AE50="Muy Baja",AG50="Menor"),AND(AE50="Baja",AG50="Leve")),"Bajo",IF(OR(AND(AE50="Muy baja",AG50="Moderado"),AND(AE50="Baja",AG50="Menor"),AND(AE50="Baja",AG50="Moderado"),AND(AE50="Media",AG50="Leve"),AND(AE50="Media",AG50="Menor"),AND(AE50="Media",AG50="Moderado"),AND(AE50="Alta",AG50="Leve"),AND(AE50="Alta",AG50="Menor")),"Moderado",IF(OR(AND(AE50="Muy Baja",AG50="Mayor"),AND(AE50="Baja",AG50="Mayor"),AND(AE50="Media",AG50="Mayor"),AND(AE50="Alta",AG50="Moderado"),AND(AE50="Alta",AG50="Mayor"),AND(AE50="Muy Alta",AG50="Leve"),AND(AE50="Muy Alta",AG50="Menor"),AND(AE50="Muy Alta",AG50="Moderado"),AND(AE50="Muy Alta",AG50="Mayor")),"Alto",IF(OR(AND(AE50="Muy Baja",AG50="Catastrófico"),AND(AE50="Baja",AG50="Catastrófico"),AND(AE50="Media",AG50="Catastrófico"),AND(AE50="Alta",AG50="Catastrófico"),AND(AE50="Muy Alta",AG50="Catastrófico")),"Extremo","")))),"")</f>
        <v/>
      </c>
      <c r="AJ50" s="101"/>
      <c r="AK50" s="131"/>
      <c r="AL50" s="132"/>
      <c r="AM50" s="132"/>
      <c r="AN50" s="103"/>
      <c r="AO50" s="339"/>
      <c r="AP50" s="339"/>
      <c r="AQ50" s="339"/>
    </row>
    <row r="51" spans="1:43" s="104" customFormat="1" ht="16.5" customHeight="1" x14ac:dyDescent="0.2">
      <c r="A51" s="397"/>
      <c r="B51" s="396"/>
      <c r="C51" s="339"/>
      <c r="D51" s="339"/>
      <c r="E51" s="339"/>
      <c r="F51" s="401"/>
      <c r="G51" s="339"/>
      <c r="H51" s="339"/>
      <c r="I51" s="339"/>
      <c r="J51" s="339"/>
      <c r="K51" s="339"/>
      <c r="L51" s="339"/>
      <c r="M51" s="382"/>
      <c r="N51" s="374"/>
      <c r="O51" s="366"/>
      <c r="P51" s="367"/>
      <c r="Q51" s="366">
        <f t="shared" ca="1" si="59"/>
        <v>0</v>
      </c>
      <c r="R51" s="374"/>
      <c r="S51" s="366"/>
      <c r="T51" s="365"/>
      <c r="U51" s="124">
        <v>6</v>
      </c>
      <c r="V51" s="93"/>
      <c r="W51" s="95" t="str">
        <f t="shared" si="65"/>
        <v/>
      </c>
      <c r="X51" s="96"/>
      <c r="Y51" s="96"/>
      <c r="Z51" s="97" t="str">
        <f t="shared" si="60"/>
        <v/>
      </c>
      <c r="AA51" s="96"/>
      <c r="AB51" s="96"/>
      <c r="AC51" s="96"/>
      <c r="AD51" s="98" t="str">
        <f t="shared" si="66"/>
        <v/>
      </c>
      <c r="AE51" s="99" t="str">
        <f t="shared" si="61"/>
        <v/>
      </c>
      <c r="AF51" s="97" t="str">
        <f t="shared" si="62"/>
        <v/>
      </c>
      <c r="AG51" s="99" t="str">
        <f>IFERROR(IF(AH51="","",IF(AH51&lt;=0.2,"Leve",IF(AH51&lt;=0.4,"Menor",IF(AH51&lt;=0.6,"Moderado",IF(AH51&lt;=0.8,"Mayor","Catastrófico"))))),"")</f>
        <v/>
      </c>
      <c r="AH51" s="97" t="str">
        <f t="shared" si="67"/>
        <v/>
      </c>
      <c r="AI51" s="100" t="str">
        <f>IFERROR(IF(OR(AND(AE51="Muy Baja",AG51="Leve"),AND(AE51="Muy Baja",AG51="Menor"),AND(AE51="Baja",AG51="Leve")),"Bajo",IF(OR(AND(AE51="Muy baja",AG51="Moderado"),AND(AE51="Baja",AG51="Menor"),AND(AE51="Baja",AG51="Moderado"),AND(AE51="Media",AG51="Leve"),AND(AE51="Media",AG51="Menor"),AND(AE51="Media",AG51="Moderado"),AND(AE51="Alta",AG51="Leve"),AND(AE51="Alta",AG51="Menor")),"Moderado",IF(OR(AND(AE51="Muy Baja",AG51="Mayor"),AND(AE51="Baja",AG51="Mayor"),AND(AE51="Media",AG51="Mayor"),AND(AE51="Alta",AG51="Moderado"),AND(AE51="Alta",AG51="Mayor"),AND(AE51="Muy Alta",AG51="Leve"),AND(AE51="Muy Alta",AG51="Menor"),AND(AE51="Muy Alta",AG51="Moderado"),AND(AE51="Muy Alta",AG51="Mayor")),"Alto",IF(OR(AND(AE51="Muy Baja",AG51="Catastrófico"),AND(AE51="Baja",AG51="Catastrófico"),AND(AE51="Media",AG51="Catastrófico"),AND(AE51="Alta",AG51="Catastrófico"),AND(AE51="Muy Alta",AG51="Catastrófico")),"Extremo","")))),"")</f>
        <v/>
      </c>
      <c r="AJ51" s="101"/>
      <c r="AK51" s="131"/>
      <c r="AL51" s="132"/>
      <c r="AM51" s="132"/>
      <c r="AN51" s="103"/>
      <c r="AO51" s="339"/>
      <c r="AP51" s="339"/>
      <c r="AQ51" s="339"/>
    </row>
    <row r="52" spans="1:43" s="104" customFormat="1" ht="37.5" customHeight="1" x14ac:dyDescent="0.2">
      <c r="A52" s="397">
        <v>8</v>
      </c>
      <c r="B52" s="394"/>
      <c r="C52" s="339"/>
      <c r="D52" s="339"/>
      <c r="E52" s="507"/>
      <c r="F52" s="339"/>
      <c r="G52" s="339"/>
      <c r="H52" s="339"/>
      <c r="I52" s="339"/>
      <c r="J52" s="339"/>
      <c r="K52" s="339"/>
      <c r="L52" s="339"/>
      <c r="M52" s="382"/>
      <c r="N52" s="374" t="str">
        <f>IF(M52&lt;=0,"",IF(M52&lt;=2,"Muy Baja",IF(M52&lt;=24,"Baja",IF(M52&lt;=500,"Media",IF(M52&lt;=5000,"Alta","Muy Alta")))))</f>
        <v/>
      </c>
      <c r="O52" s="366" t="str">
        <f>IF(N52="","",IF(N52="Muy Baja",0.2,IF(N52="Baja",0.4,IF(N52="Media",0.6,IF(N52="Alta",0.8,IF(N52="Muy Alta",1,))))))</f>
        <v/>
      </c>
      <c r="P52" s="367"/>
      <c r="Q52" s="366">
        <f ca="1">IF(NOT(ISERROR(MATCH(P52,'Tabla Impacto'!$B$222:$B$224,0))),'Tabla Impacto'!$F$224&amp;"Por favor no seleccionar los criterios de impacto(Afectación Económica o presupuestal y Pérdida Reputacional)",P52)</f>
        <v>0</v>
      </c>
      <c r="R52" s="374" t="str">
        <f ca="1">IF(OR(Q52='Tabla Impacto'!$C$12,Q52='Tabla Impacto'!$D$12),"Leve",IF(OR(Q52='Tabla Impacto'!$C$13,Q52='Tabla Impacto'!$D$13),"Menor",IF(OR(Q52='Tabla Impacto'!$C$14,Q52='Tabla Impacto'!$D$14),"Moderado",IF(OR(Q52='Tabla Impacto'!$C$15,Q52='Tabla Impacto'!$D$15),"Mayor",IF(OR(Q52='Tabla Impacto'!$C$16,Q52='Tabla Impacto'!$D$16),"Catastrófico","")))))</f>
        <v/>
      </c>
      <c r="S52" s="366" t="str">
        <f ca="1">IF(R52="","",IF(R52="Leve",0.2,IF(R52="Menor",0.4,IF(R52="Moderado",0.6,IF(R52="Mayor",0.8,IF(R52="Catastrófico",1,))))))</f>
        <v/>
      </c>
      <c r="T52" s="365" t="str">
        <f ca="1">IF(OR(AND(N52="Muy Baja",R52="Leve"),AND(N52="Muy Baja",R52="Menor"),AND(N52="Baja",R52="Leve")),"Bajo",IF(OR(AND(N52="Muy baja",R52="Moderado"),AND(N52="Baja",R52="Menor"),AND(N52="Baja",R52="Moderado"),AND(N52="Media",R52="Leve"),AND(N52="Media",R52="Menor"),AND(N52="Media",R52="Moderado"),AND(N52="Alta",R52="Leve"),AND(N52="Alta",R52="Menor")),"Moderado",IF(OR(AND(N52="Muy Baja",R52="Mayor"),AND(N52="Baja",R52="Mayor"),AND(N52="Media",R52="Mayor"),AND(N52="Alta",R52="Moderado"),AND(N52="Alta",R52="Mayor"),AND(N52="Muy Alta",R52="Leve"),AND(N52="Muy Alta",R52="Menor"),AND(N52="Muy Alta",R52="Moderado"),AND(N52="Muy Alta",R52="Mayor")),"Alto",IF(OR(AND(N52="Muy Baja",R52="Catastrófico"),AND(N52="Baja",R52="Catastrófico"),AND(N52="Media",R52="Catastrófico"),AND(N52="Alta",R52="Catastrófico"),AND(N52="Muy Alta",R52="Catastrófico")),"Extremo",""))))</f>
        <v/>
      </c>
      <c r="U52" s="124">
        <v>1</v>
      </c>
      <c r="V52" s="105"/>
      <c r="W52" s="95" t="str">
        <f>IF(OR(X52="Preventivo",X52="Detectivo"),"Probabilidad",IF(X52="Correctivo","Impacto",""))</f>
        <v/>
      </c>
      <c r="X52" s="96"/>
      <c r="Y52" s="96"/>
      <c r="Z52" s="97" t="str">
        <f>IF(AND(X52="Preventivo",Y52="Automático"),"50%",IF(AND(X52="Preventivo",Y52="Manual"),"40%",IF(AND(X52="Detectivo",Y52="Automático"),"40%",IF(AND(X52="Detectivo",Y52="Manual"),"30%",IF(AND(X52="Correctivo",Y52="Automático"),"35%",IF(AND(X52="Correctivo",Y52="Manual"),"25%",""))))))</f>
        <v/>
      </c>
      <c r="AA52" s="96"/>
      <c r="AB52" s="96"/>
      <c r="AC52" s="96"/>
      <c r="AD52" s="98" t="str">
        <f>IFERROR(IF(W52="Probabilidad",(O52-(+O52*Z52)),IF(W52="Impacto",O52,"")),"")</f>
        <v/>
      </c>
      <c r="AE52" s="99" t="str">
        <f>IFERROR(IF(AD52="","",IF(AD52&lt;=0.2,"Muy Baja",IF(AD52&lt;=0.4,"Baja",IF(AD52&lt;=0.6,"Media",IF(AD52&lt;=0.8,"Alta","Muy Alta"))))),"")</f>
        <v/>
      </c>
      <c r="AF52" s="97" t="str">
        <f>+AD52</f>
        <v/>
      </c>
      <c r="AG52" s="99" t="str">
        <f>IFERROR(IF(AH52="","",IF(AH52&lt;=0.2,"Leve",IF(AH52&lt;=0.4,"Menor",IF(AH52&lt;=0.6,"Moderado",IF(AH52&lt;=0.8,"Mayor","Catastrófico"))))),"")</f>
        <v/>
      </c>
      <c r="AH52" s="97" t="str">
        <f>IFERROR(IF(W52="Impacto",(S52-(+S52*Z52)),IF(W52="Probabilidad",S52,"")),"")</f>
        <v/>
      </c>
      <c r="AI52" s="100" t="str">
        <f>IFERROR(IF(OR(AND(AE52="Muy Baja",AG52="Leve"),AND(AE52="Muy Baja",AG52="Menor"),AND(AE52="Baja",AG52="Leve")),"Bajo",IF(OR(AND(AE52="Muy baja",AG52="Moderado"),AND(AE52="Baja",AG52="Menor"),AND(AE52="Baja",AG52="Moderado"),AND(AE52="Media",AG52="Leve"),AND(AE52="Media",AG52="Menor"),AND(AE52="Media",AG52="Moderado"),AND(AE52="Alta",AG52="Leve"),AND(AE52="Alta",AG52="Menor")),"Moderado",IF(OR(AND(AE52="Muy Baja",AG52="Mayor"),AND(AE52="Baja",AG52="Mayor"),AND(AE52="Media",AG52="Mayor"),AND(AE52="Alta",AG52="Moderado"),AND(AE52="Alta",AG52="Mayor"),AND(AE52="Muy Alta",AG52="Leve"),AND(AE52="Muy Alta",AG52="Menor"),AND(AE52="Muy Alta",AG52="Moderado"),AND(AE52="Muy Alta",AG52="Mayor")),"Alto",IF(OR(AND(AE52="Muy Baja",AG52="Catastrófico"),AND(AE52="Baja",AG52="Catastrófico"),AND(AE52="Media",AG52="Catastrófico"),AND(AE52="Alta",AG52="Catastrófico"),AND(AE52="Muy Alta",AG52="Catastrófico")),"Extremo","")))),"")</f>
        <v/>
      </c>
      <c r="AJ52" s="101"/>
      <c r="AK52" s="131"/>
      <c r="AL52" s="132"/>
      <c r="AM52" s="132"/>
      <c r="AN52" s="103"/>
      <c r="AO52" s="382"/>
      <c r="AP52" s="382"/>
      <c r="AQ52" s="382"/>
    </row>
    <row r="53" spans="1:43" s="104" customFormat="1" ht="37.5" customHeight="1" x14ac:dyDescent="0.2">
      <c r="A53" s="397"/>
      <c r="B53" s="395"/>
      <c r="C53" s="339"/>
      <c r="D53" s="339"/>
      <c r="E53" s="507"/>
      <c r="F53" s="339"/>
      <c r="G53" s="339"/>
      <c r="H53" s="339"/>
      <c r="I53" s="339"/>
      <c r="J53" s="339"/>
      <c r="K53" s="339"/>
      <c r="L53" s="339"/>
      <c r="M53" s="382"/>
      <c r="N53" s="374"/>
      <c r="O53" s="366"/>
      <c r="P53" s="367"/>
      <c r="Q53" s="366">
        <f t="shared" ref="Q53:Q57" ca="1" si="69">IF(NOT(ISERROR(MATCH(P53,_xlfn.ANCHORARRAY(F64),0))),O66&amp;"Por favor no seleccionar los criterios de impacto",P53)</f>
        <v>0</v>
      </c>
      <c r="R53" s="374"/>
      <c r="S53" s="366"/>
      <c r="T53" s="365"/>
      <c r="U53" s="124">
        <v>2</v>
      </c>
      <c r="V53" s="93"/>
      <c r="W53" s="95" t="str">
        <f>IF(OR(X53="Preventivo",X53="Detectivo"),"Probabilidad",IF(X53="Correctivo","Impacto",""))</f>
        <v/>
      </c>
      <c r="X53" s="96"/>
      <c r="Y53" s="96"/>
      <c r="Z53" s="97" t="str">
        <f t="shared" ref="Z53:Z57" si="70">IF(AND(X53="Preventivo",Y53="Automático"),"50%",IF(AND(X53="Preventivo",Y53="Manual"),"40%",IF(AND(X53="Detectivo",Y53="Automático"),"40%",IF(AND(X53="Detectivo",Y53="Manual"),"30%",IF(AND(X53="Correctivo",Y53="Automático"),"35%",IF(AND(X53="Correctivo",Y53="Manual"),"25%",""))))))</f>
        <v/>
      </c>
      <c r="AA53" s="96"/>
      <c r="AB53" s="96"/>
      <c r="AC53" s="96"/>
      <c r="AD53" s="98" t="str">
        <f>IFERROR(IF(AND(W52="Probabilidad",W53="Probabilidad"),(AF52-(+AF52*Z53)),IF(W53="Probabilidad",(O52-(+O52*Z53)),IF(W53="Impacto",AF52,""))),"")</f>
        <v/>
      </c>
      <c r="AE53" s="99" t="str">
        <f t="shared" si="61"/>
        <v/>
      </c>
      <c r="AF53" s="97" t="str">
        <f t="shared" ref="AF53:AF57" si="71">+AD53</f>
        <v/>
      </c>
      <c r="AG53" s="99" t="str">
        <f t="shared" si="63"/>
        <v/>
      </c>
      <c r="AH53" s="97" t="str">
        <f>IFERROR(IF(AND(W52="Impacto",W53="Impacto"),(AH46-(+AH46*Z53)),IF(W53="Impacto",($S$52-(+$S$52*Z53)),IF(W53="Probabilidad",AH46,""))),"")</f>
        <v/>
      </c>
      <c r="AI53" s="100" t="str">
        <f t="shared" ref="AI53:AI54" si="72">IFERROR(IF(OR(AND(AE53="Muy Baja",AG53="Leve"),AND(AE53="Muy Baja",AG53="Menor"),AND(AE53="Baja",AG53="Leve")),"Bajo",IF(OR(AND(AE53="Muy baja",AG53="Moderado"),AND(AE53="Baja",AG53="Menor"),AND(AE53="Baja",AG53="Moderado"),AND(AE53="Media",AG53="Leve"),AND(AE53="Media",AG53="Menor"),AND(AE53="Media",AG53="Moderado"),AND(AE53="Alta",AG53="Leve"),AND(AE53="Alta",AG53="Menor")),"Moderado",IF(OR(AND(AE53="Muy Baja",AG53="Mayor"),AND(AE53="Baja",AG53="Mayor"),AND(AE53="Media",AG53="Mayor"),AND(AE53="Alta",AG53="Moderado"),AND(AE53="Alta",AG53="Mayor"),AND(AE53="Muy Alta",AG53="Leve"),AND(AE53="Muy Alta",AG53="Menor"),AND(AE53="Muy Alta",AG53="Moderado"),AND(AE53="Muy Alta",AG53="Mayor")),"Alto",IF(OR(AND(AE53="Muy Baja",AG53="Catastrófico"),AND(AE53="Baja",AG53="Catastrófico"),AND(AE53="Media",AG53="Catastrófico"),AND(AE53="Alta",AG53="Catastrófico"),AND(AE53="Muy Alta",AG53="Catastrófico")),"Extremo","")))),"")</f>
        <v/>
      </c>
      <c r="AJ53" s="101"/>
      <c r="AK53" s="131"/>
      <c r="AL53" s="132"/>
      <c r="AM53" s="132"/>
      <c r="AN53" s="103"/>
      <c r="AO53" s="382"/>
      <c r="AP53" s="382"/>
      <c r="AQ53" s="382"/>
    </row>
    <row r="54" spans="1:43" s="104" customFormat="1" ht="37.5" customHeight="1" x14ac:dyDescent="0.2">
      <c r="A54" s="397"/>
      <c r="B54" s="395"/>
      <c r="C54" s="339"/>
      <c r="D54" s="339"/>
      <c r="E54" s="507"/>
      <c r="F54" s="339"/>
      <c r="G54" s="339"/>
      <c r="H54" s="339"/>
      <c r="I54" s="339"/>
      <c r="J54" s="339"/>
      <c r="K54" s="339"/>
      <c r="L54" s="339"/>
      <c r="M54" s="382"/>
      <c r="N54" s="374"/>
      <c r="O54" s="366"/>
      <c r="P54" s="367"/>
      <c r="Q54" s="366">
        <f t="shared" ca="1" si="69"/>
        <v>0</v>
      </c>
      <c r="R54" s="374"/>
      <c r="S54" s="366"/>
      <c r="T54" s="365"/>
      <c r="U54" s="124">
        <v>3</v>
      </c>
      <c r="V54" s="94"/>
      <c r="W54" s="95" t="str">
        <f>IF(OR(X54="Preventivo",X54="Detectivo"),"Probabilidad",IF(X54="Correctivo","Impacto",""))</f>
        <v/>
      </c>
      <c r="X54" s="96"/>
      <c r="Y54" s="96"/>
      <c r="Z54" s="97" t="str">
        <f t="shared" si="70"/>
        <v/>
      </c>
      <c r="AA54" s="96"/>
      <c r="AB54" s="96"/>
      <c r="AC54" s="96"/>
      <c r="AD54" s="98" t="str">
        <f>IFERROR(IF(AND(W53="Probabilidad",W54="Probabilidad"),(AF53-(+AF53*Z54)),IF(AND(W53="Impacto",W54="Probabilidad"),(AF52-(+AF52*Z54)),IF(W54="Impacto",AF53,""))),"")</f>
        <v/>
      </c>
      <c r="AE54" s="99" t="str">
        <f t="shared" si="61"/>
        <v/>
      </c>
      <c r="AF54" s="97" t="str">
        <f t="shared" si="71"/>
        <v/>
      </c>
      <c r="AG54" s="99" t="str">
        <f t="shared" si="63"/>
        <v/>
      </c>
      <c r="AH54" s="97" t="str">
        <f>IFERROR(IF(AND(W53="Impacto",W54="Impacto"),(AH53-(+AH53*Z54)),IF(AND(W53="Probabilidad",W54="Impacto"),(AH52-(+AH52*Z54)),IF(W54="Probabilidad",AH53,""))),"")</f>
        <v/>
      </c>
      <c r="AI54" s="100" t="str">
        <f t="shared" si="72"/>
        <v/>
      </c>
      <c r="AJ54" s="101"/>
      <c r="AK54" s="131"/>
      <c r="AL54" s="132"/>
      <c r="AM54" s="132"/>
      <c r="AN54" s="103"/>
      <c r="AO54" s="382"/>
      <c r="AP54" s="382"/>
      <c r="AQ54" s="382"/>
    </row>
    <row r="55" spans="1:43" s="104" customFormat="1" ht="37.5" customHeight="1" x14ac:dyDescent="0.2">
      <c r="A55" s="397"/>
      <c r="B55" s="395"/>
      <c r="C55" s="339"/>
      <c r="D55" s="339"/>
      <c r="E55" s="507"/>
      <c r="F55" s="339"/>
      <c r="G55" s="339"/>
      <c r="H55" s="339"/>
      <c r="I55" s="339"/>
      <c r="J55" s="339"/>
      <c r="K55" s="339"/>
      <c r="L55" s="339"/>
      <c r="M55" s="382"/>
      <c r="N55" s="374"/>
      <c r="O55" s="366"/>
      <c r="P55" s="367"/>
      <c r="Q55" s="366">
        <f t="shared" ca="1" si="69"/>
        <v>0</v>
      </c>
      <c r="R55" s="374"/>
      <c r="S55" s="366"/>
      <c r="T55" s="365"/>
      <c r="U55" s="124">
        <v>4</v>
      </c>
      <c r="V55" s="93"/>
      <c r="W55" s="95" t="str">
        <f t="shared" ref="W55:W57" si="73">IF(OR(X55="Preventivo",X55="Detectivo"),"Probabilidad",IF(X55="Correctivo","Impacto",""))</f>
        <v/>
      </c>
      <c r="X55" s="96"/>
      <c r="Y55" s="96"/>
      <c r="Z55" s="97" t="str">
        <f t="shared" si="70"/>
        <v/>
      </c>
      <c r="AA55" s="96"/>
      <c r="AB55" s="96"/>
      <c r="AC55" s="96"/>
      <c r="AD55" s="98" t="str">
        <f t="shared" ref="AD55:AD57" si="74">IFERROR(IF(AND(W54="Probabilidad",W55="Probabilidad"),(AF54-(+AF54*Z55)),IF(AND(W54="Impacto",W55="Probabilidad"),(AF53-(+AF53*Z55)),IF(W55="Impacto",AF54,""))),"")</f>
        <v/>
      </c>
      <c r="AE55" s="99" t="str">
        <f t="shared" si="61"/>
        <v/>
      </c>
      <c r="AF55" s="97" t="str">
        <f t="shared" si="71"/>
        <v/>
      </c>
      <c r="AG55" s="99" t="str">
        <f t="shared" si="63"/>
        <v/>
      </c>
      <c r="AH55" s="97" t="str">
        <f t="shared" ref="AH55:AH57" si="75">IFERROR(IF(AND(W54="Impacto",W55="Impacto"),(AH54-(+AH54*Z55)),IF(AND(W54="Probabilidad",W55="Impacto"),(AH53-(+AH53*Z55)),IF(W55="Probabilidad",AH54,""))),"")</f>
        <v/>
      </c>
      <c r="AI55" s="100" t="str">
        <f>IFERROR(IF(OR(AND(AE55="Muy Baja",AG55="Leve"),AND(AE55="Muy Baja",AG55="Menor"),AND(AE55="Baja",AG55="Leve")),"Bajo",IF(OR(AND(AE55="Muy baja",AG55="Moderado"),AND(AE55="Baja",AG55="Menor"),AND(AE55="Baja",AG55="Moderado"),AND(AE55="Media",AG55="Leve"),AND(AE55="Media",AG55="Menor"),AND(AE55="Media",AG55="Moderado"),AND(AE55="Alta",AG55="Leve"),AND(AE55="Alta",AG55="Menor")),"Moderado",IF(OR(AND(AE55="Muy Baja",AG55="Mayor"),AND(AE55="Baja",AG55="Mayor"),AND(AE55="Media",AG55="Mayor"),AND(AE55="Alta",AG55="Moderado"),AND(AE55="Alta",AG55="Mayor"),AND(AE55="Muy Alta",AG55="Leve"),AND(AE55="Muy Alta",AG55="Menor"),AND(AE55="Muy Alta",AG55="Moderado"),AND(AE55="Muy Alta",AG55="Mayor")),"Alto",IF(OR(AND(AE55="Muy Baja",AG55="Catastrófico"),AND(AE55="Baja",AG55="Catastrófico"),AND(AE55="Media",AG55="Catastrófico"),AND(AE55="Alta",AG55="Catastrófico"),AND(AE55="Muy Alta",AG55="Catastrófico")),"Extremo","")))),"")</f>
        <v/>
      </c>
      <c r="AJ55" s="101"/>
      <c r="AK55" s="131"/>
      <c r="AL55" s="132"/>
      <c r="AM55" s="132"/>
      <c r="AN55" s="103"/>
      <c r="AO55" s="382"/>
      <c r="AP55" s="382"/>
      <c r="AQ55" s="382"/>
    </row>
    <row r="56" spans="1:43" s="104" customFormat="1" ht="37.5" customHeight="1" x14ac:dyDescent="0.2">
      <c r="A56" s="397"/>
      <c r="B56" s="395"/>
      <c r="C56" s="339"/>
      <c r="D56" s="339"/>
      <c r="E56" s="507"/>
      <c r="F56" s="339"/>
      <c r="G56" s="339"/>
      <c r="H56" s="339"/>
      <c r="I56" s="339"/>
      <c r="J56" s="339"/>
      <c r="K56" s="339"/>
      <c r="L56" s="339"/>
      <c r="M56" s="382"/>
      <c r="N56" s="374"/>
      <c r="O56" s="366"/>
      <c r="P56" s="367"/>
      <c r="Q56" s="366">
        <f t="shared" ca="1" si="69"/>
        <v>0</v>
      </c>
      <c r="R56" s="374"/>
      <c r="S56" s="366"/>
      <c r="T56" s="365"/>
      <c r="U56" s="124">
        <v>5</v>
      </c>
      <c r="V56" s="93"/>
      <c r="W56" s="95" t="str">
        <f t="shared" si="73"/>
        <v/>
      </c>
      <c r="X56" s="96"/>
      <c r="Y56" s="96"/>
      <c r="Z56" s="97" t="str">
        <f t="shared" si="70"/>
        <v/>
      </c>
      <c r="AA56" s="96"/>
      <c r="AB56" s="96"/>
      <c r="AC56" s="96"/>
      <c r="AD56" s="98" t="str">
        <f t="shared" si="74"/>
        <v/>
      </c>
      <c r="AE56" s="99" t="str">
        <f t="shared" si="61"/>
        <v/>
      </c>
      <c r="AF56" s="97" t="str">
        <f t="shared" si="71"/>
        <v/>
      </c>
      <c r="AG56" s="99" t="str">
        <f t="shared" si="63"/>
        <v/>
      </c>
      <c r="AH56" s="97" t="str">
        <f t="shared" si="75"/>
        <v/>
      </c>
      <c r="AI56" s="100" t="str">
        <f t="shared" ref="AI56:AI57" si="76">IFERROR(IF(OR(AND(AE56="Muy Baja",AG56="Leve"),AND(AE56="Muy Baja",AG56="Menor"),AND(AE56="Baja",AG56="Leve")),"Bajo",IF(OR(AND(AE56="Muy baja",AG56="Moderado"),AND(AE56="Baja",AG56="Menor"),AND(AE56="Baja",AG56="Moderado"),AND(AE56="Media",AG56="Leve"),AND(AE56="Media",AG56="Menor"),AND(AE56="Media",AG56="Moderado"),AND(AE56="Alta",AG56="Leve"),AND(AE56="Alta",AG56="Menor")),"Moderado",IF(OR(AND(AE56="Muy Baja",AG56="Mayor"),AND(AE56="Baja",AG56="Mayor"),AND(AE56="Media",AG56="Mayor"),AND(AE56="Alta",AG56="Moderado"),AND(AE56="Alta",AG56="Mayor"),AND(AE56="Muy Alta",AG56="Leve"),AND(AE56="Muy Alta",AG56="Menor"),AND(AE56="Muy Alta",AG56="Moderado"),AND(AE56="Muy Alta",AG56="Mayor")),"Alto",IF(OR(AND(AE56="Muy Baja",AG56="Catastrófico"),AND(AE56="Baja",AG56="Catastrófico"),AND(AE56="Media",AG56="Catastrófico"),AND(AE56="Alta",AG56="Catastrófico"),AND(AE56="Muy Alta",AG56="Catastrófico")),"Extremo","")))),"")</f>
        <v/>
      </c>
      <c r="AJ56" s="101"/>
      <c r="AK56" s="131"/>
      <c r="AL56" s="132"/>
      <c r="AM56" s="132"/>
      <c r="AN56" s="103"/>
      <c r="AO56" s="382"/>
      <c r="AP56" s="382"/>
      <c r="AQ56" s="382"/>
    </row>
    <row r="57" spans="1:43" s="104" customFormat="1" ht="37.5" customHeight="1" x14ac:dyDescent="0.2">
      <c r="A57" s="397"/>
      <c r="B57" s="396"/>
      <c r="C57" s="339"/>
      <c r="D57" s="339"/>
      <c r="E57" s="507"/>
      <c r="F57" s="339"/>
      <c r="G57" s="339"/>
      <c r="H57" s="339"/>
      <c r="I57" s="339"/>
      <c r="J57" s="339"/>
      <c r="K57" s="339"/>
      <c r="L57" s="339"/>
      <c r="M57" s="382"/>
      <c r="N57" s="374"/>
      <c r="O57" s="366"/>
      <c r="P57" s="367"/>
      <c r="Q57" s="366">
        <f t="shared" ca="1" si="69"/>
        <v>0</v>
      </c>
      <c r="R57" s="374"/>
      <c r="S57" s="366"/>
      <c r="T57" s="365"/>
      <c r="U57" s="124">
        <v>6</v>
      </c>
      <c r="V57" s="93"/>
      <c r="W57" s="95" t="str">
        <f t="shared" si="73"/>
        <v/>
      </c>
      <c r="X57" s="96"/>
      <c r="Y57" s="96"/>
      <c r="Z57" s="97" t="str">
        <f t="shared" si="70"/>
        <v/>
      </c>
      <c r="AA57" s="96"/>
      <c r="AB57" s="96"/>
      <c r="AC57" s="96"/>
      <c r="AD57" s="98" t="str">
        <f t="shared" si="74"/>
        <v/>
      </c>
      <c r="AE57" s="99" t="str">
        <f t="shared" si="61"/>
        <v/>
      </c>
      <c r="AF57" s="97" t="str">
        <f t="shared" si="71"/>
        <v/>
      </c>
      <c r="AG57" s="99" t="str">
        <f t="shared" si="63"/>
        <v/>
      </c>
      <c r="AH57" s="97" t="str">
        <f t="shared" si="75"/>
        <v/>
      </c>
      <c r="AI57" s="100" t="str">
        <f t="shared" si="76"/>
        <v/>
      </c>
      <c r="AJ57" s="101"/>
      <c r="AK57" s="131"/>
      <c r="AL57" s="132"/>
      <c r="AM57" s="132"/>
      <c r="AN57" s="103"/>
      <c r="AO57" s="382"/>
      <c r="AP57" s="382"/>
      <c r="AQ57" s="382"/>
    </row>
    <row r="58" spans="1:43" s="104" customFormat="1" ht="37.5" customHeight="1" x14ac:dyDescent="0.2">
      <c r="A58" s="397">
        <v>8</v>
      </c>
      <c r="B58" s="394"/>
      <c r="C58" s="339"/>
      <c r="D58" s="339"/>
      <c r="E58" s="339"/>
      <c r="F58" s="339"/>
      <c r="G58" s="339"/>
      <c r="H58" s="339"/>
      <c r="I58" s="339"/>
      <c r="J58" s="339"/>
      <c r="K58" s="339"/>
      <c r="L58" s="339"/>
      <c r="M58" s="382"/>
      <c r="N58" s="374" t="str">
        <f>IF(M58&lt;=0,"",IF(M58&lt;=2,"Muy Baja",IF(M58&lt;=24,"Baja",IF(M58&lt;=500,"Media",IF(M58&lt;=5000,"Alta","Muy Alta")))))</f>
        <v/>
      </c>
      <c r="O58" s="366" t="str">
        <f>IF(N58="","",IF(N58="Muy Baja",0.2,IF(N58="Baja",0.4,IF(N58="Media",0.6,IF(N58="Alta",0.8,IF(N58="Muy Alta",1,))))))</f>
        <v/>
      </c>
      <c r="P58" s="367"/>
      <c r="Q58" s="366">
        <f ca="1">IF(NOT(ISERROR(MATCH(P58,'Tabla Impacto'!$B$222:$B$224,0))),'Tabla Impacto'!$F$224&amp;"Por favor no seleccionar los criterios de impacto(Afectación Económica o presupuestal y Pérdida Reputacional)",P58)</f>
        <v>0</v>
      </c>
      <c r="R58" s="374" t="str">
        <f ca="1">IF(OR(Q58='Tabla Impacto'!$C$12,Q58='Tabla Impacto'!$D$12),"Leve",IF(OR(Q58='Tabla Impacto'!$C$13,Q58='Tabla Impacto'!$D$13),"Menor",IF(OR(Q58='Tabla Impacto'!$C$14,Q58='Tabla Impacto'!$D$14),"Moderado",IF(OR(Q58='Tabla Impacto'!$C$15,Q58='Tabla Impacto'!$D$15),"Mayor",IF(OR(Q58='Tabla Impacto'!$C$16,Q58='Tabla Impacto'!$D$16),"Catastrófico","")))))</f>
        <v/>
      </c>
      <c r="S58" s="366" t="str">
        <f ca="1">IF(R58="","",IF(R58="Leve",0.2,IF(R58="Menor",0.4,IF(R58="Moderado",0.6,IF(R58="Mayor",0.8,IF(R58="Catastrófico",1,))))))</f>
        <v/>
      </c>
      <c r="T58" s="365" t="str">
        <f ca="1">IF(OR(AND(N58="Muy Baja",R58="Leve"),AND(N58="Muy Baja",R58="Menor"),AND(N58="Baja",R58="Leve")),"Bajo",IF(OR(AND(N58="Muy baja",R58="Moderado"),AND(N58="Baja",R58="Menor"),AND(N58="Baja",R58="Moderado"),AND(N58="Media",R58="Leve"),AND(N58="Media",R58="Menor"),AND(N58="Media",R58="Moderado"),AND(N58="Alta",R58="Leve"),AND(N58="Alta",R58="Menor")),"Moderado",IF(OR(AND(N58="Muy Baja",R58="Mayor"),AND(N58="Baja",R58="Mayor"),AND(N58="Media",R58="Mayor"),AND(N58="Alta",R58="Moderado"),AND(N58="Alta",R58="Mayor"),AND(N58="Muy Alta",R58="Leve"),AND(N58="Muy Alta",R58="Menor"),AND(N58="Muy Alta",R58="Moderado"),AND(N58="Muy Alta",R58="Mayor")),"Alto",IF(OR(AND(N58="Muy Baja",R58="Catastrófico"),AND(N58="Baja",R58="Catastrófico"),AND(N58="Media",R58="Catastrófico"),AND(N58="Alta",R58="Catastrófico"),AND(N58="Muy Alta",R58="Catastrófico")),"Extremo",""))))</f>
        <v/>
      </c>
      <c r="U58" s="124">
        <v>1</v>
      </c>
      <c r="V58" s="93"/>
      <c r="W58" s="95" t="str">
        <f>IF(OR(X58="Preventivo",X58="Detectivo"),"Probabilidad",IF(X58="Correctivo","Impacto",""))</f>
        <v/>
      </c>
      <c r="X58" s="96"/>
      <c r="Y58" s="96"/>
      <c r="Z58" s="97" t="str">
        <f>IF(AND(X58="Preventivo",Y58="Automático"),"50%",IF(AND(X58="Preventivo",Y58="Manual"),"40%",IF(AND(X58="Detectivo",Y58="Automático"),"40%",IF(AND(X58="Detectivo",Y58="Manual"),"30%",IF(AND(X58="Correctivo",Y58="Automático"),"35%",IF(AND(X58="Correctivo",Y58="Manual"),"25%",""))))))</f>
        <v/>
      </c>
      <c r="AA58" s="96"/>
      <c r="AB58" s="96"/>
      <c r="AC58" s="96"/>
      <c r="AD58" s="98" t="str">
        <f>IFERROR(IF(W58="Probabilidad",(O58-(+O58*Z58)),IF(W58="Impacto",O58,"")),"")</f>
        <v/>
      </c>
      <c r="AE58" s="99" t="str">
        <f>IFERROR(IF(AD58="","",IF(AD58&lt;=0.2,"Muy Baja",IF(AD58&lt;=0.4,"Baja",IF(AD58&lt;=0.6,"Media",IF(AD58&lt;=0.8,"Alta","Muy Alta"))))),"")</f>
        <v/>
      </c>
      <c r="AF58" s="97" t="str">
        <f>+AD58</f>
        <v/>
      </c>
      <c r="AG58" s="99" t="str">
        <f>IFERROR(IF(AH58="","",IF(AH58&lt;=0.2,"Leve",IF(AH58&lt;=0.4,"Menor",IF(AH58&lt;=0.6,"Moderado",IF(AH58&lt;=0.8,"Mayor","Catastrófico"))))),"")</f>
        <v/>
      </c>
      <c r="AH58" s="97" t="str">
        <f>IFERROR(IF(W58="Impacto",(S58-(+S58*Z58)),IF(W58="Probabilidad",S58,"")),"")</f>
        <v/>
      </c>
      <c r="AI58" s="100" t="str">
        <f>IFERROR(IF(OR(AND(AE58="Muy Baja",AG58="Leve"),AND(AE58="Muy Baja",AG58="Menor"),AND(AE58="Baja",AG58="Leve")),"Bajo",IF(OR(AND(AE58="Muy baja",AG58="Moderado"),AND(AE58="Baja",AG58="Menor"),AND(AE58="Baja",AG58="Moderado"),AND(AE58="Media",AG58="Leve"),AND(AE58="Media",AG58="Menor"),AND(AE58="Media",AG58="Moderado"),AND(AE58="Alta",AG58="Leve"),AND(AE58="Alta",AG58="Menor")),"Moderado",IF(OR(AND(AE58="Muy Baja",AG58="Mayor"),AND(AE58="Baja",AG58="Mayor"),AND(AE58="Media",AG58="Mayor"),AND(AE58="Alta",AG58="Moderado"),AND(AE58="Alta",AG58="Mayor"),AND(AE58="Muy Alta",AG58="Leve"),AND(AE58="Muy Alta",AG58="Menor"),AND(AE58="Muy Alta",AG58="Moderado"),AND(AE58="Muy Alta",AG58="Mayor")),"Alto",IF(OR(AND(AE58="Muy Baja",AG58="Catastrófico"),AND(AE58="Baja",AG58="Catastrófico"),AND(AE58="Media",AG58="Catastrófico"),AND(AE58="Alta",AG58="Catastrófico"),AND(AE58="Muy Alta",AG58="Catastrófico")),"Extremo","")))),"")</f>
        <v/>
      </c>
      <c r="AJ58" s="101"/>
      <c r="AK58" s="131"/>
      <c r="AL58" s="132"/>
      <c r="AM58" s="132"/>
      <c r="AN58" s="103"/>
      <c r="AO58" s="382"/>
      <c r="AP58" s="382"/>
      <c r="AQ58" s="382"/>
    </row>
    <row r="59" spans="1:43" s="104" customFormat="1" ht="37.5" customHeight="1" x14ac:dyDescent="0.2">
      <c r="A59" s="397"/>
      <c r="B59" s="395"/>
      <c r="C59" s="339"/>
      <c r="D59" s="339"/>
      <c r="E59" s="339"/>
      <c r="F59" s="339"/>
      <c r="G59" s="339"/>
      <c r="H59" s="339"/>
      <c r="I59" s="339"/>
      <c r="J59" s="339"/>
      <c r="K59" s="339"/>
      <c r="L59" s="339"/>
      <c r="M59" s="382"/>
      <c r="N59" s="374"/>
      <c r="O59" s="366"/>
      <c r="P59" s="367"/>
      <c r="Q59" s="366">
        <f ca="1">IF(NOT(ISERROR(MATCH(P59,_xlfn.ANCHORARRAY(F70),0))),O72&amp;"Por favor no seleccionar los criterios de impacto",P59)</f>
        <v>0</v>
      </c>
      <c r="R59" s="374"/>
      <c r="S59" s="366"/>
      <c r="T59" s="365"/>
      <c r="U59" s="124">
        <v>2</v>
      </c>
      <c r="V59" s="93"/>
      <c r="W59" s="95" t="str">
        <f>IF(OR(X59="Preventivo",X59="Detectivo"),"Probabilidad",IF(X59="Correctivo","Impacto",""))</f>
        <v/>
      </c>
      <c r="X59" s="96"/>
      <c r="Y59" s="96"/>
      <c r="Z59" s="97" t="str">
        <f t="shared" ref="Z59:Z63" si="77">IF(AND(X59="Preventivo",Y59="Automático"),"50%",IF(AND(X59="Preventivo",Y59="Manual"),"40%",IF(AND(X59="Detectivo",Y59="Automático"),"40%",IF(AND(X59="Detectivo",Y59="Manual"),"30%",IF(AND(X59="Correctivo",Y59="Automático"),"35%",IF(AND(X59="Correctivo",Y59="Manual"),"25%",""))))))</f>
        <v/>
      </c>
      <c r="AA59" s="96"/>
      <c r="AB59" s="96"/>
      <c r="AC59" s="96"/>
      <c r="AD59" s="98" t="str">
        <f>IFERROR(IF(AND(W58="Probabilidad",W59="Probabilidad"),(AF58-(+AF58*Z59)),IF(W59="Probabilidad",(O58-(+O58*Z59)),IF(W59="Impacto",AF58,""))),"")</f>
        <v/>
      </c>
      <c r="AE59" s="99" t="str">
        <f t="shared" si="61"/>
        <v/>
      </c>
      <c r="AF59" s="97" t="str">
        <f t="shared" ref="AF59:AF63" si="78">+AD59</f>
        <v/>
      </c>
      <c r="AG59" s="99" t="str">
        <f t="shared" si="63"/>
        <v/>
      </c>
      <c r="AH59" s="97" t="str">
        <f>IFERROR(IF(AND(W58="Impacto",W59="Impacto"),(AH52-(+AH52*Z59)),IF(W59="Impacto",($S$58-(+$S$58*Z59)),IF(W59="Probabilidad",AH52,""))),"")</f>
        <v/>
      </c>
      <c r="AI59" s="100" t="str">
        <f t="shared" ref="AI59:AI60" si="79">IFERROR(IF(OR(AND(AE59="Muy Baja",AG59="Leve"),AND(AE59="Muy Baja",AG59="Menor"),AND(AE59="Baja",AG59="Leve")),"Bajo",IF(OR(AND(AE59="Muy baja",AG59="Moderado"),AND(AE59="Baja",AG59="Menor"),AND(AE59="Baja",AG59="Moderado"),AND(AE59="Media",AG59="Leve"),AND(AE59="Media",AG59="Menor"),AND(AE59="Media",AG59="Moderado"),AND(AE59="Alta",AG59="Leve"),AND(AE59="Alta",AG59="Menor")),"Moderado",IF(OR(AND(AE59="Muy Baja",AG59="Mayor"),AND(AE59="Baja",AG59="Mayor"),AND(AE59="Media",AG59="Mayor"),AND(AE59="Alta",AG59="Moderado"),AND(AE59="Alta",AG59="Mayor"),AND(AE59="Muy Alta",AG59="Leve"),AND(AE59="Muy Alta",AG59="Menor"),AND(AE59="Muy Alta",AG59="Moderado"),AND(AE59="Muy Alta",AG59="Mayor")),"Alto",IF(OR(AND(AE59="Muy Baja",AG59="Catastrófico"),AND(AE59="Baja",AG59="Catastrófico"),AND(AE59="Media",AG59="Catastrófico"),AND(AE59="Alta",AG59="Catastrófico"),AND(AE59="Muy Alta",AG59="Catastrófico")),"Extremo","")))),"")</f>
        <v/>
      </c>
      <c r="AJ59" s="101"/>
      <c r="AK59" s="131"/>
      <c r="AL59" s="132"/>
      <c r="AM59" s="132"/>
      <c r="AN59" s="103"/>
      <c r="AO59" s="382"/>
      <c r="AP59" s="382"/>
      <c r="AQ59" s="382"/>
    </row>
    <row r="60" spans="1:43" s="104" customFormat="1" ht="37.5" customHeight="1" x14ac:dyDescent="0.2">
      <c r="A60" s="397"/>
      <c r="B60" s="395"/>
      <c r="C60" s="339"/>
      <c r="D60" s="339"/>
      <c r="E60" s="339"/>
      <c r="F60" s="339"/>
      <c r="G60" s="339"/>
      <c r="H60" s="339"/>
      <c r="I60" s="339"/>
      <c r="J60" s="339"/>
      <c r="K60" s="339"/>
      <c r="L60" s="339"/>
      <c r="M60" s="382"/>
      <c r="N60" s="374"/>
      <c r="O60" s="366"/>
      <c r="P60" s="367"/>
      <c r="Q60" s="366">
        <f ca="1">IF(NOT(ISERROR(MATCH(P60,_xlfn.ANCHORARRAY(F71),0))),O73&amp;"Por favor no seleccionar los criterios de impacto",P60)</f>
        <v>0</v>
      </c>
      <c r="R60" s="374"/>
      <c r="S60" s="366"/>
      <c r="T60" s="365"/>
      <c r="U60" s="124">
        <v>3</v>
      </c>
      <c r="V60" s="94"/>
      <c r="W60" s="95" t="str">
        <f>IF(OR(X60="Preventivo",X60="Detectivo"),"Probabilidad",IF(X60="Correctivo","Impacto",""))</f>
        <v/>
      </c>
      <c r="X60" s="96"/>
      <c r="Y60" s="96"/>
      <c r="Z60" s="97" t="str">
        <f t="shared" si="77"/>
        <v/>
      </c>
      <c r="AA60" s="96"/>
      <c r="AB60" s="96"/>
      <c r="AC60" s="96"/>
      <c r="AD60" s="98" t="str">
        <f>IFERROR(IF(AND(W59="Probabilidad",W60="Probabilidad"),(AF59-(+AF59*Z60)),IF(AND(W59="Impacto",W60="Probabilidad"),(AF58-(+AF58*Z60)),IF(W60="Impacto",AF59,""))),"")</f>
        <v/>
      </c>
      <c r="AE60" s="99" t="str">
        <f t="shared" si="61"/>
        <v/>
      </c>
      <c r="AF60" s="97" t="str">
        <f t="shared" si="78"/>
        <v/>
      </c>
      <c r="AG60" s="99" t="str">
        <f t="shared" si="63"/>
        <v/>
      </c>
      <c r="AH60" s="97" t="str">
        <f>IFERROR(IF(AND(W59="Impacto",W60="Impacto"),(AH59-(+AH59*Z60)),IF(AND(W59="Probabilidad",W60="Impacto"),(AH58-(+AH58*Z60)),IF(W60="Probabilidad",AH59,""))),"")</f>
        <v/>
      </c>
      <c r="AI60" s="100" t="str">
        <f t="shared" si="79"/>
        <v/>
      </c>
      <c r="AJ60" s="101"/>
      <c r="AK60" s="131"/>
      <c r="AL60" s="132"/>
      <c r="AM60" s="132"/>
      <c r="AN60" s="103"/>
      <c r="AO60" s="382"/>
      <c r="AP60" s="382"/>
      <c r="AQ60" s="382"/>
    </row>
    <row r="61" spans="1:43" s="104" customFormat="1" ht="37.5" customHeight="1" x14ac:dyDescent="0.2">
      <c r="A61" s="397"/>
      <c r="B61" s="395"/>
      <c r="C61" s="339"/>
      <c r="D61" s="339"/>
      <c r="E61" s="339"/>
      <c r="F61" s="339"/>
      <c r="G61" s="339"/>
      <c r="H61" s="339"/>
      <c r="I61" s="339"/>
      <c r="J61" s="339"/>
      <c r="K61" s="339"/>
      <c r="L61" s="339"/>
      <c r="M61" s="382"/>
      <c r="N61" s="374"/>
      <c r="O61" s="366"/>
      <c r="P61" s="367"/>
      <c r="Q61" s="366">
        <f ca="1">IF(NOT(ISERROR(MATCH(P61,_xlfn.ANCHORARRAY(F72),0))),O74&amp;"Por favor no seleccionar los criterios de impacto",P61)</f>
        <v>0</v>
      </c>
      <c r="R61" s="374"/>
      <c r="S61" s="366"/>
      <c r="T61" s="365"/>
      <c r="U61" s="124">
        <v>4</v>
      </c>
      <c r="V61" s="93"/>
      <c r="W61" s="95" t="str">
        <f t="shared" ref="W61:W63" si="80">IF(OR(X61="Preventivo",X61="Detectivo"),"Probabilidad",IF(X61="Correctivo","Impacto",""))</f>
        <v/>
      </c>
      <c r="X61" s="96"/>
      <c r="Y61" s="96"/>
      <c r="Z61" s="97" t="str">
        <f t="shared" si="77"/>
        <v/>
      </c>
      <c r="AA61" s="96"/>
      <c r="AB61" s="96"/>
      <c r="AC61" s="96"/>
      <c r="AD61" s="98" t="str">
        <f t="shared" ref="AD61:AD63" si="81">IFERROR(IF(AND(W60="Probabilidad",W61="Probabilidad"),(AF60-(+AF60*Z61)),IF(AND(W60="Impacto",W61="Probabilidad"),(AF59-(+AF59*Z61)),IF(W61="Impacto",AF60,""))),"")</f>
        <v/>
      </c>
      <c r="AE61" s="99" t="str">
        <f t="shared" si="61"/>
        <v/>
      </c>
      <c r="AF61" s="97" t="str">
        <f t="shared" si="78"/>
        <v/>
      </c>
      <c r="AG61" s="99" t="str">
        <f t="shared" si="63"/>
        <v/>
      </c>
      <c r="AH61" s="97" t="str">
        <f t="shared" ref="AH61:AH63" si="82">IFERROR(IF(AND(W60="Impacto",W61="Impacto"),(AH60-(+AH60*Z61)),IF(AND(W60="Probabilidad",W61="Impacto"),(AH59-(+AH59*Z61)),IF(W61="Probabilidad",AH60,""))),"")</f>
        <v/>
      </c>
      <c r="AI61" s="100" t="str">
        <f>IFERROR(IF(OR(AND(AE61="Muy Baja",AG61="Leve"),AND(AE61="Muy Baja",AG61="Menor"),AND(AE61="Baja",AG61="Leve")),"Bajo",IF(OR(AND(AE61="Muy baja",AG61="Moderado"),AND(AE61="Baja",AG61="Menor"),AND(AE61="Baja",AG61="Moderado"),AND(AE61="Media",AG61="Leve"),AND(AE61="Media",AG61="Menor"),AND(AE61="Media",AG61="Moderado"),AND(AE61="Alta",AG61="Leve"),AND(AE61="Alta",AG61="Menor")),"Moderado",IF(OR(AND(AE61="Muy Baja",AG61="Mayor"),AND(AE61="Baja",AG61="Mayor"),AND(AE61="Media",AG61="Mayor"),AND(AE61="Alta",AG61="Moderado"),AND(AE61="Alta",AG61="Mayor"),AND(AE61="Muy Alta",AG61="Leve"),AND(AE61="Muy Alta",AG61="Menor"),AND(AE61="Muy Alta",AG61="Moderado"),AND(AE61="Muy Alta",AG61="Mayor")),"Alto",IF(OR(AND(AE61="Muy Baja",AG61="Catastrófico"),AND(AE61="Baja",AG61="Catastrófico"),AND(AE61="Media",AG61="Catastrófico"),AND(AE61="Alta",AG61="Catastrófico"),AND(AE61="Muy Alta",AG61="Catastrófico")),"Extremo","")))),"")</f>
        <v/>
      </c>
      <c r="AJ61" s="101"/>
      <c r="AK61" s="131"/>
      <c r="AL61" s="132"/>
      <c r="AM61" s="132"/>
      <c r="AN61" s="103"/>
      <c r="AO61" s="382"/>
      <c r="AP61" s="382"/>
      <c r="AQ61" s="382"/>
    </row>
    <row r="62" spans="1:43" s="104" customFormat="1" ht="37.5" customHeight="1" x14ac:dyDescent="0.2">
      <c r="A62" s="397"/>
      <c r="B62" s="395"/>
      <c r="C62" s="339"/>
      <c r="D62" s="339"/>
      <c r="E62" s="339"/>
      <c r="F62" s="339"/>
      <c r="G62" s="339"/>
      <c r="H62" s="339"/>
      <c r="I62" s="339"/>
      <c r="J62" s="339"/>
      <c r="K62" s="339"/>
      <c r="L62" s="339"/>
      <c r="M62" s="382"/>
      <c r="N62" s="374"/>
      <c r="O62" s="366"/>
      <c r="P62" s="367"/>
      <c r="Q62" s="366">
        <f ca="1">IF(NOT(ISERROR(MATCH(P62,_xlfn.ANCHORARRAY(F73),0))),O75&amp;"Por favor no seleccionar los criterios de impacto",P62)</f>
        <v>0</v>
      </c>
      <c r="R62" s="374"/>
      <c r="S62" s="366"/>
      <c r="T62" s="365"/>
      <c r="U62" s="124">
        <v>5</v>
      </c>
      <c r="V62" s="93"/>
      <c r="W62" s="95" t="str">
        <f t="shared" si="80"/>
        <v/>
      </c>
      <c r="X62" s="96"/>
      <c r="Y62" s="96"/>
      <c r="Z62" s="97" t="str">
        <f t="shared" si="77"/>
        <v/>
      </c>
      <c r="AA62" s="96"/>
      <c r="AB62" s="96"/>
      <c r="AC62" s="96"/>
      <c r="AD62" s="98" t="str">
        <f t="shared" si="81"/>
        <v/>
      </c>
      <c r="AE62" s="99" t="str">
        <f t="shared" si="61"/>
        <v/>
      </c>
      <c r="AF62" s="97" t="str">
        <f t="shared" si="78"/>
        <v/>
      </c>
      <c r="AG62" s="99" t="str">
        <f t="shared" si="63"/>
        <v/>
      </c>
      <c r="AH62" s="97" t="str">
        <f t="shared" si="82"/>
        <v/>
      </c>
      <c r="AI62" s="100" t="str">
        <f t="shared" ref="AI62:AI63" si="83">IFERROR(IF(OR(AND(AE62="Muy Baja",AG62="Leve"),AND(AE62="Muy Baja",AG62="Menor"),AND(AE62="Baja",AG62="Leve")),"Bajo",IF(OR(AND(AE62="Muy baja",AG62="Moderado"),AND(AE62="Baja",AG62="Menor"),AND(AE62="Baja",AG62="Moderado"),AND(AE62="Media",AG62="Leve"),AND(AE62="Media",AG62="Menor"),AND(AE62="Media",AG62="Moderado"),AND(AE62="Alta",AG62="Leve"),AND(AE62="Alta",AG62="Menor")),"Moderado",IF(OR(AND(AE62="Muy Baja",AG62="Mayor"),AND(AE62="Baja",AG62="Mayor"),AND(AE62="Media",AG62="Mayor"),AND(AE62="Alta",AG62="Moderado"),AND(AE62="Alta",AG62="Mayor"),AND(AE62="Muy Alta",AG62="Leve"),AND(AE62="Muy Alta",AG62="Menor"),AND(AE62="Muy Alta",AG62="Moderado"),AND(AE62="Muy Alta",AG62="Mayor")),"Alto",IF(OR(AND(AE62="Muy Baja",AG62="Catastrófico"),AND(AE62="Baja",AG62="Catastrófico"),AND(AE62="Media",AG62="Catastrófico"),AND(AE62="Alta",AG62="Catastrófico"),AND(AE62="Muy Alta",AG62="Catastrófico")),"Extremo","")))),"")</f>
        <v/>
      </c>
      <c r="AJ62" s="101"/>
      <c r="AK62" s="131"/>
      <c r="AL62" s="132"/>
      <c r="AM62" s="132"/>
      <c r="AN62" s="103"/>
      <c r="AO62" s="382"/>
      <c r="AP62" s="382"/>
      <c r="AQ62" s="382"/>
    </row>
    <row r="63" spans="1:43" s="104" customFormat="1" ht="37.5" customHeight="1" x14ac:dyDescent="0.2">
      <c r="A63" s="397"/>
      <c r="B63" s="396"/>
      <c r="C63" s="339"/>
      <c r="D63" s="339"/>
      <c r="E63" s="339"/>
      <c r="F63" s="339"/>
      <c r="G63" s="339"/>
      <c r="H63" s="339"/>
      <c r="I63" s="339"/>
      <c r="J63" s="339"/>
      <c r="K63" s="339"/>
      <c r="L63" s="339"/>
      <c r="M63" s="382"/>
      <c r="N63" s="374"/>
      <c r="O63" s="366"/>
      <c r="P63" s="367"/>
      <c r="Q63" s="366">
        <f ca="1">IF(NOT(ISERROR(MATCH(P63,_xlfn.ANCHORARRAY(F74),0))),O76&amp;"Por favor no seleccionar los criterios de impacto",P63)</f>
        <v>0</v>
      </c>
      <c r="R63" s="374"/>
      <c r="S63" s="366"/>
      <c r="T63" s="365"/>
      <c r="U63" s="124">
        <v>6</v>
      </c>
      <c r="V63" s="93"/>
      <c r="W63" s="95" t="str">
        <f t="shared" si="80"/>
        <v/>
      </c>
      <c r="X63" s="96"/>
      <c r="Y63" s="96"/>
      <c r="Z63" s="97" t="str">
        <f t="shared" si="77"/>
        <v/>
      </c>
      <c r="AA63" s="96"/>
      <c r="AB63" s="96"/>
      <c r="AC63" s="96"/>
      <c r="AD63" s="98" t="str">
        <f t="shared" si="81"/>
        <v/>
      </c>
      <c r="AE63" s="99" t="str">
        <f t="shared" si="61"/>
        <v/>
      </c>
      <c r="AF63" s="97" t="str">
        <f t="shared" si="78"/>
        <v/>
      </c>
      <c r="AG63" s="99" t="str">
        <f t="shared" si="63"/>
        <v/>
      </c>
      <c r="AH63" s="97" t="str">
        <f t="shared" si="82"/>
        <v/>
      </c>
      <c r="AI63" s="100" t="str">
        <f t="shared" si="83"/>
        <v/>
      </c>
      <c r="AJ63" s="101"/>
      <c r="AK63" s="131"/>
      <c r="AL63" s="132"/>
      <c r="AM63" s="132"/>
      <c r="AN63" s="103"/>
      <c r="AO63" s="382"/>
      <c r="AP63" s="382"/>
      <c r="AQ63" s="382"/>
    </row>
    <row r="64" spans="1:43" s="104" customFormat="1" ht="37.5" customHeight="1" x14ac:dyDescent="0.2">
      <c r="A64" s="397">
        <v>9</v>
      </c>
      <c r="B64" s="394"/>
      <c r="C64" s="339"/>
      <c r="D64" s="339"/>
      <c r="E64" s="339"/>
      <c r="F64" s="339"/>
      <c r="G64" s="339"/>
      <c r="H64" s="339"/>
      <c r="I64" s="339"/>
      <c r="J64" s="339"/>
      <c r="K64" s="339"/>
      <c r="L64" s="339"/>
      <c r="M64" s="382"/>
      <c r="N64" s="374" t="str">
        <f>IF(M64&lt;=0,"",IF(M64&lt;=2,"Muy Baja",IF(M64&lt;=24,"Baja",IF(M64&lt;=500,"Media",IF(M64&lt;=5000,"Alta","Muy Alta")))))</f>
        <v/>
      </c>
      <c r="O64" s="366" t="str">
        <f>IF(N64="","",IF(N64="Muy Baja",0.2,IF(N64="Baja",0.4,IF(N64="Media",0.6,IF(N64="Alta",0.8,IF(N64="Muy Alta",1,))))))</f>
        <v/>
      </c>
      <c r="P64" s="367"/>
      <c r="Q64" s="366">
        <f ca="1">IF(NOT(ISERROR(MATCH(P64,'Tabla Impacto'!$B$222:$B$224,0))),'Tabla Impacto'!$F$224&amp;"Por favor no seleccionar los criterios de impacto(Afectación Económica o presupuestal y Pérdida Reputacional)",P64)</f>
        <v>0</v>
      </c>
      <c r="R64" s="374" t="str">
        <f ca="1">IF(OR(Q64='Tabla Impacto'!$C$12,Q64='Tabla Impacto'!$D$12),"Leve",IF(OR(Q64='Tabla Impacto'!$C$13,Q64='Tabla Impacto'!$D$13),"Menor",IF(OR(Q64='Tabla Impacto'!$C$14,Q64='Tabla Impacto'!$D$14),"Moderado",IF(OR(Q64='Tabla Impacto'!$C$15,Q64='Tabla Impacto'!$D$15),"Mayor",IF(OR(Q64='Tabla Impacto'!$C$16,Q64='Tabla Impacto'!$D$16),"Catastrófico","")))))</f>
        <v/>
      </c>
      <c r="S64" s="366" t="str">
        <f ca="1">IF(R64="","",IF(R64="Leve",0.2,IF(R64="Menor",0.4,IF(R64="Moderado",0.6,IF(R64="Mayor",0.8,IF(R64="Catastrófico",1,))))))</f>
        <v/>
      </c>
      <c r="T64" s="365" t="str">
        <f ca="1">IF(OR(AND(N64="Muy Baja",R64="Leve"),AND(N64="Muy Baja",R64="Menor"),AND(N64="Baja",R64="Leve")),"Bajo",IF(OR(AND(N64="Muy baja",R64="Moderado"),AND(N64="Baja",R64="Menor"),AND(N64="Baja",R64="Moderado"),AND(N64="Media",R64="Leve"),AND(N64="Media",R64="Menor"),AND(N64="Media",R64="Moderado"),AND(N64="Alta",R64="Leve"),AND(N64="Alta",R64="Menor")),"Moderado",IF(OR(AND(N64="Muy Baja",R64="Mayor"),AND(N64="Baja",R64="Mayor"),AND(N64="Media",R64="Mayor"),AND(N64="Alta",R64="Moderado"),AND(N64="Alta",R64="Mayor"),AND(N64="Muy Alta",R64="Leve"),AND(N64="Muy Alta",R64="Menor"),AND(N64="Muy Alta",R64="Moderado"),AND(N64="Muy Alta",R64="Mayor")),"Alto",IF(OR(AND(N64="Muy Baja",R64="Catastrófico"),AND(N64="Baja",R64="Catastrófico"),AND(N64="Media",R64="Catastrófico"),AND(N64="Alta",R64="Catastrófico"),AND(N64="Muy Alta",R64="Catastrófico")),"Extremo",""))))</f>
        <v/>
      </c>
      <c r="U64" s="124">
        <v>1</v>
      </c>
      <c r="V64" s="93"/>
      <c r="W64" s="95" t="str">
        <f>IF(OR(X64="Preventivo",X64="Detectivo"),"Probabilidad",IF(X64="Correctivo","Impacto",""))</f>
        <v/>
      </c>
      <c r="X64" s="96"/>
      <c r="Y64" s="96"/>
      <c r="Z64" s="97" t="str">
        <f>IF(AND(X64="Preventivo",Y64="Automático"),"50%",IF(AND(X64="Preventivo",Y64="Manual"),"40%",IF(AND(X64="Detectivo",Y64="Automático"),"40%",IF(AND(X64="Detectivo",Y64="Manual"),"30%",IF(AND(X64="Correctivo",Y64="Automático"),"35%",IF(AND(X64="Correctivo",Y64="Manual"),"25%",""))))))</f>
        <v/>
      </c>
      <c r="AA64" s="96"/>
      <c r="AB64" s="96"/>
      <c r="AC64" s="96"/>
      <c r="AD64" s="98" t="str">
        <f>IFERROR(IF(W64="Probabilidad",(O64-(+O64*Z64)),IF(W64="Impacto",O64,"")),"")</f>
        <v/>
      </c>
      <c r="AE64" s="99" t="str">
        <f>IFERROR(IF(AD64="","",IF(AD64&lt;=0.2,"Muy Baja",IF(AD64&lt;=0.4,"Baja",IF(AD64&lt;=0.6,"Media",IF(AD64&lt;=0.8,"Alta","Muy Alta"))))),"")</f>
        <v/>
      </c>
      <c r="AF64" s="97" t="str">
        <f>+AD64</f>
        <v/>
      </c>
      <c r="AG64" s="99" t="str">
        <f>IFERROR(IF(AH64="","",IF(AH64&lt;=0.2,"Leve",IF(AH64&lt;=0.4,"Menor",IF(AH64&lt;=0.6,"Moderado",IF(AH64&lt;=0.8,"Mayor","Catastrófico"))))),"")</f>
        <v/>
      </c>
      <c r="AH64" s="97" t="str">
        <f>IFERROR(IF(W64="Impacto",(S64-(+S64*Z64)),IF(W64="Probabilidad",S64,"")),"")</f>
        <v/>
      </c>
      <c r="AI64" s="100" t="str">
        <f>IFERROR(IF(OR(AND(AE64="Muy Baja",AG64="Leve"),AND(AE64="Muy Baja",AG64="Menor"),AND(AE64="Baja",AG64="Leve")),"Bajo",IF(OR(AND(AE64="Muy baja",AG64="Moderado"),AND(AE64="Baja",AG64="Menor"),AND(AE64="Baja",AG64="Moderado"),AND(AE64="Media",AG64="Leve"),AND(AE64="Media",AG64="Menor"),AND(AE64="Media",AG64="Moderado"),AND(AE64="Alta",AG64="Leve"),AND(AE64="Alta",AG64="Menor")),"Moderado",IF(OR(AND(AE64="Muy Baja",AG64="Mayor"),AND(AE64="Baja",AG64="Mayor"),AND(AE64="Media",AG64="Mayor"),AND(AE64="Alta",AG64="Moderado"),AND(AE64="Alta",AG64="Mayor"),AND(AE64="Muy Alta",AG64="Leve"),AND(AE64="Muy Alta",AG64="Menor"),AND(AE64="Muy Alta",AG64="Moderado"),AND(AE64="Muy Alta",AG64="Mayor")),"Alto",IF(OR(AND(AE64="Muy Baja",AG64="Catastrófico"),AND(AE64="Baja",AG64="Catastrófico"),AND(AE64="Media",AG64="Catastrófico"),AND(AE64="Alta",AG64="Catastrófico"),AND(AE64="Muy Alta",AG64="Catastrófico")),"Extremo","")))),"")</f>
        <v/>
      </c>
      <c r="AJ64" s="101"/>
      <c r="AK64" s="131"/>
      <c r="AL64" s="132"/>
      <c r="AM64" s="132"/>
      <c r="AN64" s="103"/>
      <c r="AO64" s="382"/>
      <c r="AP64" s="382"/>
      <c r="AQ64" s="382"/>
    </row>
    <row r="65" spans="1:43" s="104" customFormat="1" ht="37.5" customHeight="1" x14ac:dyDescent="0.2">
      <c r="A65" s="397"/>
      <c r="B65" s="395"/>
      <c r="C65" s="339"/>
      <c r="D65" s="339"/>
      <c r="E65" s="339"/>
      <c r="F65" s="339"/>
      <c r="G65" s="339"/>
      <c r="H65" s="339"/>
      <c r="I65" s="339"/>
      <c r="J65" s="339"/>
      <c r="K65" s="339"/>
      <c r="L65" s="339"/>
      <c r="M65" s="382"/>
      <c r="N65" s="374"/>
      <c r="O65" s="366"/>
      <c r="P65" s="367"/>
      <c r="Q65" s="366">
        <f ca="1">IF(NOT(ISERROR(MATCH(P65,_xlfn.ANCHORARRAY(F76),0))),O78&amp;"Por favor no seleccionar los criterios de impacto",P65)</f>
        <v>0</v>
      </c>
      <c r="R65" s="374"/>
      <c r="S65" s="366"/>
      <c r="T65" s="365"/>
      <c r="U65" s="124">
        <v>2</v>
      </c>
      <c r="V65" s="93"/>
      <c r="W65" s="95" t="str">
        <f>IF(OR(X65="Preventivo",X65="Detectivo"),"Probabilidad",IF(X65="Correctivo","Impacto",""))</f>
        <v/>
      </c>
      <c r="X65" s="96"/>
      <c r="Y65" s="96"/>
      <c r="Z65" s="97" t="str">
        <f t="shared" ref="Z65:Z69" si="84">IF(AND(X65="Preventivo",Y65="Automático"),"50%",IF(AND(X65="Preventivo",Y65="Manual"),"40%",IF(AND(X65="Detectivo",Y65="Automático"),"40%",IF(AND(X65="Detectivo",Y65="Manual"),"30%",IF(AND(X65="Correctivo",Y65="Automático"),"35%",IF(AND(X65="Correctivo",Y65="Manual"),"25%",""))))))</f>
        <v/>
      </c>
      <c r="AA65" s="96"/>
      <c r="AB65" s="96"/>
      <c r="AC65" s="96"/>
      <c r="AD65" s="98" t="str">
        <f>IFERROR(IF(AND(W64="Probabilidad",W65="Probabilidad"),(AF64-(+AF64*Z65)),IF(W65="Probabilidad",(O64-(+O64*Z65)),IF(W65="Impacto",AF64,""))),"")</f>
        <v/>
      </c>
      <c r="AE65" s="99" t="str">
        <f t="shared" si="61"/>
        <v/>
      </c>
      <c r="AF65" s="97" t="str">
        <f t="shared" ref="AF65:AF69" si="85">+AD65</f>
        <v/>
      </c>
      <c r="AG65" s="99" t="str">
        <f t="shared" si="63"/>
        <v/>
      </c>
      <c r="AH65" s="97" t="str">
        <f>IFERROR(IF(AND(W64="Impacto",W65="Impacto"),(AH58-(+AH58*Z65)),IF(W65="Impacto",($S$64-(+$S$64*Z65)),IF(W65="Probabilidad",AH58,""))),"")</f>
        <v/>
      </c>
      <c r="AI65" s="100" t="str">
        <f t="shared" ref="AI65:AI66" si="86">IFERROR(IF(OR(AND(AE65="Muy Baja",AG65="Leve"),AND(AE65="Muy Baja",AG65="Menor"),AND(AE65="Baja",AG65="Leve")),"Bajo",IF(OR(AND(AE65="Muy baja",AG65="Moderado"),AND(AE65="Baja",AG65="Menor"),AND(AE65="Baja",AG65="Moderado"),AND(AE65="Media",AG65="Leve"),AND(AE65="Media",AG65="Menor"),AND(AE65="Media",AG65="Moderado"),AND(AE65="Alta",AG65="Leve"),AND(AE65="Alta",AG65="Menor")),"Moderado",IF(OR(AND(AE65="Muy Baja",AG65="Mayor"),AND(AE65="Baja",AG65="Mayor"),AND(AE65="Media",AG65="Mayor"),AND(AE65="Alta",AG65="Moderado"),AND(AE65="Alta",AG65="Mayor"),AND(AE65="Muy Alta",AG65="Leve"),AND(AE65="Muy Alta",AG65="Menor"),AND(AE65="Muy Alta",AG65="Moderado"),AND(AE65="Muy Alta",AG65="Mayor")),"Alto",IF(OR(AND(AE65="Muy Baja",AG65="Catastrófico"),AND(AE65="Baja",AG65="Catastrófico"),AND(AE65="Media",AG65="Catastrófico"),AND(AE65="Alta",AG65="Catastrófico"),AND(AE65="Muy Alta",AG65="Catastrófico")),"Extremo","")))),"")</f>
        <v/>
      </c>
      <c r="AJ65" s="101"/>
      <c r="AK65" s="131"/>
      <c r="AL65" s="132"/>
      <c r="AM65" s="132"/>
      <c r="AN65" s="103"/>
      <c r="AO65" s="382"/>
      <c r="AP65" s="382"/>
      <c r="AQ65" s="382"/>
    </row>
    <row r="66" spans="1:43" s="104" customFormat="1" ht="37.5" customHeight="1" x14ac:dyDescent="0.2">
      <c r="A66" s="397"/>
      <c r="B66" s="395"/>
      <c r="C66" s="339"/>
      <c r="D66" s="339"/>
      <c r="E66" s="339"/>
      <c r="F66" s="339"/>
      <c r="G66" s="339"/>
      <c r="H66" s="339"/>
      <c r="I66" s="339"/>
      <c r="J66" s="339"/>
      <c r="K66" s="339"/>
      <c r="L66" s="339"/>
      <c r="M66" s="382"/>
      <c r="N66" s="374"/>
      <c r="O66" s="366"/>
      <c r="P66" s="367"/>
      <c r="Q66" s="366">
        <f ca="1">IF(NOT(ISERROR(MATCH(P66,_xlfn.ANCHORARRAY(F77),0))),O79&amp;"Por favor no seleccionar los criterios de impacto",P66)</f>
        <v>0</v>
      </c>
      <c r="R66" s="374"/>
      <c r="S66" s="366"/>
      <c r="T66" s="365"/>
      <c r="U66" s="124">
        <v>3</v>
      </c>
      <c r="V66" s="93"/>
      <c r="W66" s="95" t="str">
        <f>IF(OR(X66="Preventivo",X66="Detectivo"),"Probabilidad",IF(X66="Correctivo","Impacto",""))</f>
        <v/>
      </c>
      <c r="X66" s="96"/>
      <c r="Y66" s="96"/>
      <c r="Z66" s="97" t="str">
        <f t="shared" si="84"/>
        <v/>
      </c>
      <c r="AA66" s="96"/>
      <c r="AB66" s="96"/>
      <c r="AC66" s="96"/>
      <c r="AD66" s="98" t="str">
        <f>IFERROR(IF(AND(W65="Probabilidad",W66="Probabilidad"),(AF65-(+AF65*Z66)),IF(AND(W65="Impacto",W66="Probabilidad"),(AF64-(+AF64*Z66)),IF(W66="Impacto",AF65,""))),"")</f>
        <v/>
      </c>
      <c r="AE66" s="99" t="str">
        <f t="shared" si="61"/>
        <v/>
      </c>
      <c r="AF66" s="97" t="str">
        <f t="shared" si="85"/>
        <v/>
      </c>
      <c r="AG66" s="99" t="str">
        <f t="shared" si="63"/>
        <v/>
      </c>
      <c r="AH66" s="97" t="str">
        <f>IFERROR(IF(AND(W65="Impacto",W66="Impacto"),(AH65-(+AH65*Z66)),IF(AND(W65="Probabilidad",W66="Impacto"),(AH64-(+AH64*Z66)),IF(W66="Probabilidad",AH65,""))),"")</f>
        <v/>
      </c>
      <c r="AI66" s="100" t="str">
        <f t="shared" si="86"/>
        <v/>
      </c>
      <c r="AJ66" s="101"/>
      <c r="AK66" s="131"/>
      <c r="AL66" s="132"/>
      <c r="AM66" s="132"/>
      <c r="AN66" s="103"/>
      <c r="AO66" s="382"/>
      <c r="AP66" s="382"/>
      <c r="AQ66" s="382"/>
    </row>
    <row r="67" spans="1:43" s="104" customFormat="1" ht="37.5" customHeight="1" x14ac:dyDescent="0.2">
      <c r="A67" s="397"/>
      <c r="B67" s="395"/>
      <c r="C67" s="339"/>
      <c r="D67" s="339"/>
      <c r="E67" s="339"/>
      <c r="F67" s="339"/>
      <c r="G67" s="339"/>
      <c r="H67" s="339"/>
      <c r="I67" s="339"/>
      <c r="J67" s="339"/>
      <c r="K67" s="339"/>
      <c r="L67" s="339"/>
      <c r="M67" s="382"/>
      <c r="N67" s="374"/>
      <c r="O67" s="366"/>
      <c r="P67" s="367"/>
      <c r="Q67" s="366">
        <f ca="1">IF(NOT(ISERROR(MATCH(P67,_xlfn.ANCHORARRAY(F78),0))),O80&amp;"Por favor no seleccionar los criterios de impacto",P67)</f>
        <v>0</v>
      </c>
      <c r="R67" s="374"/>
      <c r="S67" s="366"/>
      <c r="T67" s="365"/>
      <c r="U67" s="124">
        <v>4</v>
      </c>
      <c r="V67" s="93"/>
      <c r="W67" s="95" t="str">
        <f t="shared" ref="W67:W69" si="87">IF(OR(X67="Preventivo",X67="Detectivo"),"Probabilidad",IF(X67="Correctivo","Impacto",""))</f>
        <v/>
      </c>
      <c r="X67" s="96"/>
      <c r="Y67" s="96"/>
      <c r="Z67" s="97" t="str">
        <f t="shared" si="84"/>
        <v/>
      </c>
      <c r="AA67" s="96"/>
      <c r="AB67" s="96"/>
      <c r="AC67" s="96"/>
      <c r="AD67" s="98" t="str">
        <f t="shared" ref="AD67:AD69" si="88">IFERROR(IF(AND(W66="Probabilidad",W67="Probabilidad"),(AF66-(+AF66*Z67)),IF(AND(W66="Impacto",W67="Probabilidad"),(AF65-(+AF65*Z67)),IF(W67="Impacto",AF66,""))),"")</f>
        <v/>
      </c>
      <c r="AE67" s="99" t="str">
        <f t="shared" si="61"/>
        <v/>
      </c>
      <c r="AF67" s="97" t="str">
        <f t="shared" si="85"/>
        <v/>
      </c>
      <c r="AG67" s="99" t="str">
        <f t="shared" si="63"/>
        <v/>
      </c>
      <c r="AH67" s="97" t="str">
        <f t="shared" ref="AH67:AH69" si="89">IFERROR(IF(AND(W66="Impacto",W67="Impacto"),(AH66-(+AH66*Z67)),IF(AND(W66="Probabilidad",W67="Impacto"),(AH65-(+AH65*Z67)),IF(W67="Probabilidad",AH66,""))),"")</f>
        <v/>
      </c>
      <c r="AI67" s="100" t="str">
        <f>IFERROR(IF(OR(AND(AE67="Muy Baja",AG67="Leve"),AND(AE67="Muy Baja",AG67="Menor"),AND(AE67="Baja",AG67="Leve")),"Bajo",IF(OR(AND(AE67="Muy baja",AG67="Moderado"),AND(AE67="Baja",AG67="Menor"),AND(AE67="Baja",AG67="Moderado"),AND(AE67="Media",AG67="Leve"),AND(AE67="Media",AG67="Menor"),AND(AE67="Media",AG67="Moderado"),AND(AE67="Alta",AG67="Leve"),AND(AE67="Alta",AG67="Menor")),"Moderado",IF(OR(AND(AE67="Muy Baja",AG67="Mayor"),AND(AE67="Baja",AG67="Mayor"),AND(AE67="Media",AG67="Mayor"),AND(AE67="Alta",AG67="Moderado"),AND(AE67="Alta",AG67="Mayor"),AND(AE67="Muy Alta",AG67="Leve"),AND(AE67="Muy Alta",AG67="Menor"),AND(AE67="Muy Alta",AG67="Moderado"),AND(AE67="Muy Alta",AG67="Mayor")),"Alto",IF(OR(AND(AE67="Muy Baja",AG67="Catastrófico"),AND(AE67="Baja",AG67="Catastrófico"),AND(AE67="Media",AG67="Catastrófico"),AND(AE67="Alta",AG67="Catastrófico"),AND(AE67="Muy Alta",AG67="Catastrófico")),"Extremo","")))),"")</f>
        <v/>
      </c>
      <c r="AJ67" s="101"/>
      <c r="AK67" s="131"/>
      <c r="AL67" s="132"/>
      <c r="AM67" s="132"/>
      <c r="AN67" s="103"/>
      <c r="AO67" s="382"/>
      <c r="AP67" s="382"/>
      <c r="AQ67" s="382"/>
    </row>
    <row r="68" spans="1:43" s="104" customFormat="1" ht="37.5" customHeight="1" x14ac:dyDescent="0.2">
      <c r="A68" s="397"/>
      <c r="B68" s="395"/>
      <c r="C68" s="339"/>
      <c r="D68" s="339"/>
      <c r="E68" s="339"/>
      <c r="F68" s="339"/>
      <c r="G68" s="339"/>
      <c r="H68" s="339"/>
      <c r="I68" s="339"/>
      <c r="J68" s="339"/>
      <c r="K68" s="339"/>
      <c r="L68" s="339"/>
      <c r="M68" s="382"/>
      <c r="N68" s="374"/>
      <c r="O68" s="366"/>
      <c r="P68" s="367"/>
      <c r="Q68" s="366">
        <f ca="1">IF(NOT(ISERROR(MATCH(P68,_xlfn.ANCHORARRAY(F79),0))),O81&amp;"Por favor no seleccionar los criterios de impacto",P68)</f>
        <v>0</v>
      </c>
      <c r="R68" s="374"/>
      <c r="S68" s="366"/>
      <c r="T68" s="365"/>
      <c r="U68" s="124">
        <v>5</v>
      </c>
      <c r="V68" s="93"/>
      <c r="W68" s="95" t="str">
        <f t="shared" si="87"/>
        <v/>
      </c>
      <c r="X68" s="96"/>
      <c r="Y68" s="96"/>
      <c r="Z68" s="97" t="str">
        <f t="shared" si="84"/>
        <v/>
      </c>
      <c r="AA68" s="96"/>
      <c r="AB68" s="96"/>
      <c r="AC68" s="96"/>
      <c r="AD68" s="98" t="str">
        <f t="shared" si="88"/>
        <v/>
      </c>
      <c r="AE68" s="99" t="str">
        <f t="shared" si="61"/>
        <v/>
      </c>
      <c r="AF68" s="97" t="str">
        <f t="shared" si="85"/>
        <v/>
      </c>
      <c r="AG68" s="99" t="str">
        <f t="shared" si="63"/>
        <v/>
      </c>
      <c r="AH68" s="97" t="str">
        <f t="shared" si="89"/>
        <v/>
      </c>
      <c r="AI68" s="100" t="str">
        <f t="shared" ref="AI68:AI69" si="90">IFERROR(IF(OR(AND(AE68="Muy Baja",AG68="Leve"),AND(AE68="Muy Baja",AG68="Menor"),AND(AE68="Baja",AG68="Leve")),"Bajo",IF(OR(AND(AE68="Muy baja",AG68="Moderado"),AND(AE68="Baja",AG68="Menor"),AND(AE68="Baja",AG68="Moderado"),AND(AE68="Media",AG68="Leve"),AND(AE68="Media",AG68="Menor"),AND(AE68="Media",AG68="Moderado"),AND(AE68="Alta",AG68="Leve"),AND(AE68="Alta",AG68="Menor")),"Moderado",IF(OR(AND(AE68="Muy Baja",AG68="Mayor"),AND(AE68="Baja",AG68="Mayor"),AND(AE68="Media",AG68="Mayor"),AND(AE68="Alta",AG68="Moderado"),AND(AE68="Alta",AG68="Mayor"),AND(AE68="Muy Alta",AG68="Leve"),AND(AE68="Muy Alta",AG68="Menor"),AND(AE68="Muy Alta",AG68="Moderado"),AND(AE68="Muy Alta",AG68="Mayor")),"Alto",IF(OR(AND(AE68="Muy Baja",AG68="Catastrófico"),AND(AE68="Baja",AG68="Catastrófico"),AND(AE68="Media",AG68="Catastrófico"),AND(AE68="Alta",AG68="Catastrófico"),AND(AE68="Muy Alta",AG68="Catastrófico")),"Extremo","")))),"")</f>
        <v/>
      </c>
      <c r="AJ68" s="101"/>
      <c r="AK68" s="131"/>
      <c r="AL68" s="132"/>
      <c r="AM68" s="132"/>
      <c r="AN68" s="103"/>
      <c r="AO68" s="382"/>
      <c r="AP68" s="382"/>
      <c r="AQ68" s="382"/>
    </row>
    <row r="69" spans="1:43" s="104" customFormat="1" ht="37.5" customHeight="1" x14ac:dyDescent="0.2">
      <c r="A69" s="397"/>
      <c r="B69" s="396"/>
      <c r="C69" s="339"/>
      <c r="D69" s="339"/>
      <c r="E69" s="339"/>
      <c r="F69" s="339"/>
      <c r="G69" s="339"/>
      <c r="H69" s="339"/>
      <c r="I69" s="339"/>
      <c r="J69" s="339"/>
      <c r="K69" s="339"/>
      <c r="L69" s="339"/>
      <c r="M69" s="382"/>
      <c r="N69" s="374"/>
      <c r="O69" s="366"/>
      <c r="P69" s="367"/>
      <c r="Q69" s="366">
        <f ca="1">IF(NOT(ISERROR(MATCH(P69,_xlfn.ANCHORARRAY(F80),0))),O82&amp;"Por favor no seleccionar los criterios de impacto",P69)</f>
        <v>0</v>
      </c>
      <c r="R69" s="374"/>
      <c r="S69" s="366"/>
      <c r="T69" s="365"/>
      <c r="U69" s="124">
        <v>6</v>
      </c>
      <c r="V69" s="93"/>
      <c r="W69" s="95" t="str">
        <f t="shared" si="87"/>
        <v/>
      </c>
      <c r="X69" s="96"/>
      <c r="Y69" s="96"/>
      <c r="Z69" s="97" t="str">
        <f t="shared" si="84"/>
        <v/>
      </c>
      <c r="AA69" s="96"/>
      <c r="AB69" s="96"/>
      <c r="AC69" s="96"/>
      <c r="AD69" s="98" t="str">
        <f t="shared" si="88"/>
        <v/>
      </c>
      <c r="AE69" s="99" t="str">
        <f t="shared" si="61"/>
        <v/>
      </c>
      <c r="AF69" s="97" t="str">
        <f t="shared" si="85"/>
        <v/>
      </c>
      <c r="AG69" s="99" t="str">
        <f t="shared" si="63"/>
        <v/>
      </c>
      <c r="AH69" s="97" t="str">
        <f t="shared" si="89"/>
        <v/>
      </c>
      <c r="AI69" s="100" t="str">
        <f t="shared" si="90"/>
        <v/>
      </c>
      <c r="AJ69" s="101"/>
      <c r="AK69" s="131"/>
      <c r="AL69" s="132"/>
      <c r="AM69" s="132"/>
      <c r="AN69" s="103"/>
      <c r="AO69" s="382"/>
      <c r="AP69" s="382"/>
      <c r="AQ69" s="382"/>
    </row>
    <row r="70" spans="1:43" s="104" customFormat="1" ht="37.5" customHeight="1" x14ac:dyDescent="0.2">
      <c r="A70" s="397">
        <v>10</v>
      </c>
      <c r="B70" s="394"/>
      <c r="C70" s="339"/>
      <c r="D70" s="339"/>
      <c r="E70" s="339"/>
      <c r="F70" s="339"/>
      <c r="G70" s="339"/>
      <c r="H70" s="339"/>
      <c r="I70" s="339"/>
      <c r="J70" s="339"/>
      <c r="K70" s="339"/>
      <c r="L70" s="339"/>
      <c r="M70" s="382"/>
      <c r="N70" s="374" t="str">
        <f>IF(M70&lt;=0,"",IF(M70&lt;=2,"Muy Baja",IF(M70&lt;=24,"Baja",IF(M70&lt;=500,"Media",IF(M70&lt;=5000,"Alta","Muy Alta")))))</f>
        <v/>
      </c>
      <c r="O70" s="366" t="str">
        <f>IF(N70="","",IF(N70="Muy Baja",0.2,IF(N70="Baja",0.4,IF(N70="Media",0.6,IF(N70="Alta",0.8,IF(N70="Muy Alta",1,))))))</f>
        <v/>
      </c>
      <c r="P70" s="367"/>
      <c r="Q70" s="366">
        <f ca="1">IF(NOT(ISERROR(MATCH(P70,'Tabla Impacto'!$B$222:$B$224,0))),'Tabla Impacto'!$F$224&amp;"Por favor no seleccionar los criterios de impacto(Afectación Económica o presupuestal y Pérdida Reputacional)",P70)</f>
        <v>0</v>
      </c>
      <c r="R70" s="374" t="str">
        <f ca="1">IF(OR(Q70='Tabla Impacto'!$C$12,Q70='Tabla Impacto'!$D$12),"Leve",IF(OR(Q70='Tabla Impacto'!$C$13,Q70='Tabla Impacto'!$D$13),"Menor",IF(OR(Q70='Tabla Impacto'!$C$14,Q70='Tabla Impacto'!$D$14),"Moderado",IF(OR(Q70='Tabla Impacto'!$C$15,Q70='Tabla Impacto'!$D$15),"Mayor",IF(OR(Q70='Tabla Impacto'!$C$16,Q70='Tabla Impacto'!$D$16),"Catastrófico","")))))</f>
        <v/>
      </c>
      <c r="S70" s="366" t="str">
        <f ca="1">IF(R70="","",IF(R70="Leve",0.2,IF(R70="Menor",0.4,IF(R70="Moderado",0.6,IF(R70="Mayor",0.8,IF(R70="Catastrófico",1,))))))</f>
        <v/>
      </c>
      <c r="T70" s="365" t="str">
        <f ca="1">IF(OR(AND(N70="Muy Baja",R70="Leve"),AND(N70="Muy Baja",R70="Menor"),AND(N70="Baja",R70="Leve")),"Bajo",IF(OR(AND(N70="Muy baja",R70="Moderado"),AND(N70="Baja",R70="Menor"),AND(N70="Baja",R70="Moderado"),AND(N70="Media",R70="Leve"),AND(N70="Media",R70="Menor"),AND(N70="Media",R70="Moderado"),AND(N70="Alta",R70="Leve"),AND(N70="Alta",R70="Menor")),"Moderado",IF(OR(AND(N70="Muy Baja",R70="Mayor"),AND(N70="Baja",R70="Mayor"),AND(N70="Media",R70="Mayor"),AND(N70="Alta",R70="Moderado"),AND(N70="Alta",R70="Mayor"),AND(N70="Muy Alta",R70="Leve"),AND(N70="Muy Alta",R70="Menor"),AND(N70="Muy Alta",R70="Moderado"),AND(N70="Muy Alta",R70="Mayor")),"Alto",IF(OR(AND(N70="Muy Baja",R70="Catastrófico"),AND(N70="Baja",R70="Catastrófico"),AND(N70="Media",R70="Catastrófico"),AND(N70="Alta",R70="Catastrófico"),AND(N70="Muy Alta",R70="Catastrófico")),"Extremo",""))))</f>
        <v/>
      </c>
      <c r="U70" s="124">
        <v>1</v>
      </c>
      <c r="V70" s="93"/>
      <c r="W70" s="95" t="str">
        <f>IF(OR(X70="Preventivo",X70="Detectivo"),"Probabilidad",IF(X70="Correctivo","Impacto",""))</f>
        <v/>
      </c>
      <c r="X70" s="96"/>
      <c r="Y70" s="96"/>
      <c r="Z70" s="97" t="str">
        <f>IF(AND(X70="Preventivo",Y70="Automático"),"50%",IF(AND(X70="Preventivo",Y70="Manual"),"40%",IF(AND(X70="Detectivo",Y70="Automático"),"40%",IF(AND(X70="Detectivo",Y70="Manual"),"30%",IF(AND(X70="Correctivo",Y70="Automático"),"35%",IF(AND(X70="Correctivo",Y70="Manual"),"25%",""))))))</f>
        <v/>
      </c>
      <c r="AA70" s="96"/>
      <c r="AB70" s="96"/>
      <c r="AC70" s="96"/>
      <c r="AD70" s="98" t="str">
        <f>IFERROR(IF(W70="Probabilidad",(O70-(+O70*Z70)),IF(W70="Impacto",O70,"")),"")</f>
        <v/>
      </c>
      <c r="AE70" s="99" t="str">
        <f>IFERROR(IF(AD70="","",IF(AD70&lt;=0.2,"Muy Baja",IF(AD70&lt;=0.4,"Baja",IF(AD70&lt;=0.6,"Media",IF(AD70&lt;=0.8,"Alta","Muy Alta"))))),"")</f>
        <v/>
      </c>
      <c r="AF70" s="97" t="str">
        <f>+AD70</f>
        <v/>
      </c>
      <c r="AG70" s="99" t="str">
        <f>IFERROR(IF(AH70="","",IF(AH70&lt;=0.2,"Leve",IF(AH70&lt;=0.4,"Menor",IF(AH70&lt;=0.6,"Moderado",IF(AH70&lt;=0.8,"Mayor","Catastrófico"))))),"")</f>
        <v/>
      </c>
      <c r="AH70" s="97" t="str">
        <f>IFERROR(IF(W70="Impacto",(S70-(+S70*Z70)),IF(W70="Probabilidad",S70,"")),"")</f>
        <v/>
      </c>
      <c r="AI70" s="100" t="str">
        <f>IFERROR(IF(OR(AND(AE70="Muy Baja",AG70="Leve"),AND(AE70="Muy Baja",AG70="Menor"),AND(AE70="Baja",AG70="Leve")),"Bajo",IF(OR(AND(AE70="Muy baja",AG70="Moderado"),AND(AE70="Baja",AG70="Menor"),AND(AE70="Baja",AG70="Moderado"),AND(AE70="Media",AG70="Leve"),AND(AE70="Media",AG70="Menor"),AND(AE70="Media",AG70="Moderado"),AND(AE70="Alta",AG70="Leve"),AND(AE70="Alta",AG70="Menor")),"Moderado",IF(OR(AND(AE70="Muy Baja",AG70="Mayor"),AND(AE70="Baja",AG70="Mayor"),AND(AE70="Media",AG70="Mayor"),AND(AE70="Alta",AG70="Moderado"),AND(AE70="Alta",AG70="Mayor"),AND(AE70="Muy Alta",AG70="Leve"),AND(AE70="Muy Alta",AG70="Menor"),AND(AE70="Muy Alta",AG70="Moderado"),AND(AE70="Muy Alta",AG70="Mayor")),"Alto",IF(OR(AND(AE70="Muy Baja",AG70="Catastrófico"),AND(AE70="Baja",AG70="Catastrófico"),AND(AE70="Media",AG70="Catastrófico"),AND(AE70="Alta",AG70="Catastrófico"),AND(AE70="Muy Alta",AG70="Catastrófico")),"Extremo","")))),"")</f>
        <v/>
      </c>
      <c r="AJ70" s="101"/>
      <c r="AK70" s="131"/>
      <c r="AL70" s="132"/>
      <c r="AM70" s="132"/>
      <c r="AN70" s="103"/>
      <c r="AO70" s="382"/>
      <c r="AP70" s="382"/>
      <c r="AQ70" s="382"/>
    </row>
    <row r="71" spans="1:43" s="104" customFormat="1" ht="37.5" customHeight="1" x14ac:dyDescent="0.2">
      <c r="A71" s="397"/>
      <c r="B71" s="395"/>
      <c r="C71" s="339"/>
      <c r="D71" s="339"/>
      <c r="E71" s="339"/>
      <c r="F71" s="339"/>
      <c r="G71" s="339"/>
      <c r="H71" s="339"/>
      <c r="I71" s="339"/>
      <c r="J71" s="339"/>
      <c r="K71" s="339"/>
      <c r="L71" s="339"/>
      <c r="M71" s="382"/>
      <c r="N71" s="374"/>
      <c r="O71" s="366"/>
      <c r="P71" s="367"/>
      <c r="Q71" s="366">
        <f ca="1">IF(NOT(ISERROR(MATCH(P71,_xlfn.ANCHORARRAY(F82),0))),O84&amp;"Por favor no seleccionar los criterios de impacto",P71)</f>
        <v>0</v>
      </c>
      <c r="R71" s="374"/>
      <c r="S71" s="366"/>
      <c r="T71" s="365"/>
      <c r="U71" s="124">
        <v>2</v>
      </c>
      <c r="V71" s="93"/>
      <c r="W71" s="95" t="str">
        <f>IF(OR(X71="Preventivo",X71="Detectivo"),"Probabilidad",IF(X71="Correctivo","Impacto",""))</f>
        <v/>
      </c>
      <c r="X71" s="96"/>
      <c r="Y71" s="96"/>
      <c r="Z71" s="97" t="str">
        <f t="shared" ref="Z71:Z75" si="91">IF(AND(X71="Preventivo",Y71="Automático"),"50%",IF(AND(X71="Preventivo",Y71="Manual"),"40%",IF(AND(X71="Detectivo",Y71="Automático"),"40%",IF(AND(X71="Detectivo",Y71="Manual"),"30%",IF(AND(X71="Correctivo",Y71="Automático"),"35%",IF(AND(X71="Correctivo",Y71="Manual"),"25%",""))))))</f>
        <v/>
      </c>
      <c r="AA71" s="96"/>
      <c r="AB71" s="96"/>
      <c r="AC71" s="96"/>
      <c r="AD71" s="98" t="str">
        <f>IFERROR(IF(AND(W70="Probabilidad",W71="Probabilidad"),(AF70-(+AF70*Z71)),IF(W71="Probabilidad",(O70-(+O70*Z71)),IF(W71="Impacto",AF70,""))),"")</f>
        <v/>
      </c>
      <c r="AE71" s="99" t="str">
        <f t="shared" si="61"/>
        <v/>
      </c>
      <c r="AF71" s="97" t="str">
        <f t="shared" ref="AF71:AF75" si="92">+AD71</f>
        <v/>
      </c>
      <c r="AG71" s="99" t="str">
        <f t="shared" si="63"/>
        <v/>
      </c>
      <c r="AH71" s="97" t="str">
        <f>IFERROR(IF(AND(W70="Impacto",W71="Impacto"),(AH64-(+AH64*Z71)),IF(W71="Impacto",($S$70-(+$S$70*Z71)),IF(W71="Probabilidad",AH64,""))),"")</f>
        <v/>
      </c>
      <c r="AI71" s="100" t="str">
        <f t="shared" ref="AI71:AI72" si="93">IFERROR(IF(OR(AND(AE71="Muy Baja",AG71="Leve"),AND(AE71="Muy Baja",AG71="Menor"),AND(AE71="Baja",AG71="Leve")),"Bajo",IF(OR(AND(AE71="Muy baja",AG71="Moderado"),AND(AE71="Baja",AG71="Menor"),AND(AE71="Baja",AG71="Moderado"),AND(AE71="Media",AG71="Leve"),AND(AE71="Media",AG71="Menor"),AND(AE71="Media",AG71="Moderado"),AND(AE71="Alta",AG71="Leve"),AND(AE71="Alta",AG71="Menor")),"Moderado",IF(OR(AND(AE71="Muy Baja",AG71="Mayor"),AND(AE71="Baja",AG71="Mayor"),AND(AE71="Media",AG71="Mayor"),AND(AE71="Alta",AG71="Moderado"),AND(AE71="Alta",AG71="Mayor"),AND(AE71="Muy Alta",AG71="Leve"),AND(AE71="Muy Alta",AG71="Menor"),AND(AE71="Muy Alta",AG71="Moderado"),AND(AE71="Muy Alta",AG71="Mayor")),"Alto",IF(OR(AND(AE71="Muy Baja",AG71="Catastrófico"),AND(AE71="Baja",AG71="Catastrófico"),AND(AE71="Media",AG71="Catastrófico"),AND(AE71="Alta",AG71="Catastrófico"),AND(AE71="Muy Alta",AG71="Catastrófico")),"Extremo","")))),"")</f>
        <v/>
      </c>
      <c r="AJ71" s="101"/>
      <c r="AK71" s="131"/>
      <c r="AL71" s="132"/>
      <c r="AM71" s="132"/>
      <c r="AN71" s="103"/>
      <c r="AO71" s="382"/>
      <c r="AP71" s="382"/>
      <c r="AQ71" s="382"/>
    </row>
    <row r="72" spans="1:43" s="104" customFormat="1" ht="37.5" customHeight="1" x14ac:dyDescent="0.2">
      <c r="A72" s="397"/>
      <c r="B72" s="395"/>
      <c r="C72" s="339"/>
      <c r="D72" s="339"/>
      <c r="E72" s="339"/>
      <c r="F72" s="339"/>
      <c r="G72" s="339"/>
      <c r="H72" s="339"/>
      <c r="I72" s="339"/>
      <c r="J72" s="339"/>
      <c r="K72" s="339"/>
      <c r="L72" s="339"/>
      <c r="M72" s="382"/>
      <c r="N72" s="374"/>
      <c r="O72" s="366"/>
      <c r="P72" s="367"/>
      <c r="Q72" s="366">
        <f ca="1">IF(NOT(ISERROR(MATCH(P72,_xlfn.ANCHORARRAY(F83),0))),O85&amp;"Por favor no seleccionar los criterios de impacto",P72)</f>
        <v>0</v>
      </c>
      <c r="R72" s="374"/>
      <c r="S72" s="366"/>
      <c r="T72" s="365"/>
      <c r="U72" s="124">
        <v>3</v>
      </c>
      <c r="V72" s="93"/>
      <c r="W72" s="95" t="str">
        <f>IF(OR(X72="Preventivo",X72="Detectivo"),"Probabilidad",IF(X72="Correctivo","Impacto",""))</f>
        <v/>
      </c>
      <c r="X72" s="96"/>
      <c r="Y72" s="96"/>
      <c r="Z72" s="97" t="str">
        <f t="shared" si="91"/>
        <v/>
      </c>
      <c r="AA72" s="96"/>
      <c r="AB72" s="96"/>
      <c r="AC72" s="96"/>
      <c r="AD72" s="98" t="str">
        <f>IFERROR(IF(AND(W71="Probabilidad",W72="Probabilidad"),(AF71-(+AF71*Z72)),IF(AND(W71="Impacto",W72="Probabilidad"),(AF70-(+AF70*Z72)),IF(W72="Impacto",AF71,""))),"")</f>
        <v/>
      </c>
      <c r="AE72" s="99" t="str">
        <f t="shared" si="61"/>
        <v/>
      </c>
      <c r="AF72" s="97" t="str">
        <f t="shared" si="92"/>
        <v/>
      </c>
      <c r="AG72" s="99" t="str">
        <f t="shared" si="63"/>
        <v/>
      </c>
      <c r="AH72" s="97" t="str">
        <f>IFERROR(IF(AND(W71="Impacto",W72="Impacto"),(AH71-(+AH71*Z72)),IF(AND(W71="Probabilidad",W72="Impacto"),(AH70-(+AH70*Z72)),IF(W72="Probabilidad",AH71,""))),"")</f>
        <v/>
      </c>
      <c r="AI72" s="100" t="str">
        <f t="shared" si="93"/>
        <v/>
      </c>
      <c r="AJ72" s="101"/>
      <c r="AK72" s="131"/>
      <c r="AL72" s="132"/>
      <c r="AM72" s="132"/>
      <c r="AN72" s="103"/>
      <c r="AO72" s="382"/>
      <c r="AP72" s="382"/>
      <c r="AQ72" s="382"/>
    </row>
    <row r="73" spans="1:43" s="104" customFormat="1" ht="37.5" customHeight="1" x14ac:dyDescent="0.2">
      <c r="A73" s="397"/>
      <c r="B73" s="395"/>
      <c r="C73" s="339"/>
      <c r="D73" s="339"/>
      <c r="E73" s="339"/>
      <c r="F73" s="339"/>
      <c r="G73" s="339"/>
      <c r="H73" s="339"/>
      <c r="I73" s="339"/>
      <c r="J73" s="339"/>
      <c r="K73" s="339"/>
      <c r="L73" s="339"/>
      <c r="M73" s="382"/>
      <c r="N73" s="374"/>
      <c r="O73" s="366"/>
      <c r="P73" s="367"/>
      <c r="Q73" s="366">
        <f ca="1">IF(NOT(ISERROR(MATCH(P73,_xlfn.ANCHORARRAY(F84),0))),O86&amp;"Por favor no seleccionar los criterios de impacto",P73)</f>
        <v>0</v>
      </c>
      <c r="R73" s="374"/>
      <c r="S73" s="366"/>
      <c r="T73" s="365"/>
      <c r="U73" s="124">
        <v>4</v>
      </c>
      <c r="V73" s="93"/>
      <c r="W73" s="95" t="str">
        <f t="shared" ref="W73:W75" si="94">IF(OR(X73="Preventivo",X73="Detectivo"),"Probabilidad",IF(X73="Correctivo","Impacto",""))</f>
        <v/>
      </c>
      <c r="X73" s="96"/>
      <c r="Y73" s="96"/>
      <c r="Z73" s="97" t="str">
        <f t="shared" si="91"/>
        <v/>
      </c>
      <c r="AA73" s="96"/>
      <c r="AB73" s="96"/>
      <c r="AC73" s="96"/>
      <c r="AD73" s="98" t="str">
        <f t="shared" ref="AD73:AD75" si="95">IFERROR(IF(AND(W72="Probabilidad",W73="Probabilidad"),(AF72-(+AF72*Z73)),IF(AND(W72="Impacto",W73="Probabilidad"),(AF71-(+AF71*Z73)),IF(W73="Impacto",AF72,""))),"")</f>
        <v/>
      </c>
      <c r="AE73" s="99" t="str">
        <f t="shared" si="61"/>
        <v/>
      </c>
      <c r="AF73" s="97" t="str">
        <f t="shared" si="92"/>
        <v/>
      </c>
      <c r="AG73" s="99" t="str">
        <f t="shared" si="63"/>
        <v/>
      </c>
      <c r="AH73" s="97" t="str">
        <f t="shared" ref="AH73:AH75" si="96">IFERROR(IF(AND(W72="Impacto",W73="Impacto"),(AH72-(+AH72*Z73)),IF(AND(W72="Probabilidad",W73="Impacto"),(AH71-(+AH71*Z73)),IF(W73="Probabilidad",AH72,""))),"")</f>
        <v/>
      </c>
      <c r="AI73" s="100" t="str">
        <f>IFERROR(IF(OR(AND(AE73="Muy Baja",AG73="Leve"),AND(AE73="Muy Baja",AG73="Menor"),AND(AE73="Baja",AG73="Leve")),"Bajo",IF(OR(AND(AE73="Muy baja",AG73="Moderado"),AND(AE73="Baja",AG73="Menor"),AND(AE73="Baja",AG73="Moderado"),AND(AE73="Media",AG73="Leve"),AND(AE73="Media",AG73="Menor"),AND(AE73="Media",AG73="Moderado"),AND(AE73="Alta",AG73="Leve"),AND(AE73="Alta",AG73="Menor")),"Moderado",IF(OR(AND(AE73="Muy Baja",AG73="Mayor"),AND(AE73="Baja",AG73="Mayor"),AND(AE73="Media",AG73="Mayor"),AND(AE73="Alta",AG73="Moderado"),AND(AE73="Alta",AG73="Mayor"),AND(AE73="Muy Alta",AG73="Leve"),AND(AE73="Muy Alta",AG73="Menor"),AND(AE73="Muy Alta",AG73="Moderado"),AND(AE73="Muy Alta",AG73="Mayor")),"Alto",IF(OR(AND(AE73="Muy Baja",AG73="Catastrófico"),AND(AE73="Baja",AG73="Catastrófico"),AND(AE73="Media",AG73="Catastrófico"),AND(AE73="Alta",AG73="Catastrófico"),AND(AE73="Muy Alta",AG73="Catastrófico")),"Extremo","")))),"")</f>
        <v/>
      </c>
      <c r="AJ73" s="101"/>
      <c r="AK73" s="131"/>
      <c r="AL73" s="132"/>
      <c r="AM73" s="132"/>
      <c r="AN73" s="103"/>
      <c r="AO73" s="382"/>
      <c r="AP73" s="382"/>
      <c r="AQ73" s="382"/>
    </row>
    <row r="74" spans="1:43" s="104" customFormat="1" ht="37.5" customHeight="1" x14ac:dyDescent="0.2">
      <c r="A74" s="397"/>
      <c r="B74" s="395"/>
      <c r="C74" s="339"/>
      <c r="D74" s="339"/>
      <c r="E74" s="339"/>
      <c r="F74" s="339"/>
      <c r="G74" s="339"/>
      <c r="H74" s="339"/>
      <c r="I74" s="339"/>
      <c r="J74" s="339"/>
      <c r="K74" s="339"/>
      <c r="L74" s="339"/>
      <c r="M74" s="382"/>
      <c r="N74" s="374"/>
      <c r="O74" s="366"/>
      <c r="P74" s="367"/>
      <c r="Q74" s="366">
        <f ca="1">IF(NOT(ISERROR(MATCH(P74,_xlfn.ANCHORARRAY(F85),0))),O87&amp;"Por favor no seleccionar los criterios de impacto",P74)</f>
        <v>0</v>
      </c>
      <c r="R74" s="374"/>
      <c r="S74" s="366"/>
      <c r="T74" s="365"/>
      <c r="U74" s="124">
        <v>5</v>
      </c>
      <c r="V74" s="93"/>
      <c r="W74" s="95" t="str">
        <f t="shared" si="94"/>
        <v/>
      </c>
      <c r="X74" s="96"/>
      <c r="Y74" s="96"/>
      <c r="Z74" s="97" t="str">
        <f t="shared" si="91"/>
        <v/>
      </c>
      <c r="AA74" s="96"/>
      <c r="AB74" s="96"/>
      <c r="AC74" s="96"/>
      <c r="AD74" s="98" t="str">
        <f t="shared" si="95"/>
        <v/>
      </c>
      <c r="AE74" s="99" t="str">
        <f t="shared" si="61"/>
        <v/>
      </c>
      <c r="AF74" s="97" t="str">
        <f t="shared" si="92"/>
        <v/>
      </c>
      <c r="AG74" s="99" t="str">
        <f t="shared" si="63"/>
        <v/>
      </c>
      <c r="AH74" s="97" t="str">
        <f t="shared" si="96"/>
        <v/>
      </c>
      <c r="AI74" s="100" t="str">
        <f t="shared" ref="AI74:AI75" si="97">IFERROR(IF(OR(AND(AE74="Muy Baja",AG74="Leve"),AND(AE74="Muy Baja",AG74="Menor"),AND(AE74="Baja",AG74="Leve")),"Bajo",IF(OR(AND(AE74="Muy baja",AG74="Moderado"),AND(AE74="Baja",AG74="Menor"),AND(AE74="Baja",AG74="Moderado"),AND(AE74="Media",AG74="Leve"),AND(AE74="Media",AG74="Menor"),AND(AE74="Media",AG74="Moderado"),AND(AE74="Alta",AG74="Leve"),AND(AE74="Alta",AG74="Menor")),"Moderado",IF(OR(AND(AE74="Muy Baja",AG74="Mayor"),AND(AE74="Baja",AG74="Mayor"),AND(AE74="Media",AG74="Mayor"),AND(AE74="Alta",AG74="Moderado"),AND(AE74="Alta",AG74="Mayor"),AND(AE74="Muy Alta",AG74="Leve"),AND(AE74="Muy Alta",AG74="Menor"),AND(AE74="Muy Alta",AG74="Moderado"),AND(AE74="Muy Alta",AG74="Mayor")),"Alto",IF(OR(AND(AE74="Muy Baja",AG74="Catastrófico"),AND(AE74="Baja",AG74="Catastrófico"),AND(AE74="Media",AG74="Catastrófico"),AND(AE74="Alta",AG74="Catastrófico"),AND(AE74="Muy Alta",AG74="Catastrófico")),"Extremo","")))),"")</f>
        <v/>
      </c>
      <c r="AJ74" s="101"/>
      <c r="AK74" s="131"/>
      <c r="AL74" s="132"/>
      <c r="AM74" s="132"/>
      <c r="AN74" s="103"/>
      <c r="AO74" s="382"/>
      <c r="AP74" s="382"/>
      <c r="AQ74" s="382"/>
    </row>
    <row r="75" spans="1:43" s="104" customFormat="1" ht="37.5" customHeight="1" x14ac:dyDescent="0.2">
      <c r="A75" s="397"/>
      <c r="B75" s="396"/>
      <c r="C75" s="339"/>
      <c r="D75" s="339"/>
      <c r="E75" s="339"/>
      <c r="F75" s="339"/>
      <c r="G75" s="339"/>
      <c r="H75" s="339"/>
      <c r="I75" s="339"/>
      <c r="J75" s="339"/>
      <c r="K75" s="339"/>
      <c r="L75" s="339"/>
      <c r="M75" s="382"/>
      <c r="N75" s="374"/>
      <c r="O75" s="366"/>
      <c r="P75" s="367"/>
      <c r="Q75" s="366">
        <f ca="1">IF(NOT(ISERROR(MATCH(P75,_xlfn.ANCHORARRAY(F86),0))),O88&amp;"Por favor no seleccionar los criterios de impacto",P75)</f>
        <v>0</v>
      </c>
      <c r="R75" s="374"/>
      <c r="S75" s="366"/>
      <c r="T75" s="365"/>
      <c r="U75" s="124">
        <v>6</v>
      </c>
      <c r="V75" s="93"/>
      <c r="W75" s="95" t="str">
        <f t="shared" si="94"/>
        <v/>
      </c>
      <c r="X75" s="96"/>
      <c r="Y75" s="96"/>
      <c r="Z75" s="97" t="str">
        <f t="shared" si="91"/>
        <v/>
      </c>
      <c r="AA75" s="96"/>
      <c r="AB75" s="96"/>
      <c r="AC75" s="96"/>
      <c r="AD75" s="98" t="str">
        <f t="shared" si="95"/>
        <v/>
      </c>
      <c r="AE75" s="99" t="str">
        <f t="shared" si="61"/>
        <v/>
      </c>
      <c r="AF75" s="97" t="str">
        <f t="shared" si="92"/>
        <v/>
      </c>
      <c r="AG75" s="99" t="str">
        <f t="shared" si="63"/>
        <v/>
      </c>
      <c r="AH75" s="97" t="str">
        <f t="shared" si="96"/>
        <v/>
      </c>
      <c r="AI75" s="100" t="str">
        <f t="shared" si="97"/>
        <v/>
      </c>
      <c r="AJ75" s="101"/>
      <c r="AK75" s="131"/>
      <c r="AL75" s="132"/>
      <c r="AM75" s="132"/>
      <c r="AN75" s="103"/>
      <c r="AO75" s="382"/>
      <c r="AP75" s="382"/>
      <c r="AQ75" s="382"/>
    </row>
    <row r="76" spans="1:43" ht="49.5" customHeight="1" x14ac:dyDescent="0.2">
      <c r="A76" s="126"/>
      <c r="B76" s="134"/>
      <c r="C76" s="454" t="s">
        <v>222</v>
      </c>
      <c r="D76" s="455"/>
      <c r="E76" s="455"/>
      <c r="F76" s="455"/>
      <c r="G76" s="455"/>
      <c r="H76" s="455"/>
      <c r="I76" s="455"/>
      <c r="J76" s="455"/>
      <c r="K76" s="455"/>
      <c r="L76" s="455"/>
      <c r="M76" s="455"/>
      <c r="N76" s="455"/>
      <c r="O76" s="455"/>
      <c r="P76" s="455"/>
      <c r="Q76" s="455"/>
      <c r="R76" s="455"/>
      <c r="S76" s="455"/>
      <c r="T76" s="455"/>
      <c r="U76" s="455"/>
      <c r="V76" s="455"/>
      <c r="W76" s="455"/>
      <c r="X76" s="455"/>
      <c r="Y76" s="455"/>
      <c r="Z76" s="455"/>
      <c r="AA76" s="455"/>
      <c r="AB76" s="455"/>
      <c r="AC76" s="455"/>
      <c r="AD76" s="455"/>
      <c r="AE76" s="455"/>
      <c r="AF76" s="455"/>
      <c r="AG76" s="455"/>
      <c r="AH76" s="455"/>
      <c r="AI76" s="455"/>
      <c r="AJ76" s="455"/>
      <c r="AK76" s="455"/>
      <c r="AL76" s="455"/>
      <c r="AM76" s="455"/>
      <c r="AN76" s="455"/>
    </row>
    <row r="78" spans="1:43" ht="15.75" x14ac:dyDescent="0.2">
      <c r="A78" s="116"/>
      <c r="B78" s="116"/>
      <c r="C78" s="117" t="s">
        <v>93</v>
      </c>
      <c r="D78" s="116"/>
      <c r="E78" s="116"/>
      <c r="H78" s="116"/>
      <c r="I78" s="116"/>
      <c r="J78" s="116"/>
      <c r="K78" s="116"/>
      <c r="L78" s="116"/>
    </row>
  </sheetData>
  <dataConsolidate/>
  <mergeCells count="307">
    <mergeCell ref="A7:M7"/>
    <mergeCell ref="N7:T7"/>
    <mergeCell ref="U7:AC7"/>
    <mergeCell ref="AD7:AJ7"/>
    <mergeCell ref="AK7:AN7"/>
    <mergeCell ref="AO7:AQ7"/>
    <mergeCell ref="A1:D4"/>
    <mergeCell ref="E1:T2"/>
    <mergeCell ref="V1:AQ2"/>
    <mergeCell ref="E3:L3"/>
    <mergeCell ref="M3:T3"/>
    <mergeCell ref="V3:AJ3"/>
    <mergeCell ref="AK3:AQ3"/>
    <mergeCell ref="E4:T4"/>
    <mergeCell ref="V4:AQ4"/>
    <mergeCell ref="H8:H9"/>
    <mergeCell ref="I8:I9"/>
    <mergeCell ref="J8:J9"/>
    <mergeCell ref="K8:K9"/>
    <mergeCell ref="L8:L9"/>
    <mergeCell ref="M8:M9"/>
    <mergeCell ref="A8:A9"/>
    <mergeCell ref="C8:C9"/>
    <mergeCell ref="D8:D9"/>
    <mergeCell ref="E8:E9"/>
    <mergeCell ref="F8:F9"/>
    <mergeCell ref="G8:G9"/>
    <mergeCell ref="B8:B9"/>
    <mergeCell ref="V8:V9"/>
    <mergeCell ref="W8:W9"/>
    <mergeCell ref="X8:AC8"/>
    <mergeCell ref="AD8:AD9"/>
    <mergeCell ref="N8:N9"/>
    <mergeCell ref="O8:O9"/>
    <mergeCell ref="P8:P9"/>
    <mergeCell ref="Q8:Q9"/>
    <mergeCell ref="R8:R9"/>
    <mergeCell ref="S8:S9"/>
    <mergeCell ref="AQ8:AQ9"/>
    <mergeCell ref="A10:A15"/>
    <mergeCell ref="C10:C15"/>
    <mergeCell ref="D10:D15"/>
    <mergeCell ref="E10:E15"/>
    <mergeCell ref="F10:F15"/>
    <mergeCell ref="G10:G15"/>
    <mergeCell ref="H10:H15"/>
    <mergeCell ref="I10:I15"/>
    <mergeCell ref="J10:J15"/>
    <mergeCell ref="AK8:AK9"/>
    <mergeCell ref="AL8:AL9"/>
    <mergeCell ref="AM8:AM9"/>
    <mergeCell ref="AN8:AN9"/>
    <mergeCell ref="AO8:AO9"/>
    <mergeCell ref="AP8:AP9"/>
    <mergeCell ref="AE8:AE9"/>
    <mergeCell ref="AF8:AF9"/>
    <mergeCell ref="AG8:AG9"/>
    <mergeCell ref="AH8:AH9"/>
    <mergeCell ref="AI8:AI9"/>
    <mergeCell ref="AJ8:AJ9"/>
    <mergeCell ref="T8:T9"/>
    <mergeCell ref="U8:U9"/>
    <mergeCell ref="Q10:Q15"/>
    <mergeCell ref="R10:R15"/>
    <mergeCell ref="S10:S15"/>
    <mergeCell ref="T10:T15"/>
    <mergeCell ref="K10:K15"/>
    <mergeCell ref="L10:L15"/>
    <mergeCell ref="M10:M15"/>
    <mergeCell ref="N10:N15"/>
    <mergeCell ref="O10:O15"/>
    <mergeCell ref="P10:P15"/>
    <mergeCell ref="A16:A21"/>
    <mergeCell ref="C16:C21"/>
    <mergeCell ref="D16:D21"/>
    <mergeCell ref="E16:E21"/>
    <mergeCell ref="F16:F21"/>
    <mergeCell ref="G16:G21"/>
    <mergeCell ref="H16:H21"/>
    <mergeCell ref="I16:I21"/>
    <mergeCell ref="J16:J21"/>
    <mergeCell ref="A22:A27"/>
    <mergeCell ref="C22:C27"/>
    <mergeCell ref="D22:D27"/>
    <mergeCell ref="E22:E27"/>
    <mergeCell ref="F22:F27"/>
    <mergeCell ref="G22:G27"/>
    <mergeCell ref="H22:H27"/>
    <mergeCell ref="I22:I27"/>
    <mergeCell ref="J22:J27"/>
    <mergeCell ref="Q22:Q27"/>
    <mergeCell ref="R22:R27"/>
    <mergeCell ref="S22:S27"/>
    <mergeCell ref="T22:T27"/>
    <mergeCell ref="K22:K27"/>
    <mergeCell ref="L22:L27"/>
    <mergeCell ref="M22:M27"/>
    <mergeCell ref="N22:N27"/>
    <mergeCell ref="O22:O27"/>
    <mergeCell ref="P22:P27"/>
    <mergeCell ref="R16:R21"/>
    <mergeCell ref="S16:S21"/>
    <mergeCell ref="T16:T21"/>
    <mergeCell ref="K16:K21"/>
    <mergeCell ref="L16:L21"/>
    <mergeCell ref="M16:M21"/>
    <mergeCell ref="N16:N21"/>
    <mergeCell ref="O16:O21"/>
    <mergeCell ref="P16:P21"/>
    <mergeCell ref="Q16:Q21"/>
    <mergeCell ref="A28:A33"/>
    <mergeCell ref="C28:C33"/>
    <mergeCell ref="D28:D33"/>
    <mergeCell ref="E28:E33"/>
    <mergeCell ref="F28:F33"/>
    <mergeCell ref="G28:G33"/>
    <mergeCell ref="H28:H33"/>
    <mergeCell ref="I28:I33"/>
    <mergeCell ref="J28:J33"/>
    <mergeCell ref="A40:A45"/>
    <mergeCell ref="C40:C45"/>
    <mergeCell ref="D40:D45"/>
    <mergeCell ref="E40:E45"/>
    <mergeCell ref="F40:F45"/>
    <mergeCell ref="G40:G45"/>
    <mergeCell ref="H40:H45"/>
    <mergeCell ref="I40:I45"/>
    <mergeCell ref="J40:J45"/>
    <mergeCell ref="T28:T33"/>
    <mergeCell ref="K28:K33"/>
    <mergeCell ref="L28:L33"/>
    <mergeCell ref="M28:M33"/>
    <mergeCell ref="N28:N33"/>
    <mergeCell ref="O28:O33"/>
    <mergeCell ref="P28:P33"/>
    <mergeCell ref="AO28:AO29"/>
    <mergeCell ref="AP28:AP29"/>
    <mergeCell ref="Q28:Q33"/>
    <mergeCell ref="R28:R33"/>
    <mergeCell ref="S28:S33"/>
    <mergeCell ref="AQ40:AQ45"/>
    <mergeCell ref="A46:A51"/>
    <mergeCell ref="C46:C51"/>
    <mergeCell ref="D46:D51"/>
    <mergeCell ref="E46:E51"/>
    <mergeCell ref="F46:F51"/>
    <mergeCell ref="G46:G51"/>
    <mergeCell ref="H46:H51"/>
    <mergeCell ref="I46:I51"/>
    <mergeCell ref="J46:J51"/>
    <mergeCell ref="Q40:Q45"/>
    <mergeCell ref="R40:R45"/>
    <mergeCell ref="S40:S45"/>
    <mergeCell ref="T40:T45"/>
    <mergeCell ref="AO40:AO45"/>
    <mergeCell ref="AP40:AP45"/>
    <mergeCell ref="K40:K45"/>
    <mergeCell ref="L40:L45"/>
    <mergeCell ref="M40:M45"/>
    <mergeCell ref="N40:N45"/>
    <mergeCell ref="O40:O45"/>
    <mergeCell ref="P40:P45"/>
    <mergeCell ref="AQ46:AQ51"/>
    <mergeCell ref="Q46:Q51"/>
    <mergeCell ref="A52:A57"/>
    <mergeCell ref="C52:C57"/>
    <mergeCell ref="D52:D57"/>
    <mergeCell ref="E52:E57"/>
    <mergeCell ref="F52:F57"/>
    <mergeCell ref="G52:G57"/>
    <mergeCell ref="H52:H57"/>
    <mergeCell ref="I52:I57"/>
    <mergeCell ref="J52:J57"/>
    <mergeCell ref="R46:R51"/>
    <mergeCell ref="S46:S51"/>
    <mergeCell ref="T46:T51"/>
    <mergeCell ref="AO46:AO51"/>
    <mergeCell ref="AP46:AP51"/>
    <mergeCell ref="K46:K51"/>
    <mergeCell ref="L46:L51"/>
    <mergeCell ref="M46:M51"/>
    <mergeCell ref="N46:N51"/>
    <mergeCell ref="O46:O51"/>
    <mergeCell ref="P46:P51"/>
    <mergeCell ref="AQ52:AQ57"/>
    <mergeCell ref="A58:A63"/>
    <mergeCell ref="C58:C63"/>
    <mergeCell ref="D58:D63"/>
    <mergeCell ref="E58:E63"/>
    <mergeCell ref="F58:F63"/>
    <mergeCell ref="G58:G63"/>
    <mergeCell ref="H58:H63"/>
    <mergeCell ref="I58:I63"/>
    <mergeCell ref="J58:J63"/>
    <mergeCell ref="Q52:Q57"/>
    <mergeCell ref="R52:R57"/>
    <mergeCell ref="S52:S57"/>
    <mergeCell ref="T52:T57"/>
    <mergeCell ref="AO52:AO57"/>
    <mergeCell ref="AP52:AP57"/>
    <mergeCell ref="K52:K57"/>
    <mergeCell ref="L52:L57"/>
    <mergeCell ref="M52:M57"/>
    <mergeCell ref="N52:N57"/>
    <mergeCell ref="O52:O57"/>
    <mergeCell ref="P52:P57"/>
    <mergeCell ref="AQ58:AQ63"/>
    <mergeCell ref="Q58:Q63"/>
    <mergeCell ref="A64:A69"/>
    <mergeCell ref="C64:C69"/>
    <mergeCell ref="D64:D69"/>
    <mergeCell ref="E64:E69"/>
    <mergeCell ref="F64:F69"/>
    <mergeCell ref="G64:G69"/>
    <mergeCell ref="H64:H69"/>
    <mergeCell ref="I64:I69"/>
    <mergeCell ref="J64:J69"/>
    <mergeCell ref="R58:R63"/>
    <mergeCell ref="S58:S63"/>
    <mergeCell ref="T58:T63"/>
    <mergeCell ref="AO58:AO63"/>
    <mergeCell ref="AP58:AP63"/>
    <mergeCell ref="K58:K63"/>
    <mergeCell ref="L58:L63"/>
    <mergeCell ref="M58:M63"/>
    <mergeCell ref="N58:N63"/>
    <mergeCell ref="O58:O63"/>
    <mergeCell ref="P58:P63"/>
    <mergeCell ref="AQ64:AQ69"/>
    <mergeCell ref="A70:A75"/>
    <mergeCell ref="C70:C75"/>
    <mergeCell ref="D70:D75"/>
    <mergeCell ref="E70:E75"/>
    <mergeCell ref="F70:F75"/>
    <mergeCell ref="G70:G75"/>
    <mergeCell ref="H70:H75"/>
    <mergeCell ref="I70:I75"/>
    <mergeCell ref="J70:J75"/>
    <mergeCell ref="Q64:Q69"/>
    <mergeCell ref="R64:R69"/>
    <mergeCell ref="S64:S69"/>
    <mergeCell ref="T64:T69"/>
    <mergeCell ref="AO64:AO69"/>
    <mergeCell ref="AP64:AP69"/>
    <mergeCell ref="K64:K69"/>
    <mergeCell ref="L64:L69"/>
    <mergeCell ref="M64:M69"/>
    <mergeCell ref="N64:N69"/>
    <mergeCell ref="O64:O69"/>
    <mergeCell ref="P64:P69"/>
    <mergeCell ref="AQ70:AQ75"/>
    <mergeCell ref="B70:B75"/>
    <mergeCell ref="C76:AN76"/>
    <mergeCell ref="Q70:Q75"/>
    <mergeCell ref="R70:R75"/>
    <mergeCell ref="S70:S75"/>
    <mergeCell ref="T70:T75"/>
    <mergeCell ref="AO70:AO75"/>
    <mergeCell ref="AP70:AP75"/>
    <mergeCell ref="K70:K75"/>
    <mergeCell ref="L70:L75"/>
    <mergeCell ref="M70:M75"/>
    <mergeCell ref="N70:N75"/>
    <mergeCell ref="O70:O75"/>
    <mergeCell ref="P70:P75"/>
    <mergeCell ref="B10:B15"/>
    <mergeCell ref="B16:B21"/>
    <mergeCell ref="B22:B27"/>
    <mergeCell ref="B28:B33"/>
    <mergeCell ref="B40:B45"/>
    <mergeCell ref="B46:B51"/>
    <mergeCell ref="B52:B57"/>
    <mergeCell ref="B58:B63"/>
    <mergeCell ref="B64:B69"/>
    <mergeCell ref="AO10:AO11"/>
    <mergeCell ref="AP10:AP11"/>
    <mergeCell ref="AQ10:AQ11"/>
    <mergeCell ref="AO16:AO17"/>
    <mergeCell ref="AP16:AP17"/>
    <mergeCell ref="AQ16:AQ17"/>
    <mergeCell ref="AO22:AO24"/>
    <mergeCell ref="AP22:AP24"/>
    <mergeCell ref="AQ22:AQ24"/>
    <mergeCell ref="AQ28:AQ29"/>
    <mergeCell ref="A34:A39"/>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P34:P39"/>
    <mergeCell ref="Q34:Q39"/>
    <mergeCell ref="R34:R39"/>
    <mergeCell ref="S34:S39"/>
    <mergeCell ref="T34:T39"/>
    <mergeCell ref="AO34:AO37"/>
    <mergeCell ref="AP34:AP37"/>
    <mergeCell ref="AQ34:AQ37"/>
  </mergeCells>
  <conditionalFormatting sqref="R46 R52 R58 R64 R70">
    <cfRule type="cellIs" dxfId="291" priority="385" operator="equal">
      <formula>"Catastrófico"</formula>
    </cfRule>
    <cfRule type="cellIs" dxfId="290" priority="386" operator="equal">
      <formula>"Mayor"</formula>
    </cfRule>
    <cfRule type="cellIs" dxfId="289" priority="387" operator="equal">
      <formula>"Moderado"</formula>
    </cfRule>
    <cfRule type="cellIs" dxfId="288" priority="388" operator="equal">
      <formula>"Menor"</formula>
    </cfRule>
    <cfRule type="cellIs" dxfId="287" priority="389" operator="equal">
      <formula>"Leve"</formula>
    </cfRule>
  </conditionalFormatting>
  <conditionalFormatting sqref="N64">
    <cfRule type="cellIs" dxfId="286" priority="211" operator="equal">
      <formula>"Muy Alta"</formula>
    </cfRule>
    <cfRule type="cellIs" dxfId="285" priority="212" operator="equal">
      <formula>"Alta"</formula>
    </cfRule>
    <cfRule type="cellIs" dxfId="284" priority="213" operator="equal">
      <formula>"Media"</formula>
    </cfRule>
    <cfRule type="cellIs" dxfId="283" priority="214" operator="equal">
      <formula>"Baja"</formula>
    </cfRule>
    <cfRule type="cellIs" dxfId="282" priority="215" operator="equal">
      <formula>"Muy Baja"</formula>
    </cfRule>
  </conditionalFormatting>
  <conditionalFormatting sqref="N46">
    <cfRule type="cellIs" dxfId="281" priority="275" operator="equal">
      <formula>"Muy Alta"</formula>
    </cfRule>
    <cfRule type="cellIs" dxfId="280" priority="276" operator="equal">
      <formula>"Alta"</formula>
    </cfRule>
    <cfRule type="cellIs" dxfId="279" priority="277" operator="equal">
      <formula>"Media"</formula>
    </cfRule>
    <cfRule type="cellIs" dxfId="278" priority="278" operator="equal">
      <formula>"Baja"</formula>
    </cfRule>
    <cfRule type="cellIs" dxfId="277" priority="279" operator="equal">
      <formula>"Muy Baja"</formula>
    </cfRule>
  </conditionalFormatting>
  <conditionalFormatting sqref="T46">
    <cfRule type="cellIs" dxfId="276" priority="271" operator="equal">
      <formula>"Extremo"</formula>
    </cfRule>
    <cfRule type="cellIs" dxfId="275" priority="272" operator="equal">
      <formula>"Alto"</formula>
    </cfRule>
    <cfRule type="cellIs" dxfId="274" priority="273" operator="equal">
      <formula>"Moderado"</formula>
    </cfRule>
    <cfRule type="cellIs" dxfId="273" priority="274" operator="equal">
      <formula>"Bajo"</formula>
    </cfRule>
  </conditionalFormatting>
  <conditionalFormatting sqref="AE46:AE51">
    <cfRule type="cellIs" dxfId="272" priority="266" operator="equal">
      <formula>"Muy Alta"</formula>
    </cfRule>
    <cfRule type="cellIs" dxfId="271" priority="267" operator="equal">
      <formula>"Alta"</formula>
    </cfRule>
    <cfRule type="cellIs" dxfId="270" priority="268" operator="equal">
      <formula>"Media"</formula>
    </cfRule>
    <cfRule type="cellIs" dxfId="269" priority="269" operator="equal">
      <formula>"Baja"</formula>
    </cfRule>
    <cfRule type="cellIs" dxfId="268" priority="270" operator="equal">
      <formula>"Muy Baja"</formula>
    </cfRule>
  </conditionalFormatting>
  <conditionalFormatting sqref="AG46:AG51">
    <cfRule type="cellIs" dxfId="267" priority="261" operator="equal">
      <formula>"Catastrófico"</formula>
    </cfRule>
    <cfRule type="cellIs" dxfId="266" priority="262" operator="equal">
      <formula>"Mayor"</formula>
    </cfRule>
    <cfRule type="cellIs" dxfId="265" priority="263" operator="equal">
      <formula>"Moderado"</formula>
    </cfRule>
    <cfRule type="cellIs" dxfId="264" priority="264" operator="equal">
      <formula>"Menor"</formula>
    </cfRule>
    <cfRule type="cellIs" dxfId="263" priority="265" operator="equal">
      <formula>"Leve"</formula>
    </cfRule>
  </conditionalFormatting>
  <conditionalFormatting sqref="AI46:AI51">
    <cfRule type="cellIs" dxfId="262" priority="257" operator="equal">
      <formula>"Extremo"</formula>
    </cfRule>
    <cfRule type="cellIs" dxfId="261" priority="258" operator="equal">
      <formula>"Alto"</formula>
    </cfRule>
    <cfRule type="cellIs" dxfId="260" priority="259" operator="equal">
      <formula>"Moderado"</formula>
    </cfRule>
    <cfRule type="cellIs" dxfId="259" priority="260" operator="equal">
      <formula>"Bajo"</formula>
    </cfRule>
  </conditionalFormatting>
  <conditionalFormatting sqref="N52">
    <cfRule type="cellIs" dxfId="258" priority="252" operator="equal">
      <formula>"Muy Alta"</formula>
    </cfRule>
    <cfRule type="cellIs" dxfId="257" priority="253" operator="equal">
      <formula>"Alta"</formula>
    </cfRule>
    <cfRule type="cellIs" dxfId="256" priority="254" operator="equal">
      <formula>"Media"</formula>
    </cfRule>
    <cfRule type="cellIs" dxfId="255" priority="255" operator="equal">
      <formula>"Baja"</formula>
    </cfRule>
    <cfRule type="cellIs" dxfId="254" priority="256" operator="equal">
      <formula>"Muy Baja"</formula>
    </cfRule>
  </conditionalFormatting>
  <conditionalFormatting sqref="T52">
    <cfRule type="cellIs" dxfId="253" priority="248" operator="equal">
      <formula>"Extremo"</formula>
    </cfRule>
    <cfRule type="cellIs" dxfId="252" priority="249" operator="equal">
      <formula>"Alto"</formula>
    </cfRule>
    <cfRule type="cellIs" dxfId="251" priority="250" operator="equal">
      <formula>"Moderado"</formula>
    </cfRule>
    <cfRule type="cellIs" dxfId="250" priority="251" operator="equal">
      <formula>"Bajo"</formula>
    </cfRule>
  </conditionalFormatting>
  <conditionalFormatting sqref="AE52:AE57">
    <cfRule type="cellIs" dxfId="249" priority="243" operator="equal">
      <formula>"Muy Alta"</formula>
    </cfRule>
    <cfRule type="cellIs" dxfId="248" priority="244" operator="equal">
      <formula>"Alta"</formula>
    </cfRule>
    <cfRule type="cellIs" dxfId="247" priority="245" operator="equal">
      <formula>"Media"</formula>
    </cfRule>
    <cfRule type="cellIs" dxfId="246" priority="246" operator="equal">
      <formula>"Baja"</formula>
    </cfRule>
    <cfRule type="cellIs" dxfId="245" priority="247" operator="equal">
      <formula>"Muy Baja"</formula>
    </cfRule>
  </conditionalFormatting>
  <conditionalFormatting sqref="AG52:AG57">
    <cfRule type="cellIs" dxfId="244" priority="238" operator="equal">
      <formula>"Catastrófico"</formula>
    </cfRule>
    <cfRule type="cellIs" dxfId="243" priority="239" operator="equal">
      <formula>"Mayor"</formula>
    </cfRule>
    <cfRule type="cellIs" dxfId="242" priority="240" operator="equal">
      <formula>"Moderado"</formula>
    </cfRule>
    <cfRule type="cellIs" dxfId="241" priority="241" operator="equal">
      <formula>"Menor"</formula>
    </cfRule>
    <cfRule type="cellIs" dxfId="240" priority="242" operator="equal">
      <formula>"Leve"</formula>
    </cfRule>
  </conditionalFormatting>
  <conditionalFormatting sqref="AI52:AI57">
    <cfRule type="cellIs" dxfId="239" priority="234" operator="equal">
      <formula>"Extremo"</formula>
    </cfRule>
    <cfRule type="cellIs" dxfId="238" priority="235" operator="equal">
      <formula>"Alto"</formula>
    </cfRule>
    <cfRule type="cellIs" dxfId="237" priority="236" operator="equal">
      <formula>"Moderado"</formula>
    </cfRule>
    <cfRule type="cellIs" dxfId="236" priority="237" operator="equal">
      <formula>"Bajo"</formula>
    </cfRule>
  </conditionalFormatting>
  <conditionalFormatting sqref="T58">
    <cfRule type="cellIs" dxfId="235" priority="230" operator="equal">
      <formula>"Extremo"</formula>
    </cfRule>
    <cfRule type="cellIs" dxfId="234" priority="231" operator="equal">
      <formula>"Alto"</formula>
    </cfRule>
    <cfRule type="cellIs" dxfId="233" priority="232" operator="equal">
      <formula>"Moderado"</formula>
    </cfRule>
    <cfRule type="cellIs" dxfId="232" priority="233" operator="equal">
      <formula>"Bajo"</formula>
    </cfRule>
  </conditionalFormatting>
  <conditionalFormatting sqref="AE58:AE63">
    <cfRule type="cellIs" dxfId="231" priority="225" operator="equal">
      <formula>"Muy Alta"</formula>
    </cfRule>
    <cfRule type="cellIs" dxfId="230" priority="226" operator="equal">
      <formula>"Alta"</formula>
    </cfRule>
    <cfRule type="cellIs" dxfId="229" priority="227" operator="equal">
      <formula>"Media"</formula>
    </cfRule>
    <cfRule type="cellIs" dxfId="228" priority="228" operator="equal">
      <formula>"Baja"</formula>
    </cfRule>
    <cfRule type="cellIs" dxfId="227" priority="229" operator="equal">
      <formula>"Muy Baja"</formula>
    </cfRule>
  </conditionalFormatting>
  <conditionalFormatting sqref="AG58:AG63">
    <cfRule type="cellIs" dxfId="226" priority="220" operator="equal">
      <formula>"Catastrófico"</formula>
    </cfRule>
    <cfRule type="cellIs" dxfId="225" priority="221" operator="equal">
      <formula>"Mayor"</formula>
    </cfRule>
    <cfRule type="cellIs" dxfId="224" priority="222" operator="equal">
      <formula>"Moderado"</formula>
    </cfRule>
    <cfRule type="cellIs" dxfId="223" priority="223" operator="equal">
      <formula>"Menor"</formula>
    </cfRule>
    <cfRule type="cellIs" dxfId="222" priority="224" operator="equal">
      <formula>"Leve"</formula>
    </cfRule>
  </conditionalFormatting>
  <conditionalFormatting sqref="AI58:AI63">
    <cfRule type="cellIs" dxfId="221" priority="216" operator="equal">
      <formula>"Extremo"</formula>
    </cfRule>
    <cfRule type="cellIs" dxfId="220" priority="217" operator="equal">
      <formula>"Alto"</formula>
    </cfRule>
    <cfRule type="cellIs" dxfId="219" priority="218" operator="equal">
      <formula>"Moderado"</formula>
    </cfRule>
    <cfRule type="cellIs" dxfId="218" priority="219" operator="equal">
      <formula>"Bajo"</formula>
    </cfRule>
  </conditionalFormatting>
  <conditionalFormatting sqref="T64">
    <cfRule type="cellIs" dxfId="217" priority="207" operator="equal">
      <formula>"Extremo"</formula>
    </cfRule>
    <cfRule type="cellIs" dxfId="216" priority="208" operator="equal">
      <formula>"Alto"</formula>
    </cfRule>
    <cfRule type="cellIs" dxfId="215" priority="209" operator="equal">
      <formula>"Moderado"</formula>
    </cfRule>
    <cfRule type="cellIs" dxfId="214" priority="210" operator="equal">
      <formula>"Bajo"</formula>
    </cfRule>
  </conditionalFormatting>
  <conditionalFormatting sqref="AE64:AE69">
    <cfRule type="cellIs" dxfId="213" priority="202" operator="equal">
      <formula>"Muy Alta"</formula>
    </cfRule>
    <cfRule type="cellIs" dxfId="212" priority="203" operator="equal">
      <formula>"Alta"</formula>
    </cfRule>
    <cfRule type="cellIs" dxfId="211" priority="204" operator="equal">
      <formula>"Media"</formula>
    </cfRule>
    <cfRule type="cellIs" dxfId="210" priority="205" operator="equal">
      <formula>"Baja"</formula>
    </cfRule>
    <cfRule type="cellIs" dxfId="209" priority="206" operator="equal">
      <formula>"Muy Baja"</formula>
    </cfRule>
  </conditionalFormatting>
  <conditionalFormatting sqref="AG64:AG69">
    <cfRule type="cellIs" dxfId="208" priority="197" operator="equal">
      <formula>"Catastrófico"</formula>
    </cfRule>
    <cfRule type="cellIs" dxfId="207" priority="198" operator="equal">
      <formula>"Mayor"</formula>
    </cfRule>
    <cfRule type="cellIs" dxfId="206" priority="199" operator="equal">
      <formula>"Moderado"</formula>
    </cfRule>
    <cfRule type="cellIs" dxfId="205" priority="200" operator="equal">
      <formula>"Menor"</formula>
    </cfRule>
    <cfRule type="cellIs" dxfId="204" priority="201" operator="equal">
      <formula>"Leve"</formula>
    </cfRule>
  </conditionalFormatting>
  <conditionalFormatting sqref="AI64:AI69">
    <cfRule type="cellIs" dxfId="203" priority="193" operator="equal">
      <formula>"Extremo"</formula>
    </cfRule>
    <cfRule type="cellIs" dxfId="202" priority="194" operator="equal">
      <formula>"Alto"</formula>
    </cfRule>
    <cfRule type="cellIs" dxfId="201" priority="195" operator="equal">
      <formula>"Moderado"</formula>
    </cfRule>
    <cfRule type="cellIs" dxfId="200" priority="196" operator="equal">
      <formula>"Bajo"</formula>
    </cfRule>
  </conditionalFormatting>
  <conditionalFormatting sqref="N70">
    <cfRule type="cellIs" dxfId="199" priority="188" operator="equal">
      <formula>"Muy Alta"</formula>
    </cfRule>
    <cfRule type="cellIs" dxfId="198" priority="189" operator="equal">
      <formula>"Alta"</formula>
    </cfRule>
    <cfRule type="cellIs" dxfId="197" priority="190" operator="equal">
      <formula>"Media"</formula>
    </cfRule>
    <cfRule type="cellIs" dxfId="196" priority="191" operator="equal">
      <formula>"Baja"</formula>
    </cfRule>
    <cfRule type="cellIs" dxfId="195" priority="192" operator="equal">
      <formula>"Muy Baja"</formula>
    </cfRule>
  </conditionalFormatting>
  <conditionalFormatting sqref="T70">
    <cfRule type="cellIs" dxfId="194" priority="184" operator="equal">
      <formula>"Extremo"</formula>
    </cfRule>
    <cfRule type="cellIs" dxfId="193" priority="185" operator="equal">
      <formula>"Alto"</formula>
    </cfRule>
    <cfRule type="cellIs" dxfId="192" priority="186" operator="equal">
      <formula>"Moderado"</formula>
    </cfRule>
    <cfRule type="cellIs" dxfId="191" priority="187" operator="equal">
      <formula>"Bajo"</formula>
    </cfRule>
  </conditionalFormatting>
  <conditionalFormatting sqref="AE70:AE75">
    <cfRule type="cellIs" dxfId="190" priority="179" operator="equal">
      <formula>"Muy Alta"</formula>
    </cfRule>
    <cfRule type="cellIs" dxfId="189" priority="180" operator="equal">
      <formula>"Alta"</formula>
    </cfRule>
    <cfRule type="cellIs" dxfId="188" priority="181" operator="equal">
      <formula>"Media"</formula>
    </cfRule>
    <cfRule type="cellIs" dxfId="187" priority="182" operator="equal">
      <formula>"Baja"</formula>
    </cfRule>
    <cfRule type="cellIs" dxfId="186" priority="183" operator="equal">
      <formula>"Muy Baja"</formula>
    </cfRule>
  </conditionalFormatting>
  <conditionalFormatting sqref="AG70:AG75">
    <cfRule type="cellIs" dxfId="185" priority="174" operator="equal">
      <formula>"Catastrófico"</formula>
    </cfRule>
    <cfRule type="cellIs" dxfId="184" priority="175" operator="equal">
      <formula>"Mayor"</formula>
    </cfRule>
    <cfRule type="cellIs" dxfId="183" priority="176" operator="equal">
      <formula>"Moderado"</formula>
    </cfRule>
    <cfRule type="cellIs" dxfId="182" priority="177" operator="equal">
      <formula>"Menor"</formula>
    </cfRule>
    <cfRule type="cellIs" dxfId="181" priority="178" operator="equal">
      <formula>"Leve"</formula>
    </cfRule>
  </conditionalFormatting>
  <conditionalFormatting sqref="AI70:AI75">
    <cfRule type="cellIs" dxfId="180" priority="170" operator="equal">
      <formula>"Extremo"</formula>
    </cfRule>
    <cfRule type="cellIs" dxfId="179" priority="171" operator="equal">
      <formula>"Alto"</formula>
    </cfRule>
    <cfRule type="cellIs" dxfId="178" priority="172" operator="equal">
      <formula>"Moderado"</formula>
    </cfRule>
    <cfRule type="cellIs" dxfId="177" priority="173" operator="equal">
      <formula>"Bajo"</formula>
    </cfRule>
  </conditionalFormatting>
  <conditionalFormatting sqref="Q46:Q75">
    <cfRule type="containsText" dxfId="176" priority="169" operator="containsText" text="❌">
      <formula>NOT(ISERROR(SEARCH("❌",Q46)))</formula>
    </cfRule>
  </conditionalFormatting>
  <conditionalFormatting sqref="N58">
    <cfRule type="cellIs" dxfId="175" priority="164" operator="equal">
      <formula>"Muy Alta"</formula>
    </cfRule>
    <cfRule type="cellIs" dxfId="174" priority="165" operator="equal">
      <formula>"Alta"</formula>
    </cfRule>
    <cfRule type="cellIs" dxfId="173" priority="166" operator="equal">
      <formula>"Media"</formula>
    </cfRule>
    <cfRule type="cellIs" dxfId="172" priority="167" operator="equal">
      <formula>"Baja"</formula>
    </cfRule>
    <cfRule type="cellIs" dxfId="171" priority="168" operator="equal">
      <formula>"Muy Baja"</formula>
    </cfRule>
  </conditionalFormatting>
  <conditionalFormatting sqref="R40">
    <cfRule type="cellIs" dxfId="170" priority="159" operator="equal">
      <formula>"Catastrófico"</formula>
    </cfRule>
    <cfRule type="cellIs" dxfId="169" priority="160" operator="equal">
      <formula>"Mayor"</formula>
    </cfRule>
    <cfRule type="cellIs" dxfId="168" priority="161" operator="equal">
      <formula>"Moderado"</formula>
    </cfRule>
    <cfRule type="cellIs" dxfId="167" priority="162" operator="equal">
      <formula>"Menor"</formula>
    </cfRule>
    <cfRule type="cellIs" dxfId="166" priority="163" operator="equal">
      <formula>"Leve"</formula>
    </cfRule>
  </conditionalFormatting>
  <conditionalFormatting sqref="N40">
    <cfRule type="cellIs" dxfId="165" priority="154" operator="equal">
      <formula>"Muy Alta"</formula>
    </cfRule>
    <cfRule type="cellIs" dxfId="164" priority="155" operator="equal">
      <formula>"Alta"</formula>
    </cfRule>
    <cfRule type="cellIs" dxfId="163" priority="156" operator="equal">
      <formula>"Media"</formula>
    </cfRule>
    <cfRule type="cellIs" dxfId="162" priority="157" operator="equal">
      <formula>"Baja"</formula>
    </cfRule>
    <cfRule type="cellIs" dxfId="161" priority="158" operator="equal">
      <formula>"Muy Baja"</formula>
    </cfRule>
  </conditionalFormatting>
  <conditionalFormatting sqref="T40">
    <cfRule type="cellIs" dxfId="160" priority="150" operator="equal">
      <formula>"Extremo"</formula>
    </cfRule>
    <cfRule type="cellIs" dxfId="159" priority="151" operator="equal">
      <formula>"Alto"</formula>
    </cfRule>
    <cfRule type="cellIs" dxfId="158" priority="152" operator="equal">
      <formula>"Moderado"</formula>
    </cfRule>
    <cfRule type="cellIs" dxfId="157" priority="153" operator="equal">
      <formula>"Bajo"</formula>
    </cfRule>
  </conditionalFormatting>
  <conditionalFormatting sqref="AE40:AE45">
    <cfRule type="cellIs" dxfId="156" priority="145" operator="equal">
      <formula>"Muy Alta"</formula>
    </cfRule>
    <cfRule type="cellIs" dxfId="155" priority="146" operator="equal">
      <formula>"Alta"</formula>
    </cfRule>
    <cfRule type="cellIs" dxfId="154" priority="147" operator="equal">
      <formula>"Media"</formula>
    </cfRule>
    <cfRule type="cellIs" dxfId="153" priority="148" operator="equal">
      <formula>"Baja"</formula>
    </cfRule>
    <cfRule type="cellIs" dxfId="152" priority="149" operator="equal">
      <formula>"Muy Baja"</formula>
    </cfRule>
  </conditionalFormatting>
  <conditionalFormatting sqref="AG40:AG45">
    <cfRule type="cellIs" dxfId="151" priority="140" operator="equal">
      <formula>"Catastrófico"</formula>
    </cfRule>
    <cfRule type="cellIs" dxfId="150" priority="141" operator="equal">
      <formula>"Mayor"</formula>
    </cfRule>
    <cfRule type="cellIs" dxfId="149" priority="142" operator="equal">
      <formula>"Moderado"</formula>
    </cfRule>
    <cfRule type="cellIs" dxfId="148" priority="143" operator="equal">
      <formula>"Menor"</formula>
    </cfRule>
    <cfRule type="cellIs" dxfId="147" priority="144" operator="equal">
      <formula>"Leve"</formula>
    </cfRule>
  </conditionalFormatting>
  <conditionalFormatting sqref="AI40:AI45">
    <cfRule type="cellIs" dxfId="146" priority="136" operator="equal">
      <formula>"Extremo"</formula>
    </cfRule>
    <cfRule type="cellIs" dxfId="145" priority="137" operator="equal">
      <formula>"Alto"</formula>
    </cfRule>
    <cfRule type="cellIs" dxfId="144" priority="138" operator="equal">
      <formula>"Moderado"</formula>
    </cfRule>
    <cfRule type="cellIs" dxfId="143" priority="139" operator="equal">
      <formula>"Bajo"</formula>
    </cfRule>
  </conditionalFormatting>
  <conditionalFormatting sqref="Q40:Q45">
    <cfRule type="containsText" dxfId="142" priority="135" operator="containsText" text="❌">
      <formula>NOT(ISERROR(SEARCH("❌",Q40)))</formula>
    </cfRule>
  </conditionalFormatting>
  <conditionalFormatting sqref="N10">
    <cfRule type="cellIs" dxfId="141" priority="130" operator="equal">
      <formula>"Muy Alta"</formula>
    </cfRule>
    <cfRule type="cellIs" dxfId="140" priority="131" operator="equal">
      <formula>"Alta"</formula>
    </cfRule>
    <cfRule type="cellIs" dxfId="139" priority="132" operator="equal">
      <formula>"Media"</formula>
    </cfRule>
    <cfRule type="cellIs" dxfId="138" priority="133" operator="equal">
      <formula>"Baja"</formula>
    </cfRule>
    <cfRule type="cellIs" dxfId="137" priority="134" operator="equal">
      <formula>"Muy Baja"</formula>
    </cfRule>
  </conditionalFormatting>
  <conditionalFormatting sqref="R10">
    <cfRule type="cellIs" dxfId="136" priority="125" operator="equal">
      <formula>"Catastrófico"</formula>
    </cfRule>
    <cfRule type="cellIs" dxfId="135" priority="126" operator="equal">
      <formula>"Mayor"</formula>
    </cfRule>
    <cfRule type="cellIs" dxfId="134" priority="127" operator="equal">
      <formula>"Moderado"</formula>
    </cfRule>
    <cfRule type="cellIs" dxfId="133" priority="128" operator="equal">
      <formula>"Menor"</formula>
    </cfRule>
    <cfRule type="cellIs" dxfId="132" priority="129" operator="equal">
      <formula>"Leve"</formula>
    </cfRule>
  </conditionalFormatting>
  <conditionalFormatting sqref="T10">
    <cfRule type="cellIs" dxfId="131" priority="121" operator="equal">
      <formula>"Extremo"</formula>
    </cfRule>
    <cfRule type="cellIs" dxfId="130" priority="122" operator="equal">
      <formula>"Alto"</formula>
    </cfRule>
    <cfRule type="cellIs" dxfId="129" priority="123" operator="equal">
      <formula>"Moderado"</formula>
    </cfRule>
    <cfRule type="cellIs" dxfId="128" priority="124" operator="equal">
      <formula>"Bajo"</formula>
    </cfRule>
  </conditionalFormatting>
  <conditionalFormatting sqref="AE10:AE15">
    <cfRule type="cellIs" dxfId="127" priority="116" operator="equal">
      <formula>"Muy Alta"</formula>
    </cfRule>
    <cfRule type="cellIs" dxfId="126" priority="117" operator="equal">
      <formula>"Alta"</formula>
    </cfRule>
    <cfRule type="cellIs" dxfId="125" priority="118" operator="equal">
      <formula>"Media"</formula>
    </cfRule>
    <cfRule type="cellIs" dxfId="124" priority="119" operator="equal">
      <formula>"Baja"</formula>
    </cfRule>
    <cfRule type="cellIs" dxfId="123" priority="120" operator="equal">
      <formula>"Muy Baja"</formula>
    </cfRule>
  </conditionalFormatting>
  <conditionalFormatting sqref="AG10:AG15">
    <cfRule type="cellIs" dxfId="122" priority="111" operator="equal">
      <formula>"Catastrófico"</formula>
    </cfRule>
    <cfRule type="cellIs" dxfId="121" priority="112" operator="equal">
      <formula>"Mayor"</formula>
    </cfRule>
    <cfRule type="cellIs" dxfId="120" priority="113" operator="equal">
      <formula>"Moderado"</formula>
    </cfRule>
    <cfRule type="cellIs" dxfId="119" priority="114" operator="equal">
      <formula>"Menor"</formula>
    </cfRule>
    <cfRule type="cellIs" dxfId="118" priority="115" operator="equal">
      <formula>"Leve"</formula>
    </cfRule>
  </conditionalFormatting>
  <conditionalFormatting sqref="AI10:AI15">
    <cfRule type="cellIs" dxfId="117" priority="107" operator="equal">
      <formula>"Extremo"</formula>
    </cfRule>
    <cfRule type="cellIs" dxfId="116" priority="108" operator="equal">
      <formula>"Alto"</formula>
    </cfRule>
    <cfRule type="cellIs" dxfId="115" priority="109" operator="equal">
      <formula>"Moderado"</formula>
    </cfRule>
    <cfRule type="cellIs" dxfId="114" priority="110" operator="equal">
      <formula>"Bajo"</formula>
    </cfRule>
  </conditionalFormatting>
  <conditionalFormatting sqref="Q10:Q15">
    <cfRule type="containsText" dxfId="113" priority="106" operator="containsText" text="❌">
      <formula>NOT(ISERROR(SEARCH("❌",Q10)))</formula>
    </cfRule>
  </conditionalFormatting>
  <conditionalFormatting sqref="N16 N22">
    <cfRule type="cellIs" dxfId="112" priority="101" operator="equal">
      <formula>"Muy Alta"</formula>
    </cfRule>
    <cfRule type="cellIs" dxfId="111" priority="102" operator="equal">
      <formula>"Alta"</formula>
    </cfRule>
    <cfRule type="cellIs" dxfId="110" priority="103" operator="equal">
      <formula>"Media"</formula>
    </cfRule>
    <cfRule type="cellIs" dxfId="109" priority="104" operator="equal">
      <formula>"Baja"</formula>
    </cfRule>
    <cfRule type="cellIs" dxfId="108" priority="105" operator="equal">
      <formula>"Muy Baja"</formula>
    </cfRule>
  </conditionalFormatting>
  <conditionalFormatting sqref="R16 R22">
    <cfRule type="cellIs" dxfId="107" priority="96" operator="equal">
      <formula>"Catastrófico"</formula>
    </cfRule>
    <cfRule type="cellIs" dxfId="106" priority="97" operator="equal">
      <formula>"Mayor"</formula>
    </cfRule>
    <cfRule type="cellIs" dxfId="105" priority="98" operator="equal">
      <formula>"Moderado"</formula>
    </cfRule>
    <cfRule type="cellIs" dxfId="104" priority="99" operator="equal">
      <formula>"Menor"</formula>
    </cfRule>
    <cfRule type="cellIs" dxfId="103" priority="100" operator="equal">
      <formula>"Leve"</formula>
    </cfRule>
  </conditionalFormatting>
  <conditionalFormatting sqref="T16">
    <cfRule type="cellIs" dxfId="102" priority="92" operator="equal">
      <formula>"Extremo"</formula>
    </cfRule>
    <cfRule type="cellIs" dxfId="101" priority="93" operator="equal">
      <formula>"Alto"</formula>
    </cfRule>
    <cfRule type="cellIs" dxfId="100" priority="94" operator="equal">
      <formula>"Moderado"</formula>
    </cfRule>
    <cfRule type="cellIs" dxfId="99" priority="95" operator="equal">
      <formula>"Bajo"</formula>
    </cfRule>
  </conditionalFormatting>
  <conditionalFormatting sqref="AE16:AE21">
    <cfRule type="cellIs" dxfId="98" priority="87" operator="equal">
      <formula>"Muy Alta"</formula>
    </cfRule>
    <cfRule type="cellIs" dxfId="97" priority="88" operator="equal">
      <formula>"Alta"</formula>
    </cfRule>
    <cfRule type="cellIs" dxfId="96" priority="89" operator="equal">
      <formula>"Media"</formula>
    </cfRule>
    <cfRule type="cellIs" dxfId="95" priority="90" operator="equal">
      <formula>"Baja"</formula>
    </cfRule>
    <cfRule type="cellIs" dxfId="94" priority="91" operator="equal">
      <formula>"Muy Baja"</formula>
    </cfRule>
  </conditionalFormatting>
  <conditionalFormatting sqref="AG16:AG21">
    <cfRule type="cellIs" dxfId="93" priority="82" operator="equal">
      <formula>"Catastrófico"</formula>
    </cfRule>
    <cfRule type="cellIs" dxfId="92" priority="83" operator="equal">
      <formula>"Mayor"</formula>
    </cfRule>
    <cfRule type="cellIs" dxfId="91" priority="84" operator="equal">
      <formula>"Moderado"</formula>
    </cfRule>
    <cfRule type="cellIs" dxfId="90" priority="85" operator="equal">
      <formula>"Menor"</formula>
    </cfRule>
    <cfRule type="cellIs" dxfId="89" priority="86" operator="equal">
      <formula>"Leve"</formula>
    </cfRule>
  </conditionalFormatting>
  <conditionalFormatting sqref="AI16:AI21">
    <cfRule type="cellIs" dxfId="88" priority="78" operator="equal">
      <formula>"Extremo"</formula>
    </cfRule>
    <cfRule type="cellIs" dxfId="87" priority="79" operator="equal">
      <formula>"Alto"</formula>
    </cfRule>
    <cfRule type="cellIs" dxfId="86" priority="80" operator="equal">
      <formula>"Moderado"</formula>
    </cfRule>
    <cfRule type="cellIs" dxfId="85" priority="81" operator="equal">
      <formula>"Bajo"</formula>
    </cfRule>
  </conditionalFormatting>
  <conditionalFormatting sqref="T22">
    <cfRule type="cellIs" dxfId="84" priority="74" operator="equal">
      <formula>"Extremo"</formula>
    </cfRule>
    <cfRule type="cellIs" dxfId="83" priority="75" operator="equal">
      <formula>"Alto"</formula>
    </cfRule>
    <cfRule type="cellIs" dxfId="82" priority="76" operator="equal">
      <formula>"Moderado"</formula>
    </cfRule>
    <cfRule type="cellIs" dxfId="81" priority="77" operator="equal">
      <formula>"Bajo"</formula>
    </cfRule>
  </conditionalFormatting>
  <conditionalFormatting sqref="AE22:AE27">
    <cfRule type="cellIs" dxfId="80" priority="69" operator="equal">
      <formula>"Muy Alta"</formula>
    </cfRule>
    <cfRule type="cellIs" dxfId="79" priority="70" operator="equal">
      <formula>"Alta"</formula>
    </cfRule>
    <cfRule type="cellIs" dxfId="78" priority="71" operator="equal">
      <formula>"Media"</formula>
    </cfRule>
    <cfRule type="cellIs" dxfId="77" priority="72" operator="equal">
      <formula>"Baja"</formula>
    </cfRule>
    <cfRule type="cellIs" dxfId="76" priority="73" operator="equal">
      <formula>"Muy Baja"</formula>
    </cfRule>
  </conditionalFormatting>
  <conditionalFormatting sqref="AG22:AG27">
    <cfRule type="cellIs" dxfId="75" priority="64" operator="equal">
      <formula>"Catastrófico"</formula>
    </cfRule>
    <cfRule type="cellIs" dxfId="74" priority="65" operator="equal">
      <formula>"Mayor"</formula>
    </cfRule>
    <cfRule type="cellIs" dxfId="73" priority="66" operator="equal">
      <formula>"Moderado"</formula>
    </cfRule>
    <cfRule type="cellIs" dxfId="72" priority="67" operator="equal">
      <formula>"Menor"</formula>
    </cfRule>
    <cfRule type="cellIs" dxfId="71" priority="68" operator="equal">
      <formula>"Leve"</formula>
    </cfRule>
  </conditionalFormatting>
  <conditionalFormatting sqref="AI22:AI27">
    <cfRule type="cellIs" dxfId="70" priority="60" operator="equal">
      <formula>"Extremo"</formula>
    </cfRule>
    <cfRule type="cellIs" dxfId="69" priority="61" operator="equal">
      <formula>"Alto"</formula>
    </cfRule>
    <cfRule type="cellIs" dxfId="68" priority="62" operator="equal">
      <formula>"Moderado"</formula>
    </cfRule>
    <cfRule type="cellIs" dxfId="67" priority="63" operator="equal">
      <formula>"Bajo"</formula>
    </cfRule>
  </conditionalFormatting>
  <conditionalFormatting sqref="Q16:Q27">
    <cfRule type="containsText" dxfId="66" priority="59" operator="containsText" text="❌">
      <formula>NOT(ISERROR(SEARCH("❌",Q16)))</formula>
    </cfRule>
  </conditionalFormatting>
  <conditionalFormatting sqref="N28">
    <cfRule type="cellIs" dxfId="65" priority="54" operator="equal">
      <formula>"Muy Alta"</formula>
    </cfRule>
    <cfRule type="cellIs" dxfId="64" priority="55" operator="equal">
      <formula>"Alta"</formula>
    </cfRule>
    <cfRule type="cellIs" dxfId="63" priority="56" operator="equal">
      <formula>"Media"</formula>
    </cfRule>
    <cfRule type="cellIs" dxfId="62" priority="57" operator="equal">
      <formula>"Baja"</formula>
    </cfRule>
    <cfRule type="cellIs" dxfId="61" priority="58" operator="equal">
      <formula>"Muy Baja"</formula>
    </cfRule>
  </conditionalFormatting>
  <conditionalFormatting sqref="R28">
    <cfRule type="cellIs" dxfId="60" priority="49" operator="equal">
      <formula>"Catastrófico"</formula>
    </cfRule>
    <cfRule type="cellIs" dxfId="59" priority="50" operator="equal">
      <formula>"Mayor"</formula>
    </cfRule>
    <cfRule type="cellIs" dxfId="58" priority="51" operator="equal">
      <formula>"Moderado"</formula>
    </cfRule>
    <cfRule type="cellIs" dxfId="57" priority="52" operator="equal">
      <formula>"Menor"</formula>
    </cfRule>
    <cfRule type="cellIs" dxfId="56" priority="53" operator="equal">
      <formula>"Leve"</formula>
    </cfRule>
  </conditionalFormatting>
  <conditionalFormatting sqref="T28">
    <cfRule type="cellIs" dxfId="55" priority="45" operator="equal">
      <formula>"Extremo"</formula>
    </cfRule>
    <cfRule type="cellIs" dxfId="54" priority="46" operator="equal">
      <formula>"Alto"</formula>
    </cfRule>
    <cfRule type="cellIs" dxfId="53" priority="47" operator="equal">
      <formula>"Moderado"</formula>
    </cfRule>
    <cfRule type="cellIs" dxfId="52" priority="48" operator="equal">
      <formula>"Bajo"</formula>
    </cfRule>
  </conditionalFormatting>
  <conditionalFormatting sqref="AE28:AE33">
    <cfRule type="cellIs" dxfId="51" priority="40" operator="equal">
      <formula>"Muy Alta"</formula>
    </cfRule>
    <cfRule type="cellIs" dxfId="50" priority="41" operator="equal">
      <formula>"Alta"</formula>
    </cfRule>
    <cfRule type="cellIs" dxfId="49" priority="42" operator="equal">
      <formula>"Media"</formula>
    </cfRule>
    <cfRule type="cellIs" dxfId="48" priority="43" operator="equal">
      <formula>"Baja"</formula>
    </cfRule>
    <cfRule type="cellIs" dxfId="47" priority="44" operator="equal">
      <formula>"Muy Baja"</formula>
    </cfRule>
  </conditionalFormatting>
  <conditionalFormatting sqref="AG28:AG33">
    <cfRule type="cellIs" dxfId="46" priority="35" operator="equal">
      <formula>"Catastrófico"</formula>
    </cfRule>
    <cfRule type="cellIs" dxfId="45" priority="36" operator="equal">
      <formula>"Mayor"</formula>
    </cfRule>
    <cfRule type="cellIs" dxfId="44" priority="37" operator="equal">
      <formula>"Moderado"</formula>
    </cfRule>
    <cfRule type="cellIs" dxfId="43" priority="38" operator="equal">
      <formula>"Menor"</formula>
    </cfRule>
    <cfRule type="cellIs" dxfId="42" priority="39" operator="equal">
      <formula>"Leve"</formula>
    </cfRule>
  </conditionalFormatting>
  <conditionalFormatting sqref="AI28:AI33">
    <cfRule type="cellIs" dxfId="41" priority="31" operator="equal">
      <formula>"Extremo"</formula>
    </cfRule>
    <cfRule type="cellIs" dxfId="40" priority="32" operator="equal">
      <formula>"Alto"</formula>
    </cfRule>
    <cfRule type="cellIs" dxfId="39" priority="33" operator="equal">
      <formula>"Moderado"</formula>
    </cfRule>
    <cfRule type="cellIs" dxfId="38" priority="34" operator="equal">
      <formula>"Bajo"</formula>
    </cfRule>
  </conditionalFormatting>
  <conditionalFormatting sqref="Q28:Q33">
    <cfRule type="containsText" dxfId="37" priority="30" operator="containsText" text="❌">
      <formula>NOT(ISERROR(SEARCH("❌",Q28)))</formula>
    </cfRule>
  </conditionalFormatting>
  <conditionalFormatting sqref="R34">
    <cfRule type="cellIs" dxfId="36" priority="25" operator="equal">
      <formula>"Catastrófico"</formula>
    </cfRule>
    <cfRule type="cellIs" dxfId="35" priority="26" operator="equal">
      <formula>"Mayor"</formula>
    </cfRule>
    <cfRule type="cellIs" dxfId="34" priority="27" operator="equal">
      <formula>"Moderado"</formula>
    </cfRule>
    <cfRule type="cellIs" dxfId="33" priority="28" operator="equal">
      <formula>"Menor"</formula>
    </cfRule>
    <cfRule type="cellIs" dxfId="32" priority="29" operator="equal">
      <formula>"Leve"</formula>
    </cfRule>
  </conditionalFormatting>
  <conditionalFormatting sqref="N34">
    <cfRule type="cellIs" dxfId="31" priority="20" operator="equal">
      <formula>"Muy Alta"</formula>
    </cfRule>
    <cfRule type="cellIs" dxfId="30" priority="21" operator="equal">
      <formula>"Alta"</formula>
    </cfRule>
    <cfRule type="cellIs" dxfId="29" priority="22" operator="equal">
      <formula>"Media"</formula>
    </cfRule>
    <cfRule type="cellIs" dxfId="28" priority="23" operator="equal">
      <formula>"Baja"</formula>
    </cfRule>
    <cfRule type="cellIs" dxfId="27" priority="24" operator="equal">
      <formula>"Muy Baja"</formula>
    </cfRule>
  </conditionalFormatting>
  <conditionalFormatting sqref="T34">
    <cfRule type="cellIs" dxfId="26" priority="16" operator="equal">
      <formula>"Extremo"</formula>
    </cfRule>
    <cfRule type="cellIs" dxfId="25" priority="17" operator="equal">
      <formula>"Alto"</formula>
    </cfRule>
    <cfRule type="cellIs" dxfId="24" priority="18" operator="equal">
      <formula>"Moderado"</formula>
    </cfRule>
    <cfRule type="cellIs" dxfId="23" priority="19" operator="equal">
      <formula>"Bajo"</formula>
    </cfRule>
  </conditionalFormatting>
  <conditionalFormatting sqref="AE34:AE39">
    <cfRule type="cellIs" dxfId="22" priority="11" operator="equal">
      <formula>"Muy Alta"</formula>
    </cfRule>
    <cfRule type="cellIs" dxfId="21" priority="12" operator="equal">
      <formula>"Alta"</formula>
    </cfRule>
    <cfRule type="cellIs" dxfId="20" priority="13" operator="equal">
      <formula>"Media"</formula>
    </cfRule>
    <cfRule type="cellIs" dxfId="19" priority="14" operator="equal">
      <formula>"Baja"</formula>
    </cfRule>
    <cfRule type="cellIs" dxfId="18" priority="15" operator="equal">
      <formula>"Muy Baja"</formula>
    </cfRule>
  </conditionalFormatting>
  <conditionalFormatting sqref="AG34:AG39">
    <cfRule type="cellIs" dxfId="17" priority="6" operator="equal">
      <formula>"Catastrófico"</formula>
    </cfRule>
    <cfRule type="cellIs" dxfId="16" priority="7" operator="equal">
      <formula>"Mayor"</formula>
    </cfRule>
    <cfRule type="cellIs" dxfId="15" priority="8" operator="equal">
      <formula>"Moderado"</formula>
    </cfRule>
    <cfRule type="cellIs" dxfId="14" priority="9" operator="equal">
      <formula>"Menor"</formula>
    </cfRule>
    <cfRule type="cellIs" dxfId="13" priority="10" operator="equal">
      <formula>"Leve"</formula>
    </cfRule>
  </conditionalFormatting>
  <conditionalFormatting sqref="AI34:AI39">
    <cfRule type="cellIs" dxfId="12" priority="2" operator="equal">
      <formula>"Extremo"</formula>
    </cfRule>
    <cfRule type="cellIs" dxfId="11" priority="3" operator="equal">
      <formula>"Alto"</formula>
    </cfRule>
    <cfRule type="cellIs" dxfId="10" priority="4" operator="equal">
      <formula>"Moderado"</formula>
    </cfRule>
    <cfRule type="cellIs" dxfId="9" priority="5" operator="equal">
      <formula>"Bajo"</formula>
    </cfRule>
  </conditionalFormatting>
  <conditionalFormatting sqref="Q34:Q39">
    <cfRule type="containsText" dxfId="8" priority="1" operator="containsText" text="❌">
      <formula>NOT(ISERROR(SEARCH("❌",Q34)))</formula>
    </cfRule>
  </conditionalFormatting>
  <dataValidations count="3">
    <dataValidation type="list" allowBlank="1" showInputMessage="1" showErrorMessage="1" sqref="K70 K64 K58">
      <formula1>$C$28:$C$41</formula1>
    </dataValidation>
    <dataValidation type="list" allowBlank="1" showInputMessage="1" showErrorMessage="1" sqref="G52:G75 X48:Y75 I52:I75 AA48:AC75">
      <formula1>#REF!</formula1>
    </dataValidation>
    <dataValidation allowBlank="1" showInputMessage="1" showErrorMessage="1" error="Recuerde que las acciones se generan bajo la medida de mitigar el riesgo" sqref="AO46:AQ51"/>
  </dataValidations>
  <pageMargins left="0.70866141732283472" right="0.70866141732283472" top="0.74803149606299213" bottom="0.74803149606299213" header="0.31496062992125984" footer="0.31496062992125984"/>
  <pageSetup scale="40" orientation="landscape" r:id="rId1"/>
  <headerFooter>
    <oddFooter>&amp;LAvenida Calle 26 No. 57-83 Torre 8, Piso 8 CEMSA - C.P. 111321
PBX:(+57) 601-3779555 - Información: Línea 195
Sede Operativa - Atención al Ciudadano: Calle 22D No. 120-40
www.umv.gov.co&amp;CDESI-FM-018
Página &amp;P de &amp;N</oddFooter>
  </headerFooter>
  <rowBreaks count="2" manualBreakCount="2">
    <brk id="21" max="40" man="1"/>
    <brk id="27" max="37" man="1"/>
  </rowBreaks>
  <colBreaks count="1" manualBreakCount="1">
    <brk id="20" max="73" man="1"/>
  </colBreaks>
  <drawing r:id="rId2"/>
  <extLst>
    <ext xmlns:x14="http://schemas.microsoft.com/office/spreadsheetml/2009/9/main" uri="{CCE6A557-97BC-4b89-ADB6-D9C93CAAB3DF}">
      <x14:dataValidations xmlns:xm="http://schemas.microsoft.com/office/excel/2006/main" count="70">
        <x14:dataValidation type="list" allowBlank="1" showInputMessage="1" showErrorMessage="1">
          <x14:formula1>
            <xm:f>'Opciones Tratamiento'!$E$2:$E$4</xm:f>
          </x14:formula1>
          <xm:sqref>C46:C75</xm:sqref>
        </x14:dataValidation>
        <x14:dataValidation type="list" allowBlank="1" showInputMessage="1" showErrorMessage="1">
          <x14:formula1>
            <xm:f>'Opciones Tratamiento'!$B$2:$B$5</xm:f>
          </x14:formula1>
          <xm:sqref>AJ46:AJ75</xm:sqref>
        </x14:dataValidation>
        <x14:dataValidation type="list" allowBlank="1" showInputMessage="1" showErrorMessage="1">
          <x14:formula1>
            <xm:f>'Tabla Impacto'!$F$211:$F$222</xm:f>
          </x14:formula1>
          <xm:sqref>P46:P75</xm:sqref>
        </x14:dataValidation>
        <x14:dataValidation type="custom" allowBlank="1" showInputMessage="1" showErrorMessage="1" error="Recuerde que las acciones se generan bajo la medida de mitigar el riesgo">
          <x14:formula1>
            <xm:f>IF(OR(AJ48='Opciones Tratamiento'!$B$2,AJ48='Opciones Tratamiento'!$B$3,AJ48='Opciones Tratamiento'!$B$4),ISBLANK(AJ48),ISTEXT(AJ48))</xm:f>
          </x14:formula1>
          <xm:sqref>AK48:AK75</xm:sqref>
        </x14:dataValidation>
        <x14:dataValidation type="custom" allowBlank="1" showInputMessage="1" showErrorMessage="1" error="Recuerde que las acciones se generan bajo la medida de mitigar el riesgo">
          <x14:formula1>
            <xm:f>IF(OR(AJ48='Opciones Tratamiento'!$B$2,AJ48='Opciones Tratamiento'!$B$3,AJ48='Opciones Tratamiento'!$B$4),ISBLANK(AJ48),ISTEXT(AJ48))</xm:f>
          </x14:formula1>
          <xm:sqref>AL48:AM75</xm:sqref>
        </x14:dataValidation>
        <x14:dataValidation type="custom" allowBlank="1" showInputMessage="1" showErrorMessage="1" error="Recuerde que las acciones se generan bajo la medida de mitigar el riesgo">
          <x14:formula1>
            <xm:f>IF(OR(AJ48='Opciones Tratamiento'!$B$2,AJ48='Opciones Tratamiento'!$B$3,AJ48='Opciones Tratamiento'!$B$4),ISBLANK(AJ48),ISTEXT(AJ48))</xm:f>
          </x14:formula1>
          <xm:sqref>AN48:AN75</xm:sqref>
        </x14:dataValidation>
        <x14:dataValidation type="list" allowBlank="1" showInputMessage="1" showErrorMessage="1">
          <x14:formula1>
            <xm:f>'Opciones Tratamiento'!$B$13:$B$23</xm:f>
          </x14:formula1>
          <xm:sqref>H52:H75</xm:sqref>
        </x14:dataValidation>
        <x14:dataValidation type="list" allowBlank="1" showInputMessage="1" showErrorMessage="1">
          <x14:formula1>
            <xm:f>'Opciones Tratamiento'!$B$28:$B$35</xm:f>
          </x14:formula1>
          <xm:sqref>K52 K46</xm:sqref>
        </x14:dataValidation>
        <x14:dataValidation type="custom" allowBlank="1" showInputMessage="1" showErrorMessage="1" error="Recuerde que las acciones se generan bajo la medida de mitigar el riesgo">
          <x14:formula1>
            <xm:f>IF(OR(#REF!='Opciones Tratamiento'!$B$2,#REF!='Opciones Tratamiento'!$B$3,#REF!='Opciones Tratamiento'!$B$4),ISBLANK(#REF!),ISTEXT(#REF!))</xm:f>
          </x14:formula1>
          <xm:sqref>AO52:AQ52 AO70:AQ70 AO64:AQ64 AO58:AQ58</xm:sqref>
        </x14:dataValidation>
        <x14:dataValidation type="list" allowBlank="1" showInputMessage="1" showErrorMessage="1">
          <x14:formula1>
            <xm:f>Hoja1!$A$26:$A$42</xm:f>
          </x14:formula1>
          <xm:sqref>B10:B75</xm:sqref>
        </x14:dataValidation>
        <x14:dataValidation type="list" allowBlank="1" showInputMessage="1" showErrorMessage="1">
          <x14:formula1>
            <xm:f>'D:\OneDrive - uaermv\NATA SIG\2022\1. Enero\MR 2022\MR Ajustado\[9.16 CEM-MR 2022.xlsx]Amenazas'!#REF!</xm:f>
          </x14:formula1>
          <xm:sqref>I40:I51</xm:sqref>
        </x14:dataValidation>
        <x14:dataValidation type="list" allowBlank="1" showInputMessage="1" showErrorMessage="1">
          <x14:formula1>
            <xm:f>'D:\OneDrive - uaermv\NATA SIG\2022\1. Enero\MR 2022\MR Ajustado\[9.16 CEM-MR 2022.xlsx]Tipo de riesgos'!#REF!</xm:f>
          </x14:formula1>
          <xm:sqref>G40:G51</xm:sqref>
        </x14:dataValidation>
        <x14:dataValidation type="list" allowBlank="1" showInputMessage="1" showErrorMessage="1">
          <x14:formula1>
            <xm:f>'D:\OneDrive - uaermv\NATA SIG\2022\1. Enero\MR 2022\MR Ajustado\[9.16 CEM-MR 2022.xlsx]Opciones Tratamiento'!#REF!</xm:f>
          </x14:formula1>
          <xm:sqref>K40 C40:C45 AJ40:AJ45 H40:H51</xm:sqref>
        </x14:dataValidation>
        <x14:dataValidation type="custom" allowBlank="1" showInputMessage="1" showErrorMessage="1" error="Recuerde que las acciones se generan bajo la medida de mitigar el riesgo">
          <x14:formula1>
            <xm:f>IF(OR(AJ40='D:\OneDrive - uaermv\NATA SIG\2022\1. Enero\MR 2022\MR Ajustado\[9.16 CEM-MR 2022.xlsx]Opciones Tratamiento'!#REF!,AJ40='D:\OneDrive - uaermv\NATA SIG\2022\1. Enero\MR 2022\MR Ajustado\[9.16 CEM-MR 2022.xlsx]Opciones Tratamiento'!#REF!,AJ40='D:\OneDrive - uaermv\NATA SIG\2022\1. Enero\MR 2022\MR Ajustado\[9.16 CEM-MR 2022.xlsx]Opciones Tratamiento'!#REF!),ISBLANK(AJ40),ISTEXT(AJ40))</xm:f>
          </x14:formula1>
          <xm:sqref>AN40:AN45</xm:sqref>
        </x14:dataValidation>
        <x14:dataValidation type="custom" allowBlank="1" showInputMessage="1" showErrorMessage="1" error="Recuerde que las acciones se generan bajo la medida de mitigar el riesgo">
          <x14:formula1>
            <xm:f>IF(OR(AJ40='D:\OneDrive - uaermv\NATA SIG\2022\1. Enero\MR 2022\MR Ajustado\[9.16 CEM-MR 2022.xlsx]Opciones Tratamiento'!#REF!,AJ40='D:\OneDrive - uaermv\NATA SIG\2022\1. Enero\MR 2022\MR Ajustado\[9.16 CEM-MR 2022.xlsx]Opciones Tratamiento'!#REF!,AJ40='D:\OneDrive - uaermv\NATA SIG\2022\1. Enero\MR 2022\MR Ajustado\[9.16 CEM-MR 2022.xlsx]Opciones Tratamiento'!#REF!),ISBLANK(AJ40),ISTEXT(AJ40))</xm:f>
          </x14:formula1>
          <xm:sqref>AL40:AM45</xm:sqref>
        </x14:dataValidation>
        <x14:dataValidation type="custom" allowBlank="1" showInputMessage="1" showErrorMessage="1" error="Recuerde que las acciones se generan bajo la medida de mitigar el riesgo">
          <x14:formula1>
            <xm:f>IF(OR(AJ40='D:\OneDrive - uaermv\NATA SIG\2022\1. Enero\MR 2022\MR Ajustado\[9.16 CEM-MR 2022.xlsx]Opciones Tratamiento'!#REF!,AJ40='D:\OneDrive - uaermv\NATA SIG\2022\1. Enero\MR 2022\MR Ajustado\[9.16 CEM-MR 2022.xlsx]Opciones Tratamiento'!#REF!,AJ40='D:\OneDrive - uaermv\NATA SIG\2022\1. Enero\MR 2022\MR Ajustado\[9.16 CEM-MR 2022.xlsx]Opciones Tratamiento'!#REF!),ISBLANK(AJ40),ISTEXT(AJ40))</xm:f>
          </x14:formula1>
          <xm:sqref>AK40:AK45</xm:sqref>
        </x14:dataValidation>
        <x14:dataValidation type="list" allowBlank="1" showInputMessage="1" showErrorMessage="1">
          <x14:formula1>
            <xm:f>'D:\OneDrive - uaermv\NATA SIG\2022\1. Enero\MR 2022\MR Ajustado\[9.16 CEM-MR 2022.xlsx]Tabla Impacto'!#REF!</xm:f>
          </x14:formula1>
          <xm:sqref>P40:P45</xm:sqref>
        </x14:dataValidation>
        <x14:dataValidation type="list" allowBlank="1" showInputMessage="1" showErrorMessage="1">
          <x14:formula1>
            <xm:f>'D:\OneDrive - uaermv\NATA SIG\2022\1. Enero\MR 2022\MR Ajustado\[9.16 CEM-MR 2022.xlsx]Tabla Valoración controles'!#REF!</xm:f>
          </x14:formula1>
          <xm:sqref>X40:Y47 AA40:AC45</xm:sqref>
        </x14:dataValidation>
        <x14:dataValidation type="list" allowBlank="1" showInputMessage="1" showErrorMessage="1">
          <x14:formula1>
            <xm:f>'D:\OneDrive - uaermv\NATA SIG\2022\1. Enero\MR 2022\MR Ajustado\[9.17 CODI-MR 2022.xlsx]Tabla Valoración controles'!#REF!</xm:f>
          </x14:formula1>
          <xm:sqref>AA46:AC47</xm:sqref>
        </x14:dataValidation>
        <x14:dataValidation type="custom" allowBlank="1" showInputMessage="1" showErrorMessage="1" error="Recuerde que las acciones se generan bajo la medida de mitigar el riesgo">
          <x14:formula1>
            <xm:f>IF(OR(AJ46='D:\OneDrive - uaermv\NATA SIG\2022\1. Enero\MR 2022\MR Ajustado\[9.17 CODI-MR 2022.xlsx]Opciones Tratamiento'!#REF!,AJ46='D:\OneDrive - uaermv\NATA SIG\2022\1. Enero\MR 2022\MR Ajustado\[9.17 CODI-MR 2022.xlsx]Opciones Tratamiento'!#REF!,AJ46='D:\OneDrive - uaermv\NATA SIG\2022\1. Enero\MR 2022\MR Ajustado\[9.17 CODI-MR 2022.xlsx]Opciones Tratamiento'!#REF!),ISBLANK(AJ46),ISTEXT(AJ46))</xm:f>
          </x14:formula1>
          <xm:sqref>AN46:AN47</xm:sqref>
        </x14:dataValidation>
        <x14:dataValidation type="custom" allowBlank="1" showInputMessage="1" showErrorMessage="1" error="Recuerde que las acciones se generan bajo la medida de mitigar el riesgo">
          <x14:formula1>
            <xm:f>IF(OR(#REF!='D:\OneDrive - uaermv\UMV\Descargas\[2 - 13122021 AM DESI-FM-018-V10 Formato Mapa de Riesgos de Proceso - Hoja Trabajo (1).xlsx]Opciones Tratamiento'!#REF!,#REF!='D:\OneDrive - uaermv\UMV\Descargas\[2 - 13122021 AM DESI-FM-018-V10 Formato Mapa de Riesgos de Proceso - Hoja Trabajo (1).xlsx]Opciones Tratamiento'!#REF!,#REF!='D:\OneDrive - uaermv\UMV\Descargas\[2 - 13122021 AM DESI-FM-018-V10 Formato Mapa de Riesgos de Proceso - Hoja Trabajo (1).xlsx]Opciones Tratamiento'!#REF!),ISBLANK(#REF!),ISTEXT(#REF!))</xm:f>
          </x14:formula1>
          <xm:sqref>AK47</xm:sqref>
        </x14:dataValidation>
        <x14:dataValidation type="custom" allowBlank="1" showInputMessage="1" showErrorMessage="1" error="Recuerde que las acciones se generan bajo la medida de mitigar el riesgo">
          <x14:formula1>
            <xm:f>IF(OR(AJ46='D:\OneDrive - uaermv\NATA SIG\2022\1. Enero\MR 2022\MR Ajustado\[9.17 CODI-MR 2022.xlsx]Opciones Tratamiento'!#REF!,AJ46='D:\OneDrive - uaermv\NATA SIG\2022\1. Enero\MR 2022\MR Ajustado\[9.17 CODI-MR 2022.xlsx]Opciones Tratamiento'!#REF!,AJ46='D:\OneDrive - uaermv\NATA SIG\2022\1. Enero\MR 2022\MR Ajustado\[9.17 CODI-MR 2022.xlsx]Opciones Tratamiento'!#REF!),ISBLANK(AJ46),ISTEXT(AJ46))</xm:f>
          </x14:formula1>
          <xm:sqref>AL46:AM47</xm:sqref>
        </x14:dataValidation>
        <x14:dataValidation type="custom" allowBlank="1" showInputMessage="1" showErrorMessage="1" error="Recuerde que las acciones se generan bajo la medida de mitigar el riesgo">
          <x14:formula1>
            <xm:f>IF(OR(AJ46='D:\OneDrive - uaermv\NATA SIG\2022\1. Enero\MR 2022\MR Ajustado\[9.17 CODI-MR 2022.xlsx]Opciones Tratamiento'!#REF!,AJ46='D:\OneDrive - uaermv\NATA SIG\2022\1. Enero\MR 2022\MR Ajustado\[9.17 CODI-MR 2022.xlsx]Opciones Tratamiento'!#REF!,AJ46='D:\OneDrive - uaermv\NATA SIG\2022\1. Enero\MR 2022\MR Ajustado\[9.17 CODI-MR 2022.xlsx]Opciones Tratamiento'!#REF!),ISBLANK(AJ46),ISTEXT(AJ46))</xm:f>
          </x14:formula1>
          <xm:sqref>AK46</xm:sqref>
        </x14:dataValidation>
        <x14:dataValidation type="list" allowBlank="1" showInputMessage="1" showErrorMessage="1">
          <x14:formula1>
            <xm:f>'D:\OneDrive - uaermv\NATA SIG\2022\1. Enero\MR 2022\MR Ajustado\[3. EGTI - DESI-FM-018-V10_Formato_Mapa_de_Riesgos_de_Proceso.xlsx]Amenazas'!#REF!</xm:f>
          </x14:formula1>
          <xm:sqref>I10:I15</xm:sqref>
        </x14:dataValidation>
        <x14:dataValidation type="list" allowBlank="1" showInputMessage="1" showErrorMessage="1">
          <x14:formula1>
            <xm:f>'D:\OneDrive - uaermv\NATA SIG\2022\1. Enero\MR 2022\MR Ajustado\[3. EGTI - DESI-FM-018-V10_Formato_Mapa_de_Riesgos_de_Proceso.xlsx]Tipo de riesgos'!#REF!</xm:f>
          </x14:formula1>
          <xm:sqref>G10:G15</xm:sqref>
        </x14:dataValidation>
        <x14:dataValidation type="list" allowBlank="1" showInputMessage="1" showErrorMessage="1">
          <x14:formula1>
            <xm:f>'D:\OneDrive - uaermv\NATA SIG\2022\1. Enero\MR 2022\MR Ajustado\[3. EGTI - DESI-FM-018-V10_Formato_Mapa_de_Riesgos_de_Proceso.xlsx]Opciones Tratamiento'!#REF!</xm:f>
          </x14:formula1>
          <xm:sqref>K10 C10:C15 AJ10:AJ15 H10:H15</xm:sqref>
        </x14:dataValidation>
        <x14:dataValidation type="custom" allowBlank="1" showInputMessage="1" showErrorMessage="1" error="Recuerde que las acciones se generan bajo la medida de mitigar el riesgo">
          <x14:formula1>
            <xm:f>IF(OR(AJ10='D:\OneDrive - uaermv\NATA SIG\2022\1. Enero\MR 2022\MR Ajustado\[3. EGTI - DESI-FM-018-V10_Formato_Mapa_de_Riesgos_de_Proceso.xlsx]Opciones Tratamiento'!#REF!,AJ10='D:\OneDrive - uaermv\NATA SIG\2022\1. Enero\MR 2022\MR Ajustado\[3. EGTI - DESI-FM-018-V10_Formato_Mapa_de_Riesgos_de_Proceso.xlsx]Opciones Tratamiento'!#REF!,AJ10='D:\OneDrive - uaermv\NATA SIG\2022\1. Enero\MR 2022\MR Ajustado\[3. EGTI - DESI-FM-018-V10_Formato_Mapa_de_Riesgos_de_Proceso.xlsx]Opciones Tratamiento'!#REF!),ISBLANK(AJ10),ISTEXT(AJ10))</xm:f>
          </x14:formula1>
          <xm:sqref>AN10:AN15</xm:sqref>
        </x14:dataValidation>
        <x14:dataValidation type="custom" allowBlank="1" showInputMessage="1" showErrorMessage="1" error="Recuerde que las acciones se generan bajo la medida de mitigar el riesgo">
          <x14:formula1>
            <xm:f>IF(OR(AJ10='D:\OneDrive - uaermv\NATA SIG\2022\1. Enero\MR 2022\MR Ajustado\[3. EGTI - DESI-FM-018-V10_Formato_Mapa_de_Riesgos_de_Proceso.xlsx]Opciones Tratamiento'!#REF!,AJ10='D:\OneDrive - uaermv\NATA SIG\2022\1. Enero\MR 2022\MR Ajustado\[3. EGTI - DESI-FM-018-V10_Formato_Mapa_de_Riesgos_de_Proceso.xlsx]Opciones Tratamiento'!#REF!,AJ10='D:\OneDrive - uaermv\NATA SIG\2022\1. Enero\MR 2022\MR Ajustado\[3. EGTI - DESI-FM-018-V10_Formato_Mapa_de_Riesgos_de_Proceso.xlsx]Opciones Tratamiento'!#REF!),ISBLANK(AJ10),ISTEXT(AJ10))</xm:f>
          </x14:formula1>
          <xm:sqref>AL10:AM15</xm:sqref>
        </x14:dataValidation>
        <x14:dataValidation type="custom" allowBlank="1" showInputMessage="1" showErrorMessage="1" error="Recuerde que las acciones se generan bajo la medida de mitigar el riesgo">
          <x14:formula1>
            <xm:f>IF(OR(AJ10='D:\OneDrive - uaermv\NATA SIG\2022\1. Enero\MR 2022\MR Ajustado\[3. EGTI - DESI-FM-018-V10_Formato_Mapa_de_Riesgos_de_Proceso.xlsx]Opciones Tratamiento'!#REF!,AJ10='D:\OneDrive - uaermv\NATA SIG\2022\1. Enero\MR 2022\MR Ajustado\[3. EGTI - DESI-FM-018-V10_Formato_Mapa_de_Riesgos_de_Proceso.xlsx]Opciones Tratamiento'!#REF!,AJ10='D:\OneDrive - uaermv\NATA SIG\2022\1. Enero\MR 2022\MR Ajustado\[3. EGTI - DESI-FM-018-V10_Formato_Mapa_de_Riesgos_de_Proceso.xlsx]Opciones Tratamiento'!#REF!),ISBLANK(AJ10),ISTEXT(AJ10))</xm:f>
          </x14:formula1>
          <xm:sqref>AK10:AK15</xm:sqref>
        </x14:dataValidation>
        <x14:dataValidation type="list" allowBlank="1" showInputMessage="1" showErrorMessage="1">
          <x14:formula1>
            <xm:f>'D:\OneDrive - uaermv\NATA SIG\2022\1. Enero\MR 2022\MR Ajustado\[3. EGTI - DESI-FM-018-V10_Formato_Mapa_de_Riesgos_de_Proceso.xlsx]Tabla Impacto'!#REF!</xm:f>
          </x14:formula1>
          <xm:sqref>P10:P15</xm:sqref>
        </x14:dataValidation>
        <x14:dataValidation type="list" allowBlank="1" showInputMessage="1" showErrorMessage="1">
          <x14:formula1>
            <xm:f>'D:\OneDrive - uaermv\NATA SIG\2022\1. Enero\MR 2022\MR Ajustado\[3. EGTI - DESI-FM-018-V10_Formato_Mapa_de_Riesgos_de_Proceso.xlsx]Tabla Valoración controles'!#REF!</xm:f>
          </x14:formula1>
          <xm:sqref>Y10:Y15 AA10:AC15</xm:sqref>
        </x14:dataValidation>
        <x14:dataValidation type="list" allowBlank="1" showInputMessage="1" showErrorMessage="1">
          <x14:formula1>
            <xm:f>'D:\OneDrive - uaermv\NATA SIG\2022\1. Enero\MR 2022\MR Ajustado\[3. EGTI - DESI-FM-018-V10_Formato_Mapa_de_Riesgos_de_Proceso.xlsx]Tabla Valoración controles'!#REF!</xm:f>
          </x14:formula1>
          <xm:sqref>X10:X15</xm:sqref>
        </x14:dataValidation>
        <x14:dataValidation type="list" allowBlank="1" showInputMessage="1" showErrorMessage="1">
          <x14:formula1>
            <xm:f>'D:\OneDrive - uaermv\NATA SIG\2022\1. Enero\MR 2022\MR Ajustado\[7. GSIT -  DESI-FM-018-V10_Formato_Mapa_de_Riesgos_de_Proceso.xlsx]Amenazas'!#REF!</xm:f>
          </x14:formula1>
          <xm:sqref>I16:I27</xm:sqref>
        </x14:dataValidation>
        <x14:dataValidation type="list" allowBlank="1" showInputMessage="1" showErrorMessage="1">
          <x14:formula1>
            <xm:f>'D:\OneDrive - uaermv\NATA SIG\2022\1. Enero\MR 2022\MR Ajustado\[7. GSIT -  DESI-FM-018-V10_Formato_Mapa_de_Riesgos_de_Proceso.xlsx]Tipo de riesgos'!#REF!</xm:f>
          </x14:formula1>
          <xm:sqref>G16:G27</xm:sqref>
        </x14:dataValidation>
        <x14:dataValidation type="list" allowBlank="1" showInputMessage="1" showErrorMessage="1">
          <x14:formula1>
            <xm:f>'D:\OneDrive - uaermv\NATA SIG\2022\1. Enero\MR 2022\MR Ajustado\[7. GSIT -  DESI-FM-018-V10_Formato_Mapa_de_Riesgos_de_Proceso.xlsx]Opciones Tratamiento'!#REF!</xm:f>
          </x14:formula1>
          <xm:sqref>K16 K22 C16:C27 AJ16:AJ27 H16:H27</xm:sqref>
        </x14:dataValidation>
        <x14:dataValidation type="custom" allowBlank="1" showInputMessage="1" showErrorMessage="1" error="Recuerde que las acciones se generan bajo la medida de mitigar el riesgo">
          <x14:formula1>
            <xm:f>IF(OR(AJ16='D:\OneDrive - uaermv\NATA SIG\2022\1. Enero\MR 2022\MR Ajustado\[7. GSIT -  DESI-FM-018-V10_Formato_Mapa_de_Riesgos_de_Proceso.xlsx]Opciones Tratamiento'!#REF!,AJ16='D:\OneDrive - uaermv\NATA SIG\2022\1. Enero\MR 2022\MR Ajustado\[7. GSIT -  DESI-FM-018-V10_Formato_Mapa_de_Riesgos_de_Proceso.xlsx]Opciones Tratamiento'!#REF!,AJ16='D:\OneDrive - uaermv\NATA SIG\2022\1. Enero\MR 2022\MR Ajustado\[7. GSIT -  DESI-FM-018-V10_Formato_Mapa_de_Riesgos_de_Proceso.xlsx]Opciones Tratamiento'!#REF!),ISBLANK(AJ16),ISTEXT(AJ16))</xm:f>
          </x14:formula1>
          <xm:sqref>AN16:AN27</xm:sqref>
        </x14:dataValidation>
        <x14:dataValidation type="custom" allowBlank="1" showInputMessage="1" showErrorMessage="1" error="Recuerde que las acciones se generan bajo la medida de mitigar el riesgo">
          <x14:formula1>
            <xm:f>IF(OR(AJ16='D:\OneDrive - uaermv\NATA SIG\2022\1. Enero\MR 2022\MR Ajustado\[7. GSIT -  DESI-FM-018-V10_Formato_Mapa_de_Riesgos_de_Proceso.xlsx]Opciones Tratamiento'!#REF!,AJ16='D:\OneDrive - uaermv\NATA SIG\2022\1. Enero\MR 2022\MR Ajustado\[7. GSIT -  DESI-FM-018-V10_Formato_Mapa_de_Riesgos_de_Proceso.xlsx]Opciones Tratamiento'!#REF!,AJ16='D:\OneDrive - uaermv\NATA SIG\2022\1. Enero\MR 2022\MR Ajustado\[7. GSIT -  DESI-FM-018-V10_Formato_Mapa_de_Riesgos_de_Proceso.xlsx]Opciones Tratamiento'!#REF!),ISBLANK(AJ16),ISTEXT(AJ16))</xm:f>
          </x14:formula1>
          <xm:sqref>AL16:AM27</xm:sqref>
        </x14:dataValidation>
        <x14:dataValidation type="custom" allowBlank="1" showInputMessage="1" showErrorMessage="1" error="Recuerde que las acciones se generan bajo la medida de mitigar el riesgo">
          <x14:formula1>
            <xm:f>IF(OR(AJ16='D:\OneDrive - uaermv\NATA SIG\2022\1. Enero\MR 2022\MR Ajustado\[7. GSIT -  DESI-FM-018-V10_Formato_Mapa_de_Riesgos_de_Proceso.xlsx]Opciones Tratamiento'!#REF!,AJ16='D:\OneDrive - uaermv\NATA SIG\2022\1. Enero\MR 2022\MR Ajustado\[7. GSIT -  DESI-FM-018-V10_Formato_Mapa_de_Riesgos_de_Proceso.xlsx]Opciones Tratamiento'!#REF!,AJ16='D:\OneDrive - uaermv\NATA SIG\2022\1. Enero\MR 2022\MR Ajustado\[7. GSIT -  DESI-FM-018-V10_Formato_Mapa_de_Riesgos_de_Proceso.xlsx]Opciones Tratamiento'!#REF!),ISBLANK(AJ16),ISTEXT(AJ16))</xm:f>
          </x14:formula1>
          <xm:sqref>AK16:AK27</xm:sqref>
        </x14:dataValidation>
        <x14:dataValidation type="list" allowBlank="1" showInputMessage="1" showErrorMessage="1">
          <x14:formula1>
            <xm:f>'D:\OneDrive - uaermv\NATA SIG\2022\1. Enero\MR 2022\MR Ajustado\[7. GSIT -  DESI-FM-018-V10_Formato_Mapa_de_Riesgos_de_Proceso.xlsx]Tabla Impacto'!#REF!</xm:f>
          </x14:formula1>
          <xm:sqref>P16:P27</xm:sqref>
        </x14:dataValidation>
        <x14:dataValidation type="list" allowBlank="1" showInputMessage="1" showErrorMessage="1">
          <x14:formula1>
            <xm:f>'D:\OneDrive - uaermv\NATA SIG\2022\1. Enero\MR 2022\MR Ajustado\[7. GSIT -  DESI-FM-018-V10_Formato_Mapa_de_Riesgos_de_Proceso.xlsx]Tabla Valoración controles'!#REF!</xm:f>
          </x14:formula1>
          <xm:sqref>X16:Y27 AA16:AC27</xm:sqref>
        </x14:dataValidation>
        <x14:dataValidation type="list" allowBlank="1" showInputMessage="1" showErrorMessage="1">
          <x14:formula1>
            <xm:f>'D:\OneDrive - uaermv\NATA SIG\2022\1. Enero\MR 2022\MR Ajustado\[9.10 Mapa Riesgos_de_Proceso_GEFI_2022_VF.xlsx]Amenazas'!#REF!</xm:f>
          </x14:formula1>
          <xm:sqref>I28:I33</xm:sqref>
        </x14:dataValidation>
        <x14:dataValidation type="list" allowBlank="1" showInputMessage="1" showErrorMessage="1">
          <x14:formula1>
            <xm:f>'D:\OneDrive - uaermv\NATA SIG\2022\1. Enero\MR 2022\MR Ajustado\[9.10 Mapa Riesgos_de_Proceso_GEFI_2022_VF.xlsx]Tipo de riesgos'!#REF!</xm:f>
          </x14:formula1>
          <xm:sqref>G28:G33</xm:sqref>
        </x14:dataValidation>
        <x14:dataValidation type="list" allowBlank="1" showInputMessage="1" showErrorMessage="1">
          <x14:formula1>
            <xm:f>'D:\OneDrive - uaermv\NATA SIG\2022\1. Enero\MR 2022\MR Ajustado\[9.10 Mapa Riesgos_de_Proceso_GEFI_2022_VF.xlsx]Opciones Tratamiento'!#REF!</xm:f>
          </x14:formula1>
          <xm:sqref>K28</xm:sqref>
        </x14:dataValidation>
        <x14:dataValidation type="list" allowBlank="1" showInputMessage="1" showErrorMessage="1">
          <x14:formula1>
            <xm:f>'D:\OneDrive - uaermv\NATA SIG\2022\1. Enero\MR 2022\MR Ajustado\[9.10 Mapa Riesgos_de_Proceso_GEFI_2022_VF.xlsx]Opciones Tratamiento'!#REF!</xm:f>
          </x14:formula1>
          <xm:sqref>H28:H33</xm:sqref>
        </x14:dataValidation>
        <x14:dataValidation type="custom" allowBlank="1" showInputMessage="1" showErrorMessage="1" error="Recuerde que las acciones se generan bajo la medida de mitigar el riesgo">
          <x14:formula1>
            <xm:f>IF(OR(AJ30='D:\OneDrive - uaermv\NATA SIG\2022\1. Enero\MR 2022\MR Ajustado\[9.10 Mapa Riesgos_de_Proceso_GEFI_2022_VF.xlsx]Opciones Tratamiento'!#REF!,AJ30='D:\OneDrive - uaermv\NATA SIG\2022\1. Enero\MR 2022\MR Ajustado\[9.10 Mapa Riesgos_de_Proceso_GEFI_2022_VF.xlsx]Opciones Tratamiento'!#REF!,AJ30='D:\OneDrive - uaermv\NATA SIG\2022\1. Enero\MR 2022\MR Ajustado\[9.10 Mapa Riesgos_de_Proceso_GEFI_2022_VF.xlsx]Opciones Tratamiento'!#REF!),ISBLANK(AJ30),ISTEXT(AJ30))</xm:f>
          </x14:formula1>
          <xm:sqref>AN30:AN33</xm:sqref>
        </x14:dataValidation>
        <x14:dataValidation type="custom" allowBlank="1" showInputMessage="1" showErrorMessage="1" error="Recuerde que las acciones se generan bajo la medida de mitigar el riesgo">
          <x14:formula1>
            <xm:f>IF(OR(AJ28='D:\OneDrive - uaermv\NATA SIG\2022\1. Enero\MR 2022\MR Ajustado\[9.10 Mapa Riesgos_de_Proceso_GEFI_2022_VF.xlsx]Opciones Tratamiento'!#REF!,AJ28='D:\OneDrive - uaermv\NATA SIG\2022\1. Enero\MR 2022\MR Ajustado\[9.10 Mapa Riesgos_de_Proceso_GEFI_2022_VF.xlsx]Opciones Tratamiento'!#REF!,AJ28='D:\OneDrive - uaermv\NATA SIG\2022\1. Enero\MR 2022\MR Ajustado\[9.10 Mapa Riesgos_de_Proceso_GEFI_2022_VF.xlsx]Opciones Tratamiento'!#REF!),ISBLANK(AJ28),ISTEXT(AJ28))</xm:f>
          </x14:formula1>
          <xm:sqref>AM30:AM33 AL28:AL33</xm:sqref>
        </x14:dataValidation>
        <x14:dataValidation type="custom" allowBlank="1" showInputMessage="1" showErrorMessage="1" error="Recuerde que las acciones se generan bajo la medida de mitigar el riesgo">
          <x14:formula1>
            <xm:f>IF(OR(AJ30='D:\OneDrive - uaermv\NATA SIG\2022\1. Enero\MR 2022\MR Ajustado\[9.10 Mapa Riesgos_de_Proceso_GEFI_2022_VF.xlsx]Opciones Tratamiento'!#REF!,AJ30='D:\OneDrive - uaermv\NATA SIG\2022\1. Enero\MR 2022\MR Ajustado\[9.10 Mapa Riesgos_de_Proceso_GEFI_2022_VF.xlsx]Opciones Tratamiento'!#REF!,AJ30='D:\OneDrive - uaermv\NATA SIG\2022\1. Enero\MR 2022\MR Ajustado\[9.10 Mapa Riesgos_de_Proceso_GEFI_2022_VF.xlsx]Opciones Tratamiento'!#REF!),ISBLANK(AJ30),ISTEXT(AJ30))</xm:f>
          </x14:formula1>
          <xm:sqref>AK30:AK33</xm:sqref>
        </x14:dataValidation>
        <x14:dataValidation type="list" allowBlank="1" showInputMessage="1" showErrorMessage="1">
          <x14:formula1>
            <xm:f>'D:\OneDrive - uaermv\NATA SIG\2022\1. Enero\MR 2022\MR Ajustado\[9.10 Mapa Riesgos_de_Proceso_GEFI_2022_VF.xlsx]Tabla Impacto'!#REF!</xm:f>
          </x14:formula1>
          <xm:sqref>P28:P33</xm:sqref>
        </x14:dataValidation>
        <x14:dataValidation type="list" allowBlank="1" showInputMessage="1" showErrorMessage="1">
          <x14:formula1>
            <xm:f>'D:\OneDrive - uaermv\NATA SIG\2022\1. Enero\MR 2022\MR Ajustado\[9.10 Mapa Riesgos_de_Proceso_GEFI_2022_VF.xlsx]Opciones Tratamiento'!#REF!</xm:f>
          </x14:formula1>
          <xm:sqref>AJ28:AJ33</xm:sqref>
        </x14:dataValidation>
        <x14:dataValidation type="list" allowBlank="1" showInputMessage="1" showErrorMessage="1">
          <x14:formula1>
            <xm:f>'D:\OneDrive - uaermv\NATA SIG\2022\1. Enero\MR 2022\MR Ajustado\[9.10 Mapa Riesgos_de_Proceso_GEFI_2022_VF.xlsx]Opciones Tratamiento'!#REF!</xm:f>
          </x14:formula1>
          <xm:sqref>C28:C33</xm:sqref>
        </x14:dataValidation>
        <x14:dataValidation type="list" allowBlank="1" showInputMessage="1" showErrorMessage="1">
          <x14:formula1>
            <xm:f>'D:\OneDrive - uaermv\NATA SIG\2022\1. Enero\MR 2022\MR Ajustado\[9.10 Mapa Riesgos_de_Proceso_GEFI_2022_VF.xlsx]Tabla Valoración controles'!#REF!</xm:f>
          </x14:formula1>
          <xm:sqref>AC28:AC33</xm:sqref>
        </x14:dataValidation>
        <x14:dataValidation type="list" allowBlank="1" showInputMessage="1" showErrorMessage="1">
          <x14:formula1>
            <xm:f>'D:\OneDrive - uaermv\NATA SIG\2022\1. Enero\MR 2022\MR Ajustado\[9.10 Mapa Riesgos_de_Proceso_GEFI_2022_VF.xlsx]Tabla Valoración controles'!#REF!</xm:f>
          </x14:formula1>
          <xm:sqref>AB28:AB33</xm:sqref>
        </x14:dataValidation>
        <x14:dataValidation type="list" allowBlank="1" showInputMessage="1" showErrorMessage="1">
          <x14:formula1>
            <xm:f>'D:\OneDrive - uaermv\NATA SIG\2022\1. Enero\MR 2022\MR Ajustado\[9.10 Mapa Riesgos_de_Proceso_GEFI_2022_VF.xlsx]Tabla Valoración controles'!#REF!</xm:f>
          </x14:formula1>
          <xm:sqref>AA28:AA33</xm:sqref>
        </x14:dataValidation>
        <x14:dataValidation type="list" allowBlank="1" showInputMessage="1" showErrorMessage="1">
          <x14:formula1>
            <xm:f>'D:\OneDrive - uaermv\NATA SIG\2022\1. Enero\MR 2022\MR Ajustado\[9.10 Mapa Riesgos_de_Proceso_GEFI_2022_VF.xlsx]Tabla Valoración controles'!#REF!</xm:f>
          </x14:formula1>
          <xm:sqref>Y28:Y33</xm:sqref>
        </x14:dataValidation>
        <x14:dataValidation type="list" allowBlank="1" showInputMessage="1" showErrorMessage="1">
          <x14:formula1>
            <xm:f>'D:\OneDrive - uaermv\NATA SIG\2022\1. Enero\MR 2022\MR Ajustado\[9.10 Mapa Riesgos_de_Proceso_GEFI_2022_VF.xlsx]Tabla Valoración controles'!#REF!</xm:f>
          </x14:formula1>
          <xm:sqref>X28:X33</xm:sqref>
        </x14:dataValidation>
        <x14:dataValidation type="list" allowBlank="1" showInputMessage="1" showErrorMessage="1">
          <x14:formula1>
            <xm:f>'D:\OneDrive - uaermv\NATA SIG\2022\1. Enero\MR 2022\MR Ajustado\[9.11 GLAB-MR-2022.xlsx]Amenazas'!#REF!</xm:f>
          </x14:formula1>
          <xm:sqref>I34:I39</xm:sqref>
        </x14:dataValidation>
        <x14:dataValidation type="list" allowBlank="1" showInputMessage="1" showErrorMessage="1">
          <x14:formula1>
            <xm:f>'D:\OneDrive - uaermv\NATA SIG\2022\1. Enero\MR 2022\MR Ajustado\[9.11 GLAB-MR-2022.xlsx]Tipo de riesgos'!#REF!</xm:f>
          </x14:formula1>
          <xm:sqref>G34:G39</xm:sqref>
        </x14:dataValidation>
        <x14:dataValidation type="list" allowBlank="1" showInputMessage="1" showErrorMessage="1">
          <x14:formula1>
            <xm:f>'D:\OneDrive - uaermv\NATA SIG\2022\1. Enero\MR 2022\MR Ajustado\[9.11 GLAB-MR-2022.xlsx]Opciones Tratamiento'!#REF!</xm:f>
          </x14:formula1>
          <xm:sqref>H34:H39</xm:sqref>
        </x14:dataValidation>
        <x14:dataValidation type="list" allowBlank="1" showInputMessage="1" showErrorMessage="1">
          <x14:formula1>
            <xm:f>'D:\OneDrive - uaermv\NATA SIG\2022\1. Enero\MR 2022\MR Ajustado\[9.11 GLAB-MR-2022.xlsx]Tabla Impacto'!#REF!</xm:f>
          </x14:formula1>
          <xm:sqref>P34:P39</xm:sqref>
        </x14:dataValidation>
        <x14:dataValidation type="list" allowBlank="1" showInputMessage="1" showErrorMessage="1">
          <x14:formula1>
            <xm:f>'D:\OneDrive - uaermv\NATA SIG\2022\1. Enero\MR 2022\MR Ajustado\[9.11 GLAB-MR-2022.xlsx]Opciones Tratamiento'!#REF!</xm:f>
          </x14:formula1>
          <xm:sqref>AJ34:AJ39</xm:sqref>
        </x14:dataValidation>
        <x14:dataValidation type="list" allowBlank="1" showInputMessage="1" showErrorMessage="1">
          <x14:formula1>
            <xm:f>'D:\OneDrive - uaermv\NATA SIG\2022\1. Enero\MR 2022\MR Ajustado\[9.11 GLAB-MR-2022.xlsx]Opciones Tratamiento'!#REF!</xm:f>
          </x14:formula1>
          <xm:sqref>C34:C39</xm:sqref>
        </x14:dataValidation>
        <x14:dataValidation type="list" allowBlank="1" showInputMessage="1" showErrorMessage="1">
          <x14:formula1>
            <xm:f>'D:\OneDrive - uaermv\NATA SIG\2022\1. Enero\MR 2022\MR Ajustado\[9.11 GLAB-MR-2022.xlsx]Tabla Valoración controles'!#REF!</xm:f>
          </x14:formula1>
          <xm:sqref>AC34:AC39</xm:sqref>
        </x14:dataValidation>
        <x14:dataValidation type="list" allowBlank="1" showInputMessage="1" showErrorMessage="1">
          <x14:formula1>
            <xm:f>'D:\OneDrive - uaermv\NATA SIG\2022\1. Enero\MR 2022\MR Ajustado\[9.11 GLAB-MR-2022.xlsx]Tabla Valoración controles'!#REF!</xm:f>
          </x14:formula1>
          <xm:sqref>AB34:AB39</xm:sqref>
        </x14:dataValidation>
        <x14:dataValidation type="list" allowBlank="1" showInputMessage="1" showErrorMessage="1">
          <x14:formula1>
            <xm:f>'D:\OneDrive - uaermv\NATA SIG\2022\1. Enero\MR 2022\MR Ajustado\[9.11 GLAB-MR-2022.xlsx]Tabla Valoración controles'!#REF!</xm:f>
          </x14:formula1>
          <xm:sqref>AA34:AA39</xm:sqref>
        </x14:dataValidation>
        <x14:dataValidation type="list" allowBlank="1" showInputMessage="1" showErrorMessage="1">
          <x14:formula1>
            <xm:f>'D:\OneDrive - uaermv\NATA SIG\2022\1. Enero\MR 2022\MR Ajustado\[9.11 GLAB-MR-2022.xlsx]Tabla Valoración controles'!#REF!</xm:f>
          </x14:formula1>
          <xm:sqref>Y34:Y39</xm:sqref>
        </x14:dataValidation>
        <x14:dataValidation type="list" allowBlank="1" showInputMessage="1" showErrorMessage="1">
          <x14:formula1>
            <xm:f>'D:\OneDrive - uaermv\NATA SIG\2022\1. Enero\MR 2022\MR Ajustado\[9.11 GLAB-MR-2022.xlsx]Tabla Valoración controles'!#REF!</xm:f>
          </x14:formula1>
          <xm:sqref>X34:X39</xm:sqref>
        </x14:dataValidation>
        <x14:dataValidation type="list" allowBlank="1" showInputMessage="1" showErrorMessage="1">
          <x14:formula1>
            <xm:f>'D:\OneDrive - uaermv\NATA SIG\2022\1. Enero\MR 2022\MR Ajustado\[9.11 GLAB-MR-2022.xlsx]Opciones Tratamiento'!#REF!</xm:f>
          </x14:formula1>
          <xm:sqref>K34</xm:sqref>
        </x14:dataValidation>
        <x14:dataValidation type="custom" allowBlank="1" showInputMessage="1" showErrorMessage="1" error="Recuerde que las acciones se generan bajo la medida de mitigar el riesgo">
          <x14:formula1>
            <xm:f>IF(OR(AJ34='D:\OneDrive - uaermv\NATA SIG\2022\1. Enero\MR 2022\MR Ajustado\[9.11 GLAB-MR-2022.xlsx]Opciones Tratamiento'!#REF!,AJ34='D:\OneDrive - uaermv\NATA SIG\2022\1. Enero\MR 2022\MR Ajustado\[9.11 GLAB-MR-2022.xlsx]Opciones Tratamiento'!#REF!,AJ34='D:\OneDrive - uaermv\NATA SIG\2022\1. Enero\MR 2022\MR Ajustado\[9.11 GLAB-MR-2022.xlsx]Opciones Tratamiento'!#REF!),ISBLANK(AJ34),ISTEXT(AJ34))</xm:f>
          </x14:formula1>
          <xm:sqref>AN34:AN39</xm:sqref>
        </x14:dataValidation>
        <x14:dataValidation type="custom" allowBlank="1" showInputMessage="1" showErrorMessage="1" error="Recuerde que las acciones se generan bajo la medida de mitigar el riesgo">
          <x14:formula1>
            <xm:f>IF(OR(AJ34='D:\OneDrive - uaermv\NATA SIG\2022\1. Enero\MR 2022\MR Ajustado\[9.11 GLAB-MR-2022.xlsx]Opciones Tratamiento'!#REF!,AJ34='D:\OneDrive - uaermv\NATA SIG\2022\1. Enero\MR 2022\MR Ajustado\[9.11 GLAB-MR-2022.xlsx]Opciones Tratamiento'!#REF!,AJ34='D:\OneDrive - uaermv\NATA SIG\2022\1. Enero\MR 2022\MR Ajustado\[9.11 GLAB-MR-2022.xlsx]Opciones Tratamiento'!#REF!),ISBLANK(AJ34),ISTEXT(AJ34))</xm:f>
          </x14:formula1>
          <xm:sqref>AL34:AM39</xm:sqref>
        </x14:dataValidation>
        <x14:dataValidation type="custom" allowBlank="1" showInputMessage="1" showErrorMessage="1" error="Recuerde que las acciones se generan bajo la medida de mitigar el riesgo">
          <x14:formula1>
            <xm:f>IF(OR(AJ34='D:\OneDrive - uaermv\NATA SIG\2022\1. Enero\MR 2022\MR Ajustado\[9.11 GLAB-MR-2022.xlsx]Opciones Tratamiento'!#REF!,AJ34='D:\OneDrive - uaermv\NATA SIG\2022\1. Enero\MR 2022\MR Ajustado\[9.11 GLAB-MR-2022.xlsx]Opciones Tratamiento'!#REF!,AJ34='D:\OneDrive - uaermv\NATA SIG\2022\1. Enero\MR 2022\MR Ajustado\[9.11 GLAB-MR-2022.xlsx]Opciones Tratamiento'!#REF!),ISBLANK(AJ34),ISTEXT(AJ34))</xm:f>
          </x14:formula1>
          <xm:sqref>AK34:AK39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5"/>
  <sheetViews>
    <sheetView zoomScale="90" zoomScaleNormal="90" workbookViewId="0">
      <selection activeCell="C11" sqref="C11"/>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29"/>
      <c r="B1" s="532" t="s">
        <v>96</v>
      </c>
      <c r="C1" s="532"/>
      <c r="D1" s="532"/>
      <c r="E1" s="29"/>
      <c r="F1" s="29"/>
      <c r="G1" s="29"/>
      <c r="H1" s="29"/>
      <c r="I1" s="29"/>
      <c r="J1" s="29"/>
      <c r="K1" s="29"/>
      <c r="L1" s="29"/>
      <c r="M1" s="29"/>
      <c r="N1" s="29"/>
      <c r="O1" s="29"/>
      <c r="P1" s="29"/>
      <c r="Q1" s="29"/>
      <c r="R1" s="29"/>
      <c r="S1" s="29"/>
      <c r="T1" s="29"/>
      <c r="U1" s="29"/>
      <c r="V1" s="29"/>
      <c r="W1" s="29"/>
      <c r="X1" s="29"/>
      <c r="Y1" s="29"/>
      <c r="Z1" s="29"/>
      <c r="AA1" s="29"/>
      <c r="AB1" s="29"/>
      <c r="AC1" s="29"/>
      <c r="AD1" s="29"/>
      <c r="AE1" s="29"/>
    </row>
    <row r="2" spans="1:37" x14ac:dyDescent="0.2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row>
    <row r="3" spans="1:37" ht="25.5" x14ac:dyDescent="0.25">
      <c r="A3" s="29"/>
      <c r="B3" s="3"/>
      <c r="C3" s="4" t="s">
        <v>97</v>
      </c>
      <c r="D3" s="4" t="s">
        <v>94</v>
      </c>
      <c r="E3" s="29"/>
      <c r="F3" s="29"/>
      <c r="G3" s="29"/>
      <c r="H3" s="29"/>
      <c r="I3" s="29"/>
      <c r="J3" s="29"/>
      <c r="K3" s="29"/>
      <c r="L3" s="29"/>
      <c r="M3" s="29"/>
      <c r="N3" s="29"/>
      <c r="O3" s="29"/>
      <c r="P3" s="29"/>
      <c r="Q3" s="29"/>
      <c r="R3" s="29"/>
      <c r="S3" s="29"/>
      <c r="T3" s="29"/>
      <c r="U3" s="29"/>
      <c r="V3" s="29"/>
      <c r="W3" s="29"/>
      <c r="X3" s="29"/>
      <c r="Y3" s="29"/>
      <c r="Z3" s="29"/>
      <c r="AA3" s="29"/>
      <c r="AB3" s="29"/>
      <c r="AC3" s="29"/>
      <c r="AD3" s="29"/>
      <c r="AE3" s="29"/>
    </row>
    <row r="4" spans="1:37" ht="51" x14ac:dyDescent="0.25">
      <c r="A4" s="29"/>
      <c r="B4" s="5" t="s">
        <v>98</v>
      </c>
      <c r="C4" s="6" t="s">
        <v>99</v>
      </c>
      <c r="D4" s="7">
        <v>0.2</v>
      </c>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7" ht="51" x14ac:dyDescent="0.25">
      <c r="A5" s="29"/>
      <c r="B5" s="8" t="s">
        <v>100</v>
      </c>
      <c r="C5" s="9" t="s">
        <v>101</v>
      </c>
      <c r="D5" s="10">
        <v>0.4</v>
      </c>
      <c r="E5" s="29"/>
      <c r="F5" s="29"/>
      <c r="G5" s="29"/>
      <c r="H5" s="29"/>
      <c r="I5" s="29"/>
      <c r="J5" s="29"/>
      <c r="K5" s="29"/>
      <c r="L5" s="29"/>
      <c r="M5" s="29"/>
      <c r="N5" s="29"/>
      <c r="O5" s="29"/>
      <c r="P5" s="29"/>
      <c r="Q5" s="29"/>
      <c r="R5" s="29"/>
      <c r="S5" s="29"/>
      <c r="T5" s="29"/>
      <c r="U5" s="29"/>
      <c r="V5" s="29"/>
      <c r="W5" s="29"/>
      <c r="X5" s="29"/>
      <c r="Y5" s="29"/>
      <c r="Z5" s="29"/>
      <c r="AA5" s="29"/>
      <c r="AB5" s="29"/>
      <c r="AC5" s="29"/>
      <c r="AD5" s="29"/>
      <c r="AE5" s="29"/>
    </row>
    <row r="6" spans="1:37" ht="51" x14ac:dyDescent="0.25">
      <c r="A6" s="29"/>
      <c r="B6" s="11" t="s">
        <v>102</v>
      </c>
      <c r="C6" s="9" t="s">
        <v>103</v>
      </c>
      <c r="D6" s="10">
        <v>0.6</v>
      </c>
      <c r="E6" s="29"/>
      <c r="F6" s="29"/>
      <c r="G6" s="29"/>
      <c r="H6" s="29"/>
      <c r="I6" s="29"/>
      <c r="J6" s="29"/>
      <c r="K6" s="29"/>
      <c r="L6" s="29"/>
      <c r="M6" s="29"/>
      <c r="N6" s="29"/>
      <c r="O6" s="29"/>
      <c r="P6" s="29"/>
      <c r="Q6" s="29"/>
      <c r="R6" s="29"/>
      <c r="S6" s="29"/>
      <c r="T6" s="29"/>
      <c r="U6" s="29"/>
      <c r="V6" s="29"/>
      <c r="W6" s="29"/>
      <c r="X6" s="29"/>
      <c r="Y6" s="29"/>
      <c r="Z6" s="29"/>
      <c r="AA6" s="29"/>
      <c r="AB6" s="29"/>
      <c r="AC6" s="29"/>
      <c r="AD6" s="29"/>
      <c r="AE6" s="29"/>
    </row>
    <row r="7" spans="1:37" ht="76.5" x14ac:dyDescent="0.25">
      <c r="A7" s="29"/>
      <c r="B7" s="12" t="s">
        <v>104</v>
      </c>
      <c r="C7" s="9" t="s">
        <v>105</v>
      </c>
      <c r="D7" s="10">
        <v>0.8</v>
      </c>
      <c r="E7" s="29"/>
      <c r="F7" s="29"/>
      <c r="G7" s="29"/>
      <c r="H7" s="29"/>
      <c r="I7" s="29"/>
      <c r="J7" s="29"/>
      <c r="K7" s="29"/>
      <c r="L7" s="29"/>
      <c r="M7" s="29"/>
      <c r="N7" s="29"/>
      <c r="O7" s="29"/>
      <c r="P7" s="29"/>
      <c r="Q7" s="29"/>
      <c r="R7" s="29"/>
      <c r="S7" s="29"/>
      <c r="T7" s="29"/>
      <c r="U7" s="29"/>
      <c r="V7" s="29"/>
      <c r="W7" s="29"/>
      <c r="X7" s="29"/>
      <c r="Y7" s="29"/>
      <c r="Z7" s="29"/>
      <c r="AA7" s="29"/>
      <c r="AB7" s="29"/>
      <c r="AC7" s="29"/>
      <c r="AD7" s="29"/>
      <c r="AE7" s="29"/>
    </row>
    <row r="8" spans="1:37" ht="51" x14ac:dyDescent="0.25">
      <c r="A8" s="29"/>
      <c r="B8" s="13" t="s">
        <v>106</v>
      </c>
      <c r="C8" s="9" t="s">
        <v>107</v>
      </c>
      <c r="D8" s="10">
        <v>1</v>
      </c>
      <c r="E8" s="29"/>
      <c r="F8" s="29"/>
      <c r="G8" s="29"/>
      <c r="H8" s="29"/>
      <c r="I8" s="29"/>
      <c r="J8" s="29"/>
      <c r="K8" s="29"/>
      <c r="L8" s="29"/>
      <c r="M8" s="29"/>
      <c r="N8" s="29"/>
      <c r="O8" s="29"/>
      <c r="P8" s="29"/>
      <c r="Q8" s="29"/>
      <c r="R8" s="29"/>
      <c r="S8" s="29"/>
      <c r="T8" s="29"/>
      <c r="U8" s="29"/>
      <c r="V8" s="29"/>
      <c r="W8" s="29"/>
      <c r="X8" s="29"/>
      <c r="Y8" s="29"/>
      <c r="Z8" s="29"/>
      <c r="AA8" s="29"/>
      <c r="AB8" s="29"/>
      <c r="AC8" s="29"/>
      <c r="AD8" s="29"/>
      <c r="AE8" s="29"/>
    </row>
    <row r="9" spans="1:37" x14ac:dyDescent="0.25">
      <c r="A9" s="29"/>
      <c r="B9" s="32"/>
      <c r="C9" s="32"/>
      <c r="D9" s="32"/>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row>
    <row r="10" spans="1:37" ht="16.5" x14ac:dyDescent="0.25">
      <c r="A10" s="29"/>
      <c r="B10" s="33"/>
      <c r="C10" s="32"/>
      <c r="D10" s="32"/>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row>
    <row r="11" spans="1:37" x14ac:dyDescent="0.25">
      <c r="A11" s="29"/>
      <c r="B11" s="32"/>
      <c r="C11" s="32"/>
      <c r="D11" s="32"/>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row>
    <row r="12" spans="1:37" x14ac:dyDescent="0.25">
      <c r="A12" s="29"/>
      <c r="B12" s="32"/>
      <c r="C12" s="32"/>
      <c r="D12" s="32"/>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row>
    <row r="13" spans="1:37" x14ac:dyDescent="0.25">
      <c r="A13" s="29"/>
      <c r="B13" s="32"/>
      <c r="C13" s="32"/>
      <c r="D13" s="32"/>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row>
    <row r="14" spans="1:37" x14ac:dyDescent="0.25">
      <c r="A14" s="29"/>
      <c r="B14" s="32"/>
      <c r="C14" s="32"/>
      <c r="D14" s="32"/>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row>
    <row r="15" spans="1:37" x14ac:dyDescent="0.25">
      <c r="A15" s="29"/>
      <c r="B15" s="32"/>
      <c r="C15" s="32"/>
      <c r="D15" s="32"/>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row>
    <row r="16" spans="1:37" x14ac:dyDescent="0.25">
      <c r="A16" s="29"/>
      <c r="B16" s="32"/>
      <c r="C16" s="32"/>
      <c r="D16" s="32"/>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row>
    <row r="17" spans="1:37" x14ac:dyDescent="0.25">
      <c r="A17" s="29"/>
      <c r="B17" s="32"/>
      <c r="C17" s="32"/>
      <c r="D17" s="32"/>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37" x14ac:dyDescent="0.25">
      <c r="A18" s="29"/>
      <c r="B18" s="32"/>
      <c r="C18" s="32"/>
      <c r="D18" s="32"/>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row>
    <row r="19" spans="1:37"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row>
    <row r="20" spans="1:37" x14ac:dyDescent="0.2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row>
    <row r="21" spans="1:37" x14ac:dyDescent="0.2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row>
    <row r="22" spans="1:37" x14ac:dyDescent="0.2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row>
    <row r="23" spans="1:37" x14ac:dyDescent="0.2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row>
    <row r="24" spans="1:37" x14ac:dyDescent="0.2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row>
    <row r="25" spans="1:37" x14ac:dyDescent="0.2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row>
    <row r="26" spans="1:37"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row>
    <row r="27" spans="1:37" x14ac:dyDescent="0.2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row>
    <row r="28" spans="1:37" x14ac:dyDescent="0.2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row>
    <row r="29" spans="1:37" x14ac:dyDescent="0.2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row>
    <row r="30" spans="1:37" x14ac:dyDescent="0.2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row>
    <row r="31" spans="1:37" x14ac:dyDescent="0.2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row>
    <row r="32" spans="1:37" x14ac:dyDescent="0.2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row>
    <row r="33" spans="1:31" x14ac:dyDescent="0.25">
      <c r="A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row>
    <row r="34" spans="1:31" x14ac:dyDescent="0.25">
      <c r="A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row>
    <row r="35" spans="1:31" x14ac:dyDescent="0.25">
      <c r="A35" s="29"/>
    </row>
    <row r="36" spans="1:31" x14ac:dyDescent="0.25">
      <c r="A36" s="29"/>
    </row>
    <row r="37" spans="1:31" x14ac:dyDescent="0.25">
      <c r="A37" s="29"/>
    </row>
    <row r="38" spans="1:31" x14ac:dyDescent="0.25">
      <c r="A38" s="29"/>
    </row>
    <row r="39" spans="1:31" x14ac:dyDescent="0.25">
      <c r="A39" s="29"/>
    </row>
    <row r="40" spans="1:31" x14ac:dyDescent="0.25">
      <c r="A40" s="29"/>
    </row>
    <row r="41" spans="1:31" x14ac:dyDescent="0.25">
      <c r="A41" s="29"/>
    </row>
    <row r="42" spans="1:31" x14ac:dyDescent="0.25">
      <c r="A42" s="29"/>
    </row>
    <row r="43" spans="1:31" x14ac:dyDescent="0.25">
      <c r="A43" s="29"/>
    </row>
    <row r="44" spans="1:31" x14ac:dyDescent="0.25">
      <c r="A44" s="29"/>
    </row>
    <row r="45" spans="1:31" x14ac:dyDescent="0.25">
      <c r="A45" s="29"/>
    </row>
    <row r="46" spans="1:31" x14ac:dyDescent="0.25">
      <c r="A46" s="29"/>
    </row>
    <row r="47" spans="1:31" x14ac:dyDescent="0.25">
      <c r="A47" s="29"/>
    </row>
    <row r="48" spans="1:31" x14ac:dyDescent="0.25">
      <c r="A48" s="29"/>
    </row>
    <row r="49" spans="1:1" x14ac:dyDescent="0.25">
      <c r="A49" s="29"/>
    </row>
    <row r="50" spans="1:1" x14ac:dyDescent="0.25">
      <c r="A50" s="29"/>
    </row>
    <row r="51" spans="1:1" x14ac:dyDescent="0.25">
      <c r="A51" s="29"/>
    </row>
    <row r="52" spans="1:1" x14ac:dyDescent="0.25">
      <c r="A52" s="29"/>
    </row>
    <row r="53" spans="1:1" x14ac:dyDescent="0.25">
      <c r="A53" s="29"/>
    </row>
    <row r="54" spans="1:1" x14ac:dyDescent="0.25">
      <c r="A54" s="29"/>
    </row>
    <row r="55" spans="1:1" x14ac:dyDescent="0.25">
      <c r="A55" s="29"/>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33"/>
  <sheetViews>
    <sheetView zoomScale="50" zoomScaleNormal="50" workbookViewId="0">
      <selection activeCell="G8" sqref="G8"/>
    </sheetView>
  </sheetViews>
  <sheetFormatPr baseColWidth="10" defaultColWidth="11.42578125" defaultRowHeight="15" x14ac:dyDescent="0.25"/>
  <cols>
    <col min="1" max="1" width="5.28515625" customWidth="1"/>
    <col min="2" max="2" width="56.85546875" customWidth="1"/>
    <col min="3" max="3" width="75.140625" customWidth="1"/>
    <col min="4" max="4" width="87.5703125" customWidth="1"/>
    <col min="5" max="5" width="46.42578125" customWidth="1"/>
    <col min="6" max="6" width="23.42578125" style="44" customWidth="1"/>
    <col min="7" max="7" width="26.85546875" customWidth="1"/>
  </cols>
  <sheetData>
    <row r="2" spans="1:21" s="90" customFormat="1" ht="45.75" customHeight="1" x14ac:dyDescent="0.25">
      <c r="A2" s="88"/>
      <c r="B2" s="533" t="s">
        <v>108</v>
      </c>
      <c r="C2" s="533"/>
      <c r="D2" s="533"/>
      <c r="E2" s="533"/>
      <c r="F2" s="89"/>
      <c r="G2" s="88"/>
      <c r="H2" s="88"/>
      <c r="I2" s="88"/>
      <c r="J2" s="88"/>
      <c r="K2" s="88"/>
      <c r="L2" s="88"/>
      <c r="M2" s="88"/>
      <c r="N2" s="88"/>
      <c r="O2" s="88"/>
      <c r="P2" s="88"/>
      <c r="Q2" s="88"/>
      <c r="R2" s="88"/>
      <c r="S2" s="88"/>
      <c r="T2" s="88"/>
      <c r="U2" s="88"/>
    </row>
    <row r="3" spans="1:21" s="90" customFormat="1" ht="18.75" customHeight="1" x14ac:dyDescent="0.25">
      <c r="A3" s="88"/>
      <c r="B3" s="91"/>
      <c r="C3" s="88"/>
      <c r="D3" s="88"/>
      <c r="E3" s="88"/>
      <c r="F3" s="89"/>
      <c r="G3" s="88"/>
      <c r="H3" s="88"/>
      <c r="I3" s="88"/>
      <c r="J3" s="88"/>
      <c r="K3" s="88"/>
      <c r="L3" s="88"/>
      <c r="M3" s="88"/>
      <c r="N3" s="88"/>
      <c r="O3" s="88"/>
      <c r="P3" s="88"/>
      <c r="Q3" s="88"/>
      <c r="R3" s="88"/>
      <c r="S3" s="88"/>
      <c r="T3" s="88"/>
      <c r="U3" s="88"/>
    </row>
    <row r="4" spans="1:21" ht="67.5" customHeight="1" x14ac:dyDescent="0.25">
      <c r="A4" s="29"/>
      <c r="B4" s="36"/>
      <c r="C4" s="21" t="s">
        <v>109</v>
      </c>
      <c r="D4" s="21" t="s">
        <v>110</v>
      </c>
      <c r="E4" s="21" t="s">
        <v>223</v>
      </c>
      <c r="F4" s="42"/>
      <c r="G4" s="29"/>
      <c r="H4" s="29"/>
      <c r="I4" s="29"/>
      <c r="J4" s="29"/>
      <c r="K4" s="29"/>
      <c r="L4" s="29"/>
      <c r="M4" s="29"/>
      <c r="N4" s="29"/>
      <c r="O4" s="29"/>
      <c r="P4" s="29"/>
      <c r="Q4" s="29"/>
      <c r="R4" s="29"/>
      <c r="S4" s="29"/>
      <c r="T4" s="29"/>
      <c r="U4" s="29"/>
    </row>
    <row r="5" spans="1:21" ht="67.5" customHeight="1" x14ac:dyDescent="0.25">
      <c r="A5" s="30" t="s">
        <v>111</v>
      </c>
      <c r="B5" s="22" t="s">
        <v>112</v>
      </c>
      <c r="C5" s="27" t="s">
        <v>113</v>
      </c>
      <c r="D5" s="34" t="s">
        <v>114</v>
      </c>
      <c r="E5" s="130">
        <f>908526*130</f>
        <v>118108380</v>
      </c>
      <c r="F5" s="29"/>
      <c r="G5" s="29"/>
      <c r="H5" s="29"/>
      <c r="I5" s="29"/>
      <c r="J5" s="29"/>
      <c r="K5" s="29"/>
      <c r="L5" s="29"/>
      <c r="M5" s="29"/>
      <c r="N5" s="29"/>
      <c r="O5" s="29"/>
      <c r="P5" s="29"/>
      <c r="Q5" s="29"/>
      <c r="R5" s="29"/>
      <c r="S5" s="29"/>
      <c r="T5" s="29"/>
      <c r="U5" s="29"/>
    </row>
    <row r="6" spans="1:21" ht="129" customHeight="1" x14ac:dyDescent="0.25">
      <c r="A6" s="30" t="s">
        <v>115</v>
      </c>
      <c r="B6" s="23" t="s">
        <v>116</v>
      </c>
      <c r="C6" s="28" t="s">
        <v>117</v>
      </c>
      <c r="D6" s="35" t="s">
        <v>118</v>
      </c>
      <c r="E6" s="130">
        <f>908526*650</f>
        <v>590541900</v>
      </c>
      <c r="F6" s="29"/>
      <c r="G6" s="29"/>
      <c r="H6" s="29"/>
      <c r="I6" s="29"/>
      <c r="J6" s="29"/>
      <c r="K6" s="29"/>
      <c r="L6" s="29"/>
      <c r="M6" s="29"/>
      <c r="N6" s="29"/>
      <c r="O6" s="29"/>
      <c r="P6" s="29"/>
      <c r="Q6" s="29"/>
      <c r="R6" s="29"/>
      <c r="S6" s="29"/>
      <c r="T6" s="29"/>
      <c r="U6" s="29"/>
    </row>
    <row r="7" spans="1:21" ht="101.25" x14ac:dyDescent="0.25">
      <c r="A7" s="30" t="s">
        <v>95</v>
      </c>
      <c r="B7" s="24" t="s">
        <v>119</v>
      </c>
      <c r="C7" s="28" t="s">
        <v>120</v>
      </c>
      <c r="D7" s="35" t="s">
        <v>121</v>
      </c>
      <c r="E7" s="130">
        <f>908526*1300</f>
        <v>1181083800</v>
      </c>
      <c r="F7" s="29"/>
      <c r="G7" s="29"/>
      <c r="H7" s="29"/>
      <c r="I7" s="29"/>
      <c r="J7" s="29"/>
      <c r="K7" s="29"/>
      <c r="L7" s="29"/>
      <c r="M7" s="29"/>
      <c r="N7" s="29"/>
      <c r="O7" s="29"/>
      <c r="P7" s="29"/>
      <c r="Q7" s="29"/>
      <c r="R7" s="29"/>
      <c r="S7" s="29"/>
      <c r="T7" s="29"/>
      <c r="U7" s="29"/>
    </row>
    <row r="8" spans="1:21" ht="135" x14ac:dyDescent="0.25">
      <c r="A8" s="30" t="s">
        <v>122</v>
      </c>
      <c r="B8" s="25" t="s">
        <v>123</v>
      </c>
      <c r="C8" s="28" t="s">
        <v>124</v>
      </c>
      <c r="D8" s="35" t="s">
        <v>125</v>
      </c>
      <c r="E8" s="130">
        <f>908526*6500</f>
        <v>5905419000</v>
      </c>
      <c r="F8" s="29"/>
      <c r="G8" s="29"/>
      <c r="H8" s="29"/>
      <c r="I8" s="29"/>
      <c r="J8" s="29"/>
      <c r="K8" s="29"/>
      <c r="L8" s="29"/>
      <c r="M8" s="29"/>
      <c r="N8" s="29"/>
      <c r="O8" s="29"/>
      <c r="P8" s="29"/>
      <c r="Q8" s="29"/>
      <c r="R8" s="29"/>
      <c r="S8" s="29"/>
      <c r="T8" s="29"/>
      <c r="U8" s="29"/>
    </row>
    <row r="9" spans="1:21" ht="101.25" x14ac:dyDescent="0.25">
      <c r="A9" s="30" t="s">
        <v>126</v>
      </c>
      <c r="B9" s="26" t="s">
        <v>127</v>
      </c>
      <c r="C9" s="28" t="s">
        <v>128</v>
      </c>
      <c r="D9" s="35" t="s">
        <v>129</v>
      </c>
      <c r="E9" s="130"/>
      <c r="F9" s="37"/>
      <c r="G9" s="37"/>
      <c r="H9" s="29"/>
      <c r="I9" s="29"/>
      <c r="J9" s="29"/>
      <c r="K9" s="29"/>
      <c r="L9" s="29"/>
      <c r="M9" s="29"/>
      <c r="N9" s="29"/>
      <c r="O9" s="29"/>
      <c r="P9" s="29"/>
      <c r="Q9" s="29"/>
      <c r="R9" s="29"/>
      <c r="S9" s="29"/>
      <c r="T9" s="29"/>
      <c r="U9" s="29"/>
    </row>
    <row r="10" spans="1:21" s="40" customFormat="1" ht="20.25" hidden="1" x14ac:dyDescent="0.25">
      <c r="A10" s="38"/>
      <c r="B10" s="38"/>
      <c r="C10" s="39"/>
      <c r="D10" s="39"/>
      <c r="E10" s="38"/>
      <c r="F10" s="38"/>
      <c r="G10" s="38"/>
      <c r="H10" s="38"/>
      <c r="I10" s="38"/>
      <c r="J10" s="38"/>
      <c r="K10" s="38"/>
      <c r="L10" s="38"/>
      <c r="M10" s="38"/>
      <c r="N10" s="38"/>
      <c r="O10" s="38"/>
      <c r="P10" s="38"/>
      <c r="Q10" s="38"/>
      <c r="R10" s="38"/>
      <c r="S10" s="38"/>
      <c r="T10" s="38"/>
      <c r="U10" s="38"/>
    </row>
    <row r="11" spans="1:21" s="40" customFormat="1" ht="16.5" hidden="1" x14ac:dyDescent="0.25">
      <c r="A11" s="38"/>
      <c r="B11" s="41"/>
      <c r="C11" s="41"/>
      <c r="D11" s="41"/>
      <c r="E11" s="38"/>
      <c r="F11" s="38"/>
      <c r="G11" s="38"/>
      <c r="H11" s="38"/>
      <c r="I11" s="38"/>
      <c r="J11" s="38"/>
      <c r="K11" s="38"/>
      <c r="L11" s="38"/>
      <c r="M11" s="38"/>
      <c r="N11" s="38"/>
      <c r="O11" s="38"/>
      <c r="P11" s="38"/>
      <c r="Q11" s="38"/>
      <c r="R11" s="38"/>
      <c r="S11" s="38"/>
      <c r="T11" s="38"/>
      <c r="U11" s="38"/>
    </row>
    <row r="12" spans="1:21" s="40" customFormat="1" hidden="1" x14ac:dyDescent="0.25">
      <c r="A12" s="38"/>
      <c r="B12" s="38" t="s">
        <v>130</v>
      </c>
      <c r="C12" s="38" t="s">
        <v>131</v>
      </c>
      <c r="D12" s="38" t="s">
        <v>132</v>
      </c>
      <c r="E12" s="38"/>
      <c r="F12" s="38"/>
      <c r="G12" s="38"/>
      <c r="H12" s="38"/>
      <c r="I12" s="38"/>
      <c r="J12" s="38"/>
      <c r="K12" s="38"/>
      <c r="L12" s="38"/>
      <c r="M12" s="38"/>
      <c r="N12" s="38"/>
      <c r="O12" s="38"/>
      <c r="P12" s="38"/>
      <c r="Q12" s="38"/>
      <c r="R12" s="38"/>
      <c r="S12" s="38"/>
      <c r="T12" s="38"/>
      <c r="U12" s="38"/>
    </row>
    <row r="13" spans="1:21" s="40" customFormat="1" hidden="1" x14ac:dyDescent="0.25">
      <c r="A13" s="38"/>
      <c r="B13" s="38" t="s">
        <v>133</v>
      </c>
      <c r="C13" s="38" t="s">
        <v>134</v>
      </c>
      <c r="D13" s="38" t="s">
        <v>135</v>
      </c>
      <c r="E13" s="38"/>
      <c r="F13" s="38"/>
      <c r="G13" s="38"/>
      <c r="H13" s="38"/>
      <c r="I13" s="38"/>
      <c r="J13" s="38"/>
      <c r="K13" s="38"/>
      <c r="L13" s="38"/>
      <c r="M13" s="38"/>
      <c r="N13" s="38"/>
      <c r="O13" s="38"/>
      <c r="P13" s="38"/>
      <c r="Q13" s="38"/>
      <c r="R13" s="38"/>
      <c r="S13" s="38"/>
      <c r="T13" s="38"/>
      <c r="U13" s="38"/>
    </row>
    <row r="14" spans="1:21" s="40" customFormat="1" hidden="1" x14ac:dyDescent="0.25">
      <c r="A14" s="38"/>
      <c r="B14" s="38"/>
      <c r="C14" s="38" t="s">
        <v>136</v>
      </c>
      <c r="D14" s="38" t="s">
        <v>78</v>
      </c>
      <c r="E14" s="38"/>
      <c r="F14" s="38"/>
      <c r="G14" s="38"/>
      <c r="H14" s="38"/>
      <c r="I14" s="38"/>
      <c r="J14" s="38"/>
      <c r="K14" s="38"/>
      <c r="L14" s="38"/>
      <c r="M14" s="38"/>
      <c r="N14" s="38"/>
      <c r="O14" s="38"/>
      <c r="P14" s="38"/>
      <c r="Q14" s="38"/>
      <c r="R14" s="38"/>
      <c r="S14" s="38"/>
      <c r="T14" s="38"/>
      <c r="U14" s="38"/>
    </row>
    <row r="15" spans="1:21" s="40" customFormat="1" hidden="1" x14ac:dyDescent="0.25">
      <c r="A15" s="38"/>
      <c r="B15" s="38"/>
      <c r="C15" s="38" t="s">
        <v>137</v>
      </c>
      <c r="D15" s="38" t="s">
        <v>138</v>
      </c>
      <c r="E15" s="38"/>
      <c r="F15" s="38"/>
      <c r="G15" s="38"/>
      <c r="H15" s="38"/>
      <c r="I15" s="38"/>
      <c r="J15" s="38"/>
      <c r="K15" s="38"/>
      <c r="L15" s="38"/>
      <c r="M15" s="38"/>
      <c r="N15" s="38"/>
      <c r="O15" s="38"/>
      <c r="P15" s="38"/>
      <c r="Q15" s="38"/>
      <c r="R15" s="38"/>
      <c r="S15" s="38"/>
      <c r="T15" s="38"/>
      <c r="U15" s="38"/>
    </row>
    <row r="16" spans="1:21" s="40" customFormat="1" hidden="1" x14ac:dyDescent="0.25">
      <c r="A16" s="38"/>
      <c r="B16" s="38"/>
      <c r="C16" s="38" t="s">
        <v>139</v>
      </c>
      <c r="D16" s="38" t="s">
        <v>140</v>
      </c>
      <c r="E16" s="38"/>
      <c r="F16" s="38"/>
      <c r="G16" s="38"/>
      <c r="H16" s="38"/>
      <c r="I16" s="38"/>
      <c r="J16" s="38"/>
      <c r="K16" s="38"/>
      <c r="L16" s="38"/>
      <c r="M16" s="38"/>
      <c r="N16" s="38"/>
      <c r="O16" s="38"/>
      <c r="P16" s="38"/>
      <c r="Q16" s="38"/>
      <c r="R16" s="38"/>
      <c r="S16" s="38"/>
      <c r="T16" s="38"/>
      <c r="U16" s="38"/>
    </row>
    <row r="17" spans="1:15" s="40" customFormat="1" hidden="1" x14ac:dyDescent="0.25">
      <c r="A17" s="38"/>
      <c r="B17" s="38"/>
      <c r="C17" s="38"/>
      <c r="D17" s="38"/>
      <c r="E17" s="38"/>
      <c r="F17" s="38"/>
      <c r="G17" s="38"/>
      <c r="H17" s="38"/>
      <c r="I17" s="38"/>
      <c r="J17" s="38"/>
      <c r="K17" s="38"/>
      <c r="L17" s="38"/>
      <c r="M17" s="38"/>
      <c r="N17" s="38"/>
      <c r="O17" s="38"/>
    </row>
    <row r="18" spans="1:15" s="40" customFormat="1" x14ac:dyDescent="0.25">
      <c r="A18" s="38"/>
      <c r="B18" s="38"/>
      <c r="C18" s="38"/>
      <c r="D18" s="38"/>
      <c r="E18" s="38"/>
      <c r="F18" s="38"/>
      <c r="G18" s="38"/>
      <c r="H18" s="38"/>
      <c r="I18" s="38"/>
      <c r="J18" s="38"/>
      <c r="K18" s="38"/>
      <c r="L18" s="38"/>
      <c r="M18" s="38"/>
      <c r="N18" s="38"/>
      <c r="O18" s="38"/>
    </row>
    <row r="19" spans="1:15" s="40" customFormat="1" x14ac:dyDescent="0.25">
      <c r="A19" s="38"/>
      <c r="B19" s="38"/>
      <c r="C19" s="38"/>
      <c r="D19" s="38"/>
      <c r="E19" s="38"/>
      <c r="F19" s="38"/>
      <c r="G19" s="38"/>
      <c r="H19" s="38"/>
      <c r="I19" s="38"/>
      <c r="J19" s="38"/>
      <c r="K19" s="38"/>
      <c r="L19" s="38"/>
      <c r="M19" s="38"/>
      <c r="N19" s="38"/>
      <c r="O19" s="38"/>
    </row>
    <row r="20" spans="1:15" s="40" customFormat="1" x14ac:dyDescent="0.25">
      <c r="A20" s="38"/>
      <c r="B20" s="38"/>
      <c r="C20" s="38"/>
      <c r="D20" s="38"/>
      <c r="E20" s="38"/>
      <c r="F20" s="38"/>
      <c r="G20" s="38"/>
      <c r="H20" s="38"/>
      <c r="I20" s="38"/>
      <c r="J20" s="38"/>
      <c r="K20" s="38"/>
      <c r="L20" s="38"/>
      <c r="M20" s="38"/>
      <c r="N20" s="38"/>
      <c r="O20" s="38"/>
    </row>
    <row r="21" spans="1:15" s="40" customFormat="1" x14ac:dyDescent="0.25">
      <c r="A21" s="38"/>
      <c r="B21" s="38"/>
      <c r="C21" s="38"/>
      <c r="D21" s="38"/>
      <c r="E21" s="38"/>
      <c r="F21" s="43"/>
      <c r="G21" s="38"/>
      <c r="H21" s="38"/>
      <c r="I21" s="38"/>
      <c r="J21" s="38"/>
      <c r="K21" s="38"/>
      <c r="L21" s="38"/>
      <c r="M21" s="38"/>
      <c r="N21" s="38"/>
      <c r="O21" s="38"/>
    </row>
    <row r="22" spans="1:15" s="40" customFormat="1" x14ac:dyDescent="0.25">
      <c r="A22" s="38"/>
      <c r="B22" s="38"/>
      <c r="C22" s="38"/>
      <c r="D22" s="38"/>
      <c r="E22" s="38"/>
      <c r="F22" s="43"/>
      <c r="G22" s="38"/>
      <c r="H22" s="38"/>
      <c r="I22" s="38"/>
      <c r="J22" s="38"/>
      <c r="K22" s="38"/>
      <c r="L22" s="38"/>
      <c r="M22" s="38"/>
      <c r="N22" s="38"/>
      <c r="O22" s="38"/>
    </row>
    <row r="23" spans="1:15" s="40" customFormat="1" ht="20.25" x14ac:dyDescent="0.25">
      <c r="A23" s="38"/>
      <c r="B23" s="38"/>
      <c r="C23" s="39"/>
      <c r="D23" s="39"/>
      <c r="E23" s="38"/>
      <c r="F23" s="43"/>
      <c r="G23" s="38"/>
      <c r="H23" s="38"/>
      <c r="I23" s="38"/>
      <c r="J23" s="38"/>
      <c r="K23" s="38"/>
      <c r="L23" s="38"/>
      <c r="M23" s="38"/>
      <c r="N23" s="38"/>
      <c r="O23" s="38"/>
    </row>
    <row r="24" spans="1:15" s="40" customFormat="1" ht="20.25" x14ac:dyDescent="0.25">
      <c r="A24" s="38"/>
      <c r="B24" s="38"/>
      <c r="C24" s="39"/>
      <c r="D24" s="39"/>
      <c r="E24" s="38"/>
      <c r="F24" s="43"/>
      <c r="G24" s="38"/>
      <c r="H24" s="38"/>
      <c r="I24" s="38"/>
      <c r="J24" s="38"/>
      <c r="K24" s="38"/>
      <c r="L24" s="38"/>
      <c r="M24" s="38"/>
      <c r="N24" s="38"/>
      <c r="O24" s="38"/>
    </row>
    <row r="25" spans="1:15" s="40" customFormat="1" ht="20.25" x14ac:dyDescent="0.25">
      <c r="A25" s="38"/>
      <c r="B25" s="38"/>
      <c r="C25" s="39"/>
      <c r="D25" s="39"/>
      <c r="E25" s="38"/>
      <c r="F25" s="43"/>
      <c r="G25" s="38"/>
      <c r="H25" s="38"/>
      <c r="I25" s="38"/>
      <c r="J25" s="38"/>
      <c r="K25" s="38"/>
      <c r="L25" s="38"/>
      <c r="M25" s="38"/>
      <c r="N25" s="38"/>
      <c r="O25" s="38"/>
    </row>
    <row r="26" spans="1:15" s="40" customFormat="1" ht="20.25" x14ac:dyDescent="0.25">
      <c r="A26" s="38"/>
      <c r="B26" s="38"/>
      <c r="C26" s="39"/>
      <c r="D26" s="39"/>
      <c r="E26" s="38"/>
      <c r="F26" s="43"/>
      <c r="G26" s="38"/>
      <c r="H26" s="38"/>
      <c r="I26" s="38"/>
      <c r="J26" s="38"/>
      <c r="K26" s="38"/>
      <c r="L26" s="38"/>
      <c r="M26" s="38"/>
      <c r="N26" s="38"/>
      <c r="O26" s="38"/>
    </row>
    <row r="27" spans="1:15" s="40" customFormat="1" ht="20.25" x14ac:dyDescent="0.25">
      <c r="A27" s="38"/>
      <c r="B27" s="38"/>
      <c r="C27" s="39"/>
      <c r="D27" s="39"/>
      <c r="E27" s="38"/>
      <c r="F27" s="43"/>
      <c r="G27" s="38"/>
      <c r="H27" s="38"/>
      <c r="I27" s="38"/>
      <c r="J27" s="38"/>
      <c r="K27" s="38"/>
      <c r="L27" s="38"/>
      <c r="M27" s="38"/>
      <c r="N27" s="38"/>
      <c r="O27" s="38"/>
    </row>
    <row r="28" spans="1:15" s="40" customFormat="1" ht="20.25" x14ac:dyDescent="0.25">
      <c r="A28" s="38"/>
      <c r="B28" s="38"/>
      <c r="C28" s="39"/>
      <c r="D28" s="39"/>
      <c r="E28" s="38"/>
      <c r="F28" s="43"/>
      <c r="G28" s="38"/>
      <c r="H28" s="38"/>
      <c r="I28" s="38"/>
      <c r="J28" s="38"/>
      <c r="K28" s="38"/>
      <c r="L28" s="38"/>
      <c r="M28" s="38"/>
      <c r="N28" s="38"/>
      <c r="O28" s="38"/>
    </row>
    <row r="29" spans="1:15" s="40" customFormat="1" ht="20.25" x14ac:dyDescent="0.25">
      <c r="A29" s="38"/>
      <c r="B29" s="38"/>
      <c r="C29" s="39"/>
      <c r="D29" s="39"/>
      <c r="E29" s="38"/>
      <c r="F29" s="43"/>
      <c r="G29" s="38"/>
      <c r="H29" s="38"/>
      <c r="I29" s="38"/>
      <c r="J29" s="38"/>
      <c r="K29" s="38"/>
      <c r="L29" s="38"/>
      <c r="M29" s="38"/>
      <c r="N29" s="38"/>
      <c r="O29" s="38"/>
    </row>
    <row r="30" spans="1:15" s="40" customFormat="1" ht="20.25" x14ac:dyDescent="0.25">
      <c r="A30" s="38"/>
      <c r="B30" s="38"/>
      <c r="C30" s="39"/>
      <c r="D30" s="39"/>
      <c r="E30" s="38"/>
      <c r="F30" s="43"/>
      <c r="G30" s="38"/>
      <c r="H30" s="38"/>
      <c r="I30" s="38"/>
      <c r="J30" s="38"/>
      <c r="K30" s="38"/>
      <c r="L30" s="38"/>
      <c r="M30" s="38"/>
      <c r="N30" s="38"/>
      <c r="O30" s="38"/>
    </row>
    <row r="31" spans="1:15" s="40" customFormat="1" ht="20.25" x14ac:dyDescent="0.25">
      <c r="A31" s="38"/>
      <c r="B31" s="38"/>
      <c r="C31" s="39"/>
      <c r="D31" s="39"/>
      <c r="E31" s="38"/>
      <c r="F31" s="43"/>
      <c r="G31" s="38"/>
      <c r="H31" s="38"/>
      <c r="I31" s="38"/>
      <c r="J31" s="38"/>
      <c r="K31" s="38"/>
      <c r="L31" s="38"/>
      <c r="M31" s="38"/>
      <c r="N31" s="38"/>
      <c r="O31" s="38"/>
    </row>
    <row r="32" spans="1:15" s="40" customFormat="1" ht="20.25" x14ac:dyDescent="0.25">
      <c r="A32" s="38"/>
      <c r="B32" s="38"/>
      <c r="C32" s="39"/>
      <c r="D32" s="39"/>
      <c r="E32" s="38"/>
      <c r="F32" s="43"/>
      <c r="G32" s="38"/>
      <c r="H32" s="38"/>
      <c r="I32" s="38"/>
      <c r="J32" s="38"/>
      <c r="K32" s="38"/>
      <c r="L32" s="38"/>
      <c r="M32" s="38"/>
      <c r="N32" s="38"/>
      <c r="O32" s="38"/>
    </row>
    <row r="33" spans="1:15" s="40" customFormat="1" ht="20.25" x14ac:dyDescent="0.25">
      <c r="A33" s="38"/>
      <c r="B33" s="38"/>
      <c r="C33" s="39"/>
      <c r="D33" s="39"/>
      <c r="E33" s="38"/>
      <c r="F33" s="43"/>
      <c r="G33" s="38"/>
      <c r="H33" s="38"/>
      <c r="I33" s="38"/>
      <c r="J33" s="38"/>
      <c r="K33" s="38"/>
      <c r="L33" s="38"/>
      <c r="M33" s="38"/>
      <c r="N33" s="38"/>
      <c r="O33" s="38"/>
    </row>
    <row r="34" spans="1:15" s="40" customFormat="1" ht="20.25" x14ac:dyDescent="0.25">
      <c r="A34" s="38"/>
      <c r="B34" s="38"/>
      <c r="C34" s="39"/>
      <c r="D34" s="39"/>
      <c r="E34" s="38"/>
      <c r="F34" s="43"/>
      <c r="G34" s="38"/>
      <c r="H34" s="38"/>
      <c r="I34" s="38"/>
      <c r="J34" s="38"/>
      <c r="K34" s="38"/>
      <c r="L34" s="38"/>
      <c r="M34" s="38"/>
      <c r="N34" s="38"/>
      <c r="O34" s="38"/>
    </row>
    <row r="35" spans="1:15" s="40" customFormat="1" ht="20.25" x14ac:dyDescent="0.25">
      <c r="A35" s="38"/>
      <c r="B35" s="38"/>
      <c r="C35" s="39"/>
      <c r="D35" s="39"/>
      <c r="E35" s="38"/>
      <c r="F35" s="43"/>
      <c r="G35" s="38"/>
      <c r="H35" s="38"/>
      <c r="I35" s="38"/>
      <c r="J35" s="38"/>
      <c r="K35" s="38"/>
      <c r="L35" s="38"/>
      <c r="M35" s="38"/>
      <c r="N35" s="38"/>
      <c r="O35" s="38"/>
    </row>
    <row r="36" spans="1:15" s="40" customFormat="1" ht="20.25" x14ac:dyDescent="0.25">
      <c r="A36" s="38"/>
      <c r="B36" s="38"/>
      <c r="C36" s="39"/>
      <c r="D36" s="39"/>
      <c r="E36" s="38"/>
      <c r="F36" s="43"/>
      <c r="G36" s="38"/>
      <c r="H36" s="38"/>
      <c r="I36" s="38"/>
      <c r="J36" s="38"/>
      <c r="K36" s="38"/>
      <c r="L36" s="38"/>
      <c r="M36" s="38"/>
      <c r="N36" s="38"/>
      <c r="O36" s="38"/>
    </row>
    <row r="37" spans="1:15" s="40" customFormat="1" ht="20.25" x14ac:dyDescent="0.25">
      <c r="A37" s="38"/>
      <c r="B37" s="38"/>
      <c r="C37" s="39"/>
      <c r="D37" s="39"/>
      <c r="E37" s="38"/>
      <c r="F37" s="43"/>
      <c r="G37" s="38"/>
      <c r="H37" s="38"/>
      <c r="I37" s="38"/>
      <c r="J37" s="38"/>
      <c r="K37" s="38"/>
      <c r="L37" s="38"/>
      <c r="M37" s="38"/>
      <c r="N37" s="38"/>
      <c r="O37" s="38"/>
    </row>
    <row r="38" spans="1:15" s="40" customFormat="1" ht="20.25" x14ac:dyDescent="0.25">
      <c r="A38" s="38"/>
      <c r="B38" s="38"/>
      <c r="C38" s="39"/>
      <c r="D38" s="39"/>
      <c r="E38" s="38"/>
      <c r="F38" s="43"/>
      <c r="G38" s="38"/>
      <c r="H38" s="38"/>
      <c r="I38" s="38"/>
      <c r="J38" s="38"/>
      <c r="K38" s="38"/>
      <c r="L38" s="38"/>
      <c r="M38" s="38"/>
      <c r="N38" s="38"/>
      <c r="O38" s="38"/>
    </row>
    <row r="39" spans="1:15" s="40" customFormat="1" ht="20.25" x14ac:dyDescent="0.25">
      <c r="A39" s="38"/>
      <c r="B39" s="38"/>
      <c r="C39" s="39"/>
      <c r="D39" s="39"/>
      <c r="E39" s="38"/>
      <c r="F39" s="43"/>
      <c r="G39" s="38"/>
      <c r="H39" s="38"/>
      <c r="I39" s="38"/>
      <c r="J39" s="38"/>
      <c r="K39" s="38"/>
      <c r="L39" s="38"/>
      <c r="M39" s="38"/>
      <c r="N39" s="38"/>
      <c r="O39" s="38"/>
    </row>
    <row r="40" spans="1:15" s="40" customFormat="1" ht="20.25" x14ac:dyDescent="0.25">
      <c r="A40" s="38"/>
      <c r="B40" s="38"/>
      <c r="C40" s="39"/>
      <c r="D40" s="39"/>
      <c r="E40" s="38"/>
      <c r="F40" s="43"/>
      <c r="G40" s="38"/>
      <c r="H40" s="38"/>
      <c r="I40" s="38"/>
      <c r="J40" s="38"/>
      <c r="K40" s="38"/>
      <c r="L40" s="38"/>
      <c r="M40" s="38"/>
      <c r="N40" s="38"/>
      <c r="O40" s="38"/>
    </row>
    <row r="41" spans="1:15" s="40" customFormat="1" ht="20.25" x14ac:dyDescent="0.25">
      <c r="A41" s="38"/>
      <c r="B41" s="38"/>
      <c r="C41" s="39"/>
      <c r="D41" s="39"/>
      <c r="E41" s="38"/>
      <c r="F41" s="43"/>
      <c r="G41" s="38"/>
      <c r="H41" s="38"/>
      <c r="I41" s="38"/>
      <c r="J41" s="38"/>
      <c r="K41" s="38"/>
      <c r="L41" s="38"/>
      <c r="M41" s="38"/>
      <c r="N41" s="38"/>
      <c r="O41" s="38"/>
    </row>
    <row r="42" spans="1:15" s="40" customFormat="1" ht="20.25" x14ac:dyDescent="0.25">
      <c r="A42" s="38"/>
      <c r="B42" s="38"/>
      <c r="C42" s="39"/>
      <c r="D42" s="39"/>
      <c r="E42" s="38"/>
      <c r="F42" s="43"/>
      <c r="G42" s="38"/>
      <c r="H42" s="38"/>
      <c r="I42" s="38"/>
      <c r="J42" s="38"/>
      <c r="K42" s="38"/>
      <c r="L42" s="38"/>
      <c r="M42" s="38"/>
      <c r="N42" s="38"/>
      <c r="O42" s="38"/>
    </row>
    <row r="43" spans="1:15" s="40" customFormat="1" ht="20.25" x14ac:dyDescent="0.25">
      <c r="A43" s="38"/>
      <c r="B43" s="38"/>
      <c r="C43" s="39"/>
      <c r="D43" s="39"/>
      <c r="E43" s="38"/>
      <c r="F43" s="43"/>
      <c r="G43" s="38"/>
      <c r="H43" s="38"/>
      <c r="I43" s="38"/>
      <c r="J43" s="38"/>
      <c r="K43" s="38"/>
      <c r="L43" s="38"/>
      <c r="M43" s="38"/>
      <c r="N43" s="38"/>
      <c r="O43" s="38"/>
    </row>
    <row r="44" spans="1:15" s="40" customFormat="1" ht="20.25" x14ac:dyDescent="0.25">
      <c r="A44" s="38"/>
      <c r="B44" s="38"/>
      <c r="C44" s="39"/>
      <c r="D44" s="39"/>
      <c r="E44" s="38"/>
      <c r="F44" s="43"/>
      <c r="G44" s="38"/>
      <c r="H44" s="38"/>
      <c r="I44" s="38"/>
      <c r="J44" s="38"/>
      <c r="K44" s="38"/>
      <c r="L44" s="38"/>
      <c r="M44" s="38"/>
      <c r="N44" s="38"/>
      <c r="O44" s="38"/>
    </row>
    <row r="45" spans="1:15" s="40" customFormat="1" ht="20.25" x14ac:dyDescent="0.25">
      <c r="A45" s="38"/>
      <c r="B45" s="38"/>
      <c r="C45" s="39"/>
      <c r="D45" s="39"/>
      <c r="E45" s="38"/>
      <c r="F45" s="43"/>
      <c r="G45" s="38"/>
      <c r="H45" s="38"/>
      <c r="I45" s="38"/>
      <c r="J45" s="38"/>
      <c r="K45" s="38"/>
      <c r="L45" s="38"/>
      <c r="M45" s="38"/>
      <c r="N45" s="38"/>
      <c r="O45" s="38"/>
    </row>
    <row r="46" spans="1:15" s="40" customFormat="1" ht="20.25" x14ac:dyDescent="0.25">
      <c r="A46" s="38"/>
      <c r="B46" s="38"/>
      <c r="C46" s="39"/>
      <c r="D46" s="39"/>
      <c r="E46" s="38"/>
      <c r="F46" s="43"/>
      <c r="G46" s="38"/>
      <c r="H46" s="38"/>
      <c r="I46" s="38"/>
      <c r="J46" s="38"/>
      <c r="K46" s="38"/>
      <c r="L46" s="38"/>
      <c r="M46" s="38"/>
      <c r="N46" s="38"/>
      <c r="O46" s="38"/>
    </row>
    <row r="47" spans="1:15" ht="20.25" x14ac:dyDescent="0.25">
      <c r="A47" s="30"/>
      <c r="B47" s="30"/>
      <c r="C47" s="31"/>
      <c r="D47" s="31"/>
      <c r="E47" s="29"/>
      <c r="F47" s="42"/>
      <c r="G47" s="29"/>
      <c r="H47" s="29"/>
      <c r="I47" s="29"/>
      <c r="J47" s="29"/>
      <c r="K47" s="29"/>
      <c r="L47" s="29"/>
      <c r="M47" s="29"/>
      <c r="N47" s="29"/>
      <c r="O47" s="29"/>
    </row>
    <row r="48" spans="1:15" ht="20.25" x14ac:dyDescent="0.25">
      <c r="A48" s="30"/>
      <c r="B48" s="30"/>
      <c r="C48" s="31"/>
      <c r="D48" s="31"/>
      <c r="E48" s="29"/>
      <c r="F48" s="42"/>
      <c r="G48" s="29"/>
      <c r="H48" s="29"/>
      <c r="I48" s="29"/>
      <c r="J48" s="29"/>
      <c r="K48" s="29"/>
      <c r="L48" s="29"/>
      <c r="M48" s="29"/>
      <c r="N48" s="29"/>
      <c r="O48" s="29"/>
    </row>
    <row r="49" spans="1:15" ht="20.25" x14ac:dyDescent="0.25">
      <c r="A49" s="30"/>
      <c r="B49" s="30"/>
      <c r="C49" s="31"/>
      <c r="D49" s="31"/>
      <c r="E49" s="29"/>
      <c r="F49" s="42"/>
      <c r="G49" s="29"/>
      <c r="H49" s="29"/>
      <c r="I49" s="29"/>
      <c r="J49" s="29"/>
      <c r="K49" s="29"/>
      <c r="L49" s="29"/>
      <c r="M49" s="29"/>
      <c r="N49" s="29"/>
      <c r="O49" s="29"/>
    </row>
    <row r="50" spans="1:15" ht="20.25" x14ac:dyDescent="0.25">
      <c r="A50" s="30"/>
      <c r="B50" s="30"/>
      <c r="C50" s="31"/>
      <c r="D50" s="31"/>
      <c r="E50" s="29"/>
      <c r="F50" s="42"/>
      <c r="G50" s="29"/>
      <c r="H50" s="29"/>
      <c r="I50" s="29"/>
      <c r="J50" s="29"/>
      <c r="K50" s="29"/>
      <c r="L50" s="29"/>
      <c r="M50" s="29"/>
      <c r="N50" s="29"/>
      <c r="O50" s="29"/>
    </row>
    <row r="51" spans="1:15" ht="20.25" x14ac:dyDescent="0.25">
      <c r="A51" s="30"/>
      <c r="B51" s="30"/>
      <c r="C51" s="31"/>
      <c r="D51" s="31"/>
      <c r="E51" s="29"/>
      <c r="F51" s="42"/>
      <c r="G51" s="29"/>
      <c r="H51" s="29"/>
      <c r="I51" s="29"/>
      <c r="J51" s="29"/>
      <c r="K51" s="29"/>
      <c r="L51" s="29"/>
      <c r="M51" s="29"/>
      <c r="N51" s="29"/>
      <c r="O51" s="29"/>
    </row>
    <row r="52" spans="1:15" ht="20.25" x14ac:dyDescent="0.25">
      <c r="A52" s="30"/>
      <c r="B52" s="30"/>
      <c r="C52" s="31"/>
      <c r="D52" s="31"/>
      <c r="E52" s="29"/>
      <c r="F52" s="42"/>
      <c r="G52" s="29"/>
      <c r="H52" s="29"/>
      <c r="I52" s="29"/>
      <c r="J52" s="29"/>
      <c r="K52" s="29"/>
      <c r="L52" s="29"/>
      <c r="M52" s="29"/>
      <c r="N52" s="29"/>
      <c r="O52" s="29"/>
    </row>
    <row r="53" spans="1:15" ht="20.25" x14ac:dyDescent="0.25">
      <c r="A53" s="30"/>
      <c r="B53" s="15"/>
      <c r="C53" s="20"/>
      <c r="D53" s="20"/>
    </row>
    <row r="54" spans="1:15" ht="20.25" x14ac:dyDescent="0.25">
      <c r="A54" s="30"/>
      <c r="B54" s="15"/>
      <c r="C54" s="20"/>
      <c r="D54" s="20"/>
    </row>
    <row r="55" spans="1:15" ht="20.25" x14ac:dyDescent="0.25">
      <c r="A55" s="30"/>
      <c r="B55" s="15"/>
      <c r="C55" s="20"/>
      <c r="D55" s="20"/>
    </row>
    <row r="56" spans="1:15" ht="20.25" x14ac:dyDescent="0.25">
      <c r="A56" s="30"/>
      <c r="B56" s="15"/>
      <c r="C56" s="20"/>
      <c r="D56" s="20"/>
    </row>
    <row r="57" spans="1:15" ht="20.25" x14ac:dyDescent="0.25">
      <c r="A57" s="30"/>
      <c r="B57" s="15"/>
      <c r="C57" s="20"/>
      <c r="D57" s="20"/>
    </row>
    <row r="58" spans="1:15" ht="20.25" x14ac:dyDescent="0.25">
      <c r="A58" s="30"/>
      <c r="B58" s="15"/>
      <c r="C58" s="20"/>
      <c r="D58" s="20"/>
    </row>
    <row r="59" spans="1:15" ht="20.25" x14ac:dyDescent="0.25">
      <c r="A59" s="30"/>
      <c r="B59" s="15"/>
      <c r="C59" s="20"/>
      <c r="D59" s="20"/>
    </row>
    <row r="60" spans="1:15" ht="20.25" x14ac:dyDescent="0.25">
      <c r="A60" s="30"/>
      <c r="B60" s="15"/>
      <c r="C60" s="20"/>
      <c r="D60" s="20"/>
    </row>
    <row r="61" spans="1:15" ht="20.25" x14ac:dyDescent="0.25">
      <c r="A61" s="30"/>
      <c r="B61" s="15"/>
      <c r="C61" s="20"/>
      <c r="D61" s="20"/>
    </row>
    <row r="62" spans="1:15" ht="20.25" x14ac:dyDescent="0.25">
      <c r="A62" s="30"/>
      <c r="B62" s="15"/>
      <c r="C62" s="20"/>
      <c r="D62" s="20"/>
    </row>
    <row r="63" spans="1:15" ht="20.25" x14ac:dyDescent="0.25">
      <c r="A63" s="30"/>
      <c r="B63" s="15"/>
      <c r="C63" s="20"/>
      <c r="D63" s="20"/>
    </row>
    <row r="64" spans="1:15" ht="20.25" x14ac:dyDescent="0.25">
      <c r="A64" s="30"/>
      <c r="B64" s="15"/>
      <c r="C64" s="20"/>
      <c r="D64" s="20"/>
    </row>
    <row r="65" spans="1:4" ht="20.25" x14ac:dyDescent="0.25">
      <c r="A65" s="30"/>
      <c r="B65" s="15"/>
      <c r="C65" s="20"/>
      <c r="D65" s="20"/>
    </row>
    <row r="66" spans="1:4" ht="20.25" x14ac:dyDescent="0.25">
      <c r="A66" s="30"/>
      <c r="B66" s="15"/>
      <c r="C66" s="20"/>
      <c r="D66" s="20"/>
    </row>
    <row r="67" spans="1:4" ht="20.25" x14ac:dyDescent="0.25">
      <c r="A67" s="30"/>
      <c r="B67" s="15"/>
      <c r="C67" s="20"/>
      <c r="D67" s="20"/>
    </row>
    <row r="68" spans="1:4" ht="20.25" x14ac:dyDescent="0.25">
      <c r="A68" s="30"/>
      <c r="B68" s="15"/>
      <c r="C68" s="20"/>
      <c r="D68" s="20"/>
    </row>
    <row r="69" spans="1:4" ht="20.25" x14ac:dyDescent="0.25">
      <c r="A69" s="30"/>
      <c r="B69" s="15"/>
      <c r="C69" s="20"/>
      <c r="D69" s="20"/>
    </row>
    <row r="70" spans="1:4" ht="20.25" x14ac:dyDescent="0.25">
      <c r="A70" s="30"/>
      <c r="B70" s="15"/>
      <c r="C70" s="20"/>
      <c r="D70" s="20"/>
    </row>
    <row r="71" spans="1:4" ht="20.25" x14ac:dyDescent="0.25">
      <c r="A71" s="30"/>
      <c r="B71" s="15"/>
      <c r="C71" s="20"/>
      <c r="D71" s="20"/>
    </row>
    <row r="72" spans="1:4" ht="20.25" x14ac:dyDescent="0.25">
      <c r="A72" s="30"/>
      <c r="B72" s="15"/>
      <c r="C72" s="20"/>
      <c r="D72" s="20"/>
    </row>
    <row r="73" spans="1:4" ht="20.25" x14ac:dyDescent="0.25">
      <c r="A73" s="30"/>
      <c r="B73" s="15"/>
      <c r="C73" s="20"/>
      <c r="D73" s="20"/>
    </row>
    <row r="74" spans="1:4" ht="20.25" x14ac:dyDescent="0.25">
      <c r="A74" s="30"/>
      <c r="B74" s="15"/>
      <c r="C74" s="20"/>
      <c r="D74" s="20"/>
    </row>
    <row r="75" spans="1:4" ht="20.25" x14ac:dyDescent="0.25">
      <c r="A75" s="30"/>
      <c r="B75" s="15"/>
      <c r="C75" s="20"/>
      <c r="D75" s="20"/>
    </row>
    <row r="76" spans="1:4" ht="20.25" x14ac:dyDescent="0.25">
      <c r="A76" s="30"/>
      <c r="B76" s="15"/>
      <c r="C76" s="20"/>
      <c r="D76" s="20"/>
    </row>
    <row r="77" spans="1:4" ht="20.25" x14ac:dyDescent="0.25">
      <c r="A77" s="30"/>
      <c r="B77" s="15"/>
      <c r="C77" s="20"/>
      <c r="D77" s="20"/>
    </row>
    <row r="78" spans="1:4" ht="20.25" x14ac:dyDescent="0.25">
      <c r="A78" s="30"/>
      <c r="B78" s="15"/>
      <c r="C78" s="20"/>
      <c r="D78" s="20"/>
    </row>
    <row r="79" spans="1:4" ht="20.25" x14ac:dyDescent="0.25">
      <c r="A79" s="30"/>
      <c r="B79" s="15"/>
      <c r="C79" s="20"/>
      <c r="D79" s="20"/>
    </row>
    <row r="80" spans="1:4" ht="20.25" x14ac:dyDescent="0.25">
      <c r="A80" s="30"/>
      <c r="B80" s="15"/>
      <c r="C80" s="20"/>
      <c r="D80" s="20"/>
    </row>
    <row r="81" spans="1:4" ht="20.25" x14ac:dyDescent="0.25">
      <c r="A81" s="30"/>
      <c r="B81" s="15"/>
      <c r="C81" s="20"/>
      <c r="D81" s="20"/>
    </row>
    <row r="82" spans="1:4" ht="20.25" x14ac:dyDescent="0.25">
      <c r="A82" s="30"/>
      <c r="B82" s="15"/>
      <c r="C82" s="20"/>
      <c r="D82" s="20"/>
    </row>
    <row r="83" spans="1:4" ht="20.25" x14ac:dyDescent="0.25">
      <c r="A83" s="30"/>
      <c r="B83" s="15"/>
      <c r="C83" s="20"/>
      <c r="D83" s="20"/>
    </row>
    <row r="84" spans="1:4" ht="20.25" x14ac:dyDescent="0.25">
      <c r="A84" s="30"/>
      <c r="B84" s="15"/>
      <c r="C84" s="20"/>
      <c r="D84" s="20"/>
    </row>
    <row r="85" spans="1:4" ht="20.25" x14ac:dyDescent="0.25">
      <c r="A85" s="30"/>
      <c r="B85" s="15"/>
      <c r="C85" s="20"/>
      <c r="D85" s="20"/>
    </row>
    <row r="86" spans="1:4" ht="20.25" x14ac:dyDescent="0.25">
      <c r="A86" s="30"/>
      <c r="B86" s="15"/>
      <c r="C86" s="20"/>
      <c r="D86" s="20"/>
    </row>
    <row r="87" spans="1:4" ht="20.25" x14ac:dyDescent="0.25">
      <c r="A87" s="30"/>
      <c r="B87" s="15"/>
      <c r="C87" s="20"/>
      <c r="D87" s="20"/>
    </row>
    <row r="88" spans="1:4" ht="20.25" x14ac:dyDescent="0.25">
      <c r="A88" s="30"/>
      <c r="B88" s="15"/>
      <c r="C88" s="20"/>
      <c r="D88" s="20"/>
    </row>
    <row r="89" spans="1:4" ht="20.25" x14ac:dyDescent="0.25">
      <c r="A89" s="30"/>
      <c r="B89" s="15"/>
      <c r="C89" s="20"/>
      <c r="D89" s="20"/>
    </row>
    <row r="90" spans="1:4" ht="20.25" x14ac:dyDescent="0.25">
      <c r="A90" s="30"/>
      <c r="B90" s="15"/>
      <c r="C90" s="20"/>
      <c r="D90" s="20"/>
    </row>
    <row r="91" spans="1:4" ht="20.25" x14ac:dyDescent="0.25">
      <c r="A91" s="30"/>
      <c r="B91" s="15"/>
      <c r="C91" s="20"/>
      <c r="D91" s="20"/>
    </row>
    <row r="92" spans="1:4" ht="20.25" x14ac:dyDescent="0.25">
      <c r="A92" s="30"/>
      <c r="B92" s="15"/>
      <c r="C92" s="20"/>
      <c r="D92" s="20"/>
    </row>
    <row r="93" spans="1:4" ht="20.25" x14ac:dyDescent="0.25">
      <c r="A93" s="30"/>
      <c r="B93" s="15"/>
      <c r="C93" s="20"/>
      <c r="D93" s="20"/>
    </row>
    <row r="94" spans="1:4" ht="20.25" x14ac:dyDescent="0.25">
      <c r="A94" s="30"/>
      <c r="B94" s="15"/>
      <c r="C94" s="20"/>
      <c r="D94" s="20"/>
    </row>
    <row r="95" spans="1:4" ht="20.25" x14ac:dyDescent="0.25">
      <c r="A95" s="30"/>
      <c r="B95" s="15"/>
      <c r="C95" s="20"/>
      <c r="D95" s="20"/>
    </row>
    <row r="96" spans="1:4" ht="20.25" x14ac:dyDescent="0.25">
      <c r="A96" s="30"/>
      <c r="B96" s="15"/>
      <c r="C96" s="20"/>
      <c r="D96" s="20"/>
    </row>
    <row r="97" spans="1:4" ht="20.25" x14ac:dyDescent="0.25">
      <c r="A97" s="30"/>
      <c r="B97" s="15"/>
      <c r="C97" s="20"/>
      <c r="D97" s="20"/>
    </row>
    <row r="98" spans="1:4" ht="20.25" x14ac:dyDescent="0.25">
      <c r="A98" s="30"/>
      <c r="B98" s="15"/>
      <c r="C98" s="20"/>
      <c r="D98" s="20"/>
    </row>
    <row r="99" spans="1:4" ht="20.25" x14ac:dyDescent="0.25">
      <c r="A99" s="30"/>
      <c r="B99" s="15"/>
      <c r="C99" s="20"/>
      <c r="D99" s="20"/>
    </row>
    <row r="100" spans="1:4" ht="20.25" x14ac:dyDescent="0.25">
      <c r="A100" s="30"/>
      <c r="B100" s="15"/>
      <c r="C100" s="20"/>
      <c r="D100" s="20"/>
    </row>
    <row r="101" spans="1:4" ht="20.25" x14ac:dyDescent="0.25">
      <c r="A101" s="30"/>
      <c r="B101" s="15"/>
      <c r="C101" s="20"/>
      <c r="D101" s="20"/>
    </row>
    <row r="102" spans="1:4" ht="20.25" x14ac:dyDescent="0.25">
      <c r="A102" s="30"/>
      <c r="B102" s="15"/>
      <c r="C102" s="20"/>
      <c r="D102" s="20"/>
    </row>
    <row r="103" spans="1:4" ht="20.25" x14ac:dyDescent="0.25">
      <c r="A103" s="30"/>
      <c r="B103" s="15"/>
      <c r="C103" s="20"/>
      <c r="D103" s="20"/>
    </row>
    <row r="104" spans="1:4" ht="20.25" x14ac:dyDescent="0.25">
      <c r="A104" s="30"/>
      <c r="B104" s="15"/>
      <c r="C104" s="20"/>
      <c r="D104" s="20"/>
    </row>
    <row r="105" spans="1:4" ht="20.25" x14ac:dyDescent="0.25">
      <c r="A105" s="30"/>
      <c r="B105" s="15"/>
      <c r="C105" s="20"/>
      <c r="D105" s="20"/>
    </row>
    <row r="106" spans="1:4" ht="20.25" x14ac:dyDescent="0.25">
      <c r="A106" s="30"/>
      <c r="B106" s="15"/>
      <c r="C106" s="20"/>
      <c r="D106" s="20"/>
    </row>
    <row r="107" spans="1:4" ht="20.25" x14ac:dyDescent="0.25">
      <c r="A107" s="30"/>
      <c r="B107" s="15"/>
      <c r="C107" s="20"/>
      <c r="D107" s="20"/>
    </row>
    <row r="108" spans="1:4" ht="20.25" x14ac:dyDescent="0.25">
      <c r="A108" s="30"/>
      <c r="B108" s="15"/>
      <c r="C108" s="20"/>
      <c r="D108" s="20"/>
    </row>
    <row r="109" spans="1:4" ht="20.25" x14ac:dyDescent="0.25">
      <c r="A109" s="30"/>
      <c r="B109" s="15"/>
      <c r="C109" s="20"/>
      <c r="D109" s="20"/>
    </row>
    <row r="110" spans="1:4" ht="20.25" x14ac:dyDescent="0.25">
      <c r="A110" s="30"/>
      <c r="B110" s="15"/>
      <c r="C110" s="20"/>
      <c r="D110" s="20"/>
    </row>
    <row r="111" spans="1:4" ht="20.25" x14ac:dyDescent="0.25">
      <c r="A111" s="30"/>
      <c r="B111" s="15"/>
      <c r="C111" s="20"/>
      <c r="D111" s="20"/>
    </row>
    <row r="112" spans="1:4" ht="20.25" x14ac:dyDescent="0.25">
      <c r="A112" s="30"/>
      <c r="B112" s="15"/>
      <c r="C112" s="20"/>
      <c r="D112" s="20"/>
    </row>
    <row r="113" spans="1:4" ht="20.25" x14ac:dyDescent="0.25">
      <c r="A113" s="30"/>
      <c r="B113" s="15"/>
      <c r="C113" s="20"/>
      <c r="D113" s="20"/>
    </row>
    <row r="114" spans="1:4" ht="20.25" x14ac:dyDescent="0.25">
      <c r="A114" s="30"/>
      <c r="B114" s="15"/>
      <c r="C114" s="20"/>
      <c r="D114" s="20"/>
    </row>
    <row r="115" spans="1:4" ht="20.25" x14ac:dyDescent="0.25">
      <c r="A115" s="30"/>
      <c r="B115" s="15"/>
      <c r="C115" s="20"/>
      <c r="D115" s="20"/>
    </row>
    <row r="116" spans="1:4" ht="20.25" x14ac:dyDescent="0.25">
      <c r="A116" s="30"/>
      <c r="B116" s="15"/>
      <c r="C116" s="20"/>
      <c r="D116" s="20"/>
    </row>
    <row r="117" spans="1:4" ht="20.25" x14ac:dyDescent="0.25">
      <c r="A117" s="30"/>
      <c r="B117" s="15"/>
      <c r="C117" s="20"/>
      <c r="D117" s="20"/>
    </row>
    <row r="118" spans="1:4" ht="20.25" x14ac:dyDescent="0.25">
      <c r="A118" s="30"/>
      <c r="B118" s="15"/>
      <c r="C118" s="20"/>
      <c r="D118" s="20"/>
    </row>
    <row r="119" spans="1:4" ht="20.25" x14ac:dyDescent="0.25">
      <c r="A119" s="30"/>
      <c r="B119" s="15"/>
      <c r="C119" s="20"/>
      <c r="D119" s="20"/>
    </row>
    <row r="120" spans="1:4" ht="20.25" x14ac:dyDescent="0.25">
      <c r="A120" s="30"/>
      <c r="B120" s="15"/>
      <c r="C120" s="20"/>
      <c r="D120" s="20"/>
    </row>
    <row r="121" spans="1:4" ht="20.25" x14ac:dyDescent="0.25">
      <c r="A121" s="30"/>
      <c r="B121" s="15"/>
      <c r="C121" s="20"/>
      <c r="D121" s="20"/>
    </row>
    <row r="122" spans="1:4" ht="20.25" x14ac:dyDescent="0.25">
      <c r="A122" s="30"/>
      <c r="B122" s="15"/>
      <c r="C122" s="20"/>
      <c r="D122" s="20"/>
    </row>
    <row r="123" spans="1:4" ht="20.25" x14ac:dyDescent="0.25">
      <c r="A123" s="30"/>
      <c r="B123" s="15"/>
      <c r="C123" s="20"/>
      <c r="D123" s="20"/>
    </row>
    <row r="124" spans="1:4" ht="20.25" x14ac:dyDescent="0.25">
      <c r="A124" s="30"/>
      <c r="B124" s="15"/>
      <c r="C124" s="20"/>
      <c r="D124" s="20"/>
    </row>
    <row r="125" spans="1:4" ht="20.25" x14ac:dyDescent="0.25">
      <c r="A125" s="30"/>
      <c r="B125" s="15"/>
      <c r="C125" s="20"/>
      <c r="D125" s="20"/>
    </row>
    <row r="126" spans="1:4" ht="20.25" x14ac:dyDescent="0.25">
      <c r="A126" s="30"/>
      <c r="B126" s="15"/>
      <c r="C126" s="20"/>
      <c r="D126" s="20"/>
    </row>
    <row r="127" spans="1:4" ht="20.25" x14ac:dyDescent="0.25">
      <c r="A127" s="30"/>
      <c r="B127" s="15"/>
      <c r="C127" s="20"/>
      <c r="D127" s="20"/>
    </row>
    <row r="128" spans="1:4" ht="20.25" x14ac:dyDescent="0.25">
      <c r="A128" s="30"/>
      <c r="B128" s="15"/>
      <c r="C128" s="20"/>
      <c r="D128" s="20"/>
    </row>
    <row r="129" spans="1:4" ht="20.25" x14ac:dyDescent="0.25">
      <c r="A129" s="30"/>
      <c r="B129" s="15"/>
      <c r="C129" s="20"/>
      <c r="D129" s="20"/>
    </row>
    <row r="130" spans="1:4" ht="20.25" x14ac:dyDescent="0.25">
      <c r="A130" s="30"/>
      <c r="B130" s="15"/>
      <c r="C130" s="20"/>
      <c r="D130" s="20"/>
    </row>
    <row r="131" spans="1:4" ht="20.25" x14ac:dyDescent="0.25">
      <c r="A131" s="30"/>
      <c r="B131" s="15"/>
      <c r="C131" s="20"/>
      <c r="D131" s="20"/>
    </row>
    <row r="132" spans="1:4" ht="20.25" x14ac:dyDescent="0.25">
      <c r="A132" s="30"/>
      <c r="B132" s="15"/>
      <c r="C132" s="20"/>
      <c r="D132" s="20"/>
    </row>
    <row r="133" spans="1:4" ht="20.25" x14ac:dyDescent="0.25">
      <c r="A133" s="30"/>
      <c r="B133" s="15"/>
      <c r="C133" s="20"/>
      <c r="D133" s="20"/>
    </row>
    <row r="134" spans="1:4" ht="20.25" x14ac:dyDescent="0.25">
      <c r="A134" s="30"/>
      <c r="B134" s="15"/>
      <c r="C134" s="20"/>
      <c r="D134" s="20"/>
    </row>
    <row r="135" spans="1:4" ht="20.25" x14ac:dyDescent="0.25">
      <c r="A135" s="30"/>
      <c r="B135" s="15"/>
      <c r="C135" s="20"/>
      <c r="D135" s="20"/>
    </row>
    <row r="136" spans="1:4" ht="20.25" x14ac:dyDescent="0.25">
      <c r="A136" s="30"/>
      <c r="B136" s="15"/>
      <c r="C136" s="20"/>
      <c r="D136" s="20"/>
    </row>
    <row r="137" spans="1:4" ht="20.25" x14ac:dyDescent="0.25">
      <c r="A137" s="30"/>
      <c r="B137" s="15"/>
      <c r="C137" s="20"/>
      <c r="D137" s="20"/>
    </row>
    <row r="138" spans="1:4" ht="20.25" x14ac:dyDescent="0.25">
      <c r="A138" s="30"/>
      <c r="B138" s="15"/>
      <c r="C138" s="20"/>
      <c r="D138" s="20"/>
    </row>
    <row r="139" spans="1:4" ht="20.25" x14ac:dyDescent="0.25">
      <c r="A139" s="30"/>
      <c r="B139" s="15"/>
      <c r="C139" s="20"/>
      <c r="D139" s="20"/>
    </row>
    <row r="140" spans="1:4" ht="20.25" x14ac:dyDescent="0.25">
      <c r="A140" s="30"/>
      <c r="B140" s="15"/>
      <c r="C140" s="20"/>
      <c r="D140" s="20"/>
    </row>
    <row r="141" spans="1:4" ht="20.25" x14ac:dyDescent="0.25">
      <c r="A141" s="30"/>
      <c r="B141" s="15"/>
      <c r="C141" s="20"/>
      <c r="D141" s="20"/>
    </row>
    <row r="142" spans="1:4" ht="20.25" x14ac:dyDescent="0.25">
      <c r="A142" s="30"/>
      <c r="B142" s="15"/>
      <c r="C142" s="20"/>
      <c r="D142" s="20"/>
    </row>
    <row r="143" spans="1:4" ht="20.25" x14ac:dyDescent="0.25">
      <c r="A143" s="30"/>
      <c r="B143" s="15"/>
      <c r="C143" s="20"/>
      <c r="D143" s="20"/>
    </row>
    <row r="144" spans="1:4" ht="20.25" x14ac:dyDescent="0.25">
      <c r="A144" s="30"/>
      <c r="B144" s="15"/>
      <c r="C144" s="20"/>
      <c r="D144" s="20"/>
    </row>
    <row r="145" spans="1:4" ht="20.25" x14ac:dyDescent="0.25">
      <c r="A145" s="30"/>
      <c r="B145" s="15"/>
      <c r="C145" s="20"/>
      <c r="D145" s="20"/>
    </row>
    <row r="146" spans="1:4" ht="20.25" x14ac:dyDescent="0.25">
      <c r="A146" s="30"/>
      <c r="B146" s="15"/>
      <c r="C146" s="20"/>
      <c r="D146" s="20"/>
    </row>
    <row r="147" spans="1:4" ht="20.25" x14ac:dyDescent="0.25">
      <c r="A147" s="30"/>
      <c r="B147" s="15"/>
      <c r="C147" s="20"/>
      <c r="D147" s="20"/>
    </row>
    <row r="148" spans="1:4" ht="20.25" x14ac:dyDescent="0.25">
      <c r="A148" s="30"/>
      <c r="B148" s="15"/>
      <c r="C148" s="20"/>
      <c r="D148" s="20"/>
    </row>
    <row r="149" spans="1:4" ht="20.25" x14ac:dyDescent="0.25">
      <c r="A149" s="30"/>
      <c r="B149" s="15"/>
      <c r="C149" s="20"/>
      <c r="D149" s="20"/>
    </row>
    <row r="150" spans="1:4" ht="20.25" x14ac:dyDescent="0.25">
      <c r="A150" s="30"/>
      <c r="B150" s="15"/>
      <c r="C150" s="20"/>
      <c r="D150" s="20"/>
    </row>
    <row r="151" spans="1:4" ht="20.25" x14ac:dyDescent="0.25">
      <c r="A151" s="30"/>
      <c r="B151" s="15"/>
      <c r="C151" s="20"/>
      <c r="D151" s="20"/>
    </row>
    <row r="152" spans="1:4" ht="20.25" x14ac:dyDescent="0.25">
      <c r="A152" s="30"/>
      <c r="B152" s="15"/>
      <c r="C152" s="20"/>
      <c r="D152" s="20"/>
    </row>
    <row r="153" spans="1:4" ht="20.25" x14ac:dyDescent="0.25">
      <c r="A153" s="30"/>
      <c r="B153" s="15"/>
      <c r="C153" s="20"/>
      <c r="D153" s="20"/>
    </row>
    <row r="154" spans="1:4" ht="20.25" x14ac:dyDescent="0.25">
      <c r="A154" s="30"/>
      <c r="B154" s="15"/>
      <c r="C154" s="20"/>
      <c r="D154" s="20"/>
    </row>
    <row r="155" spans="1:4" ht="20.25" x14ac:dyDescent="0.25">
      <c r="A155" s="30"/>
      <c r="B155" s="15"/>
      <c r="C155" s="20"/>
      <c r="D155" s="20"/>
    </row>
    <row r="156" spans="1:4" ht="20.25" x14ac:dyDescent="0.25">
      <c r="A156" s="30"/>
      <c r="B156" s="15"/>
      <c r="C156" s="20"/>
      <c r="D156" s="20"/>
    </row>
    <row r="157" spans="1:4" ht="20.25" x14ac:dyDescent="0.25">
      <c r="A157" s="30"/>
      <c r="B157" s="15"/>
      <c r="C157" s="20"/>
      <c r="D157" s="20"/>
    </row>
    <row r="158" spans="1:4" ht="20.25" x14ac:dyDescent="0.25">
      <c r="A158" s="30"/>
      <c r="B158" s="15"/>
      <c r="C158" s="20"/>
      <c r="D158" s="20"/>
    </row>
    <row r="159" spans="1:4" ht="20.25" x14ac:dyDescent="0.25">
      <c r="A159" s="30"/>
      <c r="B159" s="15"/>
      <c r="C159" s="20"/>
      <c r="D159" s="20"/>
    </row>
    <row r="160" spans="1:4" ht="20.25" x14ac:dyDescent="0.25">
      <c r="A160" s="30"/>
      <c r="B160" s="15"/>
      <c r="C160" s="20"/>
      <c r="D160" s="20"/>
    </row>
    <row r="161" spans="1:4" ht="20.25" x14ac:dyDescent="0.25">
      <c r="A161" s="30"/>
      <c r="B161" s="15"/>
      <c r="C161" s="20"/>
      <c r="D161" s="20"/>
    </row>
    <row r="162" spans="1:4" ht="20.25" x14ac:dyDescent="0.25">
      <c r="A162" s="30"/>
      <c r="B162" s="15"/>
      <c r="C162" s="20"/>
      <c r="D162" s="20"/>
    </row>
    <row r="163" spans="1:4" ht="20.25" x14ac:dyDescent="0.25">
      <c r="A163" s="30"/>
      <c r="B163" s="15"/>
      <c r="C163" s="20"/>
      <c r="D163" s="20"/>
    </row>
    <row r="164" spans="1:4" ht="20.25" x14ac:dyDescent="0.25">
      <c r="A164" s="30"/>
      <c r="B164" s="15"/>
      <c r="C164" s="20"/>
      <c r="D164" s="20"/>
    </row>
    <row r="165" spans="1:4" ht="20.25" x14ac:dyDescent="0.25">
      <c r="A165" s="30"/>
      <c r="B165" s="15"/>
      <c r="C165" s="20"/>
      <c r="D165" s="20"/>
    </row>
    <row r="166" spans="1:4" ht="20.25" x14ac:dyDescent="0.25">
      <c r="A166" s="30"/>
      <c r="B166" s="15"/>
      <c r="C166" s="20"/>
      <c r="D166" s="20"/>
    </row>
    <row r="167" spans="1:4" ht="20.25" x14ac:dyDescent="0.25">
      <c r="A167" s="30"/>
      <c r="B167" s="15"/>
      <c r="C167" s="20"/>
      <c r="D167" s="20"/>
    </row>
    <row r="168" spans="1:4" ht="20.25" x14ac:dyDescent="0.25">
      <c r="A168" s="30"/>
      <c r="B168" s="15"/>
      <c r="C168" s="20"/>
      <c r="D168" s="20"/>
    </row>
    <row r="169" spans="1:4" ht="20.25" x14ac:dyDescent="0.25">
      <c r="A169" s="30"/>
      <c r="B169" s="15"/>
      <c r="C169" s="20"/>
      <c r="D169" s="20"/>
    </row>
    <row r="170" spans="1:4" ht="20.25" x14ac:dyDescent="0.25">
      <c r="A170" s="30"/>
      <c r="B170" s="15"/>
      <c r="C170" s="20"/>
      <c r="D170" s="20"/>
    </row>
    <row r="171" spans="1:4" ht="20.25" x14ac:dyDescent="0.25">
      <c r="A171" s="30"/>
      <c r="B171" s="15"/>
      <c r="C171" s="20"/>
      <c r="D171" s="20"/>
    </row>
    <row r="172" spans="1:4" ht="20.25" x14ac:dyDescent="0.25">
      <c r="A172" s="30"/>
      <c r="B172" s="15"/>
      <c r="C172" s="20"/>
      <c r="D172" s="20"/>
    </row>
    <row r="173" spans="1:4" ht="20.25" x14ac:dyDescent="0.25">
      <c r="A173" s="30"/>
      <c r="B173" s="15"/>
      <c r="C173" s="20"/>
      <c r="D173" s="20"/>
    </row>
    <row r="174" spans="1:4" ht="20.25" x14ac:dyDescent="0.25">
      <c r="A174" s="30"/>
      <c r="B174" s="15"/>
      <c r="C174" s="20"/>
      <c r="D174" s="20"/>
    </row>
    <row r="175" spans="1:4" ht="20.25" x14ac:dyDescent="0.25">
      <c r="A175" s="30"/>
      <c r="B175" s="15"/>
      <c r="C175" s="20"/>
      <c r="D175" s="20"/>
    </row>
    <row r="176" spans="1:4" ht="20.25" x14ac:dyDescent="0.25">
      <c r="A176" s="30"/>
      <c r="B176" s="15"/>
      <c r="C176" s="20"/>
      <c r="D176" s="20"/>
    </row>
    <row r="177" spans="1:4" ht="20.25" x14ac:dyDescent="0.25">
      <c r="A177" s="30"/>
      <c r="B177" s="15"/>
      <c r="C177" s="20"/>
      <c r="D177" s="20"/>
    </row>
    <row r="178" spans="1:4" ht="20.25" x14ac:dyDescent="0.25">
      <c r="A178" s="30"/>
      <c r="B178" s="15"/>
      <c r="C178" s="20"/>
      <c r="D178" s="20"/>
    </row>
    <row r="179" spans="1:4" ht="20.25" x14ac:dyDescent="0.25">
      <c r="A179" s="30"/>
      <c r="B179" s="15"/>
      <c r="C179" s="20"/>
      <c r="D179" s="20"/>
    </row>
    <row r="180" spans="1:4" ht="20.25" x14ac:dyDescent="0.25">
      <c r="A180" s="30"/>
      <c r="B180" s="15"/>
      <c r="C180" s="20"/>
      <c r="D180" s="20"/>
    </row>
    <row r="181" spans="1:4" ht="20.25" x14ac:dyDescent="0.25">
      <c r="A181" s="30"/>
      <c r="B181" s="15"/>
      <c r="C181" s="20"/>
      <c r="D181" s="20"/>
    </row>
    <row r="182" spans="1:4" ht="20.25" x14ac:dyDescent="0.25">
      <c r="A182" s="30"/>
      <c r="B182" s="15"/>
      <c r="C182" s="20"/>
      <c r="D182" s="20"/>
    </row>
    <row r="183" spans="1:4" ht="20.25" x14ac:dyDescent="0.25">
      <c r="A183" s="30"/>
      <c r="B183" s="15"/>
      <c r="C183" s="20"/>
      <c r="D183" s="20"/>
    </row>
    <row r="184" spans="1:4" ht="20.25" x14ac:dyDescent="0.25">
      <c r="A184" s="30"/>
      <c r="B184" s="15"/>
      <c r="C184" s="20"/>
      <c r="D184" s="20"/>
    </row>
    <row r="185" spans="1:4" ht="20.25" x14ac:dyDescent="0.25">
      <c r="A185" s="30"/>
      <c r="B185" s="15"/>
      <c r="C185" s="20"/>
      <c r="D185" s="20"/>
    </row>
    <row r="186" spans="1:4" ht="20.25" x14ac:dyDescent="0.25">
      <c r="A186" s="30"/>
      <c r="B186" s="15"/>
      <c r="C186" s="20"/>
      <c r="D186" s="20"/>
    </row>
    <row r="187" spans="1:4" ht="20.25" x14ac:dyDescent="0.25">
      <c r="A187" s="30"/>
      <c r="B187" s="15"/>
      <c r="C187" s="20"/>
      <c r="D187" s="20"/>
    </row>
    <row r="188" spans="1:4" ht="20.25" x14ac:dyDescent="0.25">
      <c r="A188" s="30"/>
      <c r="B188" s="15"/>
      <c r="C188" s="20"/>
      <c r="D188" s="20"/>
    </row>
    <row r="189" spans="1:4" ht="20.25" x14ac:dyDescent="0.25">
      <c r="A189" s="30"/>
      <c r="B189" s="15"/>
      <c r="C189" s="20"/>
      <c r="D189" s="20"/>
    </row>
    <row r="190" spans="1:4" ht="20.25" x14ac:dyDescent="0.25">
      <c r="A190" s="30"/>
      <c r="B190" s="15"/>
      <c r="C190" s="20"/>
      <c r="D190" s="20"/>
    </row>
    <row r="191" spans="1:4" ht="20.25" x14ac:dyDescent="0.25">
      <c r="A191" s="30"/>
      <c r="B191" s="15"/>
      <c r="C191" s="20"/>
      <c r="D191" s="20"/>
    </row>
    <row r="192" spans="1:4" ht="20.25" x14ac:dyDescent="0.25">
      <c r="A192" s="30"/>
      <c r="B192" s="15"/>
      <c r="C192" s="20"/>
      <c r="D192" s="20"/>
    </row>
    <row r="193" spans="1:6" ht="20.25" x14ac:dyDescent="0.25">
      <c r="A193" s="30"/>
      <c r="B193" s="15"/>
      <c r="C193" s="20"/>
      <c r="D193" s="20"/>
    </row>
    <row r="194" spans="1:6" ht="20.25" x14ac:dyDescent="0.25">
      <c r="A194" s="30"/>
      <c r="B194" s="15"/>
      <c r="C194" s="20"/>
      <c r="D194" s="20"/>
    </row>
    <row r="195" spans="1:6" ht="20.25" x14ac:dyDescent="0.25">
      <c r="A195" s="30"/>
      <c r="B195" s="15"/>
      <c r="C195" s="20"/>
      <c r="D195" s="20"/>
    </row>
    <row r="196" spans="1:6" ht="20.25" x14ac:dyDescent="0.25">
      <c r="A196" s="30"/>
      <c r="B196" s="15"/>
      <c r="C196" s="20"/>
      <c r="D196" s="20"/>
    </row>
    <row r="197" spans="1:6" ht="20.25" x14ac:dyDescent="0.25">
      <c r="A197" s="30"/>
      <c r="B197" s="15"/>
      <c r="C197" s="20"/>
      <c r="D197" s="20"/>
    </row>
    <row r="198" spans="1:6" ht="20.25" x14ac:dyDescent="0.25">
      <c r="A198" s="30"/>
      <c r="B198" s="15"/>
      <c r="C198" s="20"/>
      <c r="D198" s="20"/>
    </row>
    <row r="199" spans="1:6" ht="20.25" x14ac:dyDescent="0.25">
      <c r="A199" s="30"/>
      <c r="B199" s="15"/>
      <c r="C199" s="20"/>
      <c r="D199" s="20"/>
    </row>
    <row r="200" spans="1:6" ht="20.25" x14ac:dyDescent="0.25">
      <c r="A200" s="30"/>
      <c r="B200" s="15"/>
      <c r="C200" s="20"/>
      <c r="D200" s="20"/>
    </row>
    <row r="201" spans="1:6" ht="20.25" x14ac:dyDescent="0.25">
      <c r="A201" s="30"/>
      <c r="B201" s="15"/>
      <c r="C201" s="20"/>
      <c r="D201" s="20"/>
    </row>
    <row r="202" spans="1:6" ht="20.25" x14ac:dyDescent="0.25">
      <c r="A202" s="30"/>
      <c r="B202" s="15"/>
      <c r="C202" s="20"/>
      <c r="D202" s="20"/>
    </row>
    <row r="203" spans="1:6" ht="20.25" x14ac:dyDescent="0.25">
      <c r="A203" s="30"/>
      <c r="B203" s="15"/>
      <c r="C203" s="20"/>
      <c r="D203" s="20"/>
    </row>
    <row r="204" spans="1:6" ht="20.25" x14ac:dyDescent="0.25">
      <c r="A204" s="30"/>
      <c r="B204" s="15"/>
      <c r="C204" s="20"/>
      <c r="D204" s="20"/>
    </row>
    <row r="205" spans="1:6" ht="20.25" x14ac:dyDescent="0.25">
      <c r="A205" s="30"/>
      <c r="B205" s="15"/>
      <c r="C205" s="20"/>
      <c r="D205" s="20"/>
    </row>
    <row r="206" spans="1:6" ht="20.25" x14ac:dyDescent="0.25">
      <c r="A206" s="30"/>
      <c r="B206" s="15"/>
      <c r="C206" s="20"/>
      <c r="D206" s="20"/>
    </row>
    <row r="207" spans="1:6" ht="20.25" x14ac:dyDescent="0.25">
      <c r="A207" s="30"/>
      <c r="B207" s="15"/>
      <c r="C207" s="20"/>
      <c r="D207" s="20"/>
    </row>
    <row r="208" spans="1:6" ht="20.25" x14ac:dyDescent="0.25">
      <c r="A208" s="30"/>
      <c r="B208" s="15"/>
      <c r="C208" s="20"/>
      <c r="D208" s="20"/>
      <c r="F208" s="44" t="s">
        <v>95</v>
      </c>
    </row>
    <row r="209" spans="1:8" x14ac:dyDescent="0.25">
      <c r="A209" s="29"/>
      <c r="B209" s="15"/>
      <c r="C209" s="15"/>
      <c r="D209" s="15"/>
      <c r="F209" s="44" t="s">
        <v>122</v>
      </c>
    </row>
    <row r="210" spans="1:8" ht="20.25" x14ac:dyDescent="0.25">
      <c r="A210" s="29"/>
      <c r="B210" s="16" t="s">
        <v>141</v>
      </c>
      <c r="C210" s="16" t="s">
        <v>142</v>
      </c>
      <c r="D210" s="19" t="s">
        <v>141</v>
      </c>
      <c r="E210" s="19" t="s">
        <v>142</v>
      </c>
      <c r="F210" s="44" t="s">
        <v>143</v>
      </c>
    </row>
    <row r="211" spans="1:8" ht="21" x14ac:dyDescent="0.35">
      <c r="A211" s="29"/>
      <c r="B211" s="17" t="s">
        <v>144</v>
      </c>
      <c r="C211" s="47" t="s">
        <v>145</v>
      </c>
      <c r="D211" s="46" t="s">
        <v>144</v>
      </c>
      <c r="F211" s="44" t="str">
        <f>IF(NOT(ISBLANK(D211)),D211,IF(NOT(ISBLANK(E211)),"     "&amp;E211,FALSE))</f>
        <v>Afectación Económica o presupuestal</v>
      </c>
      <c r="G211" t="s">
        <v>144</v>
      </c>
      <c r="H211" t="str">
        <f ca="1">IF(NOT(ISERROR(MATCH(G211,_xlfn.ANCHORARRAY(B222),0))),F224&amp;"Por favor no seleccionar los criterios de impacto",G211)</f>
        <v>Afectación Económica o presupuestal</v>
      </c>
    </row>
    <row r="212" spans="1:8" ht="21" x14ac:dyDescent="0.35">
      <c r="A212" s="29"/>
      <c r="B212" s="17" t="s">
        <v>144</v>
      </c>
      <c r="C212" s="47" t="s">
        <v>117</v>
      </c>
      <c r="E212" t="s">
        <v>145</v>
      </c>
      <c r="F212" s="44" t="str">
        <f t="shared" ref="F212:F222" si="0">IF(NOT(ISBLANK(D212)),D212,IF(NOT(ISBLANK(E212)),"     "&amp;E212,FALSE))</f>
        <v xml:space="preserve">     Afectación menor a 130 SMLMV .</v>
      </c>
    </row>
    <row r="213" spans="1:8" ht="21" x14ac:dyDescent="0.35">
      <c r="A213" s="29"/>
      <c r="B213" s="17" t="s">
        <v>144</v>
      </c>
      <c r="C213" s="47" t="s">
        <v>120</v>
      </c>
      <c r="E213" t="s">
        <v>117</v>
      </c>
      <c r="F213" s="44" t="str">
        <f t="shared" si="0"/>
        <v xml:space="preserve">     Entre 130 y 650 SMLMV </v>
      </c>
    </row>
    <row r="214" spans="1:8" ht="21" x14ac:dyDescent="0.35">
      <c r="A214" s="29"/>
      <c r="B214" s="17" t="s">
        <v>144</v>
      </c>
      <c r="C214" s="47" t="s">
        <v>124</v>
      </c>
      <c r="E214" t="s">
        <v>120</v>
      </c>
      <c r="F214" s="44" t="str">
        <f t="shared" si="0"/>
        <v xml:space="preserve">     Entre 650 y 1300 SMLMV </v>
      </c>
    </row>
    <row r="215" spans="1:8" ht="21" x14ac:dyDescent="0.35">
      <c r="A215" s="29"/>
      <c r="B215" s="17" t="s">
        <v>144</v>
      </c>
      <c r="C215" s="47" t="s">
        <v>128</v>
      </c>
      <c r="E215" t="s">
        <v>124</v>
      </c>
      <c r="F215" s="44" t="str">
        <f t="shared" si="0"/>
        <v xml:space="preserve">     Entre 1300 y 6500 SMLMV </v>
      </c>
    </row>
    <row r="216" spans="1:8" ht="21" x14ac:dyDescent="0.35">
      <c r="A216" s="29"/>
      <c r="B216" s="17" t="s">
        <v>110</v>
      </c>
      <c r="C216" s="47" t="s">
        <v>114</v>
      </c>
      <c r="E216" t="s">
        <v>128</v>
      </c>
      <c r="F216" s="44" t="str">
        <f t="shared" si="0"/>
        <v xml:space="preserve">     Mayor a 6500 SMLMV </v>
      </c>
    </row>
    <row r="217" spans="1:8" ht="63" x14ac:dyDescent="0.35">
      <c r="A217" s="29"/>
      <c r="B217" s="17" t="s">
        <v>110</v>
      </c>
      <c r="C217" s="47" t="s">
        <v>118</v>
      </c>
      <c r="D217" s="46" t="s">
        <v>110</v>
      </c>
      <c r="F217" s="44" t="str">
        <f t="shared" si="0"/>
        <v>Pérdida Reputacional</v>
      </c>
    </row>
    <row r="218" spans="1:8" ht="42" x14ac:dyDescent="0.35">
      <c r="A218" s="29"/>
      <c r="B218" s="17" t="s">
        <v>110</v>
      </c>
      <c r="C218" s="47" t="s">
        <v>121</v>
      </c>
      <c r="D218" s="46"/>
      <c r="E218" s="48" t="s">
        <v>114</v>
      </c>
      <c r="F218" s="44" t="str">
        <f t="shared" si="0"/>
        <v xml:space="preserve">     El riesgo afecta la imagen de alguna área de la organización</v>
      </c>
    </row>
    <row r="219" spans="1:8" ht="63" x14ac:dyDescent="0.35">
      <c r="A219" s="29"/>
      <c r="B219" s="17" t="s">
        <v>110</v>
      </c>
      <c r="C219" s="47" t="s">
        <v>146</v>
      </c>
      <c r="D219" s="46"/>
      <c r="E219" s="48" t="s">
        <v>118</v>
      </c>
      <c r="F219" s="44" t="str">
        <f t="shared" si="0"/>
        <v xml:space="preserve">     El riesgo afecta la imagen de la entidad internamente, de conocimiento general, nivel interno, de junta dircetiva y accionistas y/o de provedores</v>
      </c>
    </row>
    <row r="220" spans="1:8" ht="45" x14ac:dyDescent="0.35">
      <c r="A220" s="29"/>
      <c r="B220" s="17" t="s">
        <v>110</v>
      </c>
      <c r="C220" s="47" t="s">
        <v>129</v>
      </c>
      <c r="D220" s="46"/>
      <c r="E220" s="48" t="s">
        <v>121</v>
      </c>
      <c r="F220" s="44" t="str">
        <f t="shared" si="0"/>
        <v xml:space="preserve">     El riesgo afecta la imagen de la entidad con algunos usuarios de relevancia frente al logro de los objetivos</v>
      </c>
    </row>
    <row r="221" spans="1:8" ht="45" x14ac:dyDescent="0.25">
      <c r="A221" s="29"/>
      <c r="B221" s="18"/>
      <c r="C221" s="18"/>
      <c r="D221" s="46"/>
      <c r="E221" s="48" t="s">
        <v>146</v>
      </c>
      <c r="F221" s="44" t="str">
        <f t="shared" si="0"/>
        <v xml:space="preserve">     El riesgo afecta la imagen de de la entidad con efecto publicitario sostenido a nivel de sector administrativo, nivel departamental o municipal</v>
      </c>
    </row>
    <row r="222" spans="1:8" ht="58.5" customHeight="1" x14ac:dyDescent="0.25">
      <c r="A222" s="29"/>
      <c r="B222" s="18" t="e" cm="1">
        <f t="array" aca="1" ref="B222:B224" ca="1">_xlfn.UNIQUE(Tabla1[[#All],[Criterios]])</f>
        <v>#NAME?</v>
      </c>
      <c r="C222" s="18"/>
      <c r="D222" s="46"/>
      <c r="E222" s="48" t="s">
        <v>129</v>
      </c>
      <c r="F222" s="44" t="str">
        <f t="shared" si="0"/>
        <v xml:space="preserve">     El riesgo afecta la imagen de la entidad a nivel nacional, con efecto publicitarios sostenible a nivel país</v>
      </c>
    </row>
    <row r="223" spans="1:8" x14ac:dyDescent="0.25">
      <c r="A223" s="29"/>
      <c r="B223" s="18" t="e">
        <f ca="1"/>
        <v>#NAME?</v>
      </c>
      <c r="C223" s="18"/>
    </row>
    <row r="224" spans="1:8" x14ac:dyDescent="0.25">
      <c r="B224" s="18" t="e">
        <f ca="1"/>
        <v>#NAME?</v>
      </c>
      <c r="C224" s="18"/>
      <c r="F224" s="45" t="s">
        <v>147</v>
      </c>
    </row>
    <row r="225" spans="2:6" x14ac:dyDescent="0.25">
      <c r="B225" s="14"/>
      <c r="C225" s="14"/>
      <c r="F225" s="45" t="s">
        <v>148</v>
      </c>
    </row>
    <row r="226" spans="2:6" x14ac:dyDescent="0.25">
      <c r="B226" s="14"/>
      <c r="C226" s="14"/>
    </row>
    <row r="227" spans="2:6" x14ac:dyDescent="0.25">
      <c r="B227" s="14"/>
      <c r="C227" s="14"/>
    </row>
    <row r="228" spans="2:6" x14ac:dyDescent="0.25">
      <c r="B228" s="14"/>
      <c r="C228" s="14"/>
      <c r="D228" s="14"/>
    </row>
    <row r="229" spans="2:6" x14ac:dyDescent="0.25">
      <c r="B229" s="14"/>
      <c r="C229" s="14"/>
      <c r="D229" s="14"/>
    </row>
    <row r="230" spans="2:6" x14ac:dyDescent="0.25">
      <c r="B230" s="14"/>
      <c r="C230" s="14"/>
      <c r="D230" s="14"/>
    </row>
    <row r="231" spans="2:6" x14ac:dyDescent="0.25">
      <c r="B231" s="14"/>
      <c r="C231" s="14"/>
      <c r="D231" s="14"/>
    </row>
    <row r="232" spans="2:6" x14ac:dyDescent="0.25">
      <c r="B232" s="14"/>
      <c r="C232" s="14"/>
      <c r="D232" s="14"/>
    </row>
    <row r="233" spans="2:6" x14ac:dyDescent="0.25">
      <c r="B233" s="14"/>
      <c r="C233" s="14"/>
      <c r="D233" s="14"/>
    </row>
  </sheetData>
  <mergeCells count="1">
    <mergeCell ref="B2:E2"/>
  </mergeCells>
  <dataValidations disablePrompts="1" count="1">
    <dataValidation type="list" allowBlank="1" showInputMessage="1" showErrorMessage="1" sqref="G211">
      <formula1>$F$211:$F$222</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1"/>
  <sheetViews>
    <sheetView topLeftCell="A61" workbookViewId="0">
      <selection activeCell="F28" sqref="F28:G71"/>
    </sheetView>
  </sheetViews>
  <sheetFormatPr baseColWidth="10" defaultColWidth="11.42578125" defaultRowHeight="15" x14ac:dyDescent="0.25"/>
  <cols>
    <col min="6" max="6" width="17.140625" customWidth="1"/>
    <col min="7" max="7" width="29.28515625" customWidth="1"/>
  </cols>
  <sheetData>
    <row r="2" spans="2:5" x14ac:dyDescent="0.25">
      <c r="B2" t="s">
        <v>205</v>
      </c>
      <c r="E2" t="s">
        <v>92</v>
      </c>
    </row>
    <row r="3" spans="2:5" x14ac:dyDescent="0.25">
      <c r="B3" t="s">
        <v>206</v>
      </c>
      <c r="E3" t="s">
        <v>85</v>
      </c>
    </row>
    <row r="4" spans="2:5" x14ac:dyDescent="0.25">
      <c r="B4" t="s">
        <v>207</v>
      </c>
      <c r="E4" t="s">
        <v>76</v>
      </c>
    </row>
    <row r="5" spans="2:5" x14ac:dyDescent="0.25">
      <c r="B5" t="s">
        <v>82</v>
      </c>
    </row>
    <row r="8" spans="2:5" x14ac:dyDescent="0.25">
      <c r="B8" t="s">
        <v>208</v>
      </c>
    </row>
    <row r="9" spans="2:5" x14ac:dyDescent="0.25">
      <c r="B9" t="s">
        <v>209</v>
      </c>
    </row>
    <row r="10" spans="2:5" x14ac:dyDescent="0.25">
      <c r="B10" t="s">
        <v>210</v>
      </c>
    </row>
    <row r="13" spans="2:5" x14ac:dyDescent="0.25">
      <c r="B13" t="s">
        <v>211</v>
      </c>
    </row>
    <row r="14" spans="2:5" x14ac:dyDescent="0.25">
      <c r="B14" t="s">
        <v>77</v>
      </c>
    </row>
    <row r="15" spans="2:5" x14ac:dyDescent="0.25">
      <c r="B15" t="s">
        <v>212</v>
      </c>
    </row>
    <row r="16" spans="2:5" x14ac:dyDescent="0.25">
      <c r="B16" t="s">
        <v>213</v>
      </c>
    </row>
    <row r="17" spans="2:7" x14ac:dyDescent="0.25">
      <c r="B17" t="s">
        <v>86</v>
      </c>
    </row>
    <row r="18" spans="2:7" x14ac:dyDescent="0.25">
      <c r="B18" t="s">
        <v>149</v>
      </c>
    </row>
    <row r="19" spans="2:7" x14ac:dyDescent="0.25">
      <c r="B19" t="s">
        <v>214</v>
      </c>
    </row>
    <row r="20" spans="2:7" x14ac:dyDescent="0.25">
      <c r="B20" t="s">
        <v>215</v>
      </c>
    </row>
    <row r="21" spans="2:7" x14ac:dyDescent="0.25">
      <c r="B21" t="s">
        <v>150</v>
      </c>
    </row>
    <row r="22" spans="2:7" x14ac:dyDescent="0.25">
      <c r="B22" t="s">
        <v>87</v>
      </c>
    </row>
    <row r="23" spans="2:7" x14ac:dyDescent="0.25">
      <c r="B23" t="s">
        <v>90</v>
      </c>
    </row>
    <row r="27" spans="2:7" ht="15.75" thickBot="1" x14ac:dyDescent="0.3"/>
    <row r="28" spans="2:7" ht="15.75" thickBot="1" x14ac:dyDescent="0.3">
      <c r="B28" t="s">
        <v>153</v>
      </c>
      <c r="F28" s="78" t="s">
        <v>151</v>
      </c>
      <c r="G28" s="79" t="s">
        <v>152</v>
      </c>
    </row>
    <row r="29" spans="2:7" ht="15.75" thickBot="1" x14ac:dyDescent="0.3">
      <c r="B29" t="s">
        <v>160</v>
      </c>
      <c r="F29" s="537" t="s">
        <v>153</v>
      </c>
      <c r="G29" s="80" t="s">
        <v>154</v>
      </c>
    </row>
    <row r="30" spans="2:7" ht="15.75" thickBot="1" x14ac:dyDescent="0.3">
      <c r="B30" t="s">
        <v>166</v>
      </c>
      <c r="F30" s="535"/>
      <c r="G30" s="80" t="s">
        <v>155</v>
      </c>
    </row>
    <row r="31" spans="2:7" ht="15.75" thickBot="1" x14ac:dyDescent="0.3">
      <c r="B31" t="s">
        <v>170</v>
      </c>
      <c r="F31" s="535"/>
      <c r="G31" s="80" t="s">
        <v>156</v>
      </c>
    </row>
    <row r="32" spans="2:7" ht="15.75" thickBot="1" x14ac:dyDescent="0.3">
      <c r="B32" t="s">
        <v>174</v>
      </c>
      <c r="F32" s="535"/>
      <c r="G32" s="80" t="s">
        <v>157</v>
      </c>
    </row>
    <row r="33" spans="2:7" ht="15.75" thickBot="1" x14ac:dyDescent="0.3">
      <c r="B33" t="s">
        <v>91</v>
      </c>
      <c r="F33" s="535"/>
      <c r="G33" s="80" t="s">
        <v>158</v>
      </c>
    </row>
    <row r="34" spans="2:7" ht="15.75" thickBot="1" x14ac:dyDescent="0.3">
      <c r="B34" t="s">
        <v>88</v>
      </c>
      <c r="F34" s="536"/>
      <c r="G34" s="80" t="s">
        <v>159</v>
      </c>
    </row>
    <row r="35" spans="2:7" ht="15.75" thickBot="1" x14ac:dyDescent="0.3">
      <c r="B35" t="s">
        <v>195</v>
      </c>
      <c r="F35" s="534" t="s">
        <v>160</v>
      </c>
      <c r="G35" s="80" t="s">
        <v>161</v>
      </c>
    </row>
    <row r="36" spans="2:7" ht="15.75" thickBot="1" x14ac:dyDescent="0.3">
      <c r="F36" s="535"/>
      <c r="G36" s="80" t="s">
        <v>162</v>
      </c>
    </row>
    <row r="37" spans="2:7" ht="15.75" thickBot="1" x14ac:dyDescent="0.3">
      <c r="F37" s="535"/>
      <c r="G37" s="80" t="s">
        <v>163</v>
      </c>
    </row>
    <row r="38" spans="2:7" ht="21.75" customHeight="1" thickBot="1" x14ac:dyDescent="0.3">
      <c r="F38" s="535"/>
      <c r="G38" s="80" t="s">
        <v>164</v>
      </c>
    </row>
    <row r="39" spans="2:7" ht="15.75" thickBot="1" x14ac:dyDescent="0.3">
      <c r="F39" s="536"/>
      <c r="G39" s="80" t="s">
        <v>165</v>
      </c>
    </row>
    <row r="40" spans="2:7" ht="45.75" customHeight="1" thickBot="1" x14ac:dyDescent="0.3">
      <c r="F40" s="534" t="s">
        <v>166</v>
      </c>
      <c r="G40" s="80" t="s">
        <v>167</v>
      </c>
    </row>
    <row r="41" spans="2:7" ht="15.75" thickBot="1" x14ac:dyDescent="0.3">
      <c r="F41" s="535"/>
      <c r="G41" s="80" t="s">
        <v>168</v>
      </c>
    </row>
    <row r="42" spans="2:7" ht="30" customHeight="1" thickBot="1" x14ac:dyDescent="0.3">
      <c r="F42" s="536"/>
      <c r="G42" s="80" t="s">
        <v>169</v>
      </c>
    </row>
    <row r="43" spans="2:7" ht="15.75" thickBot="1" x14ac:dyDescent="0.3">
      <c r="F43" s="534" t="s">
        <v>170</v>
      </c>
      <c r="G43" s="80" t="s">
        <v>171</v>
      </c>
    </row>
    <row r="44" spans="2:7" ht="15.75" thickBot="1" x14ac:dyDescent="0.3">
      <c r="F44" s="535"/>
      <c r="G44" s="80" t="s">
        <v>172</v>
      </c>
    </row>
    <row r="45" spans="2:7" ht="15.75" thickBot="1" x14ac:dyDescent="0.3">
      <c r="F45" s="536"/>
      <c r="G45" s="80" t="s">
        <v>173</v>
      </c>
    </row>
    <row r="46" spans="2:7" ht="24.75" thickBot="1" x14ac:dyDescent="0.3">
      <c r="F46" s="534" t="s">
        <v>174</v>
      </c>
      <c r="G46" s="80" t="s">
        <v>175</v>
      </c>
    </row>
    <row r="47" spans="2:7" ht="15.75" thickBot="1" x14ac:dyDescent="0.3">
      <c r="F47" s="535"/>
      <c r="G47" s="80" t="s">
        <v>176</v>
      </c>
    </row>
    <row r="48" spans="2:7" ht="15.75" thickBot="1" x14ac:dyDescent="0.3">
      <c r="F48" s="535"/>
      <c r="G48" s="80" t="s">
        <v>177</v>
      </c>
    </row>
    <row r="49" spans="6:7" ht="15.75" thickBot="1" x14ac:dyDescent="0.3">
      <c r="F49" s="535"/>
      <c r="G49" s="80" t="s">
        <v>178</v>
      </c>
    </row>
    <row r="50" spans="6:7" ht="15.75" thickBot="1" x14ac:dyDescent="0.3">
      <c r="F50" s="535"/>
      <c r="G50" s="80" t="s">
        <v>179</v>
      </c>
    </row>
    <row r="51" spans="6:7" ht="24.75" thickBot="1" x14ac:dyDescent="0.3">
      <c r="F51" s="535"/>
      <c r="G51" s="80" t="s">
        <v>180</v>
      </c>
    </row>
    <row r="52" spans="6:7" ht="15.75" thickBot="1" x14ac:dyDescent="0.3">
      <c r="F52" s="535"/>
      <c r="G52" s="80" t="s">
        <v>181</v>
      </c>
    </row>
    <row r="53" spans="6:7" ht="24.75" thickBot="1" x14ac:dyDescent="0.3">
      <c r="F53" s="535"/>
      <c r="G53" s="80" t="s">
        <v>182</v>
      </c>
    </row>
    <row r="54" spans="6:7" ht="15.75" thickBot="1" x14ac:dyDescent="0.3">
      <c r="F54" s="535"/>
      <c r="G54" s="80" t="s">
        <v>183</v>
      </c>
    </row>
    <row r="55" spans="6:7" ht="15.75" thickBot="1" x14ac:dyDescent="0.3">
      <c r="F55" s="535"/>
      <c r="G55" s="80" t="s">
        <v>184</v>
      </c>
    </row>
    <row r="56" spans="6:7" ht="15.75" thickBot="1" x14ac:dyDescent="0.3">
      <c r="F56" s="536"/>
      <c r="G56" s="80" t="s">
        <v>185</v>
      </c>
    </row>
    <row r="57" spans="6:7" ht="15.75" thickBot="1" x14ac:dyDescent="0.3">
      <c r="F57" s="534" t="s">
        <v>91</v>
      </c>
      <c r="G57" s="80" t="s">
        <v>186</v>
      </c>
    </row>
    <row r="58" spans="6:7" ht="15.75" thickBot="1" x14ac:dyDescent="0.3">
      <c r="F58" s="535"/>
      <c r="G58" s="80" t="s">
        <v>187</v>
      </c>
    </row>
    <row r="59" spans="6:7" ht="24.75" thickBot="1" x14ac:dyDescent="0.3">
      <c r="F59" s="535"/>
      <c r="G59" s="80" t="s">
        <v>188</v>
      </c>
    </row>
    <row r="60" spans="6:7" ht="15.75" thickBot="1" x14ac:dyDescent="0.3">
      <c r="F60" s="535"/>
      <c r="G60" s="80" t="s">
        <v>189</v>
      </c>
    </row>
    <row r="61" spans="6:7" ht="36.75" thickBot="1" x14ac:dyDescent="0.3">
      <c r="F61" s="536"/>
      <c r="G61" s="80" t="s">
        <v>190</v>
      </c>
    </row>
    <row r="62" spans="6:7" ht="15.75" thickBot="1" x14ac:dyDescent="0.3">
      <c r="F62" s="534" t="s">
        <v>88</v>
      </c>
      <c r="G62" s="80" t="s">
        <v>89</v>
      </c>
    </row>
    <row r="63" spans="6:7" ht="15.75" thickBot="1" x14ac:dyDescent="0.3">
      <c r="F63" s="535"/>
      <c r="G63" s="80" t="s">
        <v>191</v>
      </c>
    </row>
    <row r="64" spans="6:7" ht="15.75" thickBot="1" x14ac:dyDescent="0.3">
      <c r="F64" s="535"/>
      <c r="G64" s="80" t="s">
        <v>192</v>
      </c>
    </row>
    <row r="65" spans="6:7" ht="15.75" thickBot="1" x14ac:dyDescent="0.3">
      <c r="F65" s="535"/>
      <c r="G65" s="80" t="s">
        <v>193</v>
      </c>
    </row>
    <row r="66" spans="6:7" ht="15.75" thickBot="1" x14ac:dyDescent="0.3">
      <c r="F66" s="536"/>
      <c r="G66" s="80" t="s">
        <v>194</v>
      </c>
    </row>
    <row r="67" spans="6:7" ht="15.75" thickBot="1" x14ac:dyDescent="0.3">
      <c r="F67" s="534" t="s">
        <v>195</v>
      </c>
      <c r="G67" s="80" t="s">
        <v>196</v>
      </c>
    </row>
    <row r="68" spans="6:7" ht="15.75" thickBot="1" x14ac:dyDescent="0.3">
      <c r="F68" s="535"/>
      <c r="G68" s="80" t="s">
        <v>197</v>
      </c>
    </row>
    <row r="69" spans="6:7" ht="15.75" thickBot="1" x14ac:dyDescent="0.3">
      <c r="F69" s="535"/>
      <c r="G69" s="80" t="s">
        <v>198</v>
      </c>
    </row>
    <row r="70" spans="6:7" ht="15.75" thickBot="1" x14ac:dyDescent="0.3">
      <c r="F70" s="535"/>
      <c r="G70" s="80" t="s">
        <v>199</v>
      </c>
    </row>
    <row r="71" spans="6:7" ht="24.75" thickBot="1" x14ac:dyDescent="0.3">
      <c r="F71" s="536"/>
      <c r="G71" s="80" t="s">
        <v>200</v>
      </c>
    </row>
  </sheetData>
  <sortState ref="B2:B5">
    <sortCondition ref="B2:B5"/>
  </sortState>
  <mergeCells count="8">
    <mergeCell ref="F62:F66"/>
    <mergeCell ref="F67:F71"/>
    <mergeCell ref="F29:F34"/>
    <mergeCell ref="F35:F39"/>
    <mergeCell ref="F40:F42"/>
    <mergeCell ref="F43:F45"/>
    <mergeCell ref="F46:F56"/>
    <mergeCell ref="F57:F6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42"/>
  <sheetViews>
    <sheetView topLeftCell="A30" workbookViewId="0">
      <selection activeCell="A33" sqref="A33"/>
    </sheetView>
  </sheetViews>
  <sheetFormatPr baseColWidth="10" defaultColWidth="11.42578125" defaultRowHeight="12.75" x14ac:dyDescent="0.2"/>
  <cols>
    <col min="1" max="1" width="32.85546875" style="1" customWidth="1"/>
    <col min="2" max="2" width="24" style="1" customWidth="1"/>
    <col min="3" max="16384" width="11.42578125" style="1"/>
  </cols>
  <sheetData>
    <row r="3" spans="1:1" x14ac:dyDescent="0.2">
      <c r="A3" s="2" t="s">
        <v>79</v>
      </c>
    </row>
    <row r="4" spans="1:1" x14ac:dyDescent="0.2">
      <c r="A4" s="2" t="s">
        <v>81</v>
      </c>
    </row>
    <row r="5" spans="1:1" x14ac:dyDescent="0.2">
      <c r="A5" s="2" t="s">
        <v>201</v>
      </c>
    </row>
    <row r="6" spans="1:1" x14ac:dyDescent="0.2">
      <c r="A6" s="2" t="s">
        <v>202</v>
      </c>
    </row>
    <row r="7" spans="1:1" x14ac:dyDescent="0.2">
      <c r="A7" s="2" t="s">
        <v>80</v>
      </c>
    </row>
    <row r="8" spans="1:1" x14ac:dyDescent="0.2">
      <c r="A8" s="2" t="s">
        <v>83</v>
      </c>
    </row>
    <row r="9" spans="1:1" x14ac:dyDescent="0.2">
      <c r="A9" s="2" t="s">
        <v>203</v>
      </c>
    </row>
    <row r="10" spans="1:1" x14ac:dyDescent="0.2">
      <c r="A10" s="2" t="s">
        <v>84</v>
      </c>
    </row>
    <row r="11" spans="1:1" x14ac:dyDescent="0.2">
      <c r="A11" s="2" t="s">
        <v>204</v>
      </c>
    </row>
    <row r="12" spans="1:1" x14ac:dyDescent="0.2">
      <c r="A12" s="2" t="s">
        <v>216</v>
      </c>
    </row>
    <row r="13" spans="1:1" x14ac:dyDescent="0.2">
      <c r="A13" s="2" t="s">
        <v>217</v>
      </c>
    </row>
    <row r="14" spans="1:1" x14ac:dyDescent="0.2">
      <c r="A14" s="2" t="s">
        <v>218</v>
      </c>
    </row>
    <row r="16" spans="1:1" x14ac:dyDescent="0.2">
      <c r="A16" s="2" t="s">
        <v>219</v>
      </c>
    </row>
    <row r="17" spans="1:3" x14ac:dyDescent="0.2">
      <c r="A17" s="2" t="s">
        <v>205</v>
      </c>
    </row>
    <row r="18" spans="1:3" x14ac:dyDescent="0.2">
      <c r="A18" s="2" t="s">
        <v>206</v>
      </c>
    </row>
    <row r="20" spans="1:3" x14ac:dyDescent="0.2">
      <c r="A20" s="2" t="s">
        <v>209</v>
      </c>
    </row>
    <row r="21" spans="1:3" x14ac:dyDescent="0.2">
      <c r="A21" s="2" t="s">
        <v>210</v>
      </c>
    </row>
    <row r="26" spans="1:3" ht="31.5" x14ac:dyDescent="0.2">
      <c r="A26" s="300" t="s">
        <v>231</v>
      </c>
    </row>
    <row r="27" spans="1:3" ht="31.5" x14ac:dyDescent="0.2">
      <c r="A27" s="300" t="s">
        <v>232</v>
      </c>
      <c r="B27" s="258" t="s">
        <v>597</v>
      </c>
      <c r="C27" s="259" t="s">
        <v>598</v>
      </c>
    </row>
    <row r="28" spans="1:3" ht="15.75" x14ac:dyDescent="0.2">
      <c r="A28" s="301" t="s">
        <v>233</v>
      </c>
      <c r="B28" s="258" t="s">
        <v>597</v>
      </c>
    </row>
    <row r="29" spans="1:3" ht="31.5" x14ac:dyDescent="0.2">
      <c r="A29" s="300" t="s">
        <v>234</v>
      </c>
    </row>
    <row r="30" spans="1:3" ht="47.25" x14ac:dyDescent="0.2">
      <c r="A30" s="300" t="s">
        <v>235</v>
      </c>
    </row>
    <row r="31" spans="1:3" ht="15.75" x14ac:dyDescent="0.2">
      <c r="A31" s="300" t="s">
        <v>236</v>
      </c>
    </row>
    <row r="32" spans="1:3" ht="31.5" x14ac:dyDescent="0.2">
      <c r="A32" s="301" t="s">
        <v>237</v>
      </c>
      <c r="B32" s="258" t="s">
        <v>597</v>
      </c>
    </row>
    <row r="33" spans="1:2" ht="15.75" x14ac:dyDescent="0.2">
      <c r="A33" s="300" t="s">
        <v>238</v>
      </c>
    </row>
    <row r="34" spans="1:2" ht="15.75" x14ac:dyDescent="0.2">
      <c r="A34" s="300" t="s">
        <v>239</v>
      </c>
    </row>
    <row r="35" spans="1:2" ht="15.75" x14ac:dyDescent="0.2">
      <c r="A35" s="300" t="s">
        <v>240</v>
      </c>
      <c r="B35" s="258" t="s">
        <v>597</v>
      </c>
    </row>
    <row r="36" spans="1:2" ht="15.75" x14ac:dyDescent="0.2">
      <c r="A36" s="300" t="s">
        <v>241</v>
      </c>
    </row>
    <row r="37" spans="1:2" ht="15.75" x14ac:dyDescent="0.2">
      <c r="A37" s="300" t="s">
        <v>242</v>
      </c>
    </row>
    <row r="38" spans="1:2" ht="15.75" x14ac:dyDescent="0.2">
      <c r="A38" s="300" t="s">
        <v>243</v>
      </c>
    </row>
    <row r="39" spans="1:2" ht="15.75" x14ac:dyDescent="0.2">
      <c r="A39" s="300" t="s">
        <v>244</v>
      </c>
      <c r="B39" s="258" t="s">
        <v>597</v>
      </c>
    </row>
    <row r="40" spans="1:2" ht="15.75" x14ac:dyDescent="0.2">
      <c r="A40" s="300" t="s">
        <v>245</v>
      </c>
      <c r="B40" s="258" t="s">
        <v>597</v>
      </c>
    </row>
    <row r="41" spans="1:2" ht="31.5" x14ac:dyDescent="0.2">
      <c r="A41" s="300" t="s">
        <v>246</v>
      </c>
      <c r="B41" s="258" t="s">
        <v>597</v>
      </c>
    </row>
    <row r="42" spans="1:2" ht="15.75" x14ac:dyDescent="0.2">
      <c r="A42" s="300" t="s">
        <v>247</v>
      </c>
      <c r="B42" s="258" t="s">
        <v>597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5" ma:contentTypeDescription="Crear nuevo documento." ma:contentTypeScope="" ma:versionID="abfb7f4f6d6478737e93fceff54815ed">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ff47aad7b16f88a2d0e29f209740aa2e"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70eaac67-e064-433b-ba54-6f78c0f1ecb1">
      <UserInfo>
        <DisplayName>Stefany Ospino Cuellar</DisplayName>
        <AccountId>1659</AccountId>
        <AccountType/>
      </UserInfo>
      <UserInfo>
        <DisplayName>German Andres Hernandez Matiz</DisplayName>
        <AccountId>571</AccountId>
        <AccountType/>
      </UserInfo>
    </SharedWithUsers>
  </documentManagement>
</p:properties>
</file>

<file path=customXml/itemProps1.xml><?xml version="1.0" encoding="utf-8"?>
<ds:datastoreItem xmlns:ds="http://schemas.openxmlformats.org/officeDocument/2006/customXml" ds:itemID="{0238E702-99CD-4A3A-A328-D1F3ADA68EBC}">
  <ds:schemaRefs>
    <ds:schemaRef ds:uri="http://schemas.microsoft.com/sharepoint/v3/contenttype/forms"/>
  </ds:schemaRefs>
</ds:datastoreItem>
</file>

<file path=customXml/itemProps2.xml><?xml version="1.0" encoding="utf-8"?>
<ds:datastoreItem xmlns:ds="http://schemas.openxmlformats.org/officeDocument/2006/customXml" ds:itemID="{04F3FA74-FED2-46D4-AC98-CAE5F2F4F2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D5E4EF-2809-49C9-8DCF-B2E4E5208101}">
  <ds:schemaRefs>
    <ds:schemaRef ds:uri="64d77176-54eb-4753-be67-9b2e2fa23e0f"/>
    <ds:schemaRef ds:uri="http://schemas.microsoft.com/office/2006/documentManagement/types"/>
    <ds:schemaRef ds:uri="http://purl.org/dc/dcmitype/"/>
    <ds:schemaRef ds:uri="http://schemas.microsoft.com/office/infopath/2007/PartnerControls"/>
    <ds:schemaRef ds:uri="http://schemas.microsoft.com/sharepoint/v3"/>
    <ds:schemaRef ds:uri="70eaac67-e064-433b-ba54-6f78c0f1ecb1"/>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Revisión DOFA</vt:lpstr>
      <vt:lpstr>Riesgos gestión</vt:lpstr>
      <vt:lpstr>Riesgos corrupción</vt:lpstr>
      <vt:lpstr>Riesgos seguridad </vt:lpstr>
      <vt:lpstr>Tabla probabilidad</vt:lpstr>
      <vt:lpstr>Tabla Impacto</vt:lpstr>
      <vt:lpstr>Opciones Tratamiento</vt:lpstr>
      <vt:lpstr>Hoja1</vt:lpstr>
      <vt:lpstr>'Riesgos corrupción'!Área_de_impresión</vt:lpstr>
      <vt:lpstr>'Riesgos gestión'!Área_de_impresión</vt:lpstr>
      <vt:lpstr>'Riesgos seguridad '!Área_de_impresión</vt:lpstr>
      <vt:lpstr>'Riesgos corrupción'!Títulos_a_imprimir</vt:lpstr>
      <vt:lpstr>'Riesgos gestión'!Títulos_a_imprimir</vt:lpstr>
      <vt:lpstr>'Riesgos seguridad '!Títulos_a_imprimir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Natalia Norato Mora</cp:lastModifiedBy>
  <cp:revision/>
  <dcterms:created xsi:type="dcterms:W3CDTF">2020-03-24T23:12:47Z</dcterms:created>
  <dcterms:modified xsi:type="dcterms:W3CDTF">2022-01-25T16:32:10Z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ies>
</file>