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1. RIESGOS SIGNIFICATIVOS" sheetId="63" r:id="rId1"/>
    <sheet name="2. DISEÑO CONTROL" sheetId="61" r:id="rId2"/>
    <sheet name="3. EJECUCIÓN CONTROL" sheetId="62" r:id="rId3"/>
    <sheet name="4- SOLIDEZ CONTROL" sheetId="66" r:id="rId4"/>
    <sheet name="MAPA DE RIESGOS PROCESOS" sheetId="71" r:id="rId5"/>
    <sheet name="DESI-FM-019" sheetId="73" r:id="rId6"/>
  </sheets>
  <externalReferences>
    <externalReference r:id="rId7"/>
    <externalReference r:id="rId8"/>
    <externalReference r:id="rId9"/>
    <externalReference r:id="rId10"/>
    <externalReference r:id="rId11"/>
  </externalReferences>
  <definedNames>
    <definedName name="_xlnm._FilterDatabase" localSheetId="1" hidden="1">'2. DISEÑO CONTROL'!$B$14:$Y$24</definedName>
    <definedName name="A">[1]DB!$J$5:$J$6</definedName>
    <definedName name="_xlnm.Print_Area" localSheetId="0">'1. RIESGOS SIGNIFICATIVOS'!$A$2:$O$30</definedName>
    <definedName name="_xlnm.Print_Area" localSheetId="1">'2. DISEÑO CONTROL'!$A$5:$Y$27</definedName>
    <definedName name="_xlnm.Print_Area" localSheetId="2">'3. EJECUCIÓN CONTROL'!$A$1:$N$27</definedName>
    <definedName name="_xlnm.Print_Area" localSheetId="3">'4- SOLIDEZ CONTROL'!$A$1:$K$25</definedName>
    <definedName name="_xlnm.Print_Area" localSheetId="5">'DESI-FM-019'!$A$1:$R$69</definedName>
    <definedName name="_xlnm.Print_Area" localSheetId="4">'MAPA DE RIESGOS PROCESOS'!$A$1:$BJ$52</definedName>
    <definedName name="B">[1]DB!$K$5:$K$6</definedName>
    <definedName name="CE">[1]DB!$L$5:$L$6</definedName>
    <definedName name="clasificaciónriesgos" localSheetId="4">#REF!</definedName>
    <definedName name="clasificaciónriesgos">#REF!</definedName>
    <definedName name="códigos" localSheetId="4">#REF!</definedName>
    <definedName name="códigos">#REF!</definedName>
    <definedName name="Direccionamiento_Estratégico" localSheetId="4">#REF!</definedName>
    <definedName name="Direccionamiento_Estratégico">#REF!</definedName>
    <definedName name="económicos" localSheetId="4">#REF!</definedName>
    <definedName name="económicos">#REF!</definedName>
    <definedName name="EXISTENCONTROLES">[1]DB!$D$5:$D$6</definedName>
    <definedName name="externo" localSheetId="4">#REF!</definedName>
    <definedName name="externo">#REF!</definedName>
    <definedName name="externos2" localSheetId="4">#REF!</definedName>
    <definedName name="externos2">#REF!</definedName>
    <definedName name="factores" localSheetId="4">#REF!</definedName>
    <definedName name="factores">#REF!</definedName>
    <definedName name="IMPACTO">[1]DB!$H$5</definedName>
    <definedName name="impactoco" localSheetId="4">#REF!</definedName>
    <definedName name="impactoco">#REF!</definedName>
    <definedName name="infraestructura" localSheetId="4">#REF!</definedName>
    <definedName name="infraestructura">#REF!</definedName>
    <definedName name="interno" localSheetId="4">#REF!</definedName>
    <definedName name="interno">#REF!</definedName>
    <definedName name="macroprocesos" localSheetId="4">#REF!</definedName>
    <definedName name="macroprocesos">#REF!</definedName>
    <definedName name="medio_ambientales" localSheetId="4">#REF!</definedName>
    <definedName name="medio_ambientales">#REF!</definedName>
    <definedName name="opciondelriesgo" localSheetId="4">[2]FORMULAS!$K$4:$K$7</definedName>
    <definedName name="opciondelriesgo">[3]FORMULAS!$K$4:$K$7</definedName>
    <definedName name="OPCIONESDEMANEJO">[1]DB!$N$5:$N$8</definedName>
    <definedName name="personal" localSheetId="4">#REF!</definedName>
    <definedName name="personal">#REF!</definedName>
    <definedName name="políticos" localSheetId="4">#REF!</definedName>
    <definedName name="políticos">#REF!</definedName>
    <definedName name="probabilidad" localSheetId="4">[2]FORMULAS!$G$4:$G$8</definedName>
    <definedName name="probabilidad">[3]FORMULAS!$G$4:$G$8</definedName>
    <definedName name="proceso" localSheetId="4">#REF!</definedName>
    <definedName name="proceso">#REF!</definedName>
    <definedName name="procesos" localSheetId="4">[2]FORMULAS!$B$4:$B$21</definedName>
    <definedName name="procesos">[3]FORMULAS!$B$4:$B$20</definedName>
    <definedName name="sociales" localSheetId="4">#REF!</definedName>
    <definedName name="sociales">#REF!</definedName>
    <definedName name="tecnología" localSheetId="4">#REF!</definedName>
    <definedName name="tecnología">#REF!</definedName>
    <definedName name="tecnológicos" localSheetId="4">#REF!</definedName>
    <definedName name="tecnológicos">#REF!</definedName>
    <definedName name="tipo_de_amenaza" localSheetId="4">[2]FORMULAS!$E$4:$E$11</definedName>
    <definedName name="tipo_de_amenaza">[3]FORMULAS!$E$4:$E$11</definedName>
    <definedName name="tipo_de_riesgos" localSheetId="4">[2]FORMULAS!$C$4:$C$6</definedName>
    <definedName name="tipo_de_riesgos">[3]FORMULAS!$C$4:$C$6</definedName>
    <definedName name="_xlnm.Print_Titles" localSheetId="5">'DESI-FM-019'!$2:$7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66" l="1"/>
  <c r="D22" i="62"/>
  <c r="U26" i="73"/>
  <c r="T26" i="73"/>
  <c r="AL50" i="71"/>
  <c r="AJ50" i="71"/>
  <c r="AM50" i="71" s="1"/>
  <c r="AN50" i="71" s="1"/>
  <c r="AO50" i="71" s="1"/>
  <c r="AH50" i="71"/>
  <c r="AF50" i="71"/>
  <c r="AD50" i="71"/>
  <c r="AB50" i="71"/>
  <c r="Z50" i="71"/>
  <c r="X50" i="71"/>
  <c r="V50" i="71"/>
  <c r="AL49" i="71"/>
  <c r="AJ49" i="71"/>
  <c r="AM49" i="71" s="1"/>
  <c r="AN49" i="71" s="1"/>
  <c r="AO49" i="71" s="1"/>
  <c r="AH49" i="71"/>
  <c r="AF49" i="71"/>
  <c r="AD49" i="71"/>
  <c r="AB49" i="71"/>
  <c r="Z49" i="71"/>
  <c r="X49" i="71"/>
  <c r="V49" i="71"/>
  <c r="AL48" i="71"/>
  <c r="AJ48" i="71"/>
  <c r="AM48" i="71" s="1"/>
  <c r="AN48" i="71" s="1"/>
  <c r="AO48" i="71" s="1"/>
  <c r="AH48" i="71"/>
  <c r="AF48" i="71"/>
  <c r="AD48" i="71"/>
  <c r="AB48" i="71"/>
  <c r="Z48" i="71"/>
  <c r="X48" i="71"/>
  <c r="V48" i="71"/>
  <c r="AZ47" i="71"/>
  <c r="AY47" i="71"/>
  <c r="AL47" i="71"/>
  <c r="AJ47" i="71"/>
  <c r="AM47" i="71" s="1"/>
  <c r="AN47" i="71" s="1"/>
  <c r="AO47" i="71" s="1"/>
  <c r="AH47" i="71"/>
  <c r="AF47" i="71"/>
  <c r="AD47" i="71"/>
  <c r="AB47" i="71"/>
  <c r="Z47" i="71"/>
  <c r="X47" i="71"/>
  <c r="V47" i="71"/>
  <c r="P47" i="71"/>
  <c r="Q47" i="71" s="1"/>
  <c r="M47" i="71"/>
  <c r="AM46" i="71"/>
  <c r="AN46" i="71" s="1"/>
  <c r="AO46" i="71" s="1"/>
  <c r="AL46" i="71"/>
  <c r="AJ46" i="71"/>
  <c r="AH46" i="71"/>
  <c r="AF46" i="71"/>
  <c r="AD46" i="71"/>
  <c r="AB46" i="71"/>
  <c r="Z46" i="71"/>
  <c r="X46" i="71"/>
  <c r="V46" i="71"/>
  <c r="AM45" i="71"/>
  <c r="AN45" i="71" s="1"/>
  <c r="AO45" i="71" s="1"/>
  <c r="AL45" i="71"/>
  <c r="AJ45" i="71"/>
  <c r="AH45" i="71"/>
  <c r="AF45" i="71"/>
  <c r="AD45" i="71"/>
  <c r="AB45" i="71"/>
  <c r="Z45" i="71"/>
  <c r="X45" i="71"/>
  <c r="V45" i="71"/>
  <c r="AM44" i="71"/>
  <c r="AN44" i="71" s="1"/>
  <c r="AO44" i="71" s="1"/>
  <c r="AL44" i="71"/>
  <c r="AJ44" i="71"/>
  <c r="AH44" i="71"/>
  <c r="AF44" i="71"/>
  <c r="AD44" i="71"/>
  <c r="AB44" i="71"/>
  <c r="Z44" i="71"/>
  <c r="X44" i="71"/>
  <c r="V44" i="71"/>
  <c r="AY43" i="71"/>
  <c r="AZ43" i="71" s="1"/>
  <c r="AL43" i="71"/>
  <c r="AJ43" i="71"/>
  <c r="AM43" i="71" s="1"/>
  <c r="AN43" i="71" s="1"/>
  <c r="AO43" i="71" s="1"/>
  <c r="AH43" i="71"/>
  <c r="AF43" i="71"/>
  <c r="AD43" i="71"/>
  <c r="AB43" i="71"/>
  <c r="Z43" i="71"/>
  <c r="X43" i="71"/>
  <c r="V43" i="71"/>
  <c r="Q43" i="71"/>
  <c r="P43" i="71"/>
  <c r="M43" i="71"/>
  <c r="AN42" i="71"/>
  <c r="AO42" i="71" s="1"/>
  <c r="AL42" i="71"/>
  <c r="AJ42" i="71"/>
  <c r="AM42" i="71" s="1"/>
  <c r="AH42" i="71"/>
  <c r="AF42" i="71"/>
  <c r="AD42" i="71"/>
  <c r="AB42" i="71"/>
  <c r="Z42" i="71"/>
  <c r="X42" i="71"/>
  <c r="V42" i="71"/>
  <c r="AL41" i="71"/>
  <c r="AJ41" i="71"/>
  <c r="AM41" i="71" s="1"/>
  <c r="AN41" i="71" s="1"/>
  <c r="AO41" i="71" s="1"/>
  <c r="AH41" i="71"/>
  <c r="AF41" i="71"/>
  <c r="AD41" i="71"/>
  <c r="AB41" i="71"/>
  <c r="Z41" i="71"/>
  <c r="X41" i="71"/>
  <c r="V41" i="71"/>
  <c r="AN40" i="71"/>
  <c r="AO40" i="71" s="1"/>
  <c r="AL40" i="71"/>
  <c r="AJ40" i="71"/>
  <c r="AM40" i="71" s="1"/>
  <c r="AH40" i="71"/>
  <c r="AF40" i="71"/>
  <c r="AD40" i="71"/>
  <c r="AB40" i="71"/>
  <c r="Z40" i="71"/>
  <c r="X40" i="71"/>
  <c r="V40" i="71"/>
  <c r="AY39" i="71"/>
  <c r="AZ39" i="71" s="1"/>
  <c r="AM39" i="71"/>
  <c r="AN39" i="71" s="1"/>
  <c r="AO39" i="71" s="1"/>
  <c r="AL39" i="71"/>
  <c r="AJ39" i="71"/>
  <c r="AH39" i="71"/>
  <c r="AF39" i="71"/>
  <c r="AD39" i="71"/>
  <c r="AB39" i="71"/>
  <c r="Z39" i="71"/>
  <c r="X39" i="71"/>
  <c r="V39" i="71"/>
  <c r="P39" i="71"/>
  <c r="Q39" i="71" s="1"/>
  <c r="M39" i="71"/>
  <c r="AL38" i="71"/>
  <c r="AM38" i="71" s="1"/>
  <c r="AN38" i="71" s="1"/>
  <c r="AO38" i="71" s="1"/>
  <c r="AJ38" i="71"/>
  <c r="AH38" i="71"/>
  <c r="AF38" i="71"/>
  <c r="AD38" i="71"/>
  <c r="AB38" i="71"/>
  <c r="Z38" i="71"/>
  <c r="X38" i="71"/>
  <c r="V38" i="71"/>
  <c r="AL37" i="71"/>
  <c r="AM37" i="71" s="1"/>
  <c r="AN37" i="71" s="1"/>
  <c r="AO37" i="71" s="1"/>
  <c r="AJ37" i="71"/>
  <c r="AH37" i="71"/>
  <c r="AF37" i="71"/>
  <c r="AD37" i="71"/>
  <c r="AB37" i="71"/>
  <c r="Z37" i="71"/>
  <c r="X37" i="71"/>
  <c r="V37" i="71"/>
  <c r="AL36" i="71"/>
  <c r="AM36" i="71" s="1"/>
  <c r="AN36" i="71" s="1"/>
  <c r="AO36" i="71" s="1"/>
  <c r="AJ36" i="71"/>
  <c r="AH36" i="71"/>
  <c r="AF36" i="71"/>
  <c r="AD36" i="71"/>
  <c r="AB36" i="71"/>
  <c r="Z36" i="71"/>
  <c r="X36" i="71"/>
  <c r="V36" i="71"/>
  <c r="AY35" i="71"/>
  <c r="AZ35" i="71" s="1"/>
  <c r="AL35" i="71"/>
  <c r="AJ35" i="71"/>
  <c r="AM35" i="71" s="1"/>
  <c r="AN35" i="71" s="1"/>
  <c r="AO35" i="71" s="1"/>
  <c r="AH35" i="71"/>
  <c r="AF35" i="71"/>
  <c r="AD35" i="71"/>
  <c r="AB35" i="71"/>
  <c r="Z35" i="71"/>
  <c r="X35" i="71"/>
  <c r="V35" i="71"/>
  <c r="Q35" i="71"/>
  <c r="P35" i="71"/>
  <c r="M35" i="71"/>
  <c r="AL34" i="71"/>
  <c r="AJ34" i="71"/>
  <c r="AM34" i="71" s="1"/>
  <c r="AN34" i="71" s="1"/>
  <c r="AO34" i="71" s="1"/>
  <c r="AH34" i="71"/>
  <c r="AF34" i="71"/>
  <c r="AD34" i="71"/>
  <c r="AB34" i="71"/>
  <c r="Z34" i="71"/>
  <c r="X34" i="71"/>
  <c r="V34" i="71"/>
  <c r="AN33" i="71"/>
  <c r="AO33" i="71" s="1"/>
  <c r="AL33" i="71"/>
  <c r="AJ33" i="71"/>
  <c r="AM33" i="71" s="1"/>
  <c r="AH33" i="71"/>
  <c r="AF33" i="71"/>
  <c r="AD33" i="71"/>
  <c r="AB33" i="71"/>
  <c r="Z33" i="71"/>
  <c r="X33" i="71"/>
  <c r="V33" i="71"/>
  <c r="AL32" i="71"/>
  <c r="AJ32" i="71"/>
  <c r="AM32" i="71" s="1"/>
  <c r="AN32" i="71" s="1"/>
  <c r="AO32" i="71" s="1"/>
  <c r="AH32" i="71"/>
  <c r="AF32" i="71"/>
  <c r="AD32" i="71"/>
  <c r="AB32" i="71"/>
  <c r="Z32" i="71"/>
  <c r="X32" i="71"/>
  <c r="V32" i="71"/>
  <c r="AY31" i="71"/>
  <c r="AZ31" i="71" s="1"/>
  <c r="AM31" i="71"/>
  <c r="AN31" i="71" s="1"/>
  <c r="AO31" i="71" s="1"/>
  <c r="AL31" i="71"/>
  <c r="AJ31" i="71"/>
  <c r="AH31" i="71"/>
  <c r="AF31" i="71"/>
  <c r="AD31" i="71"/>
  <c r="AB31" i="71"/>
  <c r="Z31" i="71"/>
  <c r="X31" i="71"/>
  <c r="V31" i="71"/>
  <c r="P31" i="71"/>
  <c r="Q31" i="71" s="1"/>
  <c r="M31" i="71"/>
  <c r="AL30" i="71"/>
  <c r="AM30" i="71" s="1"/>
  <c r="AN30" i="71" s="1"/>
  <c r="AO30" i="71" s="1"/>
  <c r="AJ30" i="71"/>
  <c r="AH30" i="71"/>
  <c r="AF30" i="71"/>
  <c r="AD30" i="71"/>
  <c r="AB30" i="71"/>
  <c r="Z30" i="71"/>
  <c r="X30" i="71"/>
  <c r="V30" i="71"/>
  <c r="AL29" i="71"/>
  <c r="AM29" i="71" s="1"/>
  <c r="AN29" i="71" s="1"/>
  <c r="AO29" i="71" s="1"/>
  <c r="AJ29" i="71"/>
  <c r="AH29" i="71"/>
  <c r="AF29" i="71"/>
  <c r="AD29" i="71"/>
  <c r="AB29" i="71"/>
  <c r="Z29" i="71"/>
  <c r="X29" i="71"/>
  <c r="V29" i="71"/>
  <c r="AL28" i="71"/>
  <c r="AM28" i="71" s="1"/>
  <c r="AN28" i="71" s="1"/>
  <c r="AO28" i="71" s="1"/>
  <c r="AJ28" i="71"/>
  <c r="AH28" i="71"/>
  <c r="AF28" i="71"/>
  <c r="AD28" i="71"/>
  <c r="AB28" i="71"/>
  <c r="Z28" i="71"/>
  <c r="X28" i="71"/>
  <c r="V28" i="71"/>
  <c r="AY27" i="71"/>
  <c r="AZ27" i="71" s="1"/>
  <c r="AO27" i="71"/>
  <c r="AL27" i="71"/>
  <c r="AJ27" i="71"/>
  <c r="AM27" i="71" s="1"/>
  <c r="AN27" i="71" s="1"/>
  <c r="AH27" i="71"/>
  <c r="AF27" i="71"/>
  <c r="AD27" i="71"/>
  <c r="AB27" i="71"/>
  <c r="Z27" i="71"/>
  <c r="X27" i="71"/>
  <c r="V27" i="71"/>
  <c r="Q27" i="71"/>
  <c r="P27" i="71"/>
  <c r="M27" i="71"/>
  <c r="AN26" i="71"/>
  <c r="AO26" i="71" s="1"/>
  <c r="AL26" i="71"/>
  <c r="AJ26" i="71"/>
  <c r="AM26" i="71" s="1"/>
  <c r="AH26" i="71"/>
  <c r="AF26" i="71"/>
  <c r="AD26" i="71"/>
  <c r="AB26" i="71"/>
  <c r="Z26" i="71"/>
  <c r="X26" i="71"/>
  <c r="V26" i="71"/>
  <c r="AL25" i="71"/>
  <c r="AH25" i="71"/>
  <c r="AF25" i="71"/>
  <c r="AD25" i="71"/>
  <c r="AB25" i="71"/>
  <c r="AI25" i="71" s="1"/>
  <c r="AJ25" i="71" s="1"/>
  <c r="AM25" i="71" s="1"/>
  <c r="AN25" i="71" s="1"/>
  <c r="AO25" i="71" s="1"/>
  <c r="Z25" i="71"/>
  <c r="X25" i="71"/>
  <c r="V25" i="71"/>
  <c r="AL24" i="71"/>
  <c r="AH24" i="71"/>
  <c r="AF24" i="71"/>
  <c r="AD24" i="71"/>
  <c r="AB24" i="71"/>
  <c r="Z24" i="71"/>
  <c r="X24" i="71"/>
  <c r="V24" i="71"/>
  <c r="AI24" i="71" s="1"/>
  <c r="AJ24" i="71" s="1"/>
  <c r="AM24" i="71" s="1"/>
  <c r="AN24" i="71" s="1"/>
  <c r="AO24" i="71" s="1"/>
  <c r="AY23" i="71"/>
  <c r="AZ23" i="71" s="1"/>
  <c r="AL23" i="71"/>
  <c r="AJ23" i="71"/>
  <c r="AM23" i="71" s="1"/>
  <c r="AN23" i="71" s="1"/>
  <c r="AO23" i="71" s="1"/>
  <c r="AH23" i="71"/>
  <c r="AF23" i="71"/>
  <c r="AD23" i="71"/>
  <c r="AB23" i="71"/>
  <c r="Z23" i="71"/>
  <c r="X23" i="71"/>
  <c r="V23" i="71"/>
  <c r="AI23" i="71" s="1"/>
  <c r="P23" i="71"/>
  <c r="Q23" i="71" s="1"/>
  <c r="M23" i="71"/>
  <c r="AL22" i="71"/>
  <c r="AJ22" i="71"/>
  <c r="AM22" i="71" s="1"/>
  <c r="AN22" i="71" s="1"/>
  <c r="AO22" i="71" s="1"/>
  <c r="AH22" i="71"/>
  <c r="AF22" i="71"/>
  <c r="AD22" i="71"/>
  <c r="AB22" i="71"/>
  <c r="Z22" i="71"/>
  <c r="X22" i="71"/>
  <c r="V22" i="71"/>
  <c r="AI22" i="71" s="1"/>
  <c r="AL21" i="71"/>
  <c r="AH21" i="71"/>
  <c r="AF21" i="71"/>
  <c r="AD21" i="71"/>
  <c r="AB21" i="71"/>
  <c r="Z21" i="71"/>
  <c r="X21" i="71"/>
  <c r="AI21" i="71" s="1"/>
  <c r="AJ21" i="71" s="1"/>
  <c r="V21" i="71"/>
  <c r="AM20" i="71"/>
  <c r="AN20" i="71" s="1"/>
  <c r="AO20" i="71" s="1"/>
  <c r="AL20" i="71"/>
  <c r="AH20" i="71"/>
  <c r="AF20" i="71"/>
  <c r="AD20" i="71"/>
  <c r="AB20" i="71"/>
  <c r="Z20" i="71"/>
  <c r="AI20" i="71" s="1"/>
  <c r="AJ20" i="71" s="1"/>
  <c r="X20" i="71"/>
  <c r="V20" i="71"/>
  <c r="AY19" i="71"/>
  <c r="AZ19" i="71" s="1"/>
  <c r="AL19" i="71"/>
  <c r="AH19" i="71"/>
  <c r="AF19" i="71"/>
  <c r="AD19" i="71"/>
  <c r="AB19" i="71"/>
  <c r="Z19" i="71"/>
  <c r="AI19" i="71" s="1"/>
  <c r="AJ19" i="71" s="1"/>
  <c r="AM19" i="71" s="1"/>
  <c r="AN19" i="71" s="1"/>
  <c r="X19" i="71"/>
  <c r="V19" i="71"/>
  <c r="P19" i="71"/>
  <c r="Q19" i="71" s="1"/>
  <c r="M19" i="71"/>
  <c r="AL18" i="71"/>
  <c r="AH18" i="71"/>
  <c r="AF18" i="71"/>
  <c r="AD18" i="71"/>
  <c r="AB18" i="71"/>
  <c r="Z18" i="71"/>
  <c r="AI18" i="71" s="1"/>
  <c r="AJ18" i="71" s="1"/>
  <c r="AM18" i="71" s="1"/>
  <c r="AN18" i="71" s="1"/>
  <c r="AO18" i="71" s="1"/>
  <c r="X18" i="71"/>
  <c r="V18" i="71"/>
  <c r="AL17" i="71"/>
  <c r="AH17" i="71"/>
  <c r="AF17" i="71"/>
  <c r="AD17" i="71"/>
  <c r="AB17" i="71"/>
  <c r="AI17" i="71" s="1"/>
  <c r="AJ17" i="71" s="1"/>
  <c r="AM17" i="71" s="1"/>
  <c r="AN17" i="71" s="1"/>
  <c r="AO17" i="71" s="1"/>
  <c r="Z17" i="71"/>
  <c r="X17" i="71"/>
  <c r="V17" i="71"/>
  <c r="AL16" i="71"/>
  <c r="AH16" i="71"/>
  <c r="AF16" i="71"/>
  <c r="AD16" i="71"/>
  <c r="AB16" i="71"/>
  <c r="Z16" i="71"/>
  <c r="X16" i="71"/>
  <c r="V16" i="71"/>
  <c r="AI16" i="71" s="1"/>
  <c r="AJ16" i="71" s="1"/>
  <c r="AM16" i="71" s="1"/>
  <c r="AN16" i="71" s="1"/>
  <c r="AO16" i="71" s="1"/>
  <c r="AY15" i="71"/>
  <c r="AZ15" i="71" s="1"/>
  <c r="AL15" i="71"/>
  <c r="AH15" i="71"/>
  <c r="AF15" i="71"/>
  <c r="AD15" i="71"/>
  <c r="AB15" i="71"/>
  <c r="Z15" i="71"/>
  <c r="X15" i="71"/>
  <c r="V15" i="71"/>
  <c r="P15" i="71"/>
  <c r="Q15" i="71" s="1"/>
  <c r="M15" i="71"/>
  <c r="AL14" i="71"/>
  <c r="AH14" i="71"/>
  <c r="AF14" i="71"/>
  <c r="AD14" i="71"/>
  <c r="AB14" i="71"/>
  <c r="Z14" i="71"/>
  <c r="X14" i="71"/>
  <c r="V14" i="71"/>
  <c r="AL13" i="71"/>
  <c r="AH13" i="71"/>
  <c r="AF13" i="71"/>
  <c r="AD13" i="71"/>
  <c r="AB13" i="71"/>
  <c r="Z13" i="71"/>
  <c r="X13" i="71"/>
  <c r="V13" i="71"/>
  <c r="AI13" i="71" s="1"/>
  <c r="AJ13" i="71" s="1"/>
  <c r="AM13" i="71" s="1"/>
  <c r="AN13" i="71" s="1"/>
  <c r="AO13" i="71" s="1"/>
  <c r="AL12" i="71"/>
  <c r="AH12" i="71"/>
  <c r="AF12" i="71"/>
  <c r="AD12" i="71"/>
  <c r="AB12" i="71"/>
  <c r="Z12" i="71"/>
  <c r="AI12" i="71" s="1"/>
  <c r="AJ12" i="71" s="1"/>
  <c r="AM12" i="71" s="1"/>
  <c r="AN12" i="71" s="1"/>
  <c r="AO12" i="71" s="1"/>
  <c r="X12" i="71"/>
  <c r="V12" i="71"/>
  <c r="AY11" i="71"/>
  <c r="AZ11" i="71" s="1"/>
  <c r="AL11" i="71"/>
  <c r="AH11" i="71"/>
  <c r="AF11" i="71"/>
  <c r="AD11" i="71"/>
  <c r="AB11" i="71"/>
  <c r="Z11" i="71"/>
  <c r="AI11" i="71" s="1"/>
  <c r="AJ11" i="71" s="1"/>
  <c r="AM11" i="71" s="1"/>
  <c r="AN11" i="71" s="1"/>
  <c r="X11" i="71"/>
  <c r="V11" i="71"/>
  <c r="P11" i="71"/>
  <c r="Q11" i="71" s="1"/>
  <c r="M11" i="71"/>
  <c r="AR3" i="71"/>
  <c r="U3" i="71"/>
  <c r="AR2" i="71"/>
  <c r="U2" i="71"/>
  <c r="AP35" i="71" l="1"/>
  <c r="AQ35" i="71" s="1"/>
  <c r="AT35" i="71" s="1"/>
  <c r="AV35" i="71" s="1"/>
  <c r="AO11" i="71"/>
  <c r="AU35" i="71"/>
  <c r="AO19" i="71"/>
  <c r="AM21" i="71"/>
  <c r="AN21" i="71" s="1"/>
  <c r="AO21" i="71" s="1"/>
  <c r="AP39" i="71"/>
  <c r="AQ39" i="71" s="1"/>
  <c r="AT39" i="71" s="1"/>
  <c r="AP27" i="71"/>
  <c r="AQ27" i="71" s="1"/>
  <c r="AT27" i="71" s="1"/>
  <c r="AP47" i="71"/>
  <c r="AQ47" i="71" s="1"/>
  <c r="AT47" i="71" s="1"/>
  <c r="AP31" i="71"/>
  <c r="AQ31" i="71" s="1"/>
  <c r="AT31" i="71" s="1"/>
  <c r="AP23" i="71"/>
  <c r="AQ23" i="71" s="1"/>
  <c r="AT23" i="71" s="1"/>
  <c r="AI14" i="71"/>
  <c r="AJ14" i="71" s="1"/>
  <c r="AM14" i="71" s="1"/>
  <c r="AN14" i="71" s="1"/>
  <c r="AO14" i="71" s="1"/>
  <c r="AI15" i="71"/>
  <c r="AJ15" i="71" s="1"/>
  <c r="AM15" i="71" s="1"/>
  <c r="AN15" i="71" s="1"/>
  <c r="AP43" i="71"/>
  <c r="AQ43" i="71" s="1"/>
  <c r="AT43" i="71" s="1"/>
  <c r="AU43" i="71" l="1"/>
  <c r="AV43" i="71"/>
  <c r="AV23" i="71"/>
  <c r="AU23" i="71"/>
  <c r="AV39" i="71"/>
  <c r="AU39" i="71"/>
  <c r="AV31" i="71"/>
  <c r="AU31" i="71"/>
  <c r="AP15" i="71"/>
  <c r="AQ15" i="71" s="1"/>
  <c r="AT15" i="71" s="1"/>
  <c r="AO15" i="71"/>
  <c r="AV47" i="71"/>
  <c r="AU47" i="71"/>
  <c r="AV27" i="71"/>
  <c r="AU27" i="71"/>
  <c r="AP19" i="71"/>
  <c r="AQ19" i="71" s="1"/>
  <c r="AT19" i="71" s="1"/>
  <c r="AP11" i="71"/>
  <c r="AQ11" i="71" s="1"/>
  <c r="AT11" i="71" s="1"/>
  <c r="AV19" i="71" l="1"/>
  <c r="AU19" i="71"/>
  <c r="AV11" i="71"/>
  <c r="AU11" i="71"/>
  <c r="AV15" i="71"/>
  <c r="AU15" i="71"/>
  <c r="C19" i="62" l="1"/>
  <c r="E23" i="61" l="1"/>
  <c r="D23" i="62" l="1"/>
  <c r="C16" i="62"/>
  <c r="C19" i="66"/>
  <c r="C20" i="66"/>
  <c r="C18" i="66"/>
  <c r="C22" i="62"/>
  <c r="C23" i="62"/>
  <c r="S23" i="61"/>
  <c r="Q23" i="61"/>
  <c r="O23" i="61"/>
  <c r="M23" i="61"/>
  <c r="K23" i="61"/>
  <c r="T23" i="61" s="1"/>
  <c r="I23" i="61"/>
  <c r="G23" i="61"/>
  <c r="S22" i="61"/>
  <c r="Q22" i="61"/>
  <c r="O22" i="61"/>
  <c r="M22" i="61"/>
  <c r="K22" i="61"/>
  <c r="I22" i="61"/>
  <c r="G22" i="61"/>
  <c r="T22" i="61" s="1"/>
  <c r="E16" i="61"/>
  <c r="D16" i="62" s="1"/>
  <c r="D23" i="61"/>
  <c r="E22" i="61"/>
  <c r="D22" i="61"/>
  <c r="E21" i="61"/>
  <c r="D18" i="66" s="1"/>
  <c r="D21" i="61"/>
  <c r="B23" i="61"/>
  <c r="B20" i="66" s="1"/>
  <c r="B22" i="61"/>
  <c r="B19" i="66" s="1"/>
  <c r="B21" i="61"/>
  <c r="B18" i="66" s="1"/>
  <c r="B23" i="62" l="1"/>
  <c r="D19" i="66"/>
  <c r="D21" i="62"/>
  <c r="B22" i="62"/>
  <c r="B12" i="62"/>
  <c r="B16" i="61" l="1"/>
  <c r="B17" i="61"/>
  <c r="B18" i="61"/>
  <c r="B19" i="61"/>
  <c r="B20" i="61"/>
  <c r="B15" i="61"/>
  <c r="B15" i="62" s="1"/>
  <c r="D16" i="61"/>
  <c r="D17" i="61"/>
  <c r="D18" i="61"/>
  <c r="D19" i="61"/>
  <c r="D20" i="61"/>
  <c r="D15" i="61"/>
  <c r="E17" i="61"/>
  <c r="D17" i="62" s="1"/>
  <c r="E18" i="61"/>
  <c r="E19" i="61"/>
  <c r="D19" i="62" s="1"/>
  <c r="E20" i="61"/>
  <c r="D20" i="62" s="1"/>
  <c r="E15" i="61"/>
  <c r="B13" i="61" l="1"/>
  <c r="B13" i="66" l="1"/>
  <c r="C13" i="66"/>
  <c r="D13" i="66"/>
  <c r="B14" i="66"/>
  <c r="C14" i="66"/>
  <c r="D14" i="66"/>
  <c r="B15" i="66"/>
  <c r="C15" i="66"/>
  <c r="D15" i="66"/>
  <c r="B16" i="66"/>
  <c r="C16" i="66"/>
  <c r="D16" i="66"/>
  <c r="B17" i="66"/>
  <c r="C17" i="66"/>
  <c r="D17" i="66"/>
  <c r="D12" i="66"/>
  <c r="C12" i="66"/>
  <c r="B12" i="66"/>
  <c r="B21" i="62" l="1"/>
  <c r="C21" i="62"/>
  <c r="B16" i="62"/>
  <c r="B17" i="62"/>
  <c r="C17" i="62"/>
  <c r="B18" i="62"/>
  <c r="C18" i="62"/>
  <c r="D18" i="62"/>
  <c r="B19" i="62"/>
  <c r="B20" i="62"/>
  <c r="C20" i="62"/>
  <c r="D15" i="62"/>
  <c r="C15" i="62"/>
  <c r="B10" i="66" l="1"/>
  <c r="S21" i="61"/>
  <c r="Q21" i="61"/>
  <c r="O21" i="61"/>
  <c r="M21" i="61"/>
  <c r="K21" i="61"/>
  <c r="I21" i="61"/>
  <c r="G21" i="61"/>
  <c r="S20" i="61"/>
  <c r="Q20" i="61"/>
  <c r="O20" i="61"/>
  <c r="M20" i="61"/>
  <c r="K20" i="61"/>
  <c r="I20" i="61"/>
  <c r="G20" i="61"/>
  <c r="S19" i="61"/>
  <c r="Q19" i="61"/>
  <c r="O19" i="61"/>
  <c r="M19" i="61"/>
  <c r="K19" i="61"/>
  <c r="I19" i="61"/>
  <c r="G19" i="61"/>
  <c r="S18" i="61"/>
  <c r="Q18" i="61"/>
  <c r="O18" i="61"/>
  <c r="M18" i="61"/>
  <c r="K18" i="61"/>
  <c r="I18" i="61"/>
  <c r="G18" i="61"/>
  <c r="S17" i="61"/>
  <c r="Q17" i="61"/>
  <c r="O17" i="61"/>
  <c r="M17" i="61"/>
  <c r="K17" i="61"/>
  <c r="I17" i="61"/>
  <c r="G17" i="61"/>
  <c r="T17" i="61" s="1"/>
  <c r="S16" i="61"/>
  <c r="Q16" i="61"/>
  <c r="O16" i="61"/>
  <c r="M16" i="61"/>
  <c r="K16" i="61"/>
  <c r="I16" i="61"/>
  <c r="G16" i="61"/>
  <c r="S15" i="61"/>
  <c r="Q15" i="61"/>
  <c r="O15" i="61"/>
  <c r="M15" i="61"/>
  <c r="K15" i="61"/>
  <c r="I15" i="61"/>
  <c r="G15" i="61"/>
  <c r="T16" i="61" l="1"/>
  <c r="T19" i="61"/>
  <c r="T15" i="61"/>
  <c r="T21" i="61"/>
  <c r="T20" i="61"/>
  <c r="T18" i="61"/>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List>
</comments>
</file>

<file path=xl/sharedStrings.xml><?xml version="1.0" encoding="utf-8"?>
<sst xmlns="http://schemas.openxmlformats.org/spreadsheetml/2006/main" count="984" uniqueCount="466">
  <si>
    <t>No</t>
  </si>
  <si>
    <t>RIESGO</t>
  </si>
  <si>
    <t>EFICACIA</t>
  </si>
  <si>
    <t>EFICIENCIA</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</si>
  <si>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</si>
  <si>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</si>
  <si>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</si>
  <si>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</si>
  <si>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</si>
  <si>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</si>
  <si>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</si>
  <si>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</si>
  <si>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</si>
  <si>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</si>
  <si>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</si>
  <si>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</si>
  <si>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</si>
  <si>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</si>
  <si>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PRODUCCIÓN DE MEZCLA Y PROVISIÓN DE MAQUINARIA Y EQUIPO-PPMQ</t>
  </si>
  <si>
    <t>OBJETIVO DEL PROCESO:</t>
  </si>
  <si>
    <t>Programar, producir y despachar mezclas y materiales requeridos al igual que aprovisionar los vehículos, maquinaria y equipos necesarios para el desarrollo de las actividades de la entidad.</t>
  </si>
  <si>
    <t>ANALISIS OCI</t>
  </si>
  <si>
    <t>OBSERVACIONES Y RECOMENDACIONES</t>
  </si>
  <si>
    <r>
      <t xml:space="preserve">RIESGO
</t>
    </r>
    <r>
      <rPr>
        <i/>
        <sz val="14"/>
        <rFont val="Arial"/>
        <family val="2"/>
      </rPr>
      <t>¿Qué puede suceder?</t>
    </r>
  </si>
  <si>
    <t>DESCRIPCIÓN DEL RIESGO</t>
  </si>
  <si>
    <r>
      <t xml:space="preserve">TIPO
</t>
    </r>
    <r>
      <rPr>
        <sz val="14"/>
        <rFont val="Arial"/>
        <family val="2"/>
      </rPr>
      <t>(SELECCIONE UNA OPCIÓN)</t>
    </r>
  </si>
  <si>
    <r>
      <t xml:space="preserve">CAUSA 
</t>
    </r>
    <r>
      <rPr>
        <i/>
        <sz val="14"/>
        <rFont val="Arial"/>
        <family val="2"/>
      </rPr>
      <t>¿Cómo puede suceder?</t>
    </r>
  </si>
  <si>
    <r>
      <t xml:space="preserve">CONTROL
</t>
    </r>
    <r>
      <rPr>
        <i/>
        <sz val="14"/>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</si>
  <si>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</si>
  <si>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</si>
  <si>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Disponibilidad insuficiente de vehículos, maquinaria, equipos y plantas industriales para suplir las necesidades de las diferentes dependencias de la entidad</t>
  </si>
  <si>
    <t xml:space="preserve">
Al no existir disponibilidad suficiente de vehículos, maquinaria, equipos y plantas industriales, disminuye la capacidad operativa para los distintos procesos  de entidad, afectando el cumplimiento de las metas e interrumpiendo actividades. </t>
  </si>
  <si>
    <t>Mayor demanda de recursos frente a la capacidad disponible.</t>
  </si>
  <si>
    <t>Recursos  (vehículos, maquinaria, equipos y plantas industriales)  fuera de servicio por mantenimiento.</t>
  </si>
  <si>
    <t>El desabastecimiento de mezclas e insumos para las obras de intervención debido al no suministro de materias primas e insumos por parte de los contratistas (proveedores) produce la suspensión de obras en la vía afectando la programación de obra, el cumplimiento de las metas de la Entidad e interrumpiendo actividades.</t>
  </si>
  <si>
    <t>si</t>
  </si>
  <si>
    <t>No suministro de materiales por parte de los contratistas</t>
  </si>
  <si>
    <t>Uso no autorizado de los vehículos, maquinaria y equipos para beneficio particular</t>
  </si>
  <si>
    <t>Inadecuada vigilancia y control de vehículos y maquinaria.</t>
  </si>
  <si>
    <t>Apropiación no autorizada de materiales o productos para beneficio particular</t>
  </si>
  <si>
    <t>Deficiencia en el control de insumos, materias primas, mezcla de concreto hidráulico, mezclas asfálticas en caliente y en frio.</t>
  </si>
  <si>
    <t>CONCLUSION:</t>
  </si>
  <si>
    <t>PRUEBA DE RECORRIDO EFECTUADA EN:</t>
  </si>
  <si>
    <t>FECHA</t>
  </si>
  <si>
    <t xml:space="preserve">Evaluador OCI: </t>
  </si>
  <si>
    <t>Nombre:</t>
  </si>
  <si>
    <t>EDY JOHANA MELGAREJO PINTO</t>
  </si>
  <si>
    <t>Cargo o Rol:</t>
  </si>
  <si>
    <t xml:space="preserve"> Ingeniera en Transporte y Vías - Contratista OCI</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</si>
  <si>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</si>
  <si>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</si>
  <si>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</si>
  <si>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</si>
  <si>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</si>
  <si>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</si>
  <si>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</si>
  <si>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</si>
  <si>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</si>
  <si>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</si>
  <si>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</si>
  <si>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</si>
  <si>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</si>
  <si>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</si>
  <si>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</si>
  <si>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</si>
  <si>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</si>
  <si>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</si>
  <si>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</si>
  <si>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</si>
  <si>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</si>
  <si>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r>
      <t xml:space="preserve">RIESGO
</t>
    </r>
    <r>
      <rPr>
        <i/>
        <sz val="13"/>
        <rFont val="Arial"/>
        <family val="2"/>
      </rPr>
      <t>¿Qué puede suceder?</t>
    </r>
  </si>
  <si>
    <t>TIPO</t>
  </si>
  <si>
    <r>
      <t xml:space="preserve">CAUSA 
</t>
    </r>
    <r>
      <rPr>
        <i/>
        <sz val="13"/>
        <rFont val="Arial"/>
        <family val="2"/>
      </rPr>
      <t>¿Cómo puede suceder?</t>
    </r>
  </si>
  <si>
    <r>
      <t xml:space="preserve">CONTROL
</t>
    </r>
    <r>
      <rPr>
        <i/>
        <sz val="13"/>
        <rFont val="Arial"/>
        <family val="2"/>
      </rPr>
      <t>¿Elimina o Mitiga la causa?</t>
    </r>
  </si>
  <si>
    <r>
      <t xml:space="preserve">RESPONSABLE
</t>
    </r>
    <r>
      <rPr>
        <sz val="13"/>
        <rFont val="Arial"/>
        <family val="2"/>
      </rPr>
      <t>¿La persona asignada  tiene competencia y conocimiento para ejecutar el control?
(SELECCIONE UNA OPCIÓN)</t>
    </r>
  </si>
  <si>
    <t>CALIFICACION</t>
  </si>
  <si>
    <r>
      <t xml:space="preserve">AUTORIDAD 
</t>
    </r>
    <r>
      <rPr>
        <sz val="13"/>
        <rFont val="Arial"/>
        <family val="2"/>
      </rPr>
      <t>Sus responsabilidades deben estar segregadas  o redistribuidas entre varios individuos
(SELECCIONE UNA OPCIÓN)</t>
    </r>
  </si>
  <si>
    <r>
      <t xml:space="preserve">OPORTUNIDAD
</t>
    </r>
    <r>
      <rPr>
        <sz val="13"/>
        <rFont val="Arial"/>
        <family val="2"/>
      </rPr>
      <t>Periodicidad específica para su realización, que debe se consistente y oportuna para mitigar el riesgo (previene o detecta antes de …)
(SELECCIONE UNA OPCIÓN)</t>
    </r>
  </si>
  <si>
    <r>
      <t xml:space="preserve">PROPÓSITO
</t>
    </r>
    <r>
      <rPr>
        <sz val="13"/>
        <rFont val="Arial"/>
        <family val="2"/>
      </rPr>
      <t>¿Es o no es un control?
El control  debe indicar para qué se realiza(verificar, validar, comparar, revisar, cotejar, conciliar, etc…)
(SELECCIONE UNA OPCIÓN)</t>
    </r>
  </si>
  <si>
    <r>
      <t xml:space="preserve">FUENTE DE INFORMACIÓN
</t>
    </r>
    <r>
      <rPr>
        <sz val="13"/>
        <rFont val="Arial"/>
        <family val="2"/>
      </rPr>
      <t>¿La fuente de información que se utiliza en el desarrollo del control, es información confiable que permita mitigar el riesgo?
(SELECCIONE UNA OPCIÓN)</t>
    </r>
  </si>
  <si>
    <r>
      <t xml:space="preserve">OBSERVACIONES, DESVIACIONES O DIFERENCIAS
</t>
    </r>
    <r>
      <rPr>
        <sz val="13"/>
        <rFont val="Arial"/>
        <family val="2"/>
      </rPr>
      <t>¿Qué pasa con las observaciones o desviaciones resultantes de ejecutar el control?
(SELECCIONE UNA OPCIÓN)</t>
    </r>
  </si>
  <si>
    <r>
      <rPr>
        <b/>
        <sz val="13"/>
        <rFont val="Arial"/>
        <family val="2"/>
      </rPr>
      <t>EVIDENCIA</t>
    </r>
    <r>
      <rPr>
        <sz val="13"/>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</si>
  <si>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</si>
  <si>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</si>
  <si>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3"/>
        <color theme="1"/>
        <rFont val="Arial"/>
        <family val="2"/>
      </rPr>
      <t xml:space="preserve">
(efectuada por el Proceso, en el Formato de Monitoreo de Riesgos)</t>
    </r>
  </si>
  <si>
    <t xml:space="preserve">¿La calificación efectuada por OCI del diseño del control es similar a la efectuada por el proceso?
 SI
RECOMENDACIONES: En el control hace falta especificar la evidencia que se deja en el control
</t>
  </si>
  <si>
    <t xml:space="preserve">¿La calificación efectuada por OCI del diseño del control es similar a la efectuada por el proceso?
 SI
RECOMENDACIONES:  El control debe ser mas claro como va a mitigar la causa, en este control tiene mas información de la necesaria </t>
  </si>
  <si>
    <t xml:space="preserve">¿La calificación efectuada por OCI del diseño del control es similar a la efectuada por el proceso?
NO
RECOMENDACIONES: En el control hace falta  identificar el responsable y especificar la evidencia que se deja en el control.
</t>
  </si>
  <si>
    <t xml:space="preserve">¿La calificación efectuada por OCI del diseño del control es similar a la efectuada por el proceso?
 SI
RECOMENDACIONES: Adecuada redacción del control </t>
  </si>
  <si>
    <t xml:space="preserve">¿La calificación efectuada por OCI del diseño del control es similar a la efectuada por el proceso?
NO
RECOMENDACIONES: En el control hace falta  identificar el responsable, que pasa con las observaciones o resultados de ejecutar el control y especificar la evidencia que se deja en el control.
</t>
  </si>
  <si>
    <t>Edy Johana Melgarejo Pinto</t>
  </si>
  <si>
    <t>Cargo o Rol.</t>
  </si>
  <si>
    <t>Parcialmente</t>
  </si>
  <si>
    <t xml:space="preserve">HOJA 3 - EVALUACIÓN DE LA EJECUCIÓN DEL CONTROL </t>
  </si>
  <si>
    <t>EFICACIA Y EFICIENCIA</t>
  </si>
  <si>
    <t>RECOMENDACIONES POR OCI</t>
  </si>
  <si>
    <r>
      <t xml:space="preserve">¿EL CONTROL SE CUMPLE?
</t>
    </r>
    <r>
      <rPr>
        <sz val="13"/>
        <rFont val="Arial"/>
        <family val="2"/>
      </rPr>
      <t>¿El control se ejecuta como fue diseñado?  
Ver: PROPÓSITO</t>
    </r>
    <r>
      <rPr>
        <b/>
        <sz val="13"/>
        <rFont val="Arial"/>
        <family val="2"/>
      </rPr>
      <t xml:space="preserve">
</t>
    </r>
    <r>
      <rPr>
        <sz val="13"/>
        <rFont val="Arial"/>
        <family val="2"/>
      </rPr>
      <t>(SELECCIONE UNA OPCIÓN)</t>
    </r>
  </si>
  <si>
    <r>
      <t xml:space="preserve">Observaciones
</t>
    </r>
    <r>
      <rPr>
        <i/>
        <sz val="13"/>
        <rFont val="Arial"/>
        <family val="2"/>
      </rPr>
      <t xml:space="preserve">
Justifique la respuesta en caso de NO o Parcialmente</t>
    </r>
  </si>
  <si>
    <r>
      <t xml:space="preserve">¿EL CONTROL SIRVE SI - NO? 
</t>
    </r>
    <r>
      <rPr>
        <sz val="13"/>
        <rFont val="Arial"/>
        <family val="2"/>
      </rPr>
      <t>¿El control es preventivo o detectivo?  
Ver: EVIDENCIA</t>
    </r>
    <r>
      <rPr>
        <b/>
        <sz val="13"/>
        <rFont val="Arial"/>
        <family val="2"/>
      </rPr>
      <t xml:space="preserve">
</t>
    </r>
    <r>
      <rPr>
        <sz val="13"/>
        <rFont val="Arial"/>
        <family val="2"/>
      </rPr>
      <t>(SELECCIONE UNA OPCIÓN)</t>
    </r>
  </si>
  <si>
    <t xml:space="preserve">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MODERADO, como se establece en el mapa de riesgos, sino en RIESGO INHERENTE EXTREMO. </t>
  </si>
  <si>
    <t>No se identificaron recomendaciones.</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</si>
  <si>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MODERADO, como se establece en el mapa de riesgos, sino en RIESGO INHERENTE EXTREMO</t>
  </si>
  <si>
    <t>incluir en el control todas las acciones y evidencias que se realizan durante la ejecución del control.</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</si>
  <si>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BAJO, como se establece en el mapa de riesgos, sino en RIESGO INHERENTE ALTO</t>
  </si>
  <si>
    <t>Es necesario identificar controles que se ejecuten de manera consistente para mitigar el riesgo y establecer acciones para fortalecer el control, dado que al confrontar los resultados del análisis de riesgo inicial frente a los controles establecidos  no se observa que el riesgo evaluado se encuentre en la zona de riesgo final, es decir en riesgo RESIDUAL ALTO, como se establece en el mapa de riesgos, sino en RIESGO INHERENTE EXTREMO</t>
  </si>
  <si>
    <t>FORMATO DE MONITOREO AL MAPA DE RIESGOS POR PROCESO</t>
  </si>
  <si>
    <t>CÓDIGO: DESI-FM-019</t>
  </si>
  <si>
    <t>VERSIÓN: 4</t>
  </si>
  <si>
    <t>FECHA DE APLICACIÓN: JULIO 2019</t>
  </si>
  <si>
    <t xml:space="preserve">PROCESO </t>
  </si>
  <si>
    <t>PROCESO DE PRODUCCIÓN DE MEZCLA Y PROVISIÓN DE MAQUINARIA Y EQUIPO-PPMQ</t>
  </si>
  <si>
    <t>-</t>
  </si>
  <si>
    <t>PRESENTADO POR</t>
  </si>
  <si>
    <t xml:space="preserve">LÍDERES DEL PROCESO </t>
  </si>
  <si>
    <t xml:space="preserve">OBJETIVO DEL PROCESO </t>
  </si>
  <si>
    <t xml:space="preserve">ALCANCE DEL PROCESO </t>
  </si>
  <si>
    <t>El proceso inicia con la Identificación de las cantidades requeridas o solicitadas de vehículos, maquinaria y equipos; así como las mezclas a producir y materiales a entregar y finaliza con el suministro de las necesidades solicitadas para la intervención de las obras.</t>
  </si>
  <si>
    <t>MONITOREO A LOS CONTROLES DEL MAPA DE RIESGO DEL PROCESO</t>
  </si>
  <si>
    <t>TIPO DE RIESGO</t>
  </si>
  <si>
    <t xml:space="preserve">CONTROL </t>
  </si>
  <si>
    <t>¿CUÁL ES LA HERRAMIENTA QUE UTILIZA?</t>
  </si>
  <si>
    <t>¿LA EVALUACIÓN DEL CONTROL ES LA ADECUADA?</t>
  </si>
  <si>
    <t>SUGERENCIAS OAP</t>
  </si>
  <si>
    <t>Gestion</t>
  </si>
  <si>
    <t>Corrupcion</t>
  </si>
  <si>
    <t>N° RIESGO</t>
  </si>
  <si>
    <t>ZONA DE RIESGO RESIDUAL</t>
  </si>
  <si>
    <t>ACTIVIDAD DEL CONTROL</t>
  </si>
  <si>
    <t>¿ESTA INCORPORADA EN EL PLAN DE ACCIÓN DEL PROCESO?</t>
  </si>
  <si>
    <t xml:space="preserve">TIEMPO DE LA ACTIVIDAD  </t>
  </si>
  <si>
    <t xml:space="preserve">% DE CUMPLIMIENTO DEL PLAN A LA FECHA </t>
  </si>
  <si>
    <t xml:space="preserve">INDICADOR </t>
  </si>
  <si>
    <t>INDIQUE LAS EVIDENCIAS QUE  DEMUESTRAN LAS ACCIONES DE CONTROL</t>
  </si>
  <si>
    <t>trimestral</t>
  </si>
  <si>
    <t>¿Qué dificultades como lideres de proceso han presentado respecto a la ejecución de los controles y actividades de control que han propuesto?</t>
  </si>
  <si>
    <t xml:space="preserve">PREGUNTAS </t>
  </si>
  <si>
    <t>2. ¿Existen nuevos riesgos potenciales ? SI______ NO __X___ ¿Cuáles?</t>
  </si>
  <si>
    <t xml:space="preserve">4. ¿Se ha materializado alguno de los riesgos del mapa de riesgos? SI______ NO _X___ </t>
  </si>
  <si>
    <t>Elaborado por:</t>
  </si>
  <si>
    <t>NOMBRE</t>
  </si>
  <si>
    <t>FIRMA</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</si>
  <si>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</si>
  <si>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</si>
  <si>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</si>
  <si>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</si>
  <si>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</si>
  <si>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</si>
  <si>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</si>
  <si>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</si>
  <si>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</si>
  <si>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</si>
  <si>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</si>
  <si>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</si>
  <si>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</si>
  <si>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</si>
  <si>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</si>
  <si>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</si>
  <si>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</si>
  <si>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</si>
  <si>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</si>
  <si>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</si>
  <si>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</si>
  <si>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</si>
  <si>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</si>
  <si>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</si>
  <si>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</si>
  <si>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</si>
  <si>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</si>
  <si>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</si>
  <si>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</si>
  <si>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</si>
  <si>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</si>
  <si>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</si>
  <si>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</si>
  <si>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</si>
  <si>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</si>
  <si>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</si>
  <si>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</si>
  <si>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</si>
  <si>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</si>
  <si>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</si>
  <si>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</si>
  <si>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</si>
  <si>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</si>
  <si>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</si>
  <si>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</si>
  <si>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Producción de mezcla y provisión de maquinaria y equipo </t>
  </si>
  <si>
    <t>Riesgos operativos</t>
  </si>
  <si>
    <t xml:space="preserve"> Disminución de la capacidad operativa para el proceso de intervención, afectando el cumplimiento de las metas de la Entidad e interrumpiendo actividades. </t>
  </si>
  <si>
    <t>Posible</t>
  </si>
  <si>
    <t>Mayor</t>
  </si>
  <si>
    <t>Siempre se ejecuta</t>
  </si>
  <si>
    <t>Directamente</t>
  </si>
  <si>
    <t>Rara vez</t>
  </si>
  <si>
    <t>Reducir el riesgo</t>
  </si>
  <si>
    <t>El no suministro de mezclas e insumos para las obras de intervención produce la suspensión de obras en la vía afectando la programación de obra, el cumplimiento de las metas de la Entidad e interrumpiendo actividades.</t>
  </si>
  <si>
    <t>Indirectamente</t>
  </si>
  <si>
    <t>Riesgo de corrupción</t>
  </si>
  <si>
    <t>Sobrecostos y
Disminución de disponibilidad de  los vehículos y maquinaria.</t>
  </si>
  <si>
    <t>No disminuye</t>
  </si>
  <si>
    <t>BD comportamientos viales</t>
  </si>
  <si>
    <t>Líder de operaciones</t>
  </si>
  <si>
    <t>En el momento de materialización del riesgo</t>
  </si>
  <si>
    <t>Detrimento patrimonial, 
incumplimiento de metas
peculado, cohecho y dolo.</t>
  </si>
  <si>
    <t>Notificar al area correspondiente para iniciar la investigacion.</t>
  </si>
  <si>
    <t>Notificacion a partes interesadas</t>
  </si>
  <si>
    <t>HOJA 4. EVALUACIÓN DE LA SOLIDEZ DEL CONTROL</t>
  </si>
  <si>
    <t>MEDICIÓN DE LA SOLIDEZ DE LOS CONTROLES</t>
  </si>
  <si>
    <r>
      <t xml:space="preserve">RIESGO
</t>
    </r>
    <r>
      <rPr>
        <i/>
        <sz val="11"/>
        <rFont val="Arial"/>
        <family val="2"/>
      </rPr>
      <t>¿Qué puede suceder?</t>
    </r>
  </si>
  <si>
    <r>
      <t xml:space="preserve">CONTROL
</t>
    </r>
    <r>
      <rPr>
        <i/>
        <sz val="11"/>
        <rFont val="Arial"/>
        <family val="2"/>
      </rPr>
      <t>¿Elimina o Mitiga la causa?</t>
    </r>
  </si>
  <si>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</si>
  <si>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</si>
  <si>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</si>
  <si>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</si>
  <si>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</si>
  <si>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 xml:space="preserve">Identificar claramente el control e implementarlo, con el fin de mitigar la materialización del riesgo </t>
  </si>
  <si>
    <t xml:space="preserve">Es necesario ajustar la redacción de control  que cumpla con las variables de diseño y que no permita la materilización del riesgo. </t>
  </si>
  <si>
    <t>Es necesario identificar el riesgo con los componentes de su definición, así:
 Acción u omisión + uso del poder + desviación de la gestión de lo público + el beneficio privado".
Y ejecutar controles preventivos que se ejecuten de manera consistente para mitigar el riesgo.</t>
  </si>
  <si>
    <t xml:space="preserve">¿La calificación efectuada por OCI del diseño del control es similar a la efectuada por el proceso?
 NO, 
El proceso identificó una serie de actividades mas que un control, no definió el propósito del mismo, no es claro como se realiza el control y por lo tanto no se identifica la fuente de información que sirve como base para su ejecución, se observa falencia en la redacción de las observaciones y desviacioes luego de aplicar el control y en cuanto a la evidencia se esta deduciendo no es consisa, lo cual puede permitir a un tercero no llegar a la misma conclusión  del que ejecuta el control.
OBSERVACIONES: El proceso no atendió las recomendaciones emitidas en la evaluación realizada al primer cuatrimestre en julio 2020. Por lo anterior, se reiteran las observaciones y recomendaciones.
La redacción del control es confusa, lo cual indica que no se encuentra bien diseñado para mitigar el riesgo.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 Establecer como se realiza el control.
4. Indicar que pasa pasa con las observaciones o desviaciones resultantes de ejcutar el control y si se resuleven de manera oportuna.
5. Complementar la evidencia que queda de la ejecución del control.
 </t>
  </si>
  <si>
    <t xml:space="preserve">¿La calificación efectuada por OCI del diseño del control es similar a la efectuada por el proceso?
 NO, 
No es claro como se realiza el control y por lo tanto no se identifica la fuente de información que sirve como base para su ejecución, adicionalmente con la periocidad indicada permite la materialización del riesgo  y el control es detectivo no preventivo, no se especifica cual es la evidencia de la ejecución del control.
OBSERVACIONES:  El proceso no atendió las recomendaciones emitidas en la evaluación realizada al primer cuatrimestre en julio 2020. Por lo anterior, se reiteran las observaciones y recomendaciones.
RECOMENDACIONES:
1. Mejorar la redacción del control, incluyendo todas las variables para el adecuado diseño de controles, siguiendo el paso a paso de acuerdo a la Guía para la administración del riesgo. 
2. Establecer una periocidad ooprtuna que no permita la mitigación del riesgo y que permita que el control sea preventivo.
3. Establecer como se realiza el control, de tal forma que la fuente de la información que sirve para ejecutar el control sea confiable
4. Especificar la evidencia que deja la ejecución del control.
 </t>
  </si>
  <si>
    <t xml:space="preserve">¿La calificación efectuada por OCI del diseño del control es similar a la efectuada por el proceso?
NO
Se relacionan dos actividades, sin periocidad, no es claro como se realiza el control y por lo tanto no se identifica la fuente de información que sirve como base para su ejecución, no se identifica que pasa con las observaciones o desviaciones resultantes de ejecutar el control y no relacionan la evidencia.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3.Establecer una periocidad oportuna que no permita la mitigación del riesgo 
4. Establecer como se realiza el control, de tal forma que la fuente de la información que sirve para ejecutar el control sea confiable
5. Indicar que pasa pasa con las observaciones o desviaciones resultantes de ejcutar el control y si se resuleven de manera oportuna.
6. Especificar la evidencia que deja la ejecución del control.
</t>
  </si>
  <si>
    <t xml:space="preserve">¿La calificación efectuada por OCI del diseño del control es similar a la efectuada por el proceso?
 NO, 
Se identifican dos actividades, y no el propósito del control ni la frecuencia con la cual se realiza, por lo anterior no es consistente y oportuno para la mitigación del riesgo, no es clara la evidencia de la ejecución del control. 
OBSERVACIONES:  El proceso no atendió las recomendaciones emitidas en la evaluación realizada al primer cuatrimestre en julio 2020. Por lo anterior, se reiteran las observaciones y recomendaciones. .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3.Establecer una periocidad ooprtuna que no permita la mitigación del riesgo
4. Especificar la evidencia que deja la ejecución del control.
 </t>
  </si>
  <si>
    <t xml:space="preserve">¿La calificación efectuada por OCI del diseño del control es similar a la efectuada por el proceso?
 NO
Como está redactado no es un control, no cumple con todas las variables de diseño, falta especificar la fuente de la información que se a confiable, incluir que pasa con las observaciones o desviaciones resultante de ejecutar el control y no se relaciona la evidencia.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3. Establecer como se realiza el control, de tal forma que la fuente de la información que sirve para ejecutar el control sea confiable
4. Establecer como se realiza el control, de tal forma que la fuente de la información que sirve para ejecutar el control sea confiable
5. Indicar que pasa pasa con las observaciones o desviaciones resultantes de ejcutar el control y si se resuleven de manera oportuna.
6. Especificar la evidencia que deja la ejecución del control.
</t>
  </si>
  <si>
    <t xml:space="preserve">¿La calificación efectuada por OCI del diseño del control es similar a la efectuada por el proceso?
 NO
OBSERVACIONES: El proceso no atendió las recomendaciones emitidas en la evaluación realizada al primer cuatrimestre en julio 2020. Por lo anterior, se reiteran las observaciones y recomendaciones. 
La periocidad indicada puede permitir la materialización del riesgo, no es clara la fuente de información que utiliza para ejecutar el control y la evidencia del mismo
RECOMENDACIONES:
1. Mejorar la redacción del control, incluyendo todas las variables para el adecuado diseño de controles, siguiendo el paso a paso de acuerdo a la Guía para la administración del riesgo. 
2. Identificar controles prevetivos y no detectivos.
3. Establecer como se realiza el control, de tal forma que la fuente de la información que sirve para ejecutar el control sea confiable
4.  Complementar la evidencia que deja la ejecución del control.
</t>
  </si>
  <si>
    <t xml:space="preserve">¿La calificación efectuada por OCI del diseño del control es similar a la efectuada por el proceso?
NO
Falta incluir la periocidad con la cual se aplica el control, por lo anterior se identifica como detectvo y no preventivo, no se indica la fuente de informacion que se utiliza para ejecutar el control y no se relacionda la evidencia que queda al ejecutar el control.
OBSERVACIONES:
 El proceso no atendió las recomendaciones emitidas en la evaluación realizada al primer cuatrimestre en julio 2020. Por lo anterior, se reiteran las observaciones y recomendaciones. Falta trabajar en el diseño
RECOMENDACIONES:
1. Mejorar la redacción del control, incluyendo todas las variables para el adecuado diseño de controles, siguiendo el paso a paso de acuerdo a la Guía para la administración del riesgo. 
2. Identificar el próposito que indique para que se realiza el control y que sirva para prevenir la causa del riesgo, así como su periocidad de ejecución
3. Establecer como se realiza el control, de tal forma que la fuente de la información que sirve para ejecutar el control sea confiable
4. Especificar la evidencia que deja la ejecución del control.
</t>
  </si>
  <si>
    <t>NO SE REALIZÓ PRUEBA DE RECORRIDO DADO EL CUMPLIMIENTO DE PROTOCOLOS DE BIOSEGURIDAD POR EL COVID-19</t>
  </si>
  <si>
    <t xml:space="preserve">Mejorar la redacción del control y validar su periodicidad, dado que mensualmente puede permitir la materialización del riesgo.
Aidcionalmente al ser un riesgo de corrupción es necesario identificar el riesgo con los componentes de su definición, así:
 Acción u omisión + uso del poder + desviación de la gestión de lo público + el beneficio privado".
</t>
  </si>
  <si>
    <t>FUERTE + FUERTE
FUERTE</t>
  </si>
  <si>
    <t>DEBIL + MODERADO
DEBIL</t>
  </si>
  <si>
    <t>DEBIL + DEBIL
DEBIL</t>
  </si>
  <si>
    <t>Se identificó diferencia en el cálculo de la solidez del control, dado que el diseño del control evaluado por OCI es diferente a la registrada en el mapa de riesgos.
RECOMENDACIONES
Atender las observaciones y recomendaciones descritas en la hojas 2. DISEÑO CONTROL Y 3. EJECUCIÓN CONTROL .</t>
  </si>
  <si>
    <t>Se identificó diferencia en el cálculo de la solidez del control, dado que la ejecución del control evaluado por OCI es diferente a la registrada en el mapa de riesgos.
RECOMENDACIONES
Atender las observaciones y recomendaciones descritas en la hojas 2. DISEÑO CONTROL Y 3. EJECUCIÓN CONTROL .</t>
  </si>
  <si>
    <r>
      <t xml:space="preserve">El </t>
    </r>
    <r>
      <rPr>
        <b/>
        <sz val="14"/>
        <rFont val="Arial"/>
        <family val="2"/>
      </rPr>
      <t>responsable designado</t>
    </r>
    <r>
      <rPr>
        <sz val="14"/>
        <rFont val="Arial"/>
        <family val="2"/>
      </rPr>
      <t xml:space="preserve"> por la Gerente de Produccion de la gestion del mantenimiento </t>
    </r>
    <r>
      <rPr>
        <b/>
        <sz val="14"/>
        <rFont val="Arial"/>
        <family val="2"/>
      </rPr>
      <t>revisa</t>
    </r>
    <r>
      <rPr>
        <sz val="14"/>
        <rFont val="Arial"/>
        <family val="2"/>
      </rPr>
      <t xml:space="preserve"> el seguimiento de manera </t>
    </r>
    <r>
      <rPr>
        <b/>
        <sz val="14"/>
        <rFont val="Arial"/>
        <family val="2"/>
      </rPr>
      <t>mensual</t>
    </r>
    <r>
      <rPr>
        <sz val="14"/>
        <rFont val="Arial"/>
        <family val="2"/>
      </rPr>
      <t xml:space="preserve">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t>
    </r>
  </si>
  <si>
    <t>Accidente que pueda causar un siniestro generando perdida parcial o total del bien.</t>
  </si>
  <si>
    <r>
      <t>El</t>
    </r>
    <r>
      <rPr>
        <b/>
        <sz val="14"/>
        <rFont val="Arial"/>
        <family val="2"/>
      </rPr>
      <t xml:space="preserve"> Secretario Técnico del PESV</t>
    </r>
    <r>
      <rPr>
        <sz val="14"/>
        <rFont val="Arial"/>
        <family val="2"/>
      </rPr>
      <t xml:space="preserve"> delegado por el Gerente de Produccion  </t>
    </r>
    <r>
      <rPr>
        <b/>
        <sz val="14"/>
        <rFont val="Arial"/>
        <family val="2"/>
      </rPr>
      <t>trimestralmente verifica</t>
    </r>
    <r>
      <rPr>
        <sz val="14"/>
        <rFont val="Arial"/>
        <family val="2"/>
      </rPr>
      <t xml:space="preserve">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t>
    </r>
    <r>
      <rPr>
        <b/>
        <sz val="14"/>
        <rFont val="Arial"/>
        <family val="2"/>
      </rPr>
      <t>acta de reunión  trazabilidad</t>
    </r>
    <r>
      <rPr>
        <sz val="14"/>
        <rFont val="Arial"/>
        <family val="2"/>
      </rPr>
      <t xml:space="preserve">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r>
  </si>
  <si>
    <t xml:space="preserve">Deficiencias en No programar el material e insumos suficientes para cumplir con las solicitudes realizadas. </t>
  </si>
  <si>
    <r>
      <t xml:space="preserve">El </t>
    </r>
    <r>
      <rPr>
        <b/>
        <sz val="14"/>
        <rFont val="Arial"/>
        <family val="2"/>
      </rPr>
      <t>líder de producción</t>
    </r>
    <r>
      <rPr>
        <sz val="14"/>
        <rFont val="Arial"/>
        <family val="2"/>
      </rPr>
      <t xml:space="preserve"> (asignado por la Gerencia de Producción, según obligaciones contractuales ) verifica de manera </t>
    </r>
    <r>
      <rPr>
        <b/>
        <sz val="14"/>
        <rFont val="Arial"/>
        <family val="2"/>
      </rPr>
      <t>trimestral</t>
    </r>
    <r>
      <rPr>
        <sz val="14"/>
        <rFont val="Arial"/>
        <family val="2"/>
      </rPr>
      <t xml:space="preserve">  el  kardex de materiales PPMQ-DI-011  y la bitacora de producción PPMQ-DI-009 en la  que se registran los ingresos  de insumos y materias primas por bascula y los consumos vs el inventario disponible </t>
    </r>
    <r>
      <rPr>
        <b/>
        <sz val="14"/>
        <rFont val="Arial"/>
        <family val="2"/>
      </rPr>
      <t>generando como trazabilidad las programaciones</t>
    </r>
    <r>
      <rPr>
        <sz val="14"/>
        <rFont val="Arial"/>
        <family val="2"/>
      </rPr>
      <t xml:space="preserve">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t>
    </r>
  </si>
  <si>
    <r>
      <rPr>
        <b/>
        <sz val="14"/>
        <rFont val="Arial"/>
        <family val="2"/>
      </rPr>
      <t>El líder de producción</t>
    </r>
    <r>
      <rPr>
        <sz val="14"/>
        <rFont val="Arial"/>
        <family val="2"/>
      </rPr>
      <t xml:space="preserve"> (asignado por la Gerencia de Producción, según obligaciones contractuales) </t>
    </r>
    <r>
      <rPr>
        <b/>
        <sz val="14"/>
        <rFont val="Arial"/>
        <family val="2"/>
      </rPr>
      <t>verifica</t>
    </r>
    <r>
      <rPr>
        <sz val="14"/>
        <rFont val="Arial"/>
        <family val="2"/>
      </rPr>
      <t xml:space="preserve"> de manera </t>
    </r>
    <r>
      <rPr>
        <b/>
        <sz val="14"/>
        <rFont val="Arial"/>
        <family val="2"/>
      </rPr>
      <t>mensual</t>
    </r>
    <r>
      <rPr>
        <sz val="14"/>
        <rFont val="Arial"/>
        <family val="2"/>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t>
    </r>
    <r>
      <rPr>
        <b/>
        <sz val="14"/>
        <rFont val="Arial"/>
        <family val="2"/>
      </rPr>
      <t>actas de reunión.</t>
    </r>
    <r>
      <rPr>
        <sz val="14"/>
        <rFont val="Arial"/>
        <family val="2"/>
      </rPr>
      <t xml:space="preserve">
En éstos espacios de trabajo, En caso de presentarse  o identificar  novedades en los contratos se deberán realizar los ajustes a la capacidad ofertada ( adiciones y/o prorrogas, nuevos contratos etc.)  </t>
    </r>
  </si>
  <si>
    <t>Posibilidad de recibir o solicitar cualquier dádiva o beneficio a nombre propio o de terceros con el fin de usar sin  autorizacion o  hurtar vehículos y maquinaria  de la Entidad  a cargo de la Gerencia de Produccion para beneficio de terceros</t>
  </si>
  <si>
    <t>falta de verificacion de la asignacion de los equipos</t>
  </si>
  <si>
    <t xml:space="preserve">Posibilidad de Perdida, hurto o  uso inadecuado de materia prima y material producido </t>
  </si>
  <si>
    <t>Falta de seguimiento o trazabilidad de los volúmenes despachados de producción</t>
  </si>
  <si>
    <r>
      <t xml:space="preserve">El </t>
    </r>
    <r>
      <rPr>
        <b/>
        <sz val="14"/>
        <color theme="1"/>
        <rFont val="Arial"/>
        <family val="2"/>
      </rPr>
      <t>líder de producción</t>
    </r>
    <r>
      <rPr>
        <sz val="14"/>
        <color theme="1"/>
        <rFont val="Arial"/>
        <family val="2"/>
      </rPr>
      <t xml:space="preserve"> (asignado por la Gerencia de Producción, según obligaciones contractuales) </t>
    </r>
    <r>
      <rPr>
        <b/>
        <sz val="14"/>
        <color theme="1"/>
        <rFont val="Arial"/>
        <family val="2"/>
      </rPr>
      <t>verifica</t>
    </r>
    <r>
      <rPr>
        <sz val="14"/>
        <color theme="1"/>
        <rFont val="Arial"/>
        <family val="2"/>
      </rPr>
      <t xml:space="preserve"> de manera </t>
    </r>
    <r>
      <rPr>
        <b/>
        <sz val="14"/>
        <color theme="1"/>
        <rFont val="Arial"/>
        <family val="2"/>
      </rPr>
      <t>trimestral</t>
    </r>
    <r>
      <rPr>
        <sz val="14"/>
        <color theme="1"/>
        <rFont val="Arial"/>
        <family val="2"/>
      </rPr>
      <t xml:space="preserve">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t>
    </r>
    <r>
      <rPr>
        <b/>
        <sz val="14"/>
        <color theme="1"/>
        <rFont val="Arial"/>
        <family val="2"/>
      </rPr>
      <t>mediante correo electronico</t>
    </r>
    <r>
      <rPr>
        <sz val="14"/>
        <color theme="1"/>
        <rFont val="Arial"/>
        <family val="2"/>
      </rPr>
      <t xml:space="preserve">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</si>
  <si>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r>
      <rPr>
        <b/>
        <sz val="14"/>
        <color theme="1"/>
        <rFont val="Arial"/>
        <family val="2"/>
      </rPr>
      <t>Personal asignado</t>
    </r>
    <r>
      <rPr>
        <sz val="14"/>
        <color theme="1"/>
        <rFont val="Arial"/>
        <family val="2"/>
      </rPr>
      <t xml:space="preserve"> por la Gerencia de Producción,  </t>
    </r>
    <r>
      <rPr>
        <b/>
        <sz val="14"/>
        <color theme="1"/>
        <rFont val="Arial"/>
        <family val="2"/>
      </rPr>
      <t>verifica trimestralmente</t>
    </r>
    <r>
      <rPr>
        <sz val="14"/>
        <color theme="1"/>
        <rFont val="Arial"/>
        <family val="2"/>
      </rPr>
      <t xml:space="preserv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t>
    </r>
  </si>
  <si>
    <r>
      <t>Se revisó las evidencias entregadas en Monitoreo MR 2021 I Cuatrimestre/ M.5 PPMQ
Actas de seguimiento a contratos así:
R1 C1 Acta de Reunion 10022021 (corte al 31 de enero)</t>
    </r>
    <r>
      <rPr>
        <sz val="13"/>
        <color rgb="FFFF0000"/>
        <rFont val="Arial"/>
        <family val="2"/>
      </rPr>
      <t xml:space="preserve"> No se encuentran los anexos de seguimiento mencionados en el acta</t>
    </r>
    <r>
      <rPr>
        <sz val="13"/>
        <rFont val="Arial"/>
        <family val="2"/>
      </rPr>
      <t xml:space="preserve">
R1 C1 Acta de Reunion 08032021 (corte al 28 de febrero) </t>
    </r>
    <r>
      <rPr>
        <sz val="13"/>
        <color rgb="FFFF0000"/>
        <rFont val="Arial"/>
        <family val="2"/>
      </rPr>
      <t>No se encuentran los anexos de seguimiento mencionados en el acta
Faltan actas del seguimiento realizado con corte a marzo y abril. Adicionalmente no se observan los anexos relacionados en las actas que corresponde al avance de contratos y es la fuente de información del control</t>
    </r>
    <r>
      <rPr>
        <sz val="13"/>
        <rFont val="Arial"/>
        <family val="2"/>
      </rPr>
      <t xml:space="preserve">
</t>
    </r>
  </si>
  <si>
    <t>Presentar toda la evidencia que de cuenta del cumplimiento del control como fue diseñado.</t>
  </si>
  <si>
    <t>Se revisó las evidencias entregadas en Monitoreo MR 2021 I Cuatrimestre/ M.5 PPMQ
R1 C3  PPMQ-DI-01 Base datos Comportamientos viales
R1C3 R3C1 Presentaciones comite parque automotor y plantas industriales - enero -febrero - marzo -abril 2021
R1C3 Correo envío presentción comité parque automoto y plantas industriales febrero 2021.
R1C3 Acta 10032021 comité parque automotor y plantas industriales
Se observan presentaciones mensuales del comité de parque automotor y plantas industriales donde se presentan los datos de accidentalidad, excesos de velocidad, seguimiento GPS, lre inducciones y capacitaciones por accidentes de tránsito.
En acta presentda del comite realizado el 10 de marzo, no se identifica al secretario técnico del PESV, se recomienda adicional al cargo en la UAERMV registre el rol para que se visualice su asistencia e incluir el análisis realizado</t>
  </si>
  <si>
    <t xml:space="preserve">Se revisó las evidencias entregadas en Monitoreo MR 2021 I Cuatrimestre/ M.5 PPMQ
R2 C1 PPMQ-DI-011 Kardex
R2C1 PPMQ-DI-09 Bitacora de producción
R2 C1 SEGUIMIENTO I TRIMESTRE 2021 - 05042021
</t>
  </si>
  <si>
    <r>
      <t xml:space="preserve">Verificar la periodicidad de ejecución del control, dado ue mensualmente puede permitir la materialización del riesgo.
</t>
    </r>
    <r>
      <rPr>
        <sz val="13"/>
        <color rgb="FFFF0000"/>
        <rFont val="Arial"/>
        <family val="2"/>
      </rPr>
      <t xml:space="preserve">.
</t>
    </r>
    <r>
      <rPr>
        <sz val="13"/>
        <rFont val="Arial"/>
        <family val="2"/>
      </rPr>
      <t xml:space="preserve">
</t>
    </r>
  </si>
  <si>
    <t>Se revisó las evidencias entregadas en Monitoreo MR 2021 I Cuatrimestre/ M.5 PPMQ
R3C2 Actas reunión asignaciones enero - febrero- marzo - abril
R3C2 Acta reunión asignaciones febrero
R3C2  Necesidad de servicio de transporte
R3C2 Asignaciones camionetas UMV enero y febrero 2020</t>
  </si>
  <si>
    <r>
      <t xml:space="preserve">Se revisó las evidencias entregadas en Monitoreo MR 2021 I Cuatrimestre/ M.5 PPMQ
R4 C1 PPMQ-DI-011 Kardex
R4C1 PPMQ-DI-09 Bitacora de producción 2021
R4 C1 Correos Informes enero-febrero-marzo 2021
</t>
    </r>
    <r>
      <rPr>
        <sz val="13"/>
        <color rgb="FFFF0000"/>
        <rFont val="Arial"/>
        <family val="2"/>
      </rPr>
      <t>Con la evidencia suministrada no se puede identificar si quién ejecuta el control es el lider de producción y se observa en los correos que la información adjunta corresponde al informe de despacho, de acuerdo al control no es claro si en este informe se pude identificar el propósito del control</t>
    </r>
  </si>
  <si>
    <r>
      <t xml:space="preserve">Los </t>
    </r>
    <r>
      <rPr>
        <b/>
        <sz val="14"/>
        <rFont val="Arial"/>
        <family val="2"/>
      </rPr>
      <t>supervisores</t>
    </r>
    <r>
      <rPr>
        <sz val="14"/>
        <rFont val="Arial"/>
        <family val="2"/>
      </rPr>
      <t xml:space="preserve"> de los contratos informan el avance de la ejecucion acorde a la demanda </t>
    </r>
    <r>
      <rPr>
        <b/>
        <sz val="14"/>
        <rFont val="Arial"/>
        <family val="2"/>
      </rPr>
      <t>mensualmente</t>
    </r>
    <r>
      <rPr>
        <sz val="14"/>
        <rFont val="Arial"/>
        <family val="2"/>
      </rPr>
      <t xml:space="preserve">, en mesa de trabajo se </t>
    </r>
    <r>
      <rPr>
        <b/>
        <sz val="14"/>
        <rFont val="Arial"/>
        <family val="2"/>
      </rPr>
      <t>verifican</t>
    </r>
    <r>
      <rPr>
        <sz val="14"/>
        <rFont val="Arial"/>
        <family val="2"/>
      </rPr>
      <t xml:space="preserve"> los estados contractuales (cantidades ejecutadas, plazos del contrato, estado de avance y necesidades del servicio) por el Gerente de Produccion, </t>
    </r>
    <r>
      <rPr>
        <b/>
        <sz val="14"/>
        <rFont val="Arial"/>
        <family val="2"/>
      </rPr>
      <t>generando trazabilidad mediante acta de reunion.</t>
    </r>
    <r>
      <rPr>
        <sz val="14"/>
        <rFont val="Arial"/>
        <family val="2"/>
      </rPr>
      <t xml:space="preserve">
en caso de identificar variaciones en la ejecucion de los contratos se realizan ajustes a la capacidad ofertada (adiciones y/o prorrogas, nuevos contratos etc.) </t>
    </r>
  </si>
  <si>
    <t xml:space="preserve">Inoportunidad en la entrega a la SPI de mezclas e insumos para las intervenciones de la Unidad </t>
  </si>
  <si>
    <t xml:space="preserve">¿EL riesgo puede llegar a afectar el cumplimiento del objetivo? 
SI
¿El control mitiga la causa?
SI
OBSERVACIONES: 
El proceso ajusto redacción del riesgo y atendió las recomendaciones emitidas en la evaluación realizada al segundo cuatrimestre en diciembre 2020. 
</t>
  </si>
  <si>
    <t xml:space="preserve">¿EL riesgo puede llegar a afectar el cumplimiento del objetivo? 
SI
¿El control mitiga la causa?
SI
OBSERVACIONES: 
El proceso ajusto redacción del riesgo,  la causa y atendió las recomendaciones emitidas en la evaluación realizada al segundo cuatrimestre en diciembre 2020. 
</t>
  </si>
  <si>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 xml:space="preserve">
OBSERVACIONES: 
El proceso atendió las recomendaciones emitidas en la evaluación realizada al segundo cuatrimestre en diciembre 2020. </t>
    </r>
    <r>
      <rPr>
        <sz val="14"/>
        <color rgb="FFC00000"/>
        <rFont val="Arial"/>
        <family val="2"/>
      </rPr>
      <t xml:space="preserve">
</t>
    </r>
  </si>
  <si>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 xml:space="preserve">OBSERVACIONES: 
El proceso atendió las recomendaciones emitidas en la evaluación realizada al segundo cuatrimestre en diciembre 2020. </t>
    </r>
    <r>
      <rPr>
        <sz val="14"/>
        <color rgb="FFC00000"/>
        <rFont val="Arial"/>
        <family val="2"/>
      </rPr>
      <t xml:space="preserve">
</t>
    </r>
  </si>
  <si>
    <r>
      <t>¿</t>
    </r>
    <r>
      <rPr>
        <sz val="14"/>
        <rFont val="Arial"/>
        <family val="2"/>
      </rPr>
      <t xml:space="preserve">EL riesgo puede llegar a afectar el cumplimiento del objetivo? 
SI
</t>
    </r>
    <r>
      <rPr>
        <sz val="14"/>
        <color rgb="FFC00000"/>
        <rFont val="Arial"/>
        <family val="2"/>
      </rPr>
      <t xml:space="preserve">
</t>
    </r>
    <r>
      <rPr>
        <sz val="14"/>
        <rFont val="Arial"/>
        <family val="2"/>
      </rPr>
      <t xml:space="preserve">¿El control mitiga la causa?
SI
OBSERVACIONES: 
El proceso ajusto causa y atendió las recomendaciones emitidas en la evaluación realizada al segundo cuatrimestre en diciembre 2020. 
 </t>
    </r>
  </si>
  <si>
    <t xml:space="preserve">Se revisó las evidencias entregadas en Monitoreo MR I Cuatrimestre/ M.5 PPMQ
Actas de seguimiento a contratos así:
R1 C1 Acta de Seguimiento enero 2021 
R1 C1 Acta de Seguimiento febrero 2021
R1 C1 Acta de Seguimiento marzo 2021
R1C1 Acta de Seguimiento abril 2021
</t>
  </si>
  <si>
    <t>En las actas presentadas se observa los mantenimientos ejecutados en cada mes y los que se realizaron oportunamente, no obstante, los que no se reportan como oportunos los describen como mantenimientos que se realizaron antes o después de lo recomendado, lo que deja incertidumbre en el cumplimiento.</t>
  </si>
  <si>
    <t>Ajustar la redacción del control de acuerdo con las recomendaciones relacionadas en el diseño de control</t>
  </si>
  <si>
    <t xml:space="preserve">La revisión trimestral, puede permitir la materialización del riesgo
</t>
  </si>
  <si>
    <t xml:space="preserve">Se revisó las evidencias entregadas en Monitoreo MR 2021 I Cuatrimestre/ M.5 PPMQ
R4C2 Correos Informes GPS enero-febrero-marzo-abril 2021
R4C2 Programación mezcla enero-febrero -marzo 2021 (seguimiento GPS de entrega)
R4C2 Seguimiento trimestral I Insumos y despachos de materiales </t>
  </si>
  <si>
    <t>FUERTE</t>
  </si>
  <si>
    <t>MODERADO</t>
  </si>
  <si>
    <t>Incluir en el correo electrónico  el análisis de la verificación realizada en la ejecución del control. 
Revisar la periodicidad del control</t>
  </si>
  <si>
    <t>FUERTE + MODERADO
MODERADO</t>
  </si>
  <si>
    <t>DEBIL + FUERTE
DEBIL</t>
  </si>
  <si>
    <t>MODERADO + FUERTE
MODERADO</t>
  </si>
  <si>
    <r>
      <t>Se revisó las evidencias entregadas en Monitoreo MR 2021 I Cuatrimestre/ M.5 PPMQ
Actas de seguimiento a contratos así:
R1 C1 Acta de Reunion 10022021 (corte al 31 de enero</t>
    </r>
    <r>
      <rPr>
        <sz val="13"/>
        <color rgb="FFFF0000"/>
        <rFont val="Arial"/>
        <family val="2"/>
      </rPr>
      <t>) No se encuentran los anexos de seguimiento mencionados en el acta</t>
    </r>
    <r>
      <rPr>
        <sz val="13"/>
        <rFont val="Arial"/>
        <family val="2"/>
      </rPr>
      <t xml:space="preserve">
R1 C1 Acta de Reunion 08032021 (corte al 28 de febrero) </t>
    </r>
    <r>
      <rPr>
        <sz val="13"/>
        <color rgb="FFFF0000"/>
        <rFont val="Arial"/>
        <family val="2"/>
      </rPr>
      <t>No se encuentran los anexos de seguimiento mencionados en el acta</t>
    </r>
    <r>
      <rPr>
        <sz val="13"/>
        <rFont val="Arial"/>
        <family val="2"/>
      </rPr>
      <t xml:space="preserve">
</t>
    </r>
    <r>
      <rPr>
        <sz val="13"/>
        <color rgb="FFFF0000"/>
        <rFont val="Arial"/>
        <family val="2"/>
      </rPr>
      <t xml:space="preserve">Faltan actas del seguimiento realizado con corte a marzo y abril. Adicionalmente no se observan los anexos relacionados en las actas que corresponde al avance de contratos y es la fuente de información del control
</t>
    </r>
  </si>
  <si>
    <t>En las evidencias suministradas no es facil la identificación del responsable del control, asi mismo no se tiene certeza que el control se este ejecutando mensualmente .</t>
  </si>
  <si>
    <t>DEL MAPA DE RIESGOS - VERSIÓN_____del 31 de enero de 2021 ____</t>
  </si>
  <si>
    <t>Se identificó diferencia en el cálculo de la solidez del control, dado que el diseño del control evaluado por OCI es diferente a la registrada en el mapa de riesgos.
RECOMENDACIONES
Atender las observaciones y recomendaciones descritas en la hoja 3. EJECUCIÓN CONTROL .</t>
  </si>
  <si>
    <r>
      <t xml:space="preserve">OPCIÓN DE MANEJO </t>
    </r>
    <r>
      <rPr>
        <b/>
        <sz val="9"/>
        <color theme="9" tint="-0.249977111117893"/>
        <rFont val="Arial"/>
        <family val="2"/>
      </rPr>
      <t xml:space="preserve">-
</t>
    </r>
  </si>
  <si>
    <t>¿Las actividades que se desarrollan en el control realmente buscan por si sola prevenir o detectar las causas que pueden dar origen al riesgo, ejemplo Verificar, Validar Cotejar, Comparar, Revisar, etc.?</t>
  </si>
  <si>
    <t xml:space="preserve">Al no existir disponibilidad suficiente de vehículos, maquinaria, equipos y plantas industriales, disminuye la capacidad operativa para los distintos procesos  de entidad, afectando el cumplimiento de las metas e interrumpiendo actividades. </t>
  </si>
  <si>
    <t>Compromiso_de_la_informacion</t>
  </si>
  <si>
    <r>
      <t xml:space="preserve">Los </t>
    </r>
    <r>
      <rPr>
        <b/>
        <sz val="9"/>
        <rFont val="Arial"/>
        <family val="2"/>
      </rPr>
      <t>supervisores</t>
    </r>
    <r>
      <rPr>
        <sz val="9"/>
        <rFont val="Arial"/>
        <family val="2"/>
      </rPr>
      <t xml:space="preserve"> de los contratos informan el avance de la ejecucion acordo a la demanda </t>
    </r>
    <r>
      <rPr>
        <b/>
        <sz val="9"/>
        <rFont val="Arial"/>
        <family val="2"/>
      </rPr>
      <t>mensualmente,</t>
    </r>
    <r>
      <rPr>
        <sz val="9"/>
        <rFont val="Arial"/>
        <family val="2"/>
      </rPr>
      <t xml:space="preserve"> en mesa de trabajo se </t>
    </r>
    <r>
      <rPr>
        <b/>
        <sz val="9"/>
        <rFont val="Arial"/>
        <family val="2"/>
      </rPr>
      <t>verifican</t>
    </r>
    <r>
      <rPr>
        <sz val="9"/>
        <rFont val="Arial"/>
        <family val="2"/>
      </rPr>
      <t xml:space="preserve"> los estados contractuales (cantidades ejecutadas, plazos del contrato, estado de avance y necesidades del servicio) por el Gerente de Produccion, </t>
    </r>
    <r>
      <rPr>
        <b/>
        <sz val="9"/>
        <rFont val="Arial"/>
        <family val="2"/>
      </rPr>
      <t>generando trazabilidad</t>
    </r>
    <r>
      <rPr>
        <sz val="9"/>
        <rFont val="Arial"/>
        <family val="2"/>
      </rPr>
      <t xml:space="preserve"> mediante</t>
    </r>
    <r>
      <rPr>
        <b/>
        <sz val="9"/>
        <rFont val="Arial"/>
        <family val="2"/>
      </rPr>
      <t xml:space="preserve"> acta de reunion.</t>
    </r>
    <r>
      <rPr>
        <sz val="9"/>
        <rFont val="Arial"/>
        <family val="2"/>
      </rPr>
      <t xml:space="preserve">
</t>
    </r>
    <r>
      <rPr>
        <b/>
        <sz val="9"/>
        <rFont val="Arial"/>
        <family val="2"/>
      </rPr>
      <t>en caso de identificar variaciones</t>
    </r>
    <r>
      <rPr>
        <sz val="9"/>
        <rFont val="Arial"/>
        <family val="2"/>
      </rPr>
      <t xml:space="preserve"> en la ejecucion de los contratos se realizan ajustes a la capacidad ofertada (adiciones y/o prorrogas, nuevos contratos etc.) </t>
    </r>
  </si>
  <si>
    <t>Alimentar base de datos de gestion contractual</t>
  </si>
  <si>
    <t>base de datos actualizada mensualmente</t>
  </si>
  <si>
    <t>Biviana Duitama</t>
  </si>
  <si>
    <t>mensualmente</t>
  </si>
  <si>
    <t>(No. de acciones realizadas/No de acciones programadas)/100%</t>
  </si>
  <si>
    <t>Escalar el estado de inventario disponibilidad a STPI
reprogramacion de los mantenimientos no ejecutados
Escalar la gestion ante aseguradora</t>
  </si>
  <si>
    <t>correo electronico</t>
  </si>
  <si>
    <t>Gerente de Produccion
Ingenieros de apoyo mantenimiento, Carlos Garzon/Cristian Muñoz
Jose Frade</t>
  </si>
  <si>
    <t>cuando se requiera</t>
  </si>
  <si>
    <r>
      <rPr>
        <b/>
        <sz val="9"/>
        <rFont val="Arial"/>
        <family val="2"/>
      </rPr>
      <t>El responsable designado</t>
    </r>
    <r>
      <rPr>
        <sz val="9"/>
        <rFont val="Arial"/>
        <family val="2"/>
      </rPr>
      <t xml:space="preserve"> por la Gerente de Produccion de la gestion del mantenimiento </t>
    </r>
    <r>
      <rPr>
        <b/>
        <sz val="9"/>
        <rFont val="Arial"/>
        <family val="2"/>
      </rPr>
      <t>revisa</t>
    </r>
    <r>
      <rPr>
        <sz val="9"/>
        <rFont val="Arial"/>
        <family val="2"/>
      </rPr>
      <t xml:space="preserve"> el seguimiento de manera </t>
    </r>
    <r>
      <rPr>
        <b/>
        <sz val="9"/>
        <rFont val="Arial"/>
        <family val="2"/>
      </rPr>
      <t>mensual</t>
    </r>
    <r>
      <rPr>
        <sz val="9"/>
        <rFont val="Arial"/>
        <family val="2"/>
      </rPr>
      <t xml:space="preserve"> de la programacion de mantenimiento de plantas industriales, vehículos y maquinaria de acuerdo a las varibles de control, dicho seguimiento se realiza en mesa de trabajo dejando acta de reunion  como evidencia  del seguimiento. 
</t>
    </r>
    <r>
      <rPr>
        <b/>
        <sz val="9"/>
        <rFont val="Arial"/>
        <family val="2"/>
      </rPr>
      <t>De encontrar</t>
    </r>
    <r>
      <rPr>
        <sz val="9"/>
        <rFont val="Arial"/>
        <family val="2"/>
      </rPr>
      <t xml:space="preserve"> variaciones realiza las solicitudes de ajuste y reprogramación según los requerimientos del servicio y las metas de disponibilidad, quedando como evidencia el acta de reunion.</t>
    </r>
  </si>
  <si>
    <t>Reportar novedades de programacion e mantenimineto en reunion de comite mensual</t>
  </si>
  <si>
    <t>acta de reunion de comite</t>
  </si>
  <si>
    <t>Carlos Garzon/Cristian Muñoz</t>
  </si>
  <si>
    <t>(cantidad de mantenimientos ejecutados/cantidad de mantenimientos programados)/100%</t>
  </si>
  <si>
    <r>
      <t xml:space="preserve">El </t>
    </r>
    <r>
      <rPr>
        <b/>
        <sz val="9"/>
        <rFont val="Arial"/>
        <family val="2"/>
      </rPr>
      <t xml:space="preserve">Secretario Técnico del PESV </t>
    </r>
    <r>
      <rPr>
        <sz val="9"/>
        <rFont val="Arial"/>
        <family val="2"/>
      </rPr>
      <t xml:space="preserve">delegado por el Gerente de Produccion  </t>
    </r>
    <r>
      <rPr>
        <b/>
        <sz val="9"/>
        <rFont val="Arial"/>
        <family val="2"/>
      </rPr>
      <t>trimestralmente</t>
    </r>
    <r>
      <rPr>
        <sz val="9"/>
        <rFont val="Arial"/>
        <family val="2"/>
      </rPr>
      <t xml:space="preserve"> </t>
    </r>
    <r>
      <rPr>
        <b/>
        <sz val="9"/>
        <rFont val="Arial"/>
        <family val="2"/>
      </rPr>
      <t xml:space="preserve">verifica </t>
    </r>
    <r>
      <rPr>
        <sz val="9"/>
        <rFont val="Arial"/>
        <family val="2"/>
      </rPr>
      <t>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t>
    </r>
    <r>
      <rPr>
        <b/>
        <sz val="9"/>
        <rFont val="Arial"/>
        <family val="2"/>
      </rPr>
      <t xml:space="preserve"> acta de reunión  trazabilidad del a</t>
    </r>
    <r>
      <rPr>
        <sz val="9"/>
        <rFont val="Arial"/>
        <family val="2"/>
      </rPr>
      <t xml:space="preserve">nálisis realizado.
</t>
    </r>
    <r>
      <rPr>
        <b/>
        <sz val="9"/>
        <rFont val="Arial"/>
        <family val="2"/>
      </rPr>
      <t>Ante las ocurrencia</t>
    </r>
    <r>
      <rPr>
        <sz val="9"/>
        <rFont val="Arial"/>
        <family val="2"/>
      </rPr>
      <t xml:space="preserve">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r>
  </si>
  <si>
    <t>Re-capacitacion y re-inducciones PESV a personal involucrado en accidentes de tránsito.</t>
  </si>
  <si>
    <t>acta de re reunión de re-capacitaciones</t>
  </si>
  <si>
    <t>Eliana Caycedo</t>
  </si>
  <si>
    <t>re-capacitaciones ejecutadas / programadas. minimo 80%</t>
  </si>
  <si>
    <t xml:space="preserve">Inoportunidad en la entrega a la SPI de mezclas e insumos para las intervencines de la Unidad </t>
  </si>
  <si>
    <r>
      <rPr>
        <sz val="9"/>
        <color rgb="FF002060"/>
        <rFont val="Arial"/>
        <family val="2"/>
      </rPr>
      <t xml:space="preserve">Deficiencias en </t>
    </r>
    <r>
      <rPr>
        <sz val="9"/>
        <rFont val="Arial"/>
        <family val="2"/>
      </rPr>
      <t xml:space="preserve">No programar el material e insumos suficientes para cumplir con las solicitudes realizadas. </t>
    </r>
  </si>
  <si>
    <r>
      <rPr>
        <b/>
        <sz val="9"/>
        <rFont val="Arial"/>
        <family val="2"/>
      </rPr>
      <t>El líder de producción</t>
    </r>
    <r>
      <rPr>
        <sz val="9"/>
        <rFont val="Arial"/>
        <family val="2"/>
      </rPr>
      <t xml:space="preserve"> (asignado por la Gerencia de Producción, según obligaciones contractuales ) </t>
    </r>
    <r>
      <rPr>
        <b/>
        <sz val="9"/>
        <rFont val="Arial"/>
        <family val="2"/>
      </rPr>
      <t>verifica</t>
    </r>
    <r>
      <rPr>
        <sz val="9"/>
        <rFont val="Arial"/>
        <family val="2"/>
      </rPr>
      <t xml:space="preserve"> de manera </t>
    </r>
    <r>
      <rPr>
        <b/>
        <sz val="9"/>
        <rFont val="Arial"/>
        <family val="2"/>
      </rPr>
      <t>trimestral</t>
    </r>
    <r>
      <rPr>
        <sz val="9"/>
        <rFont val="Arial"/>
        <family val="2"/>
      </rPr>
      <t xml:space="preserve">  el  kardex de materiales PPMQ-DI-011  y la bitacora de producción PPMQ-DI-009 en la  que se registran los ingresos  de insumos y materias primas por bascula y los consumos vs el inventario disponible</t>
    </r>
    <r>
      <rPr>
        <b/>
        <sz val="9"/>
        <rFont val="Arial"/>
        <family val="2"/>
      </rPr>
      <t xml:space="preserve"> generando como trazabilidad las programaciones</t>
    </r>
    <r>
      <rPr>
        <sz val="9"/>
        <rFont val="Arial"/>
        <family val="2"/>
      </rPr>
      <t xml:space="preserve"> semanales de materiales que son solicitadas a los supervisores de contratos de los diferentes insumos requeridos para la producción, mediante el diligenicamiento del formato PPMQ-FM-039 solicitud interna y externa de materiales (en caso de aplicar este formato)
</t>
    </r>
    <r>
      <rPr>
        <b/>
        <sz val="9"/>
        <rFont val="Arial"/>
        <family val="2"/>
      </rPr>
      <t xml:space="preserve">En caso de </t>
    </r>
    <r>
      <rPr>
        <sz val="9"/>
        <rFont val="Arial"/>
        <family val="2"/>
      </rPr>
      <t xml:space="preserve"> presentarse alarmas ( por exceso de insumo o por faltante del mismo) respecto a las programaciones, el lider de producción, notificará a la supervisión del contrato las novedades presentadas.</t>
    </r>
  </si>
  <si>
    <t>Alimentar base de datos produccion</t>
  </si>
  <si>
    <t>Escalar el estado de inventario a STPI</t>
  </si>
  <si>
    <t>gerente de produccion</t>
  </si>
  <si>
    <r>
      <rPr>
        <b/>
        <sz val="9"/>
        <rFont val="Arial"/>
        <family val="2"/>
      </rPr>
      <t>El líder de producción</t>
    </r>
    <r>
      <rPr>
        <sz val="9"/>
        <rFont val="Arial"/>
        <family val="2"/>
      </rPr>
      <t xml:space="preserve"> (asignado por la Gerencia de Producción, según obligaciones contractuales) </t>
    </r>
    <r>
      <rPr>
        <b/>
        <sz val="9"/>
        <rFont val="Arial"/>
        <family val="2"/>
      </rPr>
      <t>verifica</t>
    </r>
    <r>
      <rPr>
        <sz val="9"/>
        <rFont val="Arial"/>
        <family val="2"/>
      </rPr>
      <t xml:space="preserve"> de manera </t>
    </r>
    <r>
      <rPr>
        <b/>
        <sz val="9"/>
        <rFont val="Arial"/>
        <family val="2"/>
      </rPr>
      <t>mensual</t>
    </r>
    <r>
      <rPr>
        <sz val="9"/>
        <rFont val="Arial"/>
        <family val="2"/>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t>
    </r>
    <r>
      <rPr>
        <b/>
        <sz val="9"/>
        <rFont val="Arial"/>
        <family val="2"/>
      </rPr>
      <t>actas de reunión.</t>
    </r>
    <r>
      <rPr>
        <sz val="9"/>
        <rFont val="Arial"/>
        <family val="2"/>
      </rPr>
      <t xml:space="preserve">
En éstos espacios de trabajo, </t>
    </r>
    <r>
      <rPr>
        <b/>
        <sz val="9"/>
        <rFont val="Arial"/>
        <family val="2"/>
      </rPr>
      <t xml:space="preserve">En caso de presentarse </t>
    </r>
    <r>
      <rPr>
        <sz val="9"/>
        <rFont val="Arial"/>
        <family val="2"/>
      </rPr>
      <t xml:space="preserve"> o identificar  novedades en los contratos se deberán realizar los ajustes a la capacidad ofertada ( adiciones y/o prorrogas, nuevos contratos etc.)  </t>
    </r>
  </si>
  <si>
    <r>
      <rPr>
        <b/>
        <sz val="9"/>
        <rFont val="Arial"/>
        <family val="2"/>
      </rPr>
      <t xml:space="preserve">El Líder encargado </t>
    </r>
    <r>
      <rPr>
        <sz val="9"/>
        <rFont val="Arial"/>
        <family val="2"/>
      </rPr>
      <t xml:space="preserve">de Provisión de Maquinaria delegado por la Gerencia de Producción, </t>
    </r>
    <r>
      <rPr>
        <b/>
        <sz val="9"/>
        <rFont val="Arial"/>
        <family val="2"/>
      </rPr>
      <t>verifica</t>
    </r>
    <r>
      <rPr>
        <sz val="9"/>
        <rFont val="Arial"/>
        <family val="2"/>
      </rPr>
      <t xml:space="preserve"> y presenta </t>
    </r>
    <r>
      <rPr>
        <b/>
        <sz val="9"/>
        <rFont val="Arial"/>
        <family val="2"/>
      </rPr>
      <t>mensualmente</t>
    </r>
    <r>
      <rPr>
        <sz val="9"/>
        <rFont val="Arial"/>
        <family val="2"/>
      </rPr>
      <t xml:space="preserv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t>
    </r>
    <r>
      <rPr>
        <b/>
        <sz val="9"/>
        <rFont val="Arial"/>
        <family val="2"/>
      </rPr>
      <t>del acta de reunión  trazabilidad</t>
    </r>
    <r>
      <rPr>
        <sz val="9"/>
        <rFont val="Arial"/>
        <family val="2"/>
      </rPr>
      <t xml:space="preserve"> del análisis realizado y el informe de GPS.
</t>
    </r>
    <r>
      <rPr>
        <b/>
        <sz val="9"/>
        <rFont val="Arial"/>
        <family val="2"/>
      </rPr>
      <t>En caso de identificar anomalía</t>
    </r>
    <r>
      <rPr>
        <sz val="9"/>
        <rFont val="Arial"/>
        <family val="2"/>
      </rPr>
      <t>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</si>
  <si>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 xml:space="preserve">Revisar la información relacionada con el geoposicionamiento y generar analisis por medio de un informe que gestione la tomar decisiones que permitan disminuir la ocurrencia de eventos. </t>
  </si>
  <si>
    <t>cuatrimestral</t>
  </si>
  <si>
    <t>usos no autorizados / programacion  maximo 10%</t>
  </si>
  <si>
    <t>Informar a la subdirección de produción e intervención para escalar las acciones de contingencia.</t>
  </si>
  <si>
    <t>Correo electronico informando la situación</t>
  </si>
  <si>
    <t>Gerente de producción</t>
  </si>
  <si>
    <t>Sobrecostos y
Disminución de disponibilidad de  los vehículos y maquinaria.desconocimiento de la ubicación de los equipos</t>
  </si>
  <si>
    <r>
      <rPr>
        <b/>
        <sz val="9"/>
        <rFont val="Arial"/>
        <family val="2"/>
      </rPr>
      <t xml:space="preserve">El lider de </t>
    </r>
    <r>
      <rPr>
        <sz val="9"/>
        <rFont val="Arial"/>
        <family val="2"/>
      </rPr>
      <t xml:space="preserve">PDM realiza  la </t>
    </r>
    <r>
      <rPr>
        <b/>
        <sz val="9"/>
        <rFont val="Arial"/>
        <family val="2"/>
      </rPr>
      <t>verificacion y seguimiento</t>
    </r>
    <r>
      <rPr>
        <sz val="9"/>
        <rFont val="Arial"/>
        <family val="2"/>
      </rPr>
      <t xml:space="preserve"> a la gestion de la base de datos de asignacion de vehiculos y maquinaria de manera </t>
    </r>
    <r>
      <rPr>
        <b/>
        <sz val="9"/>
        <rFont val="Arial"/>
        <family val="2"/>
      </rPr>
      <t>mensual</t>
    </r>
    <r>
      <rPr>
        <sz val="9"/>
        <rFont val="Arial"/>
        <family val="2"/>
      </rPr>
      <t xml:space="preserve">,  </t>
    </r>
    <r>
      <rPr>
        <b/>
        <sz val="9"/>
        <rFont val="Arial"/>
        <family val="2"/>
      </rPr>
      <t xml:space="preserve">si encuenta alteraciones o falta </t>
    </r>
    <r>
      <rPr>
        <sz val="9"/>
        <rFont val="Arial"/>
        <family val="2"/>
      </rPr>
      <t>de continuidad en la asignacion realizara ajustes y corroboracion con tarjetas de operación, la evidencia del control es acta de verificacion con el equipo de PDM</t>
    </r>
  </si>
  <si>
    <t xml:space="preserve">actualizacion de base de datos de asignacion  </t>
  </si>
  <si>
    <t xml:space="preserve">BD asignacion </t>
  </si>
  <si>
    <t>solicitados /asignados</t>
  </si>
  <si>
    <r>
      <rPr>
        <b/>
        <sz val="9"/>
        <rFont val="Arial"/>
        <family val="2"/>
      </rPr>
      <t>El líder de producción</t>
    </r>
    <r>
      <rPr>
        <sz val="9"/>
        <rFont val="Arial"/>
        <family val="2"/>
      </rPr>
      <t xml:space="preserve"> (asignado por la Gerencia de Producción, según obligaciones contractuales) </t>
    </r>
    <r>
      <rPr>
        <b/>
        <sz val="9"/>
        <rFont val="Arial"/>
        <family val="2"/>
      </rPr>
      <t>verifica</t>
    </r>
    <r>
      <rPr>
        <sz val="9"/>
        <rFont val="Arial"/>
        <family val="2"/>
      </rPr>
      <t xml:space="preserve"> de manera </t>
    </r>
    <r>
      <rPr>
        <b/>
        <sz val="9"/>
        <rFont val="Arial"/>
        <family val="2"/>
      </rPr>
      <t>trimestral</t>
    </r>
    <r>
      <rPr>
        <sz val="9"/>
        <rFont val="Arial"/>
        <family val="2"/>
      </rPr>
      <t xml:space="preserve">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t>
    </r>
    <r>
      <rPr>
        <b/>
        <sz val="9"/>
        <rFont val="Arial"/>
        <family val="2"/>
      </rPr>
      <t xml:space="preserve">correo electronico </t>
    </r>
    <r>
      <rPr>
        <sz val="9"/>
        <rFont val="Arial"/>
        <family val="2"/>
      </rPr>
      <t xml:space="preserve">a la Gerencia de producción.
</t>
    </r>
    <r>
      <rPr>
        <b/>
        <sz val="9"/>
        <rFont val="Arial"/>
        <family val="2"/>
      </rPr>
      <t>De encontrar diferencias</t>
    </r>
    <r>
      <rPr>
        <sz val="9"/>
        <rFont val="Arial"/>
        <family val="2"/>
      </rPr>
      <t xml:space="preserve"> el Gerente de producción solicita las verificaciones correspondientes respecto a los tiquetes de báscula de entrada y salida en inventario físico y la base de datos para identificar el faltante y escalar al área correspondiente para iniciar la  investigación.</t>
    </r>
  </si>
  <si>
    <t>generar informe de produccion trimestral</t>
  </si>
  <si>
    <t>Informe de produccion</t>
  </si>
  <si>
    <t xml:space="preserve">informe de produccion </t>
  </si>
  <si>
    <t xml:space="preserve">Líder de producción/lider de operaciones </t>
  </si>
  <si>
    <r>
      <rPr>
        <b/>
        <sz val="9"/>
        <rFont val="Arial"/>
        <family val="2"/>
      </rPr>
      <t>Personal asignado</t>
    </r>
    <r>
      <rPr>
        <sz val="9"/>
        <rFont val="Arial"/>
        <family val="2"/>
      </rPr>
      <t xml:space="preserve"> por la Gerencia de Producción,  </t>
    </r>
    <r>
      <rPr>
        <b/>
        <sz val="9"/>
        <rFont val="Arial"/>
        <family val="2"/>
      </rPr>
      <t>verifica</t>
    </r>
    <r>
      <rPr>
        <sz val="9"/>
        <rFont val="Arial"/>
        <family val="2"/>
      </rPr>
      <t xml:space="preserve"> </t>
    </r>
    <r>
      <rPr>
        <b/>
        <sz val="9"/>
        <rFont val="Arial"/>
        <family val="2"/>
      </rPr>
      <t>trimestralmente</t>
    </r>
    <r>
      <rPr>
        <sz val="9"/>
        <rFont val="Arial"/>
        <family val="2"/>
      </rPr>
      <t xml:space="preserve">  mediante GPS  la entrega de las mezclas en los CIV autorizados, este reporte se enviará via correo electronico al equipo de producción.
</t>
    </r>
    <r>
      <rPr>
        <b/>
        <sz val="9"/>
        <rFont val="Arial"/>
        <family val="2"/>
      </rPr>
      <t>En caso de presentarse</t>
    </r>
    <r>
      <rPr>
        <sz val="9"/>
        <rFont val="Arial"/>
        <family val="2"/>
      </rPr>
      <t xml:space="preserve"> novedades se deberá escalar y/o notifcar a las áres correspondientes para iniciar la investigación atendiendo los protocolos establecidos en cuanto a seguimiento satelital con GPS.</t>
    </r>
  </si>
  <si>
    <t xml:space="preserve">entregar informe de seguimiento del despacho de las mezclas autorizadas para las diferentes interveniciones
</t>
  </si>
  <si>
    <t>Acta de reunion de verificacion</t>
  </si>
  <si>
    <t xml:space="preserve">                                                                                                                                                                                                                                                                                                                                                                                                                                                                                                                                                                                                                                                                                                                                                                                                                                                                                                                                                                                                                                                                                                                                                                                                                                                                                                                                                                                                                                                                                                                                                               6´pñññññññññññññññññ´´´´´´´´´´´´´´´´´´´´´´´´´´´´´´´´´´´´´´´´´´´´´´´´´´´´´´´´´´´´´´´´´´´´´´´´´´´´´´´´´´´´´´´´´´´´´´´´´´´´´´´´´´´´´´´´´´´´´´´´´´´´´´´´´´´´´´´´´´´´´´´´´´´´´´´´´´´´´´ñññ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p999999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8ii99999999999</t>
  </si>
  <si>
    <t>Gerente de Producción-Diana Paola Muñoz García</t>
  </si>
  <si>
    <t>1. Disponibilidad insuficiente de vehículos, maquinaria, equipos y plantas industriales para suplir las necesidades de las diferentes dependencias de la entidad</t>
  </si>
  <si>
    <t xml:space="preserve">
Acta de reunión mensual generando trazabilidad de los estados contractuales de las cantidades ejecutadas, plazos del contrato, estado de avance y necesidades del servicio</t>
  </si>
  <si>
    <t xml:space="preserve">
Acta de reunión mensual como evidencia  del seguimiento del cumplimiento la programación del mantenimiento
</t>
  </si>
  <si>
    <t xml:space="preserve">3. El Secretario Técnico del PESV delegado por el Gerente de Producción  trimestralmente verifica el volumen de incidentes y accidentes presentados en el periodo de análisis y presenta ante el mesa de trabajo de vehículos la base de datos PPMQ-DI-001. Base de datos comportamientos viales  la cual incluye datos de accidentalidad y de gestión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</si>
  <si>
    <t xml:space="preserve">acta de reunión trimestral  trazabilidad del análisis realizado
Base de datos comportamientos viales PPMQ-DI-001 
Correos (de gestión ante la aseguradora)
</t>
  </si>
  <si>
    <t xml:space="preserve">2. Inoportunidad en la entrega a la SPI de mezclas e insumos para las intervenciones de la Unidad </t>
  </si>
  <si>
    <r>
      <t xml:space="preserve">4.  El líder de producción (asignado por la Gerencia de Producción, según obligaciones contractuales ) </t>
    </r>
    <r>
      <rPr>
        <b/>
        <sz val="14"/>
        <rFont val="Calibri"/>
        <family val="2"/>
        <scheme val="minor"/>
      </rPr>
      <t>verifica</t>
    </r>
    <r>
      <rPr>
        <sz val="14"/>
        <rFont val="Calibri"/>
        <family val="2"/>
        <scheme val="minor"/>
      </rPr>
      <t xml:space="preserve"> de manera </t>
    </r>
    <r>
      <rPr>
        <b/>
        <sz val="14"/>
        <rFont val="Calibri"/>
        <family val="2"/>
        <scheme val="minor"/>
      </rPr>
      <t>trimestral</t>
    </r>
    <r>
      <rPr>
        <sz val="14"/>
        <rFont val="Calibri"/>
        <family val="2"/>
        <scheme val="minor"/>
      </rPr>
      <t xml:space="preserve">  el  kardex de materiales PPMQ-DI-011  y la bitácora de producción PPMQ-DI-009 en la  que se registran los ingresos  de insumos y materias primas por bascula y los consumos vs el inventario disponible </t>
    </r>
    <r>
      <rPr>
        <b/>
        <sz val="14"/>
        <rFont val="Calibri"/>
        <family val="2"/>
        <scheme val="minor"/>
      </rPr>
      <t>generando como trazabilidad las programaciones semanales</t>
    </r>
    <r>
      <rPr>
        <sz val="14"/>
        <rFont val="Calibri"/>
        <family val="2"/>
        <scheme val="minor"/>
      </rPr>
      <t xml:space="preserve"> de materiales que son solicitadas a los supervisores de contratos de los diferentes insumos requeridos para la producción, </t>
    </r>
    <r>
      <rPr>
        <b/>
        <sz val="14"/>
        <rFont val="Calibri"/>
        <family val="2"/>
        <scheme val="minor"/>
      </rPr>
      <t>mediante el diligenciamiento del formato PPMQ-FM-039 solicitud interna y externa de materiales (en caso de aplicar este formato)</t>
    </r>
    <r>
      <rPr>
        <sz val="14"/>
        <rFont val="Calibri"/>
        <family val="2"/>
        <scheme val="minor"/>
      </rPr>
      <t xml:space="preserve">
</t>
    </r>
    <r>
      <rPr>
        <b/>
        <sz val="14"/>
        <rFont val="Calibri"/>
        <family val="2"/>
        <scheme val="minor"/>
      </rPr>
      <t xml:space="preserve">En caso de  presentarse alarmas </t>
    </r>
    <r>
      <rPr>
        <sz val="14"/>
        <rFont val="Calibri"/>
        <family val="2"/>
        <scheme val="minor"/>
      </rPr>
      <t>( por exceso de insumo o por faltante del mismo) respecto a las programaciones, el líder de producción, notificará a la supervisión del contrato las novedades presentadas.</t>
    </r>
  </si>
  <si>
    <t>verificación trimestral de BD (kardex de materiales PPMQ-DI-011  y la bitácora de producción PPMQ-DI-009)</t>
  </si>
  <si>
    <t xml:space="preserve">Acta de reunión mensual de seguimiento de gestión de la gerencia en la cual se incluye seguimiento de contratos </t>
  </si>
  <si>
    <t>3.  Posibilidad de recibir o solicitar cualquier dádiva o beneficio a nombre propio o de terceros con el fin de usar sin  autorización o  hurtar vehículos y maquinaria  de la Entidad  a cargo de la Gerencia de Producción para beneficio de terceros</t>
  </si>
  <si>
    <r>
      <t>6.El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t>
    </r>
    <r>
      <rPr>
        <b/>
        <sz val="14"/>
        <rFont val="Calibri"/>
        <family val="2"/>
        <scheme val="minor"/>
      </rPr>
      <t>ejando a través del acta de reunión  trazabilidad del análisis realizado y el informe de GPS.</t>
    </r>
    <r>
      <rPr>
        <sz val="14"/>
        <rFont val="Calibri"/>
        <family val="2"/>
        <scheme val="minor"/>
      </rPr>
      <t xml:space="preserve">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</si>
  <si>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 xml:space="preserve">Acta de reunión mensual trazabilidad del análisis realizado 
base de datos  comportamientos viales PPMQ-DI-001
informe de GPS
</t>
  </si>
  <si>
    <r>
      <t>7. El líder de PDM realiza  la verificación y seguimiento a la gestión de la base de datos de asignación de vehículos y maquinaria de manera mensual,  si encuenta alteraciones o falta de continuidad en la asignación realizara ajustes y corroboración con tarjetas de operación,</t>
    </r>
    <r>
      <rPr>
        <b/>
        <sz val="14"/>
        <rFont val="Calibri"/>
        <family val="2"/>
        <scheme val="minor"/>
      </rPr>
      <t xml:space="preserve"> la evidencia del control es acta de verificación con el equipo de PDM</t>
    </r>
  </si>
  <si>
    <t>Acta de reunión mensual de verificación con el equipo de PDM
base de datos de asignación de vehículos y maquinaria</t>
  </si>
  <si>
    <t xml:space="preserve">4. Posibilidad de Perdida, hurto o  uso inadecuado de materia prima y material producido </t>
  </si>
  <si>
    <r>
      <t xml:space="preserve">8. El líder de producción (asignado por la Gerencia de Producción, según obligaciones contractuales) verifica de manera trimestral el  kardex de materiales PPMQ-DI-011  y bitácora de producción PPMQ-DI-009 en el  que se registran los ingresos  de insumos y materias primas por bascula y los consumos vs el inventario disponible junto con las producciones realizadas. Se comparte la actualización de esta información como evidencia del </t>
    </r>
    <r>
      <rPr>
        <b/>
        <sz val="14"/>
        <rFont val="Calibri"/>
        <family val="2"/>
        <scheme val="minor"/>
      </rPr>
      <t>control  mediante correo electrónico a la Gerencia de producción.</t>
    </r>
    <r>
      <rPr>
        <sz val="14"/>
        <rFont val="Calibri"/>
        <family val="2"/>
        <scheme val="minor"/>
      </rPr>
      <t xml:space="preserve">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</si>
  <si>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t>9. Personal asignado por la Gerencia de Producción,  verifica trimestralmente  mediante GPS  la entrega de las mezclas en los CIV autorizados, este reporte se enviará vía correo electrónico al equipo de producción.
En caso de presentarse novedades se deberá escalar y/o notificar a las ares correspondientes para iniciar la investigación atendiendo los protocolos establecidos en cuanto a seguimiento satelital con GPS.</t>
  </si>
  <si>
    <t>correo electrónico de verificación trimestral GPS de la entrega de las mezclas en los CIV autorizados</t>
  </si>
  <si>
    <t>RESPONSABLE (Nombre/
Dependencia)</t>
  </si>
  <si>
    <t>RIESGO ALTO</t>
  </si>
  <si>
    <t>1. Alimentar base de datos de gestión contractual</t>
  </si>
  <si>
    <t>Biviana Duitama/Gerencia de Producción</t>
  </si>
  <si>
    <t>mensual</t>
  </si>
  <si>
    <t>Base de datos al día</t>
  </si>
  <si>
    <t>2. Reportar novedades de programación Y mantenimiento en reunión de comité mensual</t>
  </si>
  <si>
    <t>Carlos Garzón y Cristian Muñoz, Edward Vanegas/Gerencia de Producción</t>
  </si>
  <si>
    <t>reporte de novedades</t>
  </si>
  <si>
    <t>3. Re-capacitación y re-inducciones PESV a personal involucrado en accidentes de tránsito.</t>
  </si>
  <si>
    <t>Eliana Caycedo/Gerencia de Producción</t>
  </si>
  <si>
    <t>Actas de re-capacitación y re - inducción</t>
  </si>
  <si>
    <t xml:space="preserve">RIESGO MODERADO </t>
  </si>
  <si>
    <t>4.Alimentar base de datos producción</t>
  </si>
  <si>
    <t>Stefany Ospino/Gerencia de Producción</t>
  </si>
  <si>
    <t xml:space="preserve">5. Revisar la información relacionada con el geoposicionamiento y generar análisis por medio de un informe que gestione la tomar decisiones que permitan disminuir la ocurrencia de eventos. </t>
  </si>
  <si>
    <t>Magda Rivera/Gerencia de Producción</t>
  </si>
  <si>
    <t xml:space="preserve">6. actualización de base de datos de asignación  </t>
  </si>
  <si>
    <t>7. generar informe de producción trimestral</t>
  </si>
  <si>
    <t>William Sánchez/Gerencia de Producción</t>
  </si>
  <si>
    <t>informe de producción</t>
  </si>
  <si>
    <t xml:space="preserve">8. entregar informe de seguimiento del despacho de las mezclas autorizadas para las diferentes intervenciones
</t>
  </si>
  <si>
    <t>La carencia de sistemas de información asociados al control de los procesos productivos, inventarios y logística dificultan el seguimiento, consolidación y uso de la información y la trazabilidad de los datos generados en el proceso como soporte para la toma de decisiones</t>
  </si>
  <si>
    <t>1. ¿Existen nuevos eventos, actores o elementos en el contexto estratégico del proceso?  SI______ NO ___X__ ¿Cuáles?</t>
  </si>
  <si>
    <t>,</t>
  </si>
  <si>
    <t>,,</t>
  </si>
  <si>
    <t>3. ¿Se realizaron cambios en el Mapa de Riesgos del Proceso? SI____ NO __X_ ¿Cuáles?</t>
  </si>
  <si>
    <t>Se ajusto el Mapa de riesgos del proceso según las observaciones de las mesas de trabajo con OAP y las actualizaciones realizadas a los procedimientos</t>
  </si>
  <si>
    <t>Diana Paola Muñoz García</t>
  </si>
  <si>
    <t>German Andrés Hernández Matiz</t>
  </si>
  <si>
    <t xml:space="preserve"> Posibilidad de recibir o solicitar cualquier dádiva o beneficio a nombre propio o de terceros con el fin de usar sin  autorizacion o  hurtar vehículos y maquinaria  de la Entidad  a cargo de la Gerencia de Produccion para beneficio de terceros</t>
  </si>
  <si>
    <r>
      <t xml:space="preserve">El </t>
    </r>
    <r>
      <rPr>
        <b/>
        <sz val="14"/>
        <color rgb="FF00B050"/>
        <rFont val="Arial"/>
        <family val="2"/>
      </rPr>
      <t>Líder encargado</t>
    </r>
    <r>
      <rPr>
        <sz val="14"/>
        <color rgb="FF00B050"/>
        <rFont val="Arial"/>
        <family val="2"/>
      </rPr>
      <t xml:space="preserve"> de Provisión de Maquinaria delegado por la Gerencia de Producción, </t>
    </r>
    <r>
      <rPr>
        <b/>
        <sz val="14"/>
        <color rgb="FF00B050"/>
        <rFont val="Arial"/>
        <family val="2"/>
      </rPr>
      <t>verifica</t>
    </r>
    <r>
      <rPr>
        <sz val="14"/>
        <color rgb="FF00B050"/>
        <rFont val="Arial"/>
        <family val="2"/>
      </rPr>
      <t xml:space="preserve"> y presenta </t>
    </r>
    <r>
      <rPr>
        <b/>
        <sz val="14"/>
        <color rgb="FF00B050"/>
        <rFont val="Arial"/>
        <family val="2"/>
      </rPr>
      <t>mensualmente</t>
    </r>
    <r>
      <rPr>
        <sz val="14"/>
        <color rgb="FF00B050"/>
        <rFont val="Arial"/>
        <family val="2"/>
      </rPr>
      <t xml:space="preserv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t>
    </r>
    <r>
      <rPr>
        <b/>
        <sz val="14"/>
        <color rgb="FF00B050"/>
        <rFont val="Arial"/>
        <family val="2"/>
      </rPr>
      <t>acta de reunión  trazabilidad</t>
    </r>
    <r>
      <rPr>
        <sz val="14"/>
        <color rgb="FF00B050"/>
        <rFont val="Arial"/>
        <family val="2"/>
      </rPr>
      <t xml:space="preserve">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</si>
  <si>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r>
      <t xml:space="preserve">El </t>
    </r>
    <r>
      <rPr>
        <b/>
        <sz val="14"/>
        <rFont val="Arial"/>
        <family val="2"/>
      </rPr>
      <t>Líder encargado</t>
    </r>
    <r>
      <rPr>
        <sz val="14"/>
        <rFont val="Arial"/>
        <family val="2"/>
      </rPr>
      <t xml:space="preserve"> de Provisión de Maquinaria delegado por la Gerencia de Producción, </t>
    </r>
    <r>
      <rPr>
        <b/>
        <sz val="14"/>
        <rFont val="Arial"/>
        <family val="2"/>
      </rPr>
      <t>verifica</t>
    </r>
    <r>
      <rPr>
        <sz val="14"/>
        <rFont val="Arial"/>
        <family val="2"/>
      </rPr>
      <t xml:space="preserve"> y presenta </t>
    </r>
    <r>
      <rPr>
        <b/>
        <sz val="14"/>
        <rFont val="Arial"/>
        <family val="2"/>
      </rPr>
      <t>mensualmente</t>
    </r>
    <r>
      <rPr>
        <sz val="14"/>
        <rFont val="Arial"/>
        <family val="2"/>
      </rPr>
      <t xml:space="preserv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t>
    </r>
    <r>
      <rPr>
        <b/>
        <sz val="14"/>
        <rFont val="Arial"/>
        <family val="2"/>
      </rPr>
      <t>acta de reunión  trazabilidad</t>
    </r>
    <r>
      <rPr>
        <sz val="14"/>
        <rFont val="Arial"/>
        <family val="2"/>
      </rPr>
      <t xml:space="preserve">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t>
    </r>
  </si>
  <si>
    <t>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t>
  </si>
  <si>
    <r>
      <t xml:space="preserve">El </t>
    </r>
    <r>
      <rPr>
        <b/>
        <sz val="14"/>
        <color rgb="FF00B050"/>
        <rFont val="Arial"/>
        <family val="2"/>
      </rPr>
      <t>lider</t>
    </r>
    <r>
      <rPr>
        <sz val="14"/>
        <color rgb="FF00B050"/>
        <rFont val="Arial"/>
        <family val="2"/>
      </rPr>
      <t xml:space="preserve"> de PDM realiza  la </t>
    </r>
    <r>
      <rPr>
        <b/>
        <sz val="14"/>
        <color rgb="FF00B050"/>
        <rFont val="Arial"/>
        <family val="2"/>
      </rPr>
      <t>verificacion y seguimiento</t>
    </r>
    <r>
      <rPr>
        <sz val="14"/>
        <color rgb="FF00B050"/>
        <rFont val="Arial"/>
        <family val="2"/>
      </rPr>
      <t xml:space="preserve"> a la gestion de la base de datos de asignacion de vehiculos y maquinaria de manera </t>
    </r>
    <r>
      <rPr>
        <b/>
        <sz val="14"/>
        <color rgb="FF00B050"/>
        <rFont val="Arial"/>
        <family val="2"/>
      </rPr>
      <t>mensual</t>
    </r>
    <r>
      <rPr>
        <sz val="14"/>
        <color rgb="FF00B050"/>
        <rFont val="Arial"/>
        <family val="2"/>
      </rPr>
      <t>,  si encuenta alteraciones o falta de continuidad en la asignacion realizara ajustes y corroboracion con tarjetas de operación, la evidencia del control es acta de verificacion con el equipo de PDM</t>
    </r>
  </si>
  <si>
    <t xml:space="preserve">Posibilidad de Perdida, hurto o  uso inadecuado de materia prima y material producido  </t>
  </si>
  <si>
    <r>
      <t xml:space="preserve">El </t>
    </r>
    <r>
      <rPr>
        <b/>
        <sz val="14"/>
        <color rgb="FF00B050"/>
        <rFont val="Arial"/>
        <family val="2"/>
      </rPr>
      <t>líder de producción</t>
    </r>
    <r>
      <rPr>
        <sz val="14"/>
        <color rgb="FF00B050"/>
        <rFont val="Arial"/>
        <family val="2"/>
      </rPr>
      <t xml:space="preserve"> (asignado por la Gerencia de Producción, según obligaciones contractuales) </t>
    </r>
    <r>
      <rPr>
        <b/>
        <sz val="14"/>
        <color rgb="FF00B050"/>
        <rFont val="Arial"/>
        <family val="2"/>
      </rPr>
      <t>verifica</t>
    </r>
    <r>
      <rPr>
        <sz val="14"/>
        <color rgb="FF00B050"/>
        <rFont val="Arial"/>
        <family val="2"/>
      </rPr>
      <t xml:space="preserve"> de manera </t>
    </r>
    <r>
      <rPr>
        <b/>
        <sz val="14"/>
        <color rgb="FF00B050"/>
        <rFont val="Arial"/>
        <family val="2"/>
      </rPr>
      <t>trimestral</t>
    </r>
    <r>
      <rPr>
        <sz val="14"/>
        <color rgb="FF00B050"/>
        <rFont val="Arial"/>
        <family val="2"/>
      </rPr>
      <t xml:space="preserve">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t>
    </r>
    <r>
      <rPr>
        <b/>
        <sz val="14"/>
        <color rgb="FF00B050"/>
        <rFont val="Arial"/>
        <family val="2"/>
      </rPr>
      <t>mediante correo electronico</t>
    </r>
    <r>
      <rPr>
        <sz val="14"/>
        <color rgb="FF00B050"/>
        <rFont val="Arial"/>
        <family val="2"/>
      </rPr>
      <t xml:space="preserve">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t>
    </r>
  </si>
  <si>
    <r>
      <rPr>
        <b/>
        <sz val="14"/>
        <color rgb="FF00B050"/>
        <rFont val="Arial"/>
        <family val="2"/>
      </rPr>
      <t>Personal asignado</t>
    </r>
    <r>
      <rPr>
        <sz val="14"/>
        <color rgb="FF00B050"/>
        <rFont val="Arial"/>
        <family val="2"/>
      </rPr>
      <t xml:space="preserve"> por la Gerencia de Producción,  </t>
    </r>
    <r>
      <rPr>
        <b/>
        <sz val="14"/>
        <color rgb="FF00B050"/>
        <rFont val="Arial"/>
        <family val="2"/>
      </rPr>
      <t>verifica trimestralmente</t>
    </r>
    <r>
      <rPr>
        <sz val="14"/>
        <color rgb="FF00B050"/>
        <rFont val="Arial"/>
        <family val="2"/>
      </rPr>
      <t xml:space="preserv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t>
    </r>
  </si>
  <si>
    <t xml:space="preserve">¿EL riesgo puede llegar a afectar el cumplimiento del objetivo? 
SI
¿El control mitiga la causa?
SI
OBSERVACIONES: 
Se mantiene el mismo riesgo evaluado en el primer cuatrimestre de 2021 el cual contempla los componentes de su definición:
"Acción u omisión + uso del poder + desviación de la gestión de lo público + el beneficio privado"
</t>
  </si>
  <si>
    <t xml:space="preserve">¿EL riesgo puede llegar a afectar el cumplimiento del objetivo? 
SI
¿El control mitiga la causa?
SI
OBSERVACIONES: 
Se mantiene el mismo riesgo evaluado en el primer cuatrimestre de 2021 el cual contempla los componentes de su definición:
"Acción u omisión + uso del poder + desviación de la gestión de lo público + el beneficio privado
</t>
  </si>
  <si>
    <t xml:space="preserve">¿EL riesgo puede llegar a afectar el cumplimiento del objetivo? 
SI
¿El control mitiga la causa?
SI
OBSERVACIONES:
El proceso no atendio las recomendaciones emitidas por la OCI en la evaluación del primer cuatrimestre, por lo tanto apun falta mjorr la redacción del riesgo dado que no se identifican todos lo componentes de los riesgos de corrupción. Por lo anterior, se reiteran las recomendaciones
RECOMENDACIONES:
1. Ajustar la redacción del control de tal foma que sea preventivo.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</si>
  <si>
    <t>¿EL riesgo puede llegar a afectar el cumplimiento del objetivo? 
SI
¿El control mitiga la causa?
SI
OBSERVACIONES:
El proceso no atndió la srecomndaciones emitidas por la OCI en la evaluación del primer cuatrimestre.
RECOMENDACIONES:
1. Ajustar la redacción del control de tal foma que sea preventivo.
2. Mejorar la REDACCIÓN del riesgo para que contenga los elementos del Manual Política de Administración del Riesgo de la Entidad en lo que atañe a riesgos de corrupción.</t>
  </si>
  <si>
    <t>Se revisó las evidencias entregadas en Monitoreo MR 2021 II Cuatrimestre/ M.5 PPMQ C
R1C3 R3C1 Presentaciones comite parque automotor y plantas industriales - mayo -junio - julio -agosto 2021
R3C1 Correos envíos presentción comité parque automotor y plantas industriales enero, abril 2021.
R3C1 Acta 15072021 comité parque automotor y plantas industriales-julio
R3C1 Acta 06032021 comité parque automotor y plantas industriales-feb
R3C1 Acta 14042021 comité parque automotor y plantas industriales-mar</t>
  </si>
  <si>
    <t>Nota: Este archivo se remitió mediante correo electrónico al Directivo del Proceso y enlaces, el día_____ de diciembre de 2021 con copia a la OAP, para su respectivo conocimiento.</t>
  </si>
  <si>
    <t>31  de agosto del 2021</t>
  </si>
  <si>
    <t xml:space="preserve">Gerente de Producción-Diana Paola Muñoz García, William Sánchez, Magda Rivera, Carlos Asprilla </t>
  </si>
  <si>
    <t>Diseño</t>
  </si>
  <si>
    <t>Ejecución</t>
  </si>
  <si>
    <r>
      <t xml:space="preserve">1.Los supervisores de los contratos informan el avance de la ejecución acorde a la demanda mensualmente, en mesa de trabajo se </t>
    </r>
    <r>
      <rPr>
        <b/>
        <sz val="14"/>
        <rFont val="Calibri"/>
        <family val="2"/>
        <scheme val="minor"/>
      </rPr>
      <t>verifican</t>
    </r>
    <r>
      <rPr>
        <sz val="14"/>
        <rFont val="Calibri"/>
        <family val="2"/>
        <scheme val="minor"/>
      </rPr>
      <t xml:space="preserve"> los estados contractuales (cantidades ejecutadas, plazos del contrato, estado de avance y necesidades del servicio) por el Gerente de Producción, generando trazabilidad mediante </t>
    </r>
    <r>
      <rPr>
        <b/>
        <sz val="14"/>
        <rFont val="Calibri"/>
        <family val="2"/>
        <scheme val="minor"/>
      </rPr>
      <t>acta de reunión.</t>
    </r>
    <r>
      <rPr>
        <sz val="14"/>
        <rFont val="Calibri"/>
        <family val="2"/>
        <scheme val="minor"/>
      </rPr>
      <t xml:space="preserve">
en caso de identificar variaciones en la ejecución de los contratos se realizan ajustes a la capacidad ofertada (adiciones y/o prorrogas, nuevos contratos etc.) </t>
    </r>
  </si>
  <si>
    <r>
      <t xml:space="preserve">Si, el control es satisfactorio toda vez que tiene </t>
    </r>
    <r>
      <rPr>
        <b/>
        <sz val="14"/>
        <color theme="1"/>
        <rFont val="Calibri"/>
        <family val="2"/>
        <scheme val="minor"/>
      </rPr>
      <t>responsable</t>
    </r>
    <r>
      <rPr>
        <sz val="14"/>
        <color theme="1"/>
        <rFont val="Calibri"/>
        <family val="2"/>
        <scheme val="minor"/>
      </rPr>
      <t xml:space="preserve"> con autoridad, </t>
    </r>
    <r>
      <rPr>
        <b/>
        <sz val="14"/>
        <color theme="1"/>
        <rFont val="Calibri"/>
        <family val="2"/>
        <scheme val="minor"/>
      </rPr>
      <t>frecuencia</t>
    </r>
    <r>
      <rPr>
        <sz val="14"/>
        <color theme="1"/>
        <rFont val="Calibri"/>
        <family val="2"/>
        <scheme val="minor"/>
      </rPr>
      <t xml:space="preserve"> optima mensual y </t>
    </r>
    <r>
      <rPr>
        <b/>
        <u/>
        <sz val="14"/>
        <color theme="1"/>
        <rFont val="Calibri"/>
        <family val="2"/>
        <scheme val="minor"/>
      </rPr>
      <t>evidencia</t>
    </r>
    <r>
      <rPr>
        <sz val="14"/>
        <color theme="1"/>
        <rFont val="Calibri"/>
        <family val="2"/>
        <scheme val="minor"/>
      </rPr>
      <t xml:space="preserve"> de su acción en la base de datos de seguimiento contractual y cuenta con medidas tomadas para mitigar los riesgos y sus </t>
    </r>
    <r>
      <rPr>
        <u/>
        <sz val="14"/>
        <color theme="1"/>
        <rFont val="Calibri"/>
        <family val="2"/>
        <scheme val="minor"/>
      </rPr>
      <t>causas,</t>
    </r>
    <r>
      <rPr>
        <sz val="14"/>
        <color theme="1"/>
        <rFont val="Calibri"/>
        <family val="2"/>
        <scheme val="minor"/>
      </rPr>
      <t xml:space="preserve"> para esto</t>
    </r>
    <r>
      <rPr>
        <b/>
        <sz val="14"/>
        <color theme="1"/>
        <rFont val="Calibri"/>
        <family val="2"/>
        <scheme val="minor"/>
      </rPr>
      <t xml:space="preserve"> usando la información correcta y especifica</t>
    </r>
    <r>
      <rPr>
        <sz val="14"/>
        <color theme="1"/>
        <rFont val="Calibri"/>
        <family val="2"/>
        <scheme val="minor"/>
      </rPr>
      <t>, y al momento de encontrar desviaciones se resuelven de manera oportuna.
No se presentaron desviaciones en el periodo de análisis.</t>
    </r>
  </si>
  <si>
    <t>Diseño de Control: 
El control cumple con todas las variables establecidas en la política de la administración del riesgos  de la Unidad 
Evaluación: 
Se recomienda contestar si el control es preventivo o detectivo  y ampliar la descripción de la evidencia teniendo encuenta lo que se describe en el control
En la ejecución del control se identifica causas de riesgo?
Ejecución de control:
Con los soporte allegados Acta de reunión seguimiento contratos de Mayo, junio y julio se evidencia la ejecución del control, queda pendiente el acta de agosto</t>
  </si>
  <si>
    <r>
      <t xml:space="preserve">2. El responsable designado por la Gerente de Producción de la gestión del mantenimiento </t>
    </r>
    <r>
      <rPr>
        <b/>
        <sz val="14"/>
        <rFont val="Calibri"/>
        <family val="2"/>
        <scheme val="minor"/>
      </rPr>
      <t>revisa</t>
    </r>
    <r>
      <rPr>
        <sz val="14"/>
        <rFont val="Calibri"/>
        <family val="2"/>
        <scheme val="minor"/>
      </rPr>
      <t xml:space="preserve"> el seguimiento de manera mensual de la programación de mantenimiento de plantas industriales, vehículos y maquinaria de acuerdo a las variables de control, dicho seguimiento se realiza en mesa de trabajo </t>
    </r>
    <r>
      <rPr>
        <b/>
        <sz val="14"/>
        <rFont val="Calibri"/>
        <family val="2"/>
        <scheme val="minor"/>
      </rPr>
      <t xml:space="preserve">dejando acta de reunión  como evidencia  del seguimiento. </t>
    </r>
    <r>
      <rPr>
        <sz val="14"/>
        <rFont val="Calibri"/>
        <family val="2"/>
        <scheme val="minor"/>
      </rPr>
      <t xml:space="preserve">
De encontrar variaciones realiza las solicitudes de ajuste y reprogramación según los requerimientos del servicio y las metas de disponibilidad, quedando como evidencia el acta de reunión.</t>
    </r>
  </si>
  <si>
    <r>
      <t xml:space="preserve">Si, el control es satisfactorio toda vez que tiene </t>
    </r>
    <r>
      <rPr>
        <b/>
        <sz val="14"/>
        <color theme="1"/>
        <rFont val="Calibri"/>
        <family val="2"/>
        <scheme val="minor"/>
      </rPr>
      <t>responsable</t>
    </r>
    <r>
      <rPr>
        <sz val="14"/>
        <color theme="1"/>
        <rFont val="Calibri"/>
        <family val="2"/>
        <scheme val="minor"/>
      </rPr>
      <t xml:space="preserve"> con autoridad, frecuencia optima </t>
    </r>
    <r>
      <rPr>
        <b/>
        <sz val="14"/>
        <color theme="1"/>
        <rFont val="Calibri"/>
        <family val="2"/>
        <scheme val="minor"/>
      </rPr>
      <t>mensual</t>
    </r>
    <r>
      <rPr>
        <sz val="14"/>
        <color theme="1"/>
        <rFont val="Calibri"/>
        <family val="2"/>
        <scheme val="minor"/>
      </rPr>
      <t xml:space="preserve"> y base de datos de seguimientos, cuenta con medidas tomadas para mitigar los riesgos y sus </t>
    </r>
    <r>
      <rPr>
        <u/>
        <sz val="14"/>
        <color theme="1"/>
        <rFont val="Calibri"/>
        <family val="2"/>
        <scheme val="minor"/>
      </rPr>
      <t>causas,</t>
    </r>
    <r>
      <rPr>
        <sz val="14"/>
        <color theme="1"/>
        <rFont val="Calibri"/>
        <family val="2"/>
        <scheme val="minor"/>
      </rPr>
      <t xml:space="preserve"> usando la información correcta y especifica, y al momento de encontrar desviaciones se resuelven de manera oportuna.
No se presentaron desviaciones en el periodo de análisis.</t>
    </r>
  </si>
  <si>
    <t>Diseño de Control: 
El control cumple con todas las variables establecidas en la política de la administración del riesgos  de la Unidad 
Evaluación: 
Se recomienda  se recomienda contestar las 7 preguntas con las que se evalúa el control  ejemplo: contestar si el control es preventivo o detectivo,  y mejorar la redacción asociadad a la base de datos para que sea claro 
Ejecución de control:
Con los soporte allegados Actas de Reunión del seguimiento de mantenimiento  para los cortes de  mayo, junio, julio y agosto  se evidencia la ejecución del control</t>
  </si>
  <si>
    <r>
      <t xml:space="preserve">Si, el control es satisfactorio toda vez que cuenta con </t>
    </r>
    <r>
      <rPr>
        <b/>
        <sz val="14"/>
        <color theme="1"/>
        <rFont val="Calibri"/>
        <family val="2"/>
        <scheme val="minor"/>
      </rPr>
      <t>responsable de autoridad, frecuencia trimestral</t>
    </r>
    <r>
      <rPr>
        <sz val="14"/>
        <color theme="1"/>
        <rFont val="Calibri"/>
        <family val="2"/>
        <scheme val="minor"/>
      </rPr>
      <t xml:space="preserve"> y al ejecutar los controles</t>
    </r>
    <r>
      <rPr>
        <sz val="14"/>
        <color rgb="FF7030A0"/>
        <rFont val="Calibri"/>
        <family val="2"/>
        <scheme val="minor"/>
      </rPr>
      <t xml:space="preserve"> (cuales?)</t>
    </r>
    <r>
      <rPr>
        <sz val="14"/>
        <color theme="1"/>
        <rFont val="Calibri"/>
        <family val="2"/>
        <scheme val="minor"/>
      </rPr>
      <t xml:space="preserve"> los cuales son tomados de una fuente de </t>
    </r>
    <r>
      <rPr>
        <u/>
        <sz val="14"/>
        <color theme="1"/>
        <rFont val="Calibri"/>
        <family val="2"/>
        <scheme val="minor"/>
      </rPr>
      <t>información confiable</t>
    </r>
    <r>
      <rPr>
        <sz val="14"/>
        <color theme="1"/>
        <rFont val="Calibri"/>
        <family val="2"/>
        <scheme val="minor"/>
      </rPr>
      <t>, se detectara todo riesgo y su causa  que se pueda materializar en el proceso,  en caso de existir una diferencia u observaciones  se tendrá un  plazo adecuado para toma acciones correctivas en las desviaciones  y con las re- inducciones o re-capacitaciones en seguridad vial se busca sensibilizar y  generar conciencia en los conductores en sus comportamientos en al vía con el fin de reducir los índices de accidentalidad.  
Se gestiona el arreglo de  vehículos, maquinaria y equipos ya sea por aseguradora, garantía o asumido por la entidad con el contrato de mantenimiento con el fin de tener disponible la flota para atender las solicitudes de nuestro cliente interno.
No se presentaron desviaciones en el periodo de análisis.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</si>
  <si>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 porque es confiable la fuente
</t>
    </r>
    <r>
      <rPr>
        <b/>
        <sz val="14"/>
        <rFont val="Calibri"/>
        <family val="2"/>
        <scheme val="minor"/>
      </rPr>
      <t>Ejecución de control:</t>
    </r>
    <r>
      <rPr>
        <sz val="14"/>
        <rFont val="Calibri"/>
        <family val="2"/>
        <scheme val="minor"/>
      </rPr>
      <t xml:space="preserve">
Con los soporte allegados Actas de comité y, presentaciones de julio  se evidencia la ejecución del control</t>
    </r>
  </si>
  <si>
    <r>
      <t xml:space="preserve">Si, el control es satisfactorio toda vez que  se tiene  un </t>
    </r>
    <r>
      <rPr>
        <b/>
        <sz val="14"/>
        <rFont val="Calibri"/>
        <family val="2"/>
        <scheme val="minor"/>
      </rPr>
      <t>responsable</t>
    </r>
    <r>
      <rPr>
        <sz val="14"/>
        <rFont val="Calibri"/>
        <family val="2"/>
        <scheme val="minor"/>
      </rPr>
      <t xml:space="preserve"> asignado de autoridad, que </t>
    </r>
    <r>
      <rPr>
        <b/>
        <sz val="14"/>
        <rFont val="Calibri"/>
        <family val="2"/>
        <scheme val="minor"/>
      </rPr>
      <t>verifica</t>
    </r>
    <r>
      <rPr>
        <sz val="14"/>
        <rFont val="Calibri"/>
        <family val="2"/>
        <scheme val="minor"/>
      </rPr>
      <t xml:space="preserve"> ingresos  de insumos y materias primas por bascula y los consumos vs el inventario disponible, donde los controles permiten identificar las </t>
    </r>
    <r>
      <rPr>
        <u/>
        <sz val="14"/>
        <rFont val="Calibri"/>
        <family val="2"/>
        <scheme val="minor"/>
      </rPr>
      <t>causas</t>
    </r>
    <r>
      <rPr>
        <sz val="14"/>
        <rFont val="Calibri"/>
        <family val="2"/>
        <scheme val="minor"/>
      </rPr>
      <t xml:space="preserve"> y mitigar el riesgo,  esto se logra gracias a que la fuente de </t>
    </r>
    <r>
      <rPr>
        <u/>
        <sz val="14"/>
        <rFont val="Calibri"/>
        <family val="2"/>
        <scheme val="minor"/>
      </rPr>
      <t>información es confiable</t>
    </r>
    <r>
      <rPr>
        <sz val="14"/>
        <rFont val="Calibri"/>
        <family val="2"/>
        <scheme val="minor"/>
      </rPr>
      <t>, en dado caso de generarse una desviación se investiga y resolverá de manera oportuna , dejando así una información clara de los controles tomados. 
No se presentaron desviaciones en el periodo de análisis.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</si>
  <si>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porque es confiable la fuente
</t>
    </r>
    <r>
      <rPr>
        <b/>
        <sz val="14"/>
        <rFont val="Calibri"/>
        <family val="2"/>
        <scheme val="minor"/>
      </rPr>
      <t>Ejecución de control:</t>
    </r>
    <r>
      <rPr>
        <sz val="14"/>
        <rFont val="Calibri"/>
        <family val="2"/>
        <scheme val="minor"/>
      </rPr>
      <t xml:space="preserve">
Con los soporte allegados Acta de reunión control de insumos ingreso y salidas , base de datos KARDEX, bitácora, correos con las programaciones evidencia la ejecución del control y  formato PPMQ-FM-039 solicitud interna y externa de materiales diligenciado
</t>
    </r>
  </si>
  <si>
    <r>
      <t xml:space="preserve">5. El líder de producción (asignado por la Gerencia de Producción, según obligaciones contractuales) </t>
    </r>
    <r>
      <rPr>
        <b/>
        <sz val="14"/>
        <rFont val="Calibri"/>
        <family val="2"/>
        <scheme val="minor"/>
      </rPr>
      <t>verifica</t>
    </r>
    <r>
      <rPr>
        <sz val="14"/>
        <rFont val="Calibri"/>
        <family val="2"/>
        <scheme val="minor"/>
      </rPr>
      <t xml:space="preserve"> de manera </t>
    </r>
    <r>
      <rPr>
        <b/>
        <sz val="14"/>
        <rFont val="Calibri"/>
        <family val="2"/>
        <scheme val="minor"/>
      </rPr>
      <t>mensual</t>
    </r>
    <r>
      <rPr>
        <sz val="14"/>
        <rFont val="Calibri"/>
        <family val="2"/>
        <scheme val="minor"/>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 </t>
    </r>
    <r>
      <rPr>
        <b/>
        <sz val="14"/>
        <rFont val="Calibri"/>
        <family val="2"/>
        <scheme val="minor"/>
      </rPr>
      <t xml:space="preserve">dejando como trazabilidad </t>
    </r>
    <r>
      <rPr>
        <sz val="14"/>
        <rFont val="Calibri"/>
        <family val="2"/>
        <scheme val="minor"/>
      </rPr>
      <t xml:space="preserve">de las mesas de trabajo concertadas, </t>
    </r>
    <r>
      <rPr>
        <b/>
        <sz val="14"/>
        <rFont val="Calibri"/>
        <family val="2"/>
        <scheme val="minor"/>
      </rPr>
      <t>actas de reunión.</t>
    </r>
    <r>
      <rPr>
        <sz val="14"/>
        <rFont val="Calibri"/>
        <family val="2"/>
        <scheme val="minor"/>
      </rPr>
      <t xml:space="preserve">
En éstos espacios de trabajo, En caso de presentarse  o identificar  novedades en los contratos se deberán realizar los ajustes a la capacidad ofertada ( adiciones y/o prorrogas, nuevos contratos etc.)  </t>
    </r>
  </si>
  <si>
    <r>
      <t xml:space="preserve">Si, el control es satisfactorio toda vez que se tiene </t>
    </r>
    <r>
      <rPr>
        <b/>
        <sz val="14"/>
        <rFont val="Calibri"/>
        <family val="2"/>
        <scheme val="minor"/>
      </rPr>
      <t>responsable</t>
    </r>
    <r>
      <rPr>
        <sz val="14"/>
        <rFont val="Calibri"/>
        <family val="2"/>
        <scheme val="minor"/>
      </rPr>
      <t xml:space="preserve"> asignado con autoridad, el cual ejecuta </t>
    </r>
    <r>
      <rPr>
        <b/>
        <sz val="14"/>
        <rFont val="Calibri"/>
        <family val="2"/>
        <scheme val="minor"/>
      </rPr>
      <t>oportunamente</t>
    </r>
    <r>
      <rPr>
        <sz val="14"/>
        <rFont val="Calibri"/>
        <family val="2"/>
        <scheme val="minor"/>
      </rPr>
      <t xml:space="preserve"> controles confiables que permitan el seguimiento de contratos y sus avances, identificando las </t>
    </r>
    <r>
      <rPr>
        <u/>
        <sz val="14"/>
        <rFont val="Calibri"/>
        <family val="2"/>
        <scheme val="minor"/>
      </rPr>
      <t>causas</t>
    </r>
    <r>
      <rPr>
        <sz val="14"/>
        <rFont val="Calibri"/>
        <family val="2"/>
        <scheme val="minor"/>
      </rPr>
      <t xml:space="preserve"> que generan el riesgo en el proceso,  en dado caso de generarse una desviación se investiga y resolverá de manera oportuna , dejando así una información clara de los controles tomados. 
No se presentaron desviaciones en el prerido de análisis.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</si>
  <si>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En la ejecución del control se identifica causas de riesgo?
</t>
    </r>
    <r>
      <rPr>
        <b/>
        <sz val="14"/>
        <rFont val="Calibri"/>
        <family val="2"/>
        <scheme val="minor"/>
      </rPr>
      <t>Ejecución de control:</t>
    </r>
    <r>
      <rPr>
        <sz val="14"/>
        <rFont val="Calibri"/>
        <family val="2"/>
        <scheme val="minor"/>
      </rPr>
      <t xml:space="preserve">
Con los soporte allegados Acta de reunión seguimiento contratos de Mayo, junio y julio se evidencia la ejecución del control, queda pendiente el acta de agosto </t>
    </r>
  </si>
  <si>
    <r>
      <t xml:space="preserve">Si, el control es satisfactorio toda vez que se tiene </t>
    </r>
    <r>
      <rPr>
        <b/>
        <sz val="14"/>
        <rFont val="Calibri"/>
        <family val="2"/>
        <scheme val="minor"/>
      </rPr>
      <t>responsable</t>
    </r>
    <r>
      <rPr>
        <sz val="14"/>
        <rFont val="Calibri"/>
        <family val="2"/>
        <scheme val="minor"/>
      </rPr>
      <t xml:space="preserve"> asignado con autoridad, el cual ejecuta oportunamente controles confiables que permitan   trazabilidad del análisis realizado y el informe de GPS, identificando las </t>
    </r>
    <r>
      <rPr>
        <u/>
        <sz val="14"/>
        <rFont val="Calibri"/>
        <family val="2"/>
        <scheme val="minor"/>
      </rPr>
      <t>causas</t>
    </r>
    <r>
      <rPr>
        <sz val="14"/>
        <rFont val="Calibri"/>
        <family val="2"/>
        <scheme val="minor"/>
      </rPr>
      <t xml:space="preserve"> que generan el riesgo en el proceso,  en dado caso de generarse una desviación se investiga y resolverá de manera oportuna , dejando así una información clara de los controles tomados. 
No se presentaron desviaciones en el periodo de análisis.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</si>
  <si>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En la ejecución del control se identifica causas de riesgo?
</t>
    </r>
    <r>
      <rPr>
        <b/>
        <sz val="14"/>
        <rFont val="Calibri"/>
        <family val="2"/>
        <scheme val="minor"/>
      </rPr>
      <t>Ejecución de control:</t>
    </r>
    <r>
      <rPr>
        <sz val="14"/>
        <rFont val="Calibri"/>
        <family val="2"/>
        <scheme val="minor"/>
      </rPr>
      <t xml:space="preserve">
Con los soporte allegados Actas de  Comite de parque automotor y plantas industriales se evidencia la ejecución del control Y  Presentaciones del parque automotor y plantas industriales  de mayo a agosto se evidencia la ejecución del control</t>
    </r>
  </si>
  <si>
    <r>
      <t xml:space="preserve">Si, el control es satisfactorio toda vez que se tiene responsable asignado con autoridad, el cual ejecuta oportunamente controles confiables que permitan la gestión de la base de datos de asignación de vehículos y maquinaria, identificando las </t>
    </r>
    <r>
      <rPr>
        <u/>
        <sz val="14"/>
        <rFont val="Calibri"/>
        <family val="2"/>
        <scheme val="minor"/>
      </rPr>
      <t>causas</t>
    </r>
    <r>
      <rPr>
        <sz val="14"/>
        <rFont val="Calibri"/>
        <family val="2"/>
        <scheme val="minor"/>
      </rPr>
      <t xml:space="preserve"> que generan el riesgo en el proceso,  en dado caso de generarse una desviación se investiga y resolverá de manera oportuna , dejando así una información clara de los controles tomados. 
No se presentaron desviaciones en el periodo de análisis.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</si>
  <si>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En la ejecución del control se identifica causas de riesgo?
</t>
    </r>
    <r>
      <rPr>
        <b/>
        <sz val="14"/>
        <rFont val="Calibri"/>
        <family val="2"/>
        <scheme val="minor"/>
      </rPr>
      <t>Ejecución de control:</t>
    </r>
    <r>
      <rPr>
        <sz val="14"/>
        <rFont val="Calibri"/>
        <family val="2"/>
        <scheme val="minor"/>
      </rPr>
      <t xml:space="preserve">
Con los soporte allegados (Actas Reunión Asignaciones de mayo a agostos 2020 ) se evidencia la ejecución del control</t>
    </r>
  </si>
  <si>
    <r>
      <t xml:space="preserve">Si, el control es satisfactorio toda vez que  se tiene  un responsable asignado de autoridad, que verifica ingresos  de insumos y materias primas por bascula y los consumos vs el inventario disponible, donde los controles permiten identificar las </t>
    </r>
    <r>
      <rPr>
        <u/>
        <sz val="14"/>
        <rFont val="Calibri"/>
        <family val="2"/>
        <scheme val="minor"/>
      </rPr>
      <t>causas</t>
    </r>
    <r>
      <rPr>
        <sz val="14"/>
        <rFont val="Calibri"/>
        <family val="2"/>
        <scheme val="minor"/>
      </rPr>
      <t xml:space="preserve"> y mitigar el riesgo,  esto se logra gracia a que la fuente de información es confiable, en dado caso de generarse una desviación se investiga y resolverá de manera oportuna , dejando así una información clara de los controles tomados. 
No se presentaron desviaciones en el prerido de análisis.</t>
    </r>
  </si>
  <si>
    <t xml:space="preserve">Redacción del riesgos de corrupción 
Se recomienda mejorar la redacción del riesgos para que cumpla con los cuatro elementos del riesgo de corrupción 1. acción u omisión 2. Uso del poder 3. Desviar la gestión de lo público y 4 beneficio privado
Diseño de Control: 
El control cumple con todas las variables establecidas en la política de la administración del riesgos  de la Unidad 
Evaluación: 
Se recomienda  se recomienda contestar las 7 preguntas con las que se evalúa el control  ejemplo: contestar si el control es preventivo o detectivo, porque es confiable la fuente
Ejecución de control:
Con los soporte allegados (PPMQ-DI-09 BITACORA DE PRODUCCION 2021 v2.0,  PPMQ-DI-011 Kardex 2021 ok queda pendiente los  correo electrónico a la Gerencia de producción que demuestren la verificación de la PPMQ-DI-09 y  PPMQ-DI-011 Kardex como se describe en el control </t>
  </si>
  <si>
    <t xml:space="preserve">  se puede evidenciar la ejecución del control, se recomienda para el próximo reporte que el correo tenga una breve descripción de la verificación realizada y no solo la entrega del informe de despacho de mezclas</t>
  </si>
  <si>
    <r>
      <t xml:space="preserve">Si, el control es satisfactorio toda vez que se tiene responsable asignado con autoridad, el cual ejecuta oportunamente controles confiables que permitan verificar  la entrega de las mezclas en los CIV autorizados, </t>
    </r>
    <r>
      <rPr>
        <u/>
        <sz val="14"/>
        <rFont val="Calibri"/>
        <family val="2"/>
        <scheme val="minor"/>
      </rPr>
      <t>identificando las causas</t>
    </r>
    <r>
      <rPr>
        <sz val="14"/>
        <rFont val="Calibri"/>
        <family val="2"/>
        <scheme val="minor"/>
      </rPr>
      <t xml:space="preserve"> que generan el riesgo en el proceso,  en dado caso de generarse una desviación se investiga y resolverá de manera oportuna , dejando así una información clara de los controles tomados. 
No se presentaron desviaciones en el periodo de análisis, se reporto de manera mensual.</t>
    </r>
  </si>
  <si>
    <r>
      <rPr>
        <b/>
        <sz val="14"/>
        <rFont val="Calibri"/>
        <family val="2"/>
        <scheme val="minor"/>
      </rPr>
      <t xml:space="preserve">Diseño de Control: </t>
    </r>
    <r>
      <rPr>
        <sz val="14"/>
        <rFont val="Calibri"/>
        <family val="2"/>
        <scheme val="minor"/>
      </rPr>
      <t xml:space="preserve">
El control cumple parcialmente con  las variables establecidas en la política de la administración del riesgos  de la Unidad se reitera mejorar la descripción  en cuanto a describir cual es la evidencia de la ejecución del control
</t>
    </r>
    <r>
      <rPr>
        <b/>
        <sz val="14"/>
        <rFont val="Calibri"/>
        <family val="2"/>
        <scheme val="minor"/>
      </rPr>
      <t xml:space="preserve">Evaluación: </t>
    </r>
    <r>
      <rPr>
        <sz val="14"/>
        <rFont val="Calibri"/>
        <family val="2"/>
        <scheme val="minor"/>
      </rPr>
      <t xml:space="preserve">
Se recomienda  se recomienda contestar las 7 preguntas con las que se evalúa el control  ejemplo: contestar si el control es preventivo o detectivo, porque es confiable la fuente
</t>
    </r>
    <r>
      <rPr>
        <b/>
        <sz val="14"/>
        <rFont val="Calibri"/>
        <family val="2"/>
        <scheme val="minor"/>
      </rPr>
      <t>Ejecución de control:</t>
    </r>
    <r>
      <rPr>
        <sz val="14"/>
        <rFont val="Calibri"/>
        <family val="2"/>
        <scheme val="minor"/>
      </rPr>
      <t xml:space="preserve">
Con los soporte allegados correos de Reporte de GPS se puede evidenciar la confirmación de los vehículos y sus destinos correspondientes basados en la herramienta GPS del mes de agosto, </t>
    </r>
    <r>
      <rPr>
        <sz val="14"/>
        <color rgb="FF7030A0"/>
        <rFont val="Calibri"/>
        <family val="2"/>
        <scheme val="minor"/>
      </rPr>
      <t>se recomienda que en todos los meses el correo tenga una breve descripción de la verificación.</t>
    </r>
  </si>
  <si>
    <t>(Alimentar base de datos de gestión contractual realizada/Alimentar base de datos de gestión contractual programada)/100%
 (1/1)*100%= 100% avance del periodo</t>
  </si>
  <si>
    <t>ok</t>
  </si>
  <si>
    <t>( Reporte novedades de programación Y mantenimiento en reunión de comité mensual ejecutado/ Reporte novedades de programación Y mantenimiento en reunión de comité mensual programado)/100%
 (1/1)*100%= 100% avance del periodo</t>
  </si>
  <si>
    <t>8 re-capacitaciones ejecutadas / 8 programadas. minimo 80%</t>
  </si>
  <si>
    <t xml:space="preserve">(Alimentacion base de datos producción realizada/Alimentacion base de datos producción programada)/100%
</t>
  </si>
  <si>
    <t>0 usos no autorizados / 790 programación = 0 %
0/790=0</t>
  </si>
  <si>
    <t>Informe cuatrimestral de geoposicionamiento</t>
  </si>
  <si>
    <t>194 solicitados /234 asignados = 
83 %
(194/234)*100% =83%</t>
  </si>
  <si>
    <t>(informe de producción ejecutado/Informe produccion programado)*100
 (1/1)*100%= 100% avance del periodo</t>
  </si>
  <si>
    <t xml:space="preserve"> En la carpeta del sharepoint Riesgo 4 actividad de control 7 se encuentra vacia</t>
  </si>
  <si>
    <t>(informe de producción ejecutado/Informe produccion programado)*100   
 (1/1)*100%= 100% avance del periodo</t>
  </si>
  <si>
    <t xml:space="preserve"> En la carpeta del sharepoint Riesgo 4 actividad de control 8 se encuentra vacia</t>
  </si>
  <si>
    <t>Teniendo en cuenta que la entidad tiene nuevas funciones, al proceso esta situación le cambio su contexto interno??</t>
  </si>
  <si>
    <t>En el ultimo trimestre no se realizó actualización del mapa de riesgos del proceso</t>
  </si>
  <si>
    <r>
      <t xml:space="preserve">Los </t>
    </r>
    <r>
      <rPr>
        <b/>
        <sz val="14"/>
        <color rgb="FF00B050"/>
        <rFont val="Arial"/>
        <family val="2"/>
      </rPr>
      <t>supervisores</t>
    </r>
    <r>
      <rPr>
        <sz val="14"/>
        <color rgb="FF00B050"/>
        <rFont val="Arial"/>
        <family val="2"/>
      </rPr>
      <t xml:space="preserve"> de los contratos informan el avance de la ejecucion acorde a la demanda </t>
    </r>
    <r>
      <rPr>
        <b/>
        <sz val="14"/>
        <color rgb="FF00B050"/>
        <rFont val="Arial"/>
        <family val="2"/>
      </rPr>
      <t>mensualmente</t>
    </r>
    <r>
      <rPr>
        <sz val="14"/>
        <color rgb="FF00B050"/>
        <rFont val="Arial"/>
        <family val="2"/>
      </rPr>
      <t xml:space="preserve">, en mesa de trabajo se </t>
    </r>
    <r>
      <rPr>
        <b/>
        <sz val="14"/>
        <color rgb="FF00B050"/>
        <rFont val="Arial"/>
        <family val="2"/>
      </rPr>
      <t>verifican</t>
    </r>
    <r>
      <rPr>
        <sz val="14"/>
        <color rgb="FF00B050"/>
        <rFont val="Arial"/>
        <family val="2"/>
      </rPr>
      <t xml:space="preserve"> los estados contractuales (cantidades ejecutadas, plazos del contrato, estado de avance y necesidades del servicio) por el Gerente de Produccion, </t>
    </r>
    <r>
      <rPr>
        <b/>
        <sz val="14"/>
        <color rgb="FF00B050"/>
        <rFont val="Arial"/>
        <family val="2"/>
      </rPr>
      <t>generando trazabilidad mediante acta de reunion.</t>
    </r>
    <r>
      <rPr>
        <sz val="14"/>
        <color rgb="FF00B050"/>
        <rFont val="Arial"/>
        <family val="2"/>
      </rPr>
      <t xml:space="preserve">
en caso de identificar variaciones en la ejecucion de los contratos se realizan ajustes a la capacidad ofertada (adiciones y/o prorrogas, nuevos contratos etc.) </t>
    </r>
  </si>
  <si>
    <r>
      <t xml:space="preserve">El </t>
    </r>
    <r>
      <rPr>
        <b/>
        <sz val="14"/>
        <color rgb="FF00B050"/>
        <rFont val="Arial"/>
        <family val="2"/>
      </rPr>
      <t>responsable designado</t>
    </r>
    <r>
      <rPr>
        <sz val="14"/>
        <color rgb="FF00B050"/>
        <rFont val="Arial"/>
        <family val="2"/>
      </rPr>
      <t xml:space="preserve"> por la Gerente de Produccion de la gestion del mantenimiento </t>
    </r>
    <r>
      <rPr>
        <b/>
        <sz val="14"/>
        <color rgb="FF00B050"/>
        <rFont val="Arial"/>
        <family val="2"/>
      </rPr>
      <t>revisa</t>
    </r>
    <r>
      <rPr>
        <sz val="14"/>
        <color rgb="FF00B050"/>
        <rFont val="Arial"/>
        <family val="2"/>
      </rPr>
      <t xml:space="preserve"> el seguimiento de manera </t>
    </r>
    <r>
      <rPr>
        <b/>
        <sz val="14"/>
        <color rgb="FF00B050"/>
        <rFont val="Arial"/>
        <family val="2"/>
      </rPr>
      <t>mensual</t>
    </r>
    <r>
      <rPr>
        <sz val="14"/>
        <color rgb="FF00B050"/>
        <rFont val="Arial"/>
        <family val="2"/>
      </rPr>
      <t xml:space="preserve">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t>
    </r>
  </si>
  <si>
    <r>
      <t>El</t>
    </r>
    <r>
      <rPr>
        <b/>
        <sz val="14"/>
        <color rgb="FF00B050"/>
        <rFont val="Arial"/>
        <family val="2"/>
      </rPr>
      <t xml:space="preserve"> Secretario Técnico del PESV</t>
    </r>
    <r>
      <rPr>
        <sz val="14"/>
        <color rgb="FF00B050"/>
        <rFont val="Arial"/>
        <family val="2"/>
      </rPr>
      <t xml:space="preserve"> delegado por el Gerente de Produccion  </t>
    </r>
    <r>
      <rPr>
        <b/>
        <sz val="14"/>
        <color rgb="FF00B050"/>
        <rFont val="Arial"/>
        <family val="2"/>
      </rPr>
      <t>trimestralmente verifica</t>
    </r>
    <r>
      <rPr>
        <sz val="14"/>
        <color rgb="FF00B050"/>
        <rFont val="Arial"/>
        <family val="2"/>
      </rPr>
      <t xml:space="preserve">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t>
    </r>
    <r>
      <rPr>
        <b/>
        <sz val="14"/>
        <color rgb="FF00B050"/>
        <rFont val="Arial"/>
        <family val="2"/>
      </rPr>
      <t>acta de reunión  trazabilidad</t>
    </r>
    <r>
      <rPr>
        <sz val="14"/>
        <color rgb="FF00B050"/>
        <rFont val="Arial"/>
        <family val="2"/>
      </rPr>
      <t xml:space="preserve">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t>
    </r>
  </si>
  <si>
    <r>
      <t xml:space="preserve">El </t>
    </r>
    <r>
      <rPr>
        <b/>
        <sz val="14"/>
        <color rgb="FF00B050"/>
        <rFont val="Arial"/>
        <family val="2"/>
      </rPr>
      <t>líder de producción</t>
    </r>
    <r>
      <rPr>
        <sz val="14"/>
        <color rgb="FF00B050"/>
        <rFont val="Arial"/>
        <family val="2"/>
      </rPr>
      <t xml:space="preserve"> (asignado por la Gerencia de Producción, según obligaciones contractuales ) verifica de manera </t>
    </r>
    <r>
      <rPr>
        <b/>
        <sz val="14"/>
        <color rgb="FF00B050"/>
        <rFont val="Arial"/>
        <family val="2"/>
      </rPr>
      <t>trimestral</t>
    </r>
    <r>
      <rPr>
        <sz val="14"/>
        <color rgb="FF00B050"/>
        <rFont val="Arial"/>
        <family val="2"/>
      </rPr>
      <t xml:space="preserve">  el  kardex de materiales PPMQ-DI-011  y la bitacora de producción PPMQ-DI-009 en la  que se registran los ingresos  de insumos y materias primas por bascula y los consumos vs el inventario disponible </t>
    </r>
    <r>
      <rPr>
        <b/>
        <sz val="14"/>
        <color rgb="FF00B050"/>
        <rFont val="Arial"/>
        <family val="2"/>
      </rPr>
      <t>generando como trazabilidad las programaciones</t>
    </r>
    <r>
      <rPr>
        <sz val="14"/>
        <color rgb="FF00B050"/>
        <rFont val="Arial"/>
        <family val="2"/>
      </rPr>
      <t xml:space="preserve">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t>
    </r>
  </si>
  <si>
    <r>
      <rPr>
        <b/>
        <sz val="14"/>
        <color rgb="FF00B050"/>
        <rFont val="Arial"/>
        <family val="2"/>
      </rPr>
      <t>El líder de producción</t>
    </r>
    <r>
      <rPr>
        <sz val="14"/>
        <color rgb="FF00B050"/>
        <rFont val="Arial"/>
        <family val="2"/>
      </rPr>
      <t xml:space="preserve"> (asignado por la Gerencia de Producción, según obligaciones contractuales) </t>
    </r>
    <r>
      <rPr>
        <b/>
        <sz val="14"/>
        <color rgb="FF00B050"/>
        <rFont val="Arial"/>
        <family val="2"/>
      </rPr>
      <t>verifica</t>
    </r>
    <r>
      <rPr>
        <sz val="14"/>
        <color rgb="FF00B050"/>
        <rFont val="Arial"/>
        <family val="2"/>
      </rPr>
      <t xml:space="preserve"> de manera </t>
    </r>
    <r>
      <rPr>
        <b/>
        <sz val="14"/>
        <color rgb="FF00B050"/>
        <rFont val="Arial"/>
        <family val="2"/>
      </rPr>
      <t>mensual</t>
    </r>
    <r>
      <rPr>
        <sz val="14"/>
        <color rgb="FF00B050"/>
        <rFont val="Arial"/>
        <family val="2"/>
      </rPr>
      <t xml:space="preserve">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t>
    </r>
    <r>
      <rPr>
        <b/>
        <sz val="14"/>
        <color rgb="FF00B050"/>
        <rFont val="Arial"/>
        <family val="2"/>
      </rPr>
      <t>actas de reunión.</t>
    </r>
    <r>
      <rPr>
        <sz val="14"/>
        <color rgb="FF00B050"/>
        <rFont val="Arial"/>
        <family val="2"/>
      </rPr>
      <t xml:space="preserve">
En éstos espacios de trabajo, En caso de presentarse  o identificar  novedades en los contratos se deberán realizar los ajustes a la capacidad ofertada ( adiciones y/o prorrogas, nuevos contratos etc.)  </t>
    </r>
  </si>
  <si>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OBSERVACIONES: 
El mapa de riesgos es el mismo que se revisó en la evaluación del primer trimestre.</t>
    </r>
    <r>
      <rPr>
        <sz val="14"/>
        <color rgb="FFC00000"/>
        <rFont val="Arial"/>
        <family val="2"/>
      </rPr>
      <t xml:space="preserve">
</t>
    </r>
  </si>
  <si>
    <r>
      <t>¿</t>
    </r>
    <r>
      <rPr>
        <sz val="14"/>
        <rFont val="Arial"/>
        <family val="2"/>
      </rPr>
      <t>EL riesgo puede llegar a afectar el cumplimiento del objetivo? 
SI
¿El control mitiga la causa?
SI</t>
    </r>
    <r>
      <rPr>
        <sz val="14"/>
        <color rgb="FFC00000"/>
        <rFont val="Arial"/>
        <family val="2"/>
      </rPr>
      <t xml:space="preserve">
</t>
    </r>
    <r>
      <rPr>
        <sz val="14"/>
        <rFont val="Arial"/>
        <family val="2"/>
      </rPr>
      <t xml:space="preserve">
OBSERVACIONES: 
El mapa de riesgos es el mismo que se revisó en la evaluación del primer trimestre.</t>
    </r>
    <r>
      <rPr>
        <sz val="14"/>
        <color rgb="FFC00000"/>
        <rFont val="Arial"/>
        <family val="2"/>
      </rPr>
      <t xml:space="preserve">
</t>
    </r>
  </si>
  <si>
    <r>
      <t>¿</t>
    </r>
    <r>
      <rPr>
        <sz val="14"/>
        <rFont val="Arial"/>
        <family val="2"/>
      </rPr>
      <t xml:space="preserve">EL riesgo puede llegar a afectar el cumplimiento del objetivo? 
SI
</t>
    </r>
    <r>
      <rPr>
        <sz val="14"/>
        <color rgb="FFC00000"/>
        <rFont val="Arial"/>
        <family val="2"/>
      </rPr>
      <t xml:space="preserve">
</t>
    </r>
    <r>
      <rPr>
        <sz val="14"/>
        <rFont val="Arial"/>
        <family val="2"/>
      </rPr>
      <t xml:space="preserve">¿El control mitiga la causa?
SI
OBSERVACIONES: 
El mapa de riesgos es el mismo que se revisó en la evaluación del primer trimestre.
 </t>
    </r>
  </si>
  <si>
    <t xml:space="preserve">¿EL riesgo puede llegar a afectar el cumplimiento del objetivo? 
SI
¿El control mitiga la causa?
SI
OBSERVACIONES: 
El mapa de riesgos es el mismo que se revisó en la evaluación del primer trimestre.
</t>
  </si>
  <si>
    <t xml:space="preserve">¿EL riesgo puede llegar a afectar el cumplimiento del objetivo? 
SI
¿El control mitiga la causa?
SI
OBSERVACIONES: 
El mapa de riesgos es el mismo que se revisó en la evaluación del primer trimestre.
</t>
  </si>
  <si>
    <t xml:space="preserve">¿EL riesgo puede llegar a afectar el cumplimiento del objetivo? 
SI
¿El control mitiga la causa?
SI
OBSERVACIONES: 
Se mantiene el mismo riesgo evaluado el cual contempla los componentes de su definición:
"Acción u omisión + uso del poder + desviación de la gestión de lo público + el beneficio privado
</t>
  </si>
  <si>
    <t xml:space="preserve">¿EL riesgo puede llegar a afectar el cumplimiento del objetivo? 
SI
¿El control mitiga la causa?
SI
OBSERVACIONES:
El proceso no atendio las recomendaciones emitidas por la OCI en la evaluación del primer cuatrimestre, por lo tanto aún falta mejorar la redacción del riesgo dado que no se identifican todos lo componentes de los riesgos de corrupción. Por lo anterior, se reiteran las recomendaciones
RECOMENDACIONES:
1. Ajustar la redacción del control de tal foma que sea preventivo.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</si>
  <si>
    <r>
      <t xml:space="preserve">Del análisis de (9) nueve controles asociados a (4) cuatro riesgos, se identificaron los siguientes resultados:
</t>
    </r>
    <r>
      <rPr>
        <sz val="14"/>
        <rFont val="Arial"/>
        <family val="2"/>
      </rPr>
      <t xml:space="preserve">
* Se observa que el proceso no ha actualizado su mapa de riesgos desde enero de 2021, por lo tanto aún se identifica debilidad en la redacción de riesgo 4 de corrupción el cual no tiene todos los elementos el Manual Política de Administración del Riesgo de la Entidad.
* Los (4) riesgos evaluados pueden llegar a afectar el cumplimiento del proceso.
* Los (9) controles revisados mitigan la causa identificada.
* En esta evaluación, se verificaron los riesgos altos, extremos y de corrupción, en este caso se abarco todos los riesgos identificados por el proceso.</t>
    </r>
    <r>
      <rPr>
        <sz val="14"/>
        <color theme="1"/>
        <rFont val="Arial"/>
        <family val="2"/>
      </rPr>
      <t xml:space="preserve">
</t>
    </r>
  </si>
  <si>
    <t>FORMATO DE MONITOREO DE RIEGOS (OAP)
 RECIBIDO: ____Segundo Cuatrimestre 2021  DESI-FM-019__</t>
  </si>
  <si>
    <t xml:space="preserve">¿La calificación efectuada por OCI del diseño del control es similar a la efectuada por el proceso?
 SI, 
OBSERVACIONES:
La calificación es la misma de la última evaluación, dado que el poceso no actualizó su mapa de riesgos.
RECOMENDACIONES:
Diseñar los nuevos controles teniendo en cuenta la Guía para la administración del riesgo y el diseño de controles en entidades públicas - Versión 5 - Diciembre de 2020 </t>
  </si>
  <si>
    <t xml:space="preserve">¿La calificación efectuada por OCI del diseño del control es similar a la efectuada por el proceso?
 NO, 
OBSERVACIONES:  
La calificación es la misma de la última evaluación, dado que el poceso no actualizó su mapa de riesgos.
 RECOMENDACIONES:
Se reiteran las recomendaciones emitidas en la última evaluación.
1. Mejorar la redacción del control, incluyendo todas las variables para el adecuado diseño de controles, siguiendo el paso a paso de acuerdo a la Guía para la administración del riesgo. 
2. Identificar que el propósito del control sea prevenir y no detectar.
3. Establecer la fuente de la información que sirve para ejecutar el control, dado que como esta redactado no se identifica con claridad
 </t>
  </si>
  <si>
    <r>
      <t xml:space="preserve">¿La calificación efectuada por OCI del diseño del control es similar a la efectuada por el proceso?
 NO, 
OBSERVACIONES:  
La calificación es la misma de la última evaluación, dado que el poceso no actualizó su mapa de riesgos.
 RECOMENDACIONES: 
Se reiteran las recomendaciones emitidas en la última evaluación.
1. Identificar que el propósito del control sea prevenir y no detectar.
2. </t>
    </r>
    <r>
      <rPr>
        <sz val="13"/>
        <rFont val="Arial"/>
        <family val="2"/>
      </rPr>
      <t xml:space="preserve">Establecer una periodicidad oportuna que no permita la mitigación del riesgo
</t>
    </r>
    <r>
      <rPr>
        <sz val="13"/>
        <color theme="1"/>
        <rFont val="Arial"/>
        <family val="2"/>
      </rPr>
      <t xml:space="preserve">
 </t>
    </r>
  </si>
  <si>
    <t xml:space="preserve">¿La calificación efectuada por OCI del diseño del control es similar a la efectuada por el proceso?
 NO, 
OBSERVACIONES:  
La calificación es la misma de la última evaluación, dado que el poceso no actualizó su mapa de riesgos.
 RECOMENDACIONES:
Se reiteran las recomendaciones emitidas en la última evaluación.
1. Mejorar la redacción del control, incluyendo todas las variables para el adecuado diseño de controles, siguiendo el paso a paso de acuerdo a la Guía para la administración del riesgo. 
2. Identificar que el propósito del control sea prevenir y no detectar.
3. Establecer una periodicidad oportuna que no permita la mitigación del riesgo.
4. Relacionar la evidencia del control que permita a cualquier tercero llegar a la misma conclusión. </t>
  </si>
  <si>
    <t xml:space="preserve">¿La calificación efectuada por OCI del diseño del control es similar a la efectuada por el proceso?
 NO, 
OBSERVACIONES:  
La calificación es la misma de la última evaluación, dado que el poceso no actualizó su mapa de riesgos.
 RECOMENDACIONES:
Se reiteran las recomendaciones emitidas en la última evaluación.
1. Mejorar la redacción del control, incluyendo todas las variables para el adecuado diseño de controles, siguiendo el paso a paso de acuerdo a la Guía para la administración del riesgo. 
2. Identificar que el propósito del control sea prevenir y no detectar.
3. Establecer la fuente de la información que sirve para ejecutar el control, dado que como esta redactado no se identifica con claridad
4. Relacionar la evidencia del control que permita a cualquier tercero llegar a la misma conclusión. </t>
  </si>
  <si>
    <t xml:space="preserve">¿La calificación efectuada por OCI del diseño del control es similar a la efectuada por el proceso?
 SI, 
OBSERVACIONES:  
La calificación es la misma de la última evaluación, dado que el poceso no actualizó su mapa de riesgos.
 RECOMENDACIONES:
Se reiteran las recomendaciones emitidas en la última evaluación.
1. Identificar que el propósito del control sea prevenir y no detectar.
</t>
  </si>
  <si>
    <t>¿La calificación efectuada por OCI del diseño del control es similar a la efectuada por el proceso?
 NO, 
OBSERVACIONES:  
El proceso creó un nuevo control, atendiendo la recomendación de identificar minimo dos controles por riesgo.
 RECOMENDACIONES:
Se reiteran las recomendaciones emitidas en la última evaluación.
1. Mejorar la redacción del control.
2. Identificar que el propósito del control sea prevenir y no detectar.
3. Establecer una periodicidad oportuna que no permita la mitigación del riesgo</t>
  </si>
  <si>
    <t>¿La calificación efectuada por OCI del diseño del control es similar a la efectuada por el proceso?
 NO, 
OBSERVACIONES:  
La calificación es la misma de la última evaluación, dado que el poceso no actualizó su mapa de riesgos.
 RECOMENDACIONES:
Se reiteran las recomendaciones emitidas en la última evaluación.
1. Mejorar la redacción del control, incluyendo todas las variables para el adecuado diseño de controles, siguiendo el paso a paso de acuerdo a la Guía para la administración del riesgo. 
2. Establecer una periodicidad oportuna que no permita la mitigación del riesgo
3. Identificar que el propósito del control sea prevenir y no detectar.
4. Establecer la fuente de la información que sirve para ejecutar el control, dado que como esta redactado no se identifica.
5. Complementar la evidencia del control que permita a cualquier tercero llegar a la misma conclusión.</t>
  </si>
  <si>
    <t xml:space="preserve">¿La calificación efectuada por OCI del diseño del control es similar a la efectuada por el proceso?
NO
OBSERVACIONES:La calificación es la misma de la última evaluación, dado que el poceso no actualizó su mapa de riesgos.
RECOMENDACIONES:
Se reiteran las recomendaciones emitidas en la última evaluación.
1. Identificar que el propósito del control sea prevenir y no detectar.
2. Establecer una periodicidad oportuna que no permita la mitigación del riesgo. 
</t>
  </si>
  <si>
    <r>
      <t>Se revisó las evidencias entregadas en Monitoreo MR 2021 II Cuatrimestre/ M.5 PPMQ C
Actas de seguimiento a contratos así:
R1 C1 Acta de Reunion 08062021 (corte al 31 de mayo)</t>
    </r>
    <r>
      <rPr>
        <sz val="13"/>
        <color rgb="FFFF0000"/>
        <rFont val="Arial"/>
        <family val="2"/>
      </rPr>
      <t xml:space="preserve"> No se encuentran los anexos de seguimiento mencionados en el acta</t>
    </r>
    <r>
      <rPr>
        <sz val="13"/>
        <rFont val="Arial"/>
        <family val="2"/>
      </rPr>
      <t xml:space="preserve">
R1 C1 Acta de Reunion 12072021 (corte al 30 de junio) 
R1C1 Acta de Reunión 12082021 (corte al 31 de julio) </t>
    </r>
    <r>
      <rPr>
        <sz val="13"/>
        <color rgb="FFFF0000"/>
        <rFont val="Arial"/>
        <family val="2"/>
      </rPr>
      <t xml:space="preserve">
Falta acta del seguimiento realizado con corte agosto y anexos de avance de mayo que corresponde a la fuente de información del control</t>
    </r>
    <r>
      <rPr>
        <sz val="13"/>
        <rFont val="Arial"/>
        <family val="2"/>
      </rPr>
      <t xml:space="preserve">
</t>
    </r>
  </si>
  <si>
    <t xml:space="preserve">Se revisó las evidencias entregadas en Monitoreo MR II Cuatrimestre/ M.5 PPMQ
 C
Actas de seguimiento a contratos así:
R1 C2 Acta de Seguimiento a Mtto mayo 2021 
R1 C1 Acta de Seguimiento a Mtto junio 2021
R1 C1 Acta de Seguimiento a Mtto julio 2021
R1C1 Acta de Seguimiento a Mtto agosto 2021
</t>
  </si>
  <si>
    <t xml:space="preserve">Se revisó las evidencias entregadas en Monitoreo MR 2021 II Cuatrimestre/ M.5 PPMQ C
R1 C3  PPMQ-DI-01 Base datos Comportamientos viales
R1C3 Acta 15072021 comité parque automotor y plantas industriales.
R1C3 Presentción comité parque automoto y plantas industriales julio 2021
Se observan presentaciones mensuales del comité de parque automotor y plantas industriales donde se presentan los datos de accidentalidad, excesos de velocidad, seguimiento GPS, lre inducciones y capacitaciones por accidentes de tránsito.
</t>
  </si>
  <si>
    <t>Se revisó las evidencias entregadas en Monitoreo MR 2021 II Cuatrimestre/ M.5 PPMQ
Actas de seguimiento a contratos así:
R2 C2 Acta de Reunion 08062021 (corte al 31 de mayo) No se encuentran los anexos de seguimiento mencionados en el acta
R2 C2 Acta de Reunion 12072021 (corte al 30 de junio) 
R2C2 Acta de Reunión 12082021 (corte al 31 de julio) 
Falta acta del seguimiento realizado con corte agosto y anexos de avance de mayo que corresponde a la fuente de información del control</t>
  </si>
  <si>
    <t xml:space="preserve">Se revisó las evidencias entregadas en Monitoreo MR 2021 II Cuatrimestre/ M.5 PPMQ C
R2 C1 PPMQ-DI-011 Kardex
R2C1 PPMQ-DI-09 Bitacora de producción
R2 C1 SEGUIMIENTO II TRIMESTRE 2021 - 02092021
R2C1 Solicitudes materiales petreos cto448 por semanas mes agosto
R2C1 Correos de solicitudes de cemento de las semanas 23, 31, 32, 33 y 35 
</t>
  </si>
  <si>
    <t xml:space="preserve">Se revisó las evidencias entregadas en Monitoreo MR 2021 II Cuatrimestre/ M.5 PPMQ C
R3C1 Presentaciones comite parque automotor y plantas industriales - mayo -junio - julio -agosto 2021
R3C1 Acta 25052021 comité parque automotor y plantas industriales-mayo
R3C1 Acta 15062021 comité parque automotor y plantas industriales-junio
R3C1 Acta 15072021 comité parque automotor y plantas industriales-julio
R3C1 Acta 17082021 comité parque automotor y plantas industriales-agosto
</t>
  </si>
  <si>
    <t xml:space="preserve">Se revisó las evidencias entregadas en Monitoreo MR 2021 II Cuatrimestre/ M.5 PPMQ C
R3C2 Actas reunión asignaciones mayo - junio- julio - agosto
</t>
  </si>
  <si>
    <t xml:space="preserve">Se revisó las evidencias entregadas en Monitoreo MR 2021 II Cuatrimestre/ M.5 PPMQ
R4C2 Correos Informes GPS  mayo-junio-julio-agosto 2021
R4C2 Despacho semanal mezcla mayo
</t>
  </si>
  <si>
    <t>DEBIL</t>
  </si>
  <si>
    <r>
      <rPr>
        <sz val="13"/>
        <rFont val="Arial"/>
        <family val="2"/>
      </rPr>
      <t>Del análisis del monitoreo vs las evidencias presentadas como parte del cumplimiento de los de los (9) controles asociados a (4) riesgos, se identificaron los siguientes resultados:</t>
    </r>
    <r>
      <rPr>
        <sz val="13"/>
        <color rgb="FFFF0000"/>
        <rFont val="Arial"/>
        <family val="2"/>
      </rPr>
      <t xml:space="preserve">
</t>
    </r>
    <r>
      <rPr>
        <sz val="13"/>
        <rFont val="Arial"/>
        <family val="2"/>
      </rPr>
      <t xml:space="preserve">
* La eficacia de (6) de los (9) controles evaluados es adecuada porque se estan ejecutando como fueron diseñados, (2)  parcialmente porque en las evidencias presentadas se observó que aunque se esta ejecutando el control no se esta ejecutando como fue diseñado y (1) débil dado que no se observ+o la evidencia de la ejecución dle control de acuerdo con el diseño.
* La eficiencia de (7) de los (9) controles evaluados mitigan los riesgos identificados y (2) mitigan parcialmente los riesgos identificados
* Respecto la última evaluación se observa que el proceso PRODUCCIÓN DE MEZCLA Y PROVISIÓN DE MAQUINARIA Y EQUIPO-PPMQ mejoró en la eficiencia de sus controles, no obstante debe continuar trabajando en la eficacia y mejorar la redacción de los riesgos de corrupción y perfeccionando los controles implementado todas las variables para el adecuado diseño y ejecución de controles.
</t>
    </r>
  </si>
  <si>
    <t xml:space="preserve">Aportar toda la evidencia que da cuenta del cumplimiento del control
Revisar la periodicidad del control
Es necesario identificar el riesgo con los componentes de su definición, así:
 Acción u omisión + uso del poder + desviación de la gestión de lo público + el beneficio privado".
Y ejecutar controles preventivos que se ejecuten de manera consistente para mitigar el riesgo.
</t>
  </si>
  <si>
    <r>
      <t xml:space="preserve">Se revisó las evidencias entregadas en Monitoreo MR 2021 I Cuatrimestre/ M.5 PPMQ
R4 C1 PPMQ-DI-011 Kardex
R4C1 PPMQ-DI-09 Bitacora de producción 2021
R4 C1 Correos Informes enero-febrero-marzo 2021
</t>
    </r>
    <r>
      <rPr>
        <sz val="13"/>
        <color rgb="FFFF0000"/>
        <rFont val="Arial"/>
        <family val="2"/>
      </rPr>
      <t xml:space="preserve">Con los soportes suministrados no se puede identificar los correos de actualización como evidencia del control </t>
    </r>
  </si>
  <si>
    <t>¿EL riesgo puede llegar a afectar el cumplimiento del objetivo? 
SI
¿El control mitiga la causa?
SI
OBSERVACIONES:
El proceso no atendió las recomendaciones emitidas por la OCI en la evaluación del primer cuatrimestre.
RECOMENDACIONES:
1. Ajustar la redacción del control de tal foma que sea preventivo.
2. Mejorar la REDACCIÓN del riesgo para que contenga los elementos del Manual Política de Administración del Riesgo de la Entidad en lo que atañe a riesgos de corrupción.</t>
  </si>
  <si>
    <t>De la evaluación al diseño de (9) nueve controles asociados a (4) cuatro riesgos, se identificaron los siguientes resultados:
* El proceso durante la vigencia 2021 mantuvo su mapa de riesgos en V1, es decir que no fueron atendidas las recomendaciones emitidas en la evaluación realizada en el primer semestre.  
* De los (9) controles evaluados, (1) obtuvo una calificación similar con el proceso, con un rango de calificación fuerte;  de los restantes (8); (1) tiene un rango de calificación moderado y (7) continúan en un rango calificación débil;
* Ajustar los controles  de acuerdo con la Guía para la administración del riesgo y diseño de controles en entidades públicas - versión 5.
El proceso de PRODUCCIÓN DE MEZCLA Y PROVISIÓN DE MAQUINARIA Y EQUIPO-PPMQ, debe ajustar el mapa de riesgos, mejorando la redacción de los riesgos de corrupción y perfeccionando los controles implementando todas las variables para el adecuado diseño de controles.</t>
  </si>
  <si>
    <t xml:space="preserve">De la solidez evaluada a los (9) controles asociados a (4) riesgos, se identificó que el resultado de la solidez en los (9) controles reportados en la matriz de riesgos del proceso PRODUCCIÓN DE MEZCLA Y PROVISIÓN DE MAQUINARIA Y EQUIPO-PPMQ Vs. la evaluada por OCI es diferente, dadas las observaciones registradas en el diseño y ejecución de los controles.
(1) de los controles evaluados por OCI  disminuyó su solidez pasando de MODERADO a DÉBIL.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</si>
</sst>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76" x14ac:knownFonts="1">
    <font>
      <sz val="11"/>
      <color theme="1"/>
      <name val="Calibri"/>
      <family val="2"/>
      <scheme val="minor"/>
    </font>
    <font>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9"/>
      <name val="Arial"/>
      <family val="2"/>
    </font>
    <font>
      <b/>
      <sz val="9"/>
      <name val="Arial"/>
      <family val="2"/>
    </font>
    <font>
      <b/>
      <sz val="14"/>
      <name val="Arial"/>
      <family val="2"/>
    </font>
    <font>
      <sz val="14"/>
      <color rgb="FFC00000"/>
      <name val="Arial"/>
      <family val="2"/>
    </font>
    <font>
      <sz val="14"/>
      <color theme="1"/>
      <name val="Calibri"/>
      <family val="2"/>
      <scheme val="minor"/>
    </font>
    <font>
      <sz val="14"/>
      <name val="Calibri"/>
      <family val="2"/>
    </font>
    <font>
      <i/>
      <sz val="14"/>
      <name val="Arial"/>
      <family val="2"/>
    </font>
    <font>
      <sz val="14"/>
      <name val="Calibri"/>
      <family val="2"/>
      <scheme val="minor"/>
    </font>
    <font>
      <sz val="8"/>
      <name val="Calibri"/>
      <family val="2"/>
      <scheme val="minor"/>
    </font>
    <font>
      <u/>
      <sz val="10"/>
      <color indexed="12"/>
      <name val="Arial"/>
      <family val="2"/>
    </font>
    <font>
      <sz val="8"/>
      <name val="Arial"/>
      <family val="2"/>
    </font>
    <font>
      <b/>
      <sz val="8"/>
      <name val="Arial"/>
      <family val="2"/>
    </font>
    <font>
      <sz val="10"/>
      <name val="Calibri"/>
      <family val="2"/>
      <scheme val="minor"/>
    </font>
    <font>
      <b/>
      <sz val="14"/>
      <name val="Calibri"/>
      <family val="2"/>
      <scheme val="minor"/>
    </font>
    <font>
      <b/>
      <sz val="14"/>
      <color theme="1"/>
      <name val="Calibri"/>
      <family val="2"/>
      <scheme val="minor"/>
    </font>
    <font>
      <sz val="8"/>
      <color rgb="FFFF0000"/>
      <name val="Calibri"/>
      <family val="2"/>
      <scheme val="minor"/>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9"/>
      <color indexed="81"/>
      <name val="Tahoma"/>
      <family val="2"/>
    </font>
    <font>
      <sz val="14"/>
      <color rgb="FF00B050"/>
      <name val="Arial"/>
      <family val="2"/>
    </font>
    <font>
      <sz val="14"/>
      <color rgb="FFFF0000"/>
      <name val="Arial"/>
      <family val="2"/>
    </font>
    <font>
      <sz val="13"/>
      <name val="Arial"/>
      <family val="2"/>
    </font>
    <font>
      <sz val="13"/>
      <color theme="1"/>
      <name val="Arial"/>
      <family val="2"/>
    </font>
    <font>
      <b/>
      <sz val="13"/>
      <name val="Arial"/>
      <family val="2"/>
    </font>
    <font>
      <i/>
      <sz val="13"/>
      <name val="Arial"/>
      <family val="2"/>
    </font>
    <font>
      <b/>
      <sz val="13"/>
      <color theme="1"/>
      <name val="Arial"/>
      <family val="2"/>
    </font>
    <font>
      <i/>
      <sz val="13"/>
      <color theme="1"/>
      <name val="Arial"/>
      <family val="2"/>
    </font>
    <font>
      <sz val="13"/>
      <color rgb="FFFF0000"/>
      <name val="Arial"/>
      <family val="2"/>
    </font>
    <font>
      <sz val="11"/>
      <color theme="0"/>
      <name val="Arial"/>
      <family val="2"/>
    </font>
    <font>
      <sz val="10"/>
      <color theme="0"/>
      <name val="Arial"/>
      <family val="2"/>
    </font>
    <font>
      <sz val="8"/>
      <color theme="0"/>
      <name val="Calibri"/>
      <family val="2"/>
    </font>
    <font>
      <sz val="14"/>
      <color theme="0"/>
      <name val="Arial"/>
      <family val="2"/>
    </font>
    <font>
      <sz val="12"/>
      <name val="Arial"/>
      <family val="2"/>
    </font>
    <font>
      <sz val="11"/>
      <color rgb="FFFF0000"/>
      <name val="Arial"/>
      <family val="2"/>
    </font>
    <font>
      <sz val="11"/>
      <color rgb="FF00B050"/>
      <name val="Arial"/>
      <family val="2"/>
    </font>
    <font>
      <sz val="13"/>
      <color theme="0"/>
      <name val="Arial"/>
      <family val="2"/>
    </font>
    <font>
      <b/>
      <sz val="9"/>
      <color theme="9" tint="-0.249977111117893"/>
      <name val="Arial"/>
      <family val="2"/>
    </font>
    <font>
      <sz val="9"/>
      <color theme="1" tint="0.249977111117893"/>
      <name val="Arial"/>
      <family val="2"/>
    </font>
    <font>
      <sz val="9"/>
      <color rgb="FF000000"/>
      <name val="Arial"/>
      <family val="2"/>
    </font>
    <font>
      <sz val="9"/>
      <color rgb="FF002060"/>
      <name val="Arial"/>
      <family val="2"/>
    </font>
    <font>
      <b/>
      <sz val="14"/>
      <color rgb="FF00B050"/>
      <name val="Arial"/>
      <family val="2"/>
    </font>
    <font>
      <b/>
      <u/>
      <sz val="14"/>
      <color theme="1"/>
      <name val="Calibri"/>
      <family val="2"/>
      <scheme val="minor"/>
    </font>
    <font>
      <u/>
      <sz val="14"/>
      <color theme="1"/>
      <name val="Calibri"/>
      <family val="2"/>
      <scheme val="minor"/>
    </font>
    <font>
      <sz val="14"/>
      <color rgb="FF7030A0"/>
      <name val="Calibri"/>
      <family val="2"/>
      <scheme val="minor"/>
    </font>
    <font>
      <u/>
      <sz val="14"/>
      <name val="Calibri"/>
      <family val="2"/>
      <scheme val="minor"/>
    </font>
    <font>
      <b/>
      <sz val="14"/>
      <color rgb="FF00B050"/>
      <name val="Calibri"/>
      <family val="2"/>
      <scheme val="minor"/>
    </font>
    <font>
      <sz val="16"/>
      <color rgb="FF7030A0"/>
      <name val="Calibri"/>
      <family val="2"/>
      <scheme val="minor"/>
    </font>
    <font>
      <sz val="13"/>
      <name val="Arial"/>
    </font>
    <font>
      <sz val="12"/>
      <name val="Arial"/>
    </font>
    <font>
      <sz val="13"/>
      <color rgb="FFFF0000"/>
      <name val="Arial"/>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FF"/>
        <bgColor indexed="64"/>
      </patternFill>
    </fill>
    <fill>
      <patternFill patternType="solid">
        <fgColor theme="8" tint="0.79998168889431442"/>
        <bgColor indexed="64"/>
      </patternFill>
    </fill>
    <fill>
      <patternFill patternType="solid">
        <fgColor theme="1"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style="dashed">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
    <xf numFmtId="0" fontId="0" fillId="0" borderId="0"/>
    <xf numFmtId="0" fontId="9" fillId="0" borderId="0"/>
    <xf numFmtId="0" fontId="9" fillId="0" borderId="0"/>
    <xf numFmtId="0" fontId="29" fillId="0" borderId="0" applyNumberFormat="0" applyFill="0" applyBorder="0" applyAlignment="0" applyProtection="0">
      <alignment vertical="top"/>
      <protection locked="0"/>
    </xf>
    <xf numFmtId="164" fontId="1" fillId="0" borderId="0" applyFont="0" applyFill="0" applyBorder="0" applyAlignment="0" applyProtection="0"/>
    <xf numFmtId="9" fontId="9" fillId="0" borderId="0" applyFont="0" applyFill="0" applyBorder="0" applyAlignment="0" applyProtection="0"/>
    <xf numFmtId="164" fontId="1" fillId="0" borderId="0" applyFont="0" applyFill="0" applyBorder="0" applyAlignment="0" applyProtection="0"/>
  </cellStyleXfs>
  <cellXfs count="553">
    <xf numFmtId="0" fontId="0" fillId="0" borderId="0" xfId="0"/>
    <xf numFmtId="0" fontId="4" fillId="0" borderId="0" xfId="0" applyFont="1" applyAlignment="1">
      <alignment vertical="center"/>
    </xf>
    <xf numFmtId="0" fontId="6" fillId="2" borderId="0" xfId="0" applyFont="1" applyFill="1" applyBorder="1" applyAlignment="1">
      <alignment vertical="center"/>
    </xf>
    <xf numFmtId="0" fontId="4" fillId="0" borderId="20" xfId="0" applyFont="1" applyBorder="1" applyAlignment="1">
      <alignment vertical="center"/>
    </xf>
    <xf numFmtId="0" fontId="4" fillId="0" borderId="20" xfId="0" applyFont="1" applyBorder="1" applyAlignment="1">
      <alignment horizontal="center" vertical="center" wrapText="1"/>
    </xf>
    <xf numFmtId="0" fontId="4" fillId="0" borderId="21" xfId="0"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0" fontId="11" fillId="0" borderId="21" xfId="0" applyFont="1" applyBorder="1" applyAlignment="1">
      <alignment horizontal="center"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2" borderId="24"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25"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13" fillId="0" borderId="0" xfId="0" applyFont="1" applyAlignment="1">
      <alignment horizontal="center" wrapText="1"/>
    </xf>
    <xf numFmtId="0" fontId="18" fillId="0" borderId="0" xfId="0" applyFont="1"/>
    <xf numFmtId="0" fontId="3" fillId="4" borderId="2" xfId="0" applyFont="1" applyFill="1" applyBorder="1" applyAlignment="1">
      <alignment horizontal="center" wrapText="1"/>
    </xf>
    <xf numFmtId="0" fontId="8" fillId="2" borderId="27" xfId="0" applyFont="1" applyFill="1" applyBorder="1" applyAlignment="1">
      <alignment vertical="center" wrapText="1"/>
    </xf>
    <xf numFmtId="0" fontId="10" fillId="0" borderId="27" xfId="0" applyFont="1" applyBorder="1" applyAlignment="1">
      <alignment vertical="center" wrapText="1"/>
    </xf>
    <xf numFmtId="0" fontId="10" fillId="2" borderId="27" xfId="0" applyFont="1" applyFill="1" applyBorder="1" applyAlignment="1">
      <alignment vertical="center" wrapText="1"/>
    </xf>
    <xf numFmtId="0" fontId="8" fillId="2" borderId="27" xfId="1" applyFont="1" applyFill="1" applyBorder="1" applyAlignment="1" applyProtection="1">
      <alignment vertical="center" wrapText="1"/>
      <protection locked="0"/>
    </xf>
    <xf numFmtId="0" fontId="8" fillId="2" borderId="27" xfId="0" applyFont="1" applyFill="1" applyBorder="1" applyAlignment="1">
      <alignment horizontal="center" vertical="center" wrapText="1"/>
    </xf>
    <xf numFmtId="0" fontId="8" fillId="2" borderId="27" xfId="1" applyFont="1" applyFill="1" applyBorder="1" applyAlignment="1" applyProtection="1">
      <alignment horizontal="center" vertical="center" wrapText="1"/>
      <protection locked="0"/>
    </xf>
    <xf numFmtId="0" fontId="10" fillId="0" borderId="0" xfId="0" applyFont="1" applyAlignment="1">
      <alignment vertical="center"/>
    </xf>
    <xf numFmtId="0" fontId="10" fillId="4" borderId="0" xfId="0" applyFont="1" applyFill="1" applyAlignment="1">
      <alignment vertical="center"/>
    </xf>
    <xf numFmtId="0" fontId="8" fillId="0" borderId="0" xfId="0" applyFont="1" applyAlignment="1">
      <alignment wrapText="1"/>
    </xf>
    <xf numFmtId="0" fontId="8" fillId="0" borderId="0" xfId="0" applyFont="1" applyAlignment="1">
      <alignment horizontal="center" vertical="center" wrapText="1"/>
    </xf>
    <xf numFmtId="0" fontId="22" fillId="0" borderId="0" xfId="0" applyFont="1" applyAlignment="1">
      <alignment horizontal="center" wrapText="1"/>
    </xf>
    <xf numFmtId="0" fontId="25" fillId="0" borderId="0" xfId="0" applyFont="1"/>
    <xf numFmtId="0" fontId="25" fillId="0" borderId="27" xfId="0" applyFont="1" applyBorder="1"/>
    <xf numFmtId="0" fontId="8" fillId="0" borderId="27" xfId="0" applyFont="1" applyBorder="1" applyAlignment="1">
      <alignment wrapText="1"/>
    </xf>
    <xf numFmtId="0" fontId="10" fillId="0" borderId="0" xfId="0" applyFont="1" applyBorder="1" applyAlignment="1">
      <alignment vertical="center"/>
    </xf>
    <xf numFmtId="0" fontId="10" fillId="0" borderId="0" xfId="0" applyFont="1" applyAlignment="1">
      <alignment horizontal="center" vertical="center"/>
    </xf>
    <xf numFmtId="0" fontId="22" fillId="4" borderId="27" xfId="0" applyFont="1" applyFill="1" applyBorder="1" applyAlignment="1">
      <alignment horizontal="center" vertical="center"/>
    </xf>
    <xf numFmtId="0" fontId="22" fillId="4" borderId="27" xfId="0" applyFont="1" applyFill="1" applyBorder="1" applyAlignment="1">
      <alignment horizontal="center" wrapText="1"/>
    </xf>
    <xf numFmtId="0" fontId="10" fillId="0" borderId="0" xfId="0" applyFont="1" applyBorder="1" applyAlignment="1">
      <alignment vertical="top" wrapText="1"/>
    </xf>
    <xf numFmtId="0" fontId="10" fillId="0" borderId="27" xfId="0" applyFont="1" applyBorder="1" applyAlignment="1">
      <alignment vertical="center"/>
    </xf>
    <xf numFmtId="0" fontId="24" fillId="0" borderId="0" xfId="0" applyFont="1"/>
    <xf numFmtId="0" fontId="22" fillId="5" borderId="27" xfId="0" applyFont="1" applyFill="1" applyBorder="1" applyAlignment="1">
      <alignment horizontal="center" vertical="center" wrapText="1"/>
    </xf>
    <xf numFmtId="0" fontId="10" fillId="4" borderId="27" xfId="0" applyFont="1" applyFill="1" applyBorder="1" applyAlignment="1">
      <alignment horizont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22" fillId="3" borderId="27" xfId="0" applyFont="1" applyFill="1" applyBorder="1" applyAlignment="1">
      <alignment horizontal="center" vertical="center" wrapText="1"/>
    </xf>
    <xf numFmtId="0" fontId="8" fillId="0" borderId="27" xfId="0" applyFont="1" applyBorder="1" applyAlignment="1">
      <alignment horizontal="left" vertical="center"/>
    </xf>
    <xf numFmtId="0" fontId="23" fillId="2" borderId="27" xfId="0" applyFont="1" applyFill="1" applyBorder="1" applyAlignment="1">
      <alignment vertical="center" wrapText="1"/>
    </xf>
    <xf numFmtId="0" fontId="24" fillId="0" borderId="27" xfId="0" applyFont="1" applyBorder="1" applyAlignment="1">
      <alignment horizontal="center"/>
    </xf>
    <xf numFmtId="0" fontId="22" fillId="0" borderId="27" xfId="0" applyFont="1" applyBorder="1" applyAlignment="1">
      <alignment horizontal="left" vertical="center" wrapText="1"/>
    </xf>
    <xf numFmtId="0" fontId="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0" borderId="27" xfId="0" applyFont="1" applyBorder="1" applyAlignment="1">
      <alignment horizontal="center" vertical="center"/>
    </xf>
    <xf numFmtId="14" fontId="2" fillId="0" borderId="27" xfId="0" applyNumberFormat="1" applyFont="1" applyBorder="1" applyAlignment="1">
      <alignment horizontal="center" vertical="center"/>
    </xf>
    <xf numFmtId="0" fontId="22"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22" fillId="3" borderId="27" xfId="0" applyFont="1" applyFill="1" applyBorder="1" applyAlignment="1">
      <alignment horizontal="center" vertical="center"/>
    </xf>
    <xf numFmtId="0" fontId="5" fillId="4" borderId="1" xfId="0" applyFont="1" applyFill="1" applyBorder="1" applyAlignment="1">
      <alignment horizontal="center" vertical="center"/>
    </xf>
    <xf numFmtId="0" fontId="21" fillId="2" borderId="1" xfId="0" applyFont="1" applyFill="1" applyBorder="1" applyAlignment="1" applyProtection="1">
      <alignment vertical="center" wrapText="1"/>
      <protection locked="0"/>
    </xf>
    <xf numFmtId="0" fontId="32" fillId="2" borderId="0" xfId="1" applyFont="1" applyFill="1"/>
    <xf numFmtId="0" fontId="32" fillId="2" borderId="0" xfId="1" applyFont="1" applyFill="1" applyAlignment="1">
      <alignment wrapText="1"/>
    </xf>
    <xf numFmtId="0" fontId="27" fillId="2" borderId="5" xfId="1" applyFont="1" applyFill="1" applyBorder="1" applyAlignment="1">
      <alignment wrapText="1"/>
    </xf>
    <xf numFmtId="0" fontId="33" fillId="2" borderId="28" xfId="1" applyFont="1" applyFill="1" applyBorder="1" applyAlignment="1">
      <alignment vertical="center"/>
    </xf>
    <xf numFmtId="0" fontId="27" fillId="2" borderId="12" xfId="1" applyFont="1" applyFill="1" applyBorder="1" applyAlignment="1">
      <alignment wrapText="1"/>
    </xf>
    <xf numFmtId="0" fontId="33" fillId="2" borderId="0" xfId="1" applyFont="1" applyFill="1" applyAlignment="1">
      <alignment vertical="center"/>
    </xf>
    <xf numFmtId="0" fontId="27" fillId="2" borderId="31" xfId="1" applyFont="1" applyFill="1" applyBorder="1" applyAlignment="1">
      <alignment wrapText="1"/>
    </xf>
    <xf numFmtId="0" fontId="33" fillId="2" borderId="32" xfId="1" applyFont="1" applyFill="1" applyBorder="1" applyAlignment="1">
      <alignment vertical="center"/>
    </xf>
    <xf numFmtId="0" fontId="27" fillId="2" borderId="0" xfId="1" applyFont="1" applyFill="1" applyAlignment="1">
      <alignment wrapText="1"/>
    </xf>
    <xf numFmtId="0" fontId="27" fillId="2" borderId="0" xfId="1" applyFont="1" applyFill="1"/>
    <xf numFmtId="0" fontId="28" fillId="2" borderId="0" xfId="1" applyFont="1" applyFill="1"/>
    <xf numFmtId="0" fontId="32" fillId="6" borderId="0" xfId="1" applyFont="1" applyFill="1"/>
    <xf numFmtId="0" fontId="33" fillId="2" borderId="57" xfId="1" applyFont="1" applyFill="1" applyBorder="1" applyAlignment="1">
      <alignment vertical="center" wrapText="1"/>
    </xf>
    <xf numFmtId="0" fontId="33" fillId="2" borderId="58" xfId="1" applyFont="1" applyFill="1" applyBorder="1" applyAlignment="1">
      <alignment vertical="center" wrapText="1"/>
    </xf>
    <xf numFmtId="0" fontId="33" fillId="2" borderId="57" xfId="1" applyFont="1" applyFill="1" applyBorder="1" applyAlignment="1">
      <alignment horizontal="center" vertical="center" wrapText="1"/>
    </xf>
    <xf numFmtId="0" fontId="33" fillId="2" borderId="59" xfId="1" applyFont="1" applyFill="1" applyBorder="1" applyAlignment="1">
      <alignment horizontal="center" vertical="center" wrapText="1"/>
    </xf>
    <xf numFmtId="0" fontId="35" fillId="2" borderId="0" xfId="1" applyFont="1" applyFill="1" applyAlignment="1">
      <alignment horizontal="center" wrapText="1"/>
    </xf>
    <xf numFmtId="0" fontId="28" fillId="2" borderId="0" xfId="1" applyFont="1" applyFill="1" applyAlignment="1">
      <alignment wrapText="1"/>
    </xf>
    <xf numFmtId="0" fontId="33" fillId="6" borderId="3" xfId="1" applyFont="1" applyFill="1" applyBorder="1" applyAlignment="1">
      <alignment horizontal="center" vertical="center" wrapText="1"/>
    </xf>
    <xf numFmtId="0" fontId="33" fillId="6" borderId="6" xfId="1" applyFont="1" applyFill="1" applyBorder="1" applyAlignment="1">
      <alignment vertical="center" wrapText="1"/>
    </xf>
    <xf numFmtId="0" fontId="33" fillId="6" borderId="7" xfId="1" applyFont="1" applyFill="1" applyBorder="1" applyAlignment="1">
      <alignment vertical="center" wrapText="1"/>
    </xf>
    <xf numFmtId="0" fontId="33" fillId="6" borderId="19" xfId="1" applyFont="1" applyFill="1" applyBorder="1" applyAlignment="1">
      <alignment horizontal="center" vertical="center" wrapText="1"/>
    </xf>
    <xf numFmtId="0" fontId="28" fillId="6" borderId="0" xfId="1" applyFont="1" applyFill="1" applyAlignment="1">
      <alignment wrapText="1"/>
    </xf>
    <xf numFmtId="0" fontId="33" fillId="2" borderId="55" xfId="1" applyFont="1" applyFill="1" applyBorder="1" applyAlignment="1">
      <alignment horizontal="center" vertical="center" wrapText="1"/>
    </xf>
    <xf numFmtId="0" fontId="33" fillId="2" borderId="1" xfId="1" applyFont="1" applyFill="1" applyBorder="1" applyAlignment="1">
      <alignment vertical="center" wrapText="1"/>
    </xf>
    <xf numFmtId="0" fontId="33" fillId="2" borderId="4" xfId="1" applyFont="1" applyFill="1" applyBorder="1" applyAlignment="1">
      <alignment vertical="center" wrapText="1"/>
    </xf>
    <xf numFmtId="0" fontId="33" fillId="2" borderId="18" xfId="1" applyFont="1" applyFill="1" applyBorder="1" applyAlignment="1">
      <alignment horizontal="center" vertical="center" wrapText="1"/>
    </xf>
    <xf numFmtId="0" fontId="33" fillId="2" borderId="6" xfId="1" applyFont="1" applyFill="1" applyBorder="1" applyAlignment="1">
      <alignment horizontal="center" vertical="center" wrapText="1"/>
    </xf>
    <xf numFmtId="0" fontId="33" fillId="2" borderId="0" xfId="1" applyFont="1" applyFill="1" applyAlignment="1">
      <alignment horizontal="center" vertical="center" wrapText="1"/>
    </xf>
    <xf numFmtId="0" fontId="37" fillId="2" borderId="0" xfId="1" applyFont="1" applyFill="1"/>
    <xf numFmtId="0" fontId="38" fillId="2" borderId="0" xfId="1" applyFont="1" applyFill="1"/>
    <xf numFmtId="0" fontId="37" fillId="2" borderId="12" xfId="1" applyFont="1" applyFill="1" applyBorder="1" applyAlignment="1">
      <alignment wrapText="1"/>
    </xf>
    <xf numFmtId="0" fontId="37" fillId="2" borderId="30" xfId="1" applyFont="1" applyFill="1" applyBorder="1"/>
    <xf numFmtId="0" fontId="37" fillId="2" borderId="19" xfId="1" applyFont="1" applyFill="1" applyBorder="1" applyAlignment="1">
      <alignment wrapText="1"/>
    </xf>
    <xf numFmtId="0" fontId="37" fillId="2" borderId="8" xfId="1" applyFont="1" applyFill="1" applyBorder="1"/>
    <xf numFmtId="0" fontId="37" fillId="2" borderId="67" xfId="1" applyFont="1" applyFill="1" applyBorder="1"/>
    <xf numFmtId="0" fontId="40" fillId="2" borderId="12" xfId="1" applyFont="1" applyFill="1" applyBorder="1" applyAlignment="1">
      <alignment horizontal="left" wrapText="1"/>
    </xf>
    <xf numFmtId="0" fontId="37" fillId="2" borderId="0" xfId="1" applyFont="1" applyFill="1" applyAlignment="1">
      <alignment horizontal="center"/>
    </xf>
    <xf numFmtId="0" fontId="40" fillId="2" borderId="0" xfId="1" applyFont="1" applyFill="1" applyAlignment="1">
      <alignment horizontal="center"/>
    </xf>
    <xf numFmtId="0" fontId="37" fillId="2" borderId="30" xfId="1" applyFont="1" applyFill="1" applyBorder="1" applyAlignment="1">
      <alignment horizontal="center"/>
    </xf>
    <xf numFmtId="0" fontId="40" fillId="2" borderId="19" xfId="1" applyFont="1" applyFill="1" applyBorder="1" applyAlignment="1">
      <alignment horizontal="left" wrapText="1"/>
    </xf>
    <xf numFmtId="0" fontId="37" fillId="2" borderId="8" xfId="1" applyFont="1" applyFill="1" applyBorder="1" applyAlignment="1">
      <alignment horizontal="center"/>
    </xf>
    <xf numFmtId="0" fontId="40" fillId="2" borderId="8" xfId="1" applyFont="1" applyFill="1" applyBorder="1" applyAlignment="1">
      <alignment horizontal="center"/>
    </xf>
    <xf numFmtId="0" fontId="37" fillId="2" borderId="67" xfId="1" applyFont="1" applyFill="1" applyBorder="1" applyAlignment="1">
      <alignment horizontal="center"/>
    </xf>
    <xf numFmtId="0" fontId="41" fillId="2" borderId="31" xfId="1" applyFont="1" applyFill="1" applyBorder="1" applyAlignment="1">
      <alignment horizontal="left" wrapText="1"/>
    </xf>
    <xf numFmtId="0" fontId="27" fillId="2" borderId="32" xfId="1" applyFont="1" applyFill="1" applyBorder="1" applyAlignment="1">
      <alignment horizontal="center"/>
    </xf>
    <xf numFmtId="0" fontId="27" fillId="2" borderId="32" xfId="1" applyFont="1" applyFill="1" applyBorder="1"/>
    <xf numFmtId="0" fontId="41" fillId="2" borderId="32" xfId="1" applyFont="1" applyFill="1" applyBorder="1" applyAlignment="1">
      <alignment horizontal="center"/>
    </xf>
    <xf numFmtId="0" fontId="27" fillId="2" borderId="33" xfId="1" applyFont="1" applyFill="1" applyBorder="1" applyAlignment="1">
      <alignment horizontal="center"/>
    </xf>
    <xf numFmtId="0" fontId="41" fillId="2" borderId="0" xfId="1" applyFont="1" applyFill="1" applyAlignment="1">
      <alignment horizontal="center"/>
    </xf>
    <xf numFmtId="0" fontId="41" fillId="2" borderId="0" xfId="1" applyFont="1" applyFill="1" applyAlignment="1">
      <alignment horizontal="left" wrapText="1"/>
    </xf>
    <xf numFmtId="0" fontId="38" fillId="2" borderId="0" xfId="1" applyFont="1" applyFill="1" applyAlignment="1">
      <alignment vertical="center"/>
    </xf>
    <xf numFmtId="0" fontId="43" fillId="2" borderId="0" xfId="1" applyFont="1" applyFill="1" applyAlignment="1">
      <alignment wrapText="1"/>
    </xf>
    <xf numFmtId="0" fontId="45" fillId="2" borderId="27" xfId="1" applyFont="1" applyFill="1" applyBorder="1" applyAlignment="1" applyProtection="1">
      <alignment vertical="center" wrapText="1"/>
      <protection locked="0"/>
    </xf>
    <xf numFmtId="0" fontId="45" fillId="0" borderId="27" xfId="0" applyFont="1" applyBorder="1" applyAlignment="1">
      <alignment vertical="center" wrapText="1"/>
    </xf>
    <xf numFmtId="0" fontId="22" fillId="0" borderId="0" xfId="0" applyFont="1" applyBorder="1" applyAlignment="1">
      <alignment horizontal="center" vertical="center" wrapText="1"/>
    </xf>
    <xf numFmtId="0" fontId="22" fillId="0" borderId="0"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0" xfId="0" applyFont="1" applyBorder="1"/>
    <xf numFmtId="0" fontId="2" fillId="4"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10" fillId="0" borderId="0" xfId="0" applyFont="1" applyBorder="1" applyAlignment="1">
      <alignment horizontal="left" vertical="top" wrapText="1"/>
    </xf>
    <xf numFmtId="0" fontId="2" fillId="0" borderId="0" xfId="0" applyFont="1" applyBorder="1" applyAlignment="1">
      <alignment horizontal="center" vertical="center"/>
    </xf>
    <xf numFmtId="0" fontId="46" fillId="2" borderId="27" xfId="0" applyFont="1" applyFill="1" applyBorder="1" applyAlignment="1">
      <alignment horizontal="justify" vertical="center" wrapText="1"/>
    </xf>
    <xf numFmtId="0" fontId="3" fillId="2" borderId="73" xfId="0" applyFont="1" applyFill="1" applyBorder="1" applyAlignment="1">
      <alignment horizontal="justify" vertical="center" wrapText="1"/>
    </xf>
    <xf numFmtId="0" fontId="7" fillId="2" borderId="23" xfId="0" applyFont="1" applyFill="1" applyBorder="1" applyAlignment="1">
      <alignment vertical="center" wrapText="1"/>
    </xf>
    <xf numFmtId="0" fontId="8" fillId="0" borderId="27" xfId="0" applyFont="1" applyFill="1" applyBorder="1" applyAlignment="1">
      <alignment horizontal="center" vertical="center" wrapText="1"/>
    </xf>
    <xf numFmtId="0" fontId="10" fillId="0" borderId="27" xfId="0" applyFont="1" applyFill="1" applyBorder="1" applyAlignment="1">
      <alignment horizontal="center" vertical="center"/>
    </xf>
    <xf numFmtId="0" fontId="48" fillId="0" borderId="27" xfId="0" applyFont="1" applyFill="1" applyBorder="1" applyAlignment="1">
      <alignment horizontal="justify" vertical="center" wrapText="1"/>
    </xf>
    <xf numFmtId="0" fontId="48" fillId="0" borderId="27" xfId="0" applyFont="1" applyFill="1" applyBorder="1" applyAlignment="1">
      <alignment horizontal="justify" vertical="top" wrapText="1"/>
    </xf>
    <xf numFmtId="0" fontId="47" fillId="2" borderId="27" xfId="0" applyFont="1" applyFill="1" applyBorder="1" applyAlignment="1">
      <alignment horizontal="justify" vertical="center" wrapText="1"/>
    </xf>
    <xf numFmtId="0" fontId="49" fillId="4" borderId="27" xfId="0" applyFont="1" applyFill="1" applyBorder="1" applyAlignment="1">
      <alignment horizontal="center" wrapText="1"/>
    </xf>
    <xf numFmtId="0" fontId="47" fillId="4" borderId="27" xfId="0" applyFont="1" applyFill="1" applyBorder="1" applyAlignment="1">
      <alignment horizontal="center" wrapText="1"/>
    </xf>
    <xf numFmtId="0" fontId="51" fillId="3" borderId="27" xfId="0" applyFont="1" applyFill="1" applyBorder="1" applyAlignment="1">
      <alignment horizontal="center" vertical="center" wrapText="1"/>
    </xf>
    <xf numFmtId="0" fontId="47" fillId="0" borderId="27" xfId="1" applyFont="1" applyFill="1" applyBorder="1" applyAlignment="1" applyProtection="1">
      <alignment horizontal="justify" vertical="center" wrapText="1"/>
      <protection locked="0"/>
    </xf>
    <xf numFmtId="0" fontId="10" fillId="0" borderId="27" xfId="0" applyFont="1" applyFill="1" applyBorder="1" applyAlignment="1">
      <alignment horizontal="center" vertical="center" wrapText="1"/>
    </xf>
    <xf numFmtId="0" fontId="10" fillId="0" borderId="27" xfId="0" applyFont="1" applyFill="1" applyBorder="1" applyAlignment="1">
      <alignment vertical="center"/>
    </xf>
    <xf numFmtId="0" fontId="47" fillId="0" borderId="27" xfId="0" applyFont="1" applyFill="1" applyBorder="1" applyAlignment="1">
      <alignment horizontal="justify" vertical="center" wrapText="1"/>
    </xf>
    <xf numFmtId="0" fontId="48" fillId="0" borderId="27" xfId="0" applyFont="1" applyBorder="1" applyAlignment="1">
      <alignment horizontal="justify" vertical="center" wrapText="1"/>
    </xf>
    <xf numFmtId="0" fontId="48" fillId="2" borderId="27" xfId="0" applyFont="1" applyFill="1" applyBorder="1" applyAlignment="1">
      <alignment vertical="center" wrapText="1"/>
    </xf>
    <xf numFmtId="14" fontId="8"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49" fillId="4" borderId="27" xfId="0" applyFont="1" applyFill="1" applyBorder="1" applyAlignment="1">
      <alignment horizontal="center" vertical="center" wrapText="1"/>
    </xf>
    <xf numFmtId="0" fontId="49" fillId="4" borderId="27" xfId="0" applyFont="1" applyFill="1" applyBorder="1" applyAlignment="1">
      <alignment horizontal="center" vertical="center"/>
    </xf>
    <xf numFmtId="0" fontId="47" fillId="2" borderId="27" xfId="0" applyFont="1" applyFill="1" applyBorder="1" applyAlignment="1">
      <alignment horizontal="center" vertical="center" wrapText="1"/>
    </xf>
    <xf numFmtId="0" fontId="47" fillId="0" borderId="27" xfId="0" applyFont="1" applyBorder="1" applyAlignment="1">
      <alignment horizontal="center" vertical="center" wrapText="1"/>
    </xf>
    <xf numFmtId="0" fontId="49" fillId="3" borderId="27" xfId="0" applyFont="1" applyFill="1" applyBorder="1" applyAlignment="1">
      <alignment horizontal="center" vertical="center"/>
    </xf>
    <xf numFmtId="0" fontId="47" fillId="0" borderId="27" xfId="0" applyFont="1" applyBorder="1" applyAlignment="1">
      <alignment horizontal="justify" vertical="center" wrapText="1"/>
    </xf>
    <xf numFmtId="0" fontId="47" fillId="0" borderId="27" xfId="0" applyFont="1" applyFill="1" applyBorder="1" applyAlignment="1">
      <alignment horizontal="center" vertical="center" wrapText="1"/>
    </xf>
    <xf numFmtId="0" fontId="54" fillId="2" borderId="0" xfId="0" applyFont="1" applyFill="1" applyBorder="1" applyAlignment="1">
      <alignment vertical="center"/>
    </xf>
    <xf numFmtId="0" fontId="55" fillId="0" borderId="0" xfId="0" applyFont="1" applyAlignment="1">
      <alignment wrapText="1"/>
    </xf>
    <xf numFmtId="0" fontId="56" fillId="0" borderId="0" xfId="0" applyFont="1"/>
    <xf numFmtId="0" fontId="54" fillId="0" borderId="0" xfId="0" applyFont="1" applyAlignment="1">
      <alignment vertical="center"/>
    </xf>
    <xf numFmtId="0" fontId="54" fillId="0" borderId="0" xfId="0" applyFont="1" applyAlignment="1">
      <alignment horizontal="center" vertical="center"/>
    </xf>
    <xf numFmtId="0" fontId="57" fillId="0" borderId="27" xfId="0" applyFont="1" applyBorder="1" applyAlignment="1">
      <alignment horizontal="center" vertical="center" wrapText="1"/>
    </xf>
    <xf numFmtId="0" fontId="47" fillId="2" borderId="27" xfId="0" applyFont="1" applyFill="1" applyBorder="1" applyAlignment="1">
      <alignment vertical="top" wrapText="1"/>
    </xf>
    <xf numFmtId="0" fontId="7" fillId="4" borderId="14" xfId="0" applyFont="1" applyFill="1" applyBorder="1" applyAlignment="1">
      <alignment horizontal="center" wrapText="1"/>
    </xf>
    <xf numFmtId="0" fontId="7" fillId="4" borderId="1" xfId="0" applyFont="1" applyFill="1" applyBorder="1" applyAlignment="1">
      <alignment horizontal="center" wrapText="1"/>
    </xf>
    <xf numFmtId="0" fontId="22" fillId="0" borderId="27" xfId="0" applyFont="1" applyBorder="1" applyAlignment="1">
      <alignment horizontal="center" vertical="center" wrapText="1"/>
    </xf>
    <xf numFmtId="0" fontId="49"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49" fillId="4" borderId="27" xfId="0" applyFont="1" applyFill="1" applyBorder="1" applyAlignment="1">
      <alignment horizontal="center" vertical="center"/>
    </xf>
    <xf numFmtId="0" fontId="8" fillId="0" borderId="27" xfId="0" applyFont="1" applyBorder="1" applyAlignment="1">
      <alignment horizontal="center" vertical="center"/>
    </xf>
    <xf numFmtId="0" fontId="8" fillId="2" borderId="27" xfId="0" applyFont="1" applyFill="1" applyBorder="1" applyAlignment="1">
      <alignment horizontal="center" vertical="center"/>
    </xf>
    <xf numFmtId="0" fontId="8" fillId="0" borderId="76" xfId="0" applyFont="1" applyBorder="1" applyAlignment="1">
      <alignment horizontal="center" vertical="center"/>
    </xf>
    <xf numFmtId="0" fontId="58" fillId="0" borderId="27" xfId="0" applyFont="1" applyBorder="1" applyAlignment="1">
      <alignment horizontal="justify" vertical="center" wrapText="1"/>
    </xf>
    <xf numFmtId="0" fontId="6" fillId="0" borderId="7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22" xfId="0" applyFont="1" applyBorder="1" applyAlignment="1">
      <alignment vertical="center" wrapText="1"/>
    </xf>
    <xf numFmtId="14" fontId="3" fillId="0" borderId="14" xfId="0" applyNumberFormat="1" applyFont="1" applyBorder="1" applyAlignment="1">
      <alignment horizontal="center" vertical="center"/>
    </xf>
    <xf numFmtId="0" fontId="46" fillId="0" borderId="27" xfId="0" applyFont="1" applyBorder="1" applyAlignment="1">
      <alignment vertical="center" wrapText="1"/>
    </xf>
    <xf numFmtId="0" fontId="3" fillId="2" borderId="0" xfId="0" applyFont="1" applyFill="1" applyBorder="1" applyAlignment="1">
      <alignment horizontal="justify" vertical="center" wrapText="1"/>
    </xf>
    <xf numFmtId="0" fontId="7" fillId="2" borderId="0" xfId="0" applyFont="1" applyFill="1" applyBorder="1" applyAlignment="1">
      <alignment vertical="center" wrapText="1"/>
    </xf>
    <xf numFmtId="0" fontId="8" fillId="0" borderId="1" xfId="1" applyFont="1" applyBorder="1" applyAlignment="1" applyProtection="1">
      <alignment vertical="center" wrapText="1"/>
      <protection locked="0"/>
    </xf>
    <xf numFmtId="0" fontId="46" fillId="2" borderId="0" xfId="0" applyFont="1" applyFill="1" applyBorder="1" applyAlignment="1">
      <alignment horizontal="justify" vertical="center" wrapText="1"/>
    </xf>
    <xf numFmtId="0" fontId="46" fillId="0" borderId="27" xfId="0" applyFont="1" applyFill="1" applyBorder="1" applyAlignment="1">
      <alignment horizontal="center" vertical="center"/>
    </xf>
    <xf numFmtId="0" fontId="57" fillId="0" borderId="0" xfId="0" applyFont="1" applyBorder="1" applyAlignment="1">
      <alignment horizontal="center" vertical="center" wrapText="1"/>
    </xf>
    <xf numFmtId="0" fontId="47" fillId="0" borderId="0" xfId="0" applyFont="1" applyBorder="1" applyAlignment="1">
      <alignment horizontal="justify" vertical="center" wrapText="1"/>
    </xf>
    <xf numFmtId="0" fontId="53" fillId="0" borderId="27" xfId="0" applyFont="1" applyFill="1" applyBorder="1" applyAlignment="1">
      <alignment horizontal="justify" vertical="top" wrapText="1"/>
    </xf>
    <xf numFmtId="0" fontId="8" fillId="0" borderId="27" xfId="0" applyFont="1" applyFill="1" applyBorder="1" applyAlignment="1">
      <alignment horizontal="center" vertical="center"/>
    </xf>
    <xf numFmtId="0" fontId="53" fillId="0" borderId="27" xfId="0" applyFont="1" applyBorder="1" applyAlignment="1">
      <alignment horizontal="justify" vertical="center" wrapText="1"/>
    </xf>
    <xf numFmtId="0" fontId="7" fillId="0" borderId="1" xfId="0" applyFont="1" applyBorder="1" applyAlignment="1">
      <alignment horizontal="center" vertical="center"/>
    </xf>
    <xf numFmtId="0" fontId="16" fillId="0" borderId="1" xfId="0" applyFont="1" applyBorder="1" applyAlignment="1">
      <alignment horizontal="left" vertical="center" wrapText="1"/>
    </xf>
    <xf numFmtId="0" fontId="45" fillId="2" borderId="27" xfId="0" applyFont="1" applyFill="1" applyBorder="1" applyAlignment="1">
      <alignment horizontal="center" vertical="center" wrapText="1"/>
    </xf>
    <xf numFmtId="0" fontId="53" fillId="0" borderId="27" xfId="0" applyFont="1" applyFill="1" applyBorder="1" applyAlignment="1">
      <alignment horizontal="justify" vertical="center" wrapText="1"/>
    </xf>
    <xf numFmtId="0" fontId="59" fillId="0" borderId="77" xfId="0" applyFont="1" applyBorder="1" applyAlignment="1">
      <alignment horizontal="center" vertical="center" wrapText="1"/>
    </xf>
    <xf numFmtId="0" fontId="60" fillId="0" borderId="77" xfId="0" applyFont="1" applyBorder="1" applyAlignment="1">
      <alignment horizontal="center" vertical="center" wrapText="1"/>
    </xf>
    <xf numFmtId="0" fontId="61" fillId="0" borderId="27" xfId="0" applyFont="1" applyBorder="1" applyAlignment="1">
      <alignment horizontal="justify" vertical="center" wrapText="1"/>
    </xf>
    <xf numFmtId="0" fontId="61" fillId="0" borderId="0" xfId="0" applyFont="1" applyBorder="1" applyAlignment="1">
      <alignment horizontal="justify" vertical="center" wrapText="1"/>
    </xf>
    <xf numFmtId="0" fontId="33" fillId="6" borderId="6" xfId="1" applyFont="1" applyFill="1" applyBorder="1" applyAlignment="1">
      <alignment horizontal="center" vertical="center" wrapText="1"/>
    </xf>
    <xf numFmtId="0" fontId="33" fillId="2" borderId="1" xfId="1" applyFont="1" applyFill="1" applyBorder="1" applyAlignment="1">
      <alignment horizontal="center" vertical="center" wrapText="1"/>
    </xf>
    <xf numFmtId="0" fontId="21" fillId="0" borderId="2" xfId="0" applyFont="1" applyBorder="1" applyAlignment="1" applyProtection="1">
      <alignment horizontal="center" vertical="center" wrapText="1"/>
      <protection locked="0"/>
    </xf>
    <xf numFmtId="14" fontId="20" fillId="0" borderId="6" xfId="0" applyNumberFormat="1"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vertical="center" wrapText="1"/>
    </xf>
    <xf numFmtId="0" fontId="31" fillId="0" borderId="0" xfId="0" applyFont="1" applyAlignment="1">
      <alignment vertical="center" wrapText="1"/>
    </xf>
    <xf numFmtId="0" fontId="21" fillId="3" borderId="1" xfId="0" applyFont="1"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21" fillId="3" borderId="1" xfId="0" applyFont="1" applyFill="1" applyBorder="1" applyAlignment="1">
      <alignment vertical="center" wrapText="1"/>
    </xf>
    <xf numFmtId="0" fontId="20" fillId="2" borderId="38" xfId="1" applyFont="1" applyFill="1" applyBorder="1" applyAlignment="1" applyProtection="1">
      <alignment vertical="center" wrapText="1"/>
      <protection locked="0"/>
    </xf>
    <xf numFmtId="0" fontId="21" fillId="0" borderId="38" xfId="1" applyFont="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38" xfId="1" applyFont="1" applyBorder="1" applyAlignment="1">
      <alignment horizontal="center" vertical="center" wrapText="1"/>
    </xf>
    <xf numFmtId="2" fontId="21" fillId="0" borderId="38" xfId="6" applyNumberFormat="1" applyFont="1" applyFill="1" applyBorder="1" applyAlignment="1" applyProtection="1">
      <alignment horizontal="center" vertical="center" wrapText="1"/>
    </xf>
    <xf numFmtId="2" fontId="21" fillId="0" borderId="38" xfId="6" applyNumberFormat="1" applyFont="1" applyFill="1" applyBorder="1" applyAlignment="1" applyProtection="1">
      <alignment horizontal="center" vertical="center" wrapText="1"/>
      <protection locked="0"/>
    </xf>
    <xf numFmtId="0" fontId="20" fillId="2" borderId="38" xfId="0" applyFont="1" applyFill="1" applyBorder="1" applyAlignment="1" applyProtection="1">
      <alignment horizontal="center" vertical="center" wrapText="1"/>
      <protection locked="0"/>
    </xf>
    <xf numFmtId="0" fontId="21" fillId="2" borderId="38" xfId="0" applyFont="1" applyFill="1" applyBorder="1" applyAlignment="1" applyProtection="1">
      <alignment vertical="center" wrapText="1"/>
      <protection locked="0"/>
    </xf>
    <xf numFmtId="0" fontId="21" fillId="2" borderId="38" xfId="0" applyFont="1" applyFill="1" applyBorder="1" applyAlignment="1" applyProtection="1">
      <alignment horizontal="center" vertical="center" wrapText="1"/>
      <protection locked="0"/>
    </xf>
    <xf numFmtId="14" fontId="20" fillId="2" borderId="38" xfId="0" applyNumberFormat="1" applyFont="1" applyFill="1" applyBorder="1" applyAlignment="1" applyProtection="1">
      <alignment horizontal="center" vertical="center" wrapText="1"/>
      <protection locked="0"/>
    </xf>
    <xf numFmtId="14" fontId="20" fillId="2" borderId="35" xfId="0" applyNumberFormat="1" applyFont="1" applyFill="1" applyBorder="1" applyAlignment="1" applyProtection="1">
      <alignment vertical="center" wrapText="1"/>
      <protection locked="0"/>
    </xf>
    <xf numFmtId="0" fontId="20" fillId="0" borderId="0" xfId="0" applyFont="1" applyAlignment="1">
      <alignment horizontal="center" vertical="center" wrapText="1"/>
    </xf>
    <xf numFmtId="0" fontId="20" fillId="2" borderId="1" xfId="1" applyFont="1" applyFill="1" applyBorder="1" applyAlignment="1" applyProtection="1">
      <alignment vertical="center" wrapText="1"/>
      <protection locked="0"/>
    </xf>
    <xf numFmtId="0" fontId="21" fillId="0" borderId="1" xfId="1" applyFont="1" applyBorder="1" applyAlignment="1" applyProtection="1">
      <alignment horizontal="center" vertical="center" wrapText="1"/>
      <protection locked="0"/>
    </xf>
    <xf numFmtId="2" fontId="21" fillId="0" borderId="1" xfId="6" applyNumberFormat="1" applyFont="1" applyFill="1" applyBorder="1" applyAlignment="1" applyProtection="1">
      <alignment horizontal="center" vertical="center" wrapText="1"/>
    </xf>
    <xf numFmtId="2" fontId="21" fillId="0" borderId="1" xfId="6"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14" fontId="20" fillId="0" borderId="9" xfId="0" applyNumberFormat="1" applyFont="1" applyBorder="1" applyAlignment="1" applyProtection="1">
      <alignment vertical="center" wrapText="1"/>
      <protection locked="0"/>
    </xf>
    <xf numFmtId="0" fontId="64" fillId="0" borderId="1" xfId="0" applyFont="1" applyBorder="1" applyAlignment="1">
      <alignment horizontal="center" vertical="center" wrapText="1"/>
    </xf>
    <xf numFmtId="0" fontId="21" fillId="0" borderId="78" xfId="1" applyFont="1" applyBorder="1" applyAlignment="1" applyProtection="1">
      <alignment vertical="center" wrapText="1"/>
      <protection locked="0"/>
    </xf>
    <xf numFmtId="0" fontId="21" fillId="0" borderId="71" xfId="1" applyFont="1" applyBorder="1" applyAlignment="1" applyProtection="1">
      <alignment horizontal="center" vertical="center" wrapText="1"/>
      <protection locked="0"/>
    </xf>
    <xf numFmtId="0" fontId="21" fillId="0" borderId="71" xfId="1" applyFont="1" applyBorder="1" applyAlignment="1">
      <alignment horizontal="center" vertical="center" wrapText="1"/>
    </xf>
    <xf numFmtId="2" fontId="21" fillId="0" borderId="71" xfId="6" applyNumberFormat="1" applyFont="1" applyFill="1" applyBorder="1" applyAlignment="1" applyProtection="1">
      <alignment horizontal="center" vertical="center" wrapText="1"/>
    </xf>
    <xf numFmtId="2" fontId="21" fillId="0" borderId="71" xfId="6" applyNumberFormat="1" applyFont="1" applyFill="1" applyBorder="1" applyAlignment="1" applyProtection="1">
      <alignment horizontal="center" vertical="center" wrapText="1"/>
      <protection locked="0"/>
    </xf>
    <xf numFmtId="0" fontId="21" fillId="0" borderId="2" xfId="0" applyFont="1" applyBorder="1" applyAlignment="1" applyProtection="1">
      <alignment vertical="center" wrapText="1"/>
      <protection locked="0"/>
    </xf>
    <xf numFmtId="0" fontId="20" fillId="2" borderId="38" xfId="1"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14" fontId="21" fillId="2" borderId="35" xfId="0" applyNumberFormat="1" applyFont="1" applyFill="1" applyBorder="1" applyAlignment="1" applyProtection="1">
      <alignment vertical="center" wrapText="1"/>
      <protection locked="0"/>
    </xf>
    <xf numFmtId="0" fontId="20" fillId="2" borderId="2" xfId="1" applyFont="1" applyFill="1" applyBorder="1" applyAlignment="1" applyProtection="1">
      <alignment horizontal="center" vertical="center" wrapText="1"/>
      <protection locked="0"/>
    </xf>
    <xf numFmtId="14" fontId="20" fillId="0" borderId="1" xfId="0" applyNumberFormat="1" applyFont="1" applyBorder="1" applyAlignment="1" applyProtection="1">
      <alignment vertical="center" wrapText="1"/>
      <protection locked="0"/>
    </xf>
    <xf numFmtId="0" fontId="21" fillId="0" borderId="1" xfId="1" applyFont="1" applyBorder="1" applyAlignment="1" applyProtection="1">
      <alignment vertical="center" wrapText="1"/>
      <protection locked="0"/>
    </xf>
    <xf numFmtId="0" fontId="21" fillId="0" borderId="71" xfId="1"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0" fillId="0" borderId="38" xfId="1" applyFont="1" applyBorder="1" applyAlignment="1" applyProtection="1">
      <alignment vertical="center" wrapText="1"/>
      <protection locked="0"/>
    </xf>
    <xf numFmtId="0" fontId="20" fillId="2" borderId="6" xfId="0" applyFont="1" applyFill="1" applyBorder="1" applyAlignment="1">
      <alignment horizontal="center" vertical="center" wrapText="1"/>
    </xf>
    <xf numFmtId="0" fontId="21" fillId="0" borderId="6" xfId="0" applyFont="1" applyBorder="1" applyAlignment="1" applyProtection="1">
      <alignment vertical="center" wrapText="1"/>
      <protection locked="0"/>
    </xf>
    <xf numFmtId="0" fontId="20" fillId="0" borderId="1" xfId="1" applyFont="1" applyBorder="1" applyAlignment="1" applyProtection="1">
      <alignment vertical="center" wrapText="1"/>
      <protection locked="0"/>
    </xf>
    <xf numFmtId="0" fontId="21" fillId="0" borderId="71" xfId="0" applyFont="1" applyBorder="1" applyAlignment="1" applyProtection="1">
      <alignment horizontal="center" vertical="center" wrapText="1"/>
      <protection locked="0"/>
    </xf>
    <xf numFmtId="0" fontId="21" fillId="0" borderId="71" xfId="0" applyFont="1" applyBorder="1" applyAlignment="1" applyProtection="1">
      <alignment vertical="center" wrapText="1"/>
      <protection locked="0"/>
    </xf>
    <xf numFmtId="0" fontId="20" fillId="0" borderId="71" xfId="0" applyFont="1" applyBorder="1" applyAlignment="1" applyProtection="1">
      <alignment horizontal="center" vertical="center" wrapText="1"/>
      <protection locked="0"/>
    </xf>
    <xf numFmtId="14" fontId="20" fillId="0" borderId="78" xfId="0" applyNumberFormat="1" applyFont="1" applyBorder="1" applyAlignment="1" applyProtection="1">
      <alignment vertical="center" wrapText="1"/>
      <protection locked="0"/>
    </xf>
    <xf numFmtId="0" fontId="21" fillId="0" borderId="38" xfId="0" applyFont="1" applyBorder="1" applyAlignment="1" applyProtection="1">
      <alignment vertical="center" wrapText="1"/>
      <protection locked="0"/>
    </xf>
    <xf numFmtId="14" fontId="20" fillId="0" borderId="38" xfId="0" applyNumberFormat="1"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14" fontId="20" fillId="0" borderId="6" xfId="0" applyNumberFormat="1" applyFont="1" applyBorder="1" applyAlignment="1" applyProtection="1">
      <alignment vertical="center" wrapText="1"/>
      <protection locked="0"/>
    </xf>
    <xf numFmtId="0" fontId="31" fillId="0" borderId="0" xfId="1" applyFont="1" applyAlignment="1">
      <alignment horizontal="center" vertical="center" wrapText="1"/>
    </xf>
    <xf numFmtId="0" fontId="30" fillId="0" borderId="0" xfId="1" applyFont="1" applyAlignment="1">
      <alignment horizontal="center" vertical="center" wrapText="1"/>
    </xf>
    <xf numFmtId="2" fontId="31" fillId="0" borderId="0" xfId="6" applyNumberFormat="1" applyFont="1" applyFill="1" applyBorder="1" applyAlignment="1" applyProtection="1">
      <alignment horizontal="center" vertical="center" wrapText="1"/>
    </xf>
    <xf numFmtId="165" fontId="28" fillId="0" borderId="0" xfId="6" applyNumberFormat="1" applyFont="1" applyFill="1" applyAlignment="1" applyProtection="1">
      <alignment horizontal="center" vertical="center" wrapText="1"/>
    </xf>
    <xf numFmtId="0" fontId="45" fillId="0" borderId="1" xfId="1" applyFont="1" applyBorder="1" applyAlignment="1" applyProtection="1">
      <alignment vertical="center" wrapText="1"/>
      <protection locked="0"/>
    </xf>
    <xf numFmtId="0" fontId="8" fillId="0" borderId="27" xfId="0" applyFont="1" applyBorder="1" applyAlignment="1">
      <alignment vertical="center" wrapText="1"/>
    </xf>
    <xf numFmtId="0" fontId="2" fillId="4" borderId="27" xfId="0" applyFont="1" applyFill="1" applyBorder="1" applyAlignment="1">
      <alignment horizontal="center" vertical="center" wrapText="1"/>
    </xf>
    <xf numFmtId="0" fontId="27" fillId="2" borderId="0" xfId="1" applyFont="1" applyFill="1" applyAlignment="1">
      <alignment horizontal="center"/>
    </xf>
    <xf numFmtId="0" fontId="33" fillId="2" borderId="35" xfId="1" applyFont="1" applyFill="1" applyBorder="1" applyAlignment="1">
      <alignment horizontal="center" vertical="center"/>
    </xf>
    <xf numFmtId="0" fontId="33" fillId="2" borderId="0" xfId="1" applyFont="1" applyFill="1" applyAlignment="1">
      <alignment horizontal="center" vertical="center"/>
    </xf>
    <xf numFmtId="0" fontId="27" fillId="0" borderId="1" xfId="1" applyFont="1" applyBorder="1" applyAlignment="1">
      <alignment horizontal="center" vertical="center" wrapText="1"/>
    </xf>
    <xf numFmtId="0" fontId="32" fillId="0" borderId="0" xfId="1" applyFont="1"/>
    <xf numFmtId="0" fontId="32" fillId="0" borderId="0" xfId="1" applyFont="1" applyAlignment="1">
      <alignment horizontal="center" vertical="center"/>
    </xf>
    <xf numFmtId="0" fontId="33" fillId="0" borderId="1" xfId="1" applyFont="1" applyBorder="1" applyAlignment="1">
      <alignment horizontal="center" vertical="center" wrapText="1"/>
    </xf>
    <xf numFmtId="0" fontId="71" fillId="2" borderId="1" xfId="1" applyFont="1" applyFill="1" applyBorder="1"/>
    <xf numFmtId="0" fontId="33" fillId="2" borderId="1" xfId="1" applyFont="1" applyFill="1" applyBorder="1"/>
    <xf numFmtId="9" fontId="33" fillId="6" borderId="6" xfId="1" applyNumberFormat="1" applyFont="1" applyFill="1" applyBorder="1" applyAlignment="1">
      <alignment horizontal="center" vertical="center" wrapText="1"/>
    </xf>
    <xf numFmtId="0" fontId="72" fillId="2" borderId="0" xfId="1" applyFont="1" applyFill="1"/>
    <xf numFmtId="0" fontId="72" fillId="2" borderId="8" xfId="1" applyFont="1" applyFill="1" applyBorder="1"/>
    <xf numFmtId="0" fontId="45" fillId="2" borderId="27" xfId="1" applyFont="1" applyFill="1" applyBorder="1" applyAlignment="1" applyProtection="1">
      <alignment horizontal="center" vertical="center" wrapText="1"/>
      <protection locked="0"/>
    </xf>
    <xf numFmtId="0" fontId="73" fillId="0" borderId="27" xfId="0" applyFont="1" applyBorder="1" applyAlignment="1">
      <alignment horizontal="center" vertical="center" wrapText="1"/>
    </xf>
    <xf numFmtId="0" fontId="74" fillId="0" borderId="27" xfId="0" applyFont="1" applyBorder="1" applyAlignment="1">
      <alignment horizontal="justify" vertical="center" wrapText="1"/>
    </xf>
    <xf numFmtId="0" fontId="73" fillId="0" borderId="27" xfId="0" applyFont="1" applyBorder="1" applyAlignment="1">
      <alignment horizontal="justify" vertical="center" wrapText="1"/>
    </xf>
    <xf numFmtId="0" fontId="75" fillId="0" borderId="27" xfId="0" applyFont="1" applyBorder="1" applyAlignment="1">
      <alignment horizontal="justify" vertical="center" wrapText="1"/>
    </xf>
    <xf numFmtId="0" fontId="2" fillId="5" borderId="14" xfId="0" applyFont="1" applyFill="1" applyBorder="1" applyAlignment="1">
      <alignment horizontal="center" vertical="center" wrapText="1"/>
    </xf>
    <xf numFmtId="0" fontId="24" fillId="0" borderId="27" xfId="0" applyFont="1" applyBorder="1" applyAlignment="1">
      <alignment horizontal="center"/>
    </xf>
    <xf numFmtId="0" fontId="22" fillId="0" borderId="27" xfId="0" applyFont="1" applyBorder="1" applyAlignment="1">
      <alignment horizontal="center" vertical="center" wrapText="1"/>
    </xf>
    <xf numFmtId="0" fontId="22" fillId="0" borderId="27" xfId="0" applyFont="1" applyBorder="1" applyAlignment="1">
      <alignment horizontal="left" vertical="center" wrapText="1"/>
    </xf>
    <xf numFmtId="0" fontId="22" fillId="2" borderId="27" xfId="0" applyFont="1" applyFill="1" applyBorder="1" applyAlignment="1">
      <alignment horizontal="left" vertical="center" wrapText="1"/>
    </xf>
    <xf numFmtId="0" fontId="2" fillId="4" borderId="27"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7" xfId="0" applyFont="1" applyFill="1" applyBorder="1" applyAlignment="1">
      <alignment horizontal="center" vertical="center" wrapText="1"/>
    </xf>
    <xf numFmtId="0" fontId="2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4" borderId="27" xfId="0" applyFont="1" applyFill="1" applyBorder="1" applyAlignment="1">
      <alignment horizontal="center" vertical="center"/>
    </xf>
    <xf numFmtId="0" fontId="10" fillId="0" borderId="27" xfId="0" applyFont="1" applyBorder="1" applyAlignment="1">
      <alignment horizontal="center" vertical="center"/>
    </xf>
    <xf numFmtId="0" fontId="7" fillId="0" borderId="27" xfId="0" applyFont="1" applyBorder="1" applyAlignment="1">
      <alignment horizontal="center" vertical="center"/>
    </xf>
    <xf numFmtId="0" fontId="10" fillId="0" borderId="27" xfId="0" applyFont="1" applyBorder="1" applyAlignment="1">
      <alignment horizontal="left" vertical="center" wrapText="1"/>
    </xf>
    <xf numFmtId="0" fontId="10" fillId="0" borderId="27" xfId="0" applyFont="1" applyBorder="1" applyAlignment="1">
      <alignment horizontal="left"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7" fillId="0" borderId="27" xfId="0" applyFont="1" applyBorder="1" applyAlignment="1">
      <alignment horizontal="left" vertical="top" wrapText="1"/>
    </xf>
    <xf numFmtId="14" fontId="2" fillId="0" borderId="27" xfId="0" applyNumberFormat="1" applyFont="1" applyBorder="1" applyAlignment="1">
      <alignment horizontal="center" vertical="center"/>
    </xf>
    <xf numFmtId="0" fontId="2" fillId="0" borderId="27"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49" fillId="4" borderId="27"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2" borderId="27" xfId="0" applyFont="1" applyFill="1" applyBorder="1" applyAlignment="1">
      <alignment horizontal="center" vertical="center"/>
    </xf>
    <xf numFmtId="0" fontId="27" fillId="0" borderId="27" xfId="0" applyFont="1" applyBorder="1" applyAlignment="1">
      <alignment horizontal="center"/>
    </xf>
    <xf numFmtId="0" fontId="22" fillId="2" borderId="27" xfId="0" applyFont="1" applyFill="1" applyBorder="1" applyAlignment="1">
      <alignment horizontal="center" vertical="center" wrapText="1"/>
    </xf>
    <xf numFmtId="0" fontId="8" fillId="2" borderId="27" xfId="0" applyFont="1" applyFill="1" applyBorder="1" applyAlignment="1">
      <alignment horizontal="center" vertical="center"/>
    </xf>
    <xf numFmtId="0" fontId="49" fillId="4" borderId="27" xfId="0" applyFont="1" applyFill="1" applyBorder="1" applyAlignment="1">
      <alignment horizontal="center" vertical="center"/>
    </xf>
    <xf numFmtId="0" fontId="49" fillId="4" borderId="27" xfId="0" applyFont="1" applyFill="1" applyBorder="1" applyAlignment="1">
      <alignment horizontal="left" vertical="center" wrapText="1"/>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53" fillId="0" borderId="27" xfId="0" applyFont="1" applyBorder="1" applyAlignment="1">
      <alignment horizontal="left" vertical="center" wrapText="1"/>
    </xf>
    <xf numFmtId="0" fontId="0" fillId="0" borderId="1" xfId="0" applyBorder="1" applyAlignment="1">
      <alignment horizontal="center"/>
    </xf>
    <xf numFmtId="0" fontId="4" fillId="0" borderId="4" xfId="0" applyFont="1" applyBorder="1" applyAlignment="1">
      <alignment horizontal="justify" vertical="center" wrapText="1"/>
    </xf>
    <xf numFmtId="0" fontId="4" fillId="0" borderId="17" xfId="0" applyFont="1" applyBorder="1" applyAlignment="1">
      <alignment horizontal="justify" vertical="center"/>
    </xf>
    <xf numFmtId="0" fontId="4" fillId="0" borderId="14" xfId="0" applyFont="1" applyBorder="1" applyAlignment="1">
      <alignment horizontal="justify" vertical="center"/>
    </xf>
    <xf numFmtId="0" fontId="16" fillId="0" borderId="1" xfId="0" applyFont="1" applyBorder="1" applyAlignment="1">
      <alignment horizontal="left" vertical="center" wrapText="1"/>
    </xf>
    <xf numFmtId="0" fontId="0" fillId="0" borderId="17" xfId="0" applyBorder="1" applyAlignment="1">
      <alignment horizontal="center"/>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4" xfId="0" applyFont="1" applyFill="1" applyBorder="1" applyAlignment="1">
      <alignment horizontal="center" vertical="center"/>
    </xf>
    <xf numFmtId="0" fontId="5" fillId="4" borderId="1" xfId="0" applyFont="1" applyFill="1" applyBorder="1" applyAlignment="1">
      <alignment horizontal="center" vertical="center"/>
    </xf>
    <xf numFmtId="0" fontId="7" fillId="0" borderId="1" xfId="0" applyFont="1" applyBorder="1" applyAlignment="1">
      <alignment horizontal="center" vertical="center"/>
    </xf>
    <xf numFmtId="0" fontId="17"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14" fillId="3" borderId="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3" fillId="3" borderId="5" xfId="3" applyFont="1" applyFill="1" applyBorder="1" applyAlignment="1" applyProtection="1">
      <alignment horizontal="center" vertical="center" wrapText="1"/>
    </xf>
    <xf numFmtId="0" fontId="13" fillId="3" borderId="28" xfId="3" applyFont="1" applyFill="1" applyBorder="1" applyAlignment="1" applyProtection="1">
      <alignment horizontal="center" vertical="center" wrapText="1"/>
    </xf>
    <xf numFmtId="0" fontId="13" fillId="3" borderId="29" xfId="3" applyFont="1" applyFill="1" applyBorder="1" applyAlignment="1" applyProtection="1">
      <alignment horizontal="center" vertical="center" wrapText="1"/>
    </xf>
    <xf numFmtId="0" fontId="6" fillId="0" borderId="12"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6" fillId="0" borderId="30" xfId="3" applyFont="1" applyFill="1" applyBorder="1" applyAlignment="1" applyProtection="1">
      <alignment horizontal="center" vertical="center" wrapText="1"/>
    </xf>
    <xf numFmtId="0" fontId="6" fillId="0" borderId="31" xfId="3" applyFont="1" applyFill="1" applyBorder="1" applyAlignment="1" applyProtection="1">
      <alignment horizontal="center" vertical="center" wrapText="1"/>
    </xf>
    <xf numFmtId="0" fontId="6" fillId="0" borderId="32" xfId="3" applyFont="1" applyFill="1" applyBorder="1" applyAlignment="1" applyProtection="1">
      <alignment horizontal="center" vertical="center" wrapText="1"/>
    </xf>
    <xf numFmtId="0" fontId="6" fillId="0" borderId="33" xfId="3" applyFont="1" applyFill="1" applyBorder="1" applyAlignment="1" applyProtection="1">
      <alignment horizontal="center" vertical="center" wrapText="1"/>
    </xf>
    <xf numFmtId="0" fontId="13" fillId="0" borderId="12"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30" xfId="3" applyFont="1" applyFill="1" applyBorder="1" applyAlignment="1" applyProtection="1">
      <alignment horizontal="center" vertical="center" wrapText="1"/>
    </xf>
    <xf numFmtId="0" fontId="13" fillId="0" borderId="31" xfId="3" applyFont="1" applyFill="1" applyBorder="1" applyAlignment="1" applyProtection="1">
      <alignment horizontal="center" vertical="center" wrapText="1"/>
    </xf>
    <xf numFmtId="0" fontId="13" fillId="0" borderId="32" xfId="3" applyFont="1" applyFill="1" applyBorder="1" applyAlignment="1" applyProtection="1">
      <alignment horizontal="center" vertical="center" wrapText="1"/>
    </xf>
    <xf numFmtId="0" fontId="13" fillId="0" borderId="33" xfId="3" applyFont="1" applyFill="1" applyBorder="1" applyAlignment="1" applyProtection="1">
      <alignment horizontal="center" vertical="center" wrapText="1"/>
    </xf>
    <xf numFmtId="0" fontId="21" fillId="3"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0" borderId="69" xfId="1" applyFont="1" applyBorder="1" applyAlignment="1" applyProtection="1">
      <alignment horizontal="center" vertical="center" wrapText="1"/>
      <protection locked="0"/>
    </xf>
    <xf numFmtId="0" fontId="21" fillId="0" borderId="55" xfId="1" applyFont="1" applyBorder="1" applyAlignment="1" applyProtection="1">
      <alignment horizontal="center" vertical="center" wrapText="1"/>
      <protection locked="0"/>
    </xf>
    <xf numFmtId="0" fontId="21" fillId="0" borderId="70" xfId="1" applyFont="1" applyBorder="1" applyAlignment="1" applyProtection="1">
      <alignment horizontal="center" vertical="center" wrapText="1"/>
      <protection locked="0"/>
    </xf>
    <xf numFmtId="0" fontId="21" fillId="0" borderId="38" xfId="1" applyFont="1" applyBorder="1" applyAlignment="1" applyProtection="1">
      <alignment horizontal="center" vertical="center" wrapText="1"/>
      <protection locked="0"/>
    </xf>
    <xf numFmtId="0" fontId="21" fillId="0" borderId="1" xfId="1" applyFont="1" applyBorder="1" applyAlignment="1" applyProtection="1">
      <alignment horizontal="center" vertical="center" wrapText="1"/>
      <protection locked="0"/>
    </xf>
    <xf numFmtId="0" fontId="21" fillId="0" borderId="71" xfId="1" applyFont="1" applyBorder="1" applyAlignment="1" applyProtection="1">
      <alignment horizontal="center" vertical="center" wrapText="1"/>
      <protection locked="0"/>
    </xf>
    <xf numFmtId="0" fontId="20" fillId="0" borderId="38" xfId="1" applyFont="1" applyBorder="1" applyAlignment="1" applyProtection="1">
      <alignment horizontal="center" vertical="center" wrapText="1"/>
      <protection locked="0"/>
    </xf>
    <xf numFmtId="0" fontId="20" fillId="0" borderId="1" xfId="1" applyFont="1" applyBorder="1" applyAlignment="1" applyProtection="1">
      <alignment horizontal="center" vertical="center" wrapText="1"/>
      <protection locked="0"/>
    </xf>
    <xf numFmtId="0" fontId="20" fillId="0" borderId="71" xfId="1" applyFont="1" applyBorder="1" applyAlignment="1" applyProtection="1">
      <alignment horizontal="center" vertical="center" wrapText="1"/>
      <protection locked="0"/>
    </xf>
    <xf numFmtId="0" fontId="63" fillId="8" borderId="38" xfId="1" applyFont="1" applyFill="1" applyBorder="1" applyAlignment="1" applyProtection="1">
      <alignment horizontal="center" vertical="center" wrapText="1"/>
      <protection locked="0"/>
    </xf>
    <xf numFmtId="0" fontId="63" fillId="8" borderId="1" xfId="1" applyFont="1" applyFill="1" applyBorder="1" applyAlignment="1" applyProtection="1">
      <alignment horizontal="center" vertical="center" wrapText="1"/>
      <protection locked="0"/>
    </xf>
    <xf numFmtId="0" fontId="63" fillId="8" borderId="71" xfId="1" applyFont="1" applyFill="1" applyBorder="1" applyAlignment="1" applyProtection="1">
      <alignment horizontal="center" vertical="center" wrapText="1"/>
      <protection locked="0"/>
    </xf>
    <xf numFmtId="0" fontId="20" fillId="2" borderId="36"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protection locked="0"/>
    </xf>
    <xf numFmtId="0" fontId="20" fillId="2" borderId="79" xfId="0" applyFont="1" applyFill="1" applyBorder="1" applyAlignment="1" applyProtection="1">
      <alignment horizontal="center" vertical="center" wrapText="1"/>
      <protection locked="0"/>
    </xf>
    <xf numFmtId="0" fontId="20" fillId="0" borderId="1" xfId="1" applyFont="1" applyBorder="1" applyAlignment="1" applyProtection="1">
      <alignment horizontal="justify" vertical="center" wrapText="1"/>
      <protection locked="0"/>
    </xf>
    <xf numFmtId="0" fontId="20" fillId="0" borderId="52" xfId="1" applyFont="1" applyBorder="1" applyAlignment="1" applyProtection="1">
      <alignment horizontal="justify" vertical="center" wrapText="1"/>
      <protection locked="0"/>
    </xf>
    <xf numFmtId="0" fontId="20" fillId="0" borderId="53" xfId="1" applyFont="1" applyBorder="1" applyAlignment="1" applyProtection="1">
      <alignment horizontal="justify" vertical="center" wrapText="1"/>
      <protection locked="0"/>
    </xf>
    <xf numFmtId="0" fontId="20" fillId="2" borderId="39"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20" fillId="2" borderId="11"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2" borderId="9"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2" fontId="21" fillId="0" borderId="38" xfId="6" applyNumberFormat="1" applyFont="1" applyFill="1" applyBorder="1" applyAlignment="1" applyProtection="1">
      <alignment horizontal="center" vertical="center" wrapText="1"/>
    </xf>
    <xf numFmtId="2" fontId="21" fillId="0" borderId="1" xfId="6" applyNumberFormat="1" applyFont="1" applyFill="1" applyBorder="1" applyAlignment="1" applyProtection="1">
      <alignment horizontal="center" vertical="center" wrapText="1"/>
    </xf>
    <xf numFmtId="2" fontId="21" fillId="0" borderId="71" xfId="6" applyNumberFormat="1" applyFont="1" applyFill="1" applyBorder="1" applyAlignment="1" applyProtection="1">
      <alignment horizontal="center" vertical="center" wrapText="1"/>
    </xf>
    <xf numFmtId="2" fontId="21" fillId="0" borderId="38" xfId="6" applyNumberFormat="1" applyFont="1" applyFill="1" applyBorder="1" applyAlignment="1" applyProtection="1">
      <alignment horizontal="center" vertical="center" wrapText="1"/>
      <protection locked="0"/>
    </xf>
    <xf numFmtId="2" fontId="21" fillId="0" borderId="1" xfId="6" applyNumberFormat="1" applyFont="1" applyFill="1" applyBorder="1" applyAlignment="1" applyProtection="1">
      <alignment horizontal="center" vertical="center" wrapText="1"/>
      <protection locked="0"/>
    </xf>
    <xf numFmtId="2" fontId="21" fillId="0" borderId="71" xfId="6" applyNumberFormat="1" applyFont="1" applyFill="1" applyBorder="1" applyAlignment="1" applyProtection="1">
      <alignment horizontal="center" vertical="center" wrapText="1"/>
      <protection locked="0"/>
    </xf>
    <xf numFmtId="0" fontId="21" fillId="0" borderId="38"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71" xfId="1" applyFont="1" applyBorder="1" applyAlignment="1">
      <alignment horizontal="center" vertical="center" wrapText="1"/>
    </xf>
    <xf numFmtId="0" fontId="21" fillId="0" borderId="3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8"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71" xfId="0" applyFont="1" applyBorder="1" applyAlignment="1" applyProtection="1">
      <alignment horizontal="center" vertical="center" wrapText="1"/>
      <protection locked="0"/>
    </xf>
    <xf numFmtId="0" fontId="20" fillId="2" borderId="38" xfId="1" applyFont="1" applyFill="1" applyBorder="1" applyAlignment="1" applyProtection="1">
      <alignment horizontal="justify" vertical="center" wrapText="1"/>
      <protection locked="0"/>
    </xf>
    <xf numFmtId="0" fontId="20" fillId="0" borderId="35" xfId="1" applyFont="1" applyBorder="1" applyAlignment="1" applyProtection="1">
      <alignment horizontal="center" vertical="center" wrapText="1"/>
      <protection locked="0"/>
    </xf>
    <xf numFmtId="0" fontId="20" fillId="0" borderId="9" xfId="1" applyFont="1" applyBorder="1" applyAlignment="1" applyProtection="1">
      <alignment horizontal="center" vertical="center" wrapText="1"/>
      <protection locked="0"/>
    </xf>
    <xf numFmtId="0" fontId="20" fillId="0" borderId="78" xfId="1" applyFont="1" applyBorder="1" applyAlignment="1" applyProtection="1">
      <alignment horizontal="center" vertical="center" wrapText="1"/>
      <protection locked="0"/>
    </xf>
    <xf numFmtId="0" fontId="20" fillId="0" borderId="38" xfId="1" applyFont="1" applyBorder="1" applyAlignment="1" applyProtection="1">
      <alignment horizontal="justify" vertical="center" wrapText="1"/>
      <protection locked="0"/>
    </xf>
    <xf numFmtId="0" fontId="20" fillId="2" borderId="2" xfId="0" applyFont="1" applyFill="1" applyBorder="1" applyAlignment="1" applyProtection="1">
      <alignment horizontal="center" vertical="center" wrapText="1"/>
      <protection locked="0"/>
    </xf>
    <xf numFmtId="0" fontId="20" fillId="2" borderId="80" xfId="0" applyFont="1" applyFill="1" applyBorder="1" applyAlignment="1" applyProtection="1">
      <alignment horizontal="center" vertical="center" wrapText="1"/>
      <protection locked="0"/>
    </xf>
    <xf numFmtId="0" fontId="20" fillId="2" borderId="15" xfId="1" applyFont="1" applyFill="1" applyBorder="1" applyAlignment="1" applyProtection="1">
      <alignment horizontal="justify" vertical="center" wrapText="1"/>
      <protection locked="0"/>
    </xf>
    <xf numFmtId="0" fontId="20" fillId="2" borderId="13" xfId="1" applyFont="1" applyFill="1" applyBorder="1" applyAlignment="1" applyProtection="1">
      <alignment horizontal="justify" vertical="center" wrapText="1"/>
      <protection locked="0"/>
    </xf>
    <xf numFmtId="0" fontId="20" fillId="0" borderId="9" xfId="0" applyFont="1" applyBorder="1" applyAlignment="1" applyProtection="1">
      <alignment horizontal="center" vertical="center" wrapText="1"/>
      <protection locked="0"/>
    </xf>
    <xf numFmtId="0" fontId="20" fillId="0" borderId="78"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0" fillId="0" borderId="81" xfId="0" applyFont="1" applyBorder="1" applyAlignment="1" applyProtection="1">
      <alignment horizontal="center" vertical="center" wrapText="1"/>
      <protection locked="0"/>
    </xf>
    <xf numFmtId="0" fontId="20" fillId="0" borderId="71" xfId="1" applyFont="1" applyBorder="1" applyAlignment="1" applyProtection="1">
      <alignment horizontal="justify" vertical="center" wrapText="1"/>
      <protection locked="0"/>
    </xf>
    <xf numFmtId="0" fontId="20" fillId="2" borderId="78" xfId="0" applyFont="1" applyFill="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0" fillId="0" borderId="50" xfId="0" applyFont="1" applyBorder="1" applyAlignment="1">
      <alignment horizontal="left" vertical="center" wrapText="1"/>
    </xf>
    <xf numFmtId="0" fontId="20" fillId="0" borderId="49" xfId="0" applyFont="1" applyBorder="1" applyAlignment="1">
      <alignment horizontal="left" vertical="center" wrapText="1"/>
    </xf>
    <xf numFmtId="0" fontId="20" fillId="0" borderId="35" xfId="0" applyFont="1" applyBorder="1" applyAlignment="1" applyProtection="1">
      <alignment horizontal="center" vertical="center" wrapText="1"/>
      <protection locked="0"/>
    </xf>
    <xf numFmtId="0" fontId="20" fillId="2" borderId="81" xfId="0" applyFont="1" applyFill="1" applyBorder="1" applyAlignment="1" applyProtection="1">
      <alignment horizontal="center" vertical="center" wrapText="1"/>
      <protection locked="0"/>
    </xf>
    <xf numFmtId="14" fontId="20" fillId="0" borderId="35" xfId="0" applyNumberFormat="1" applyFont="1" applyBorder="1" applyAlignment="1" applyProtection="1">
      <alignment horizontal="center" vertical="center" wrapText="1"/>
      <protection locked="0"/>
    </xf>
    <xf numFmtId="14" fontId="20" fillId="0" borderId="9" xfId="0" applyNumberFormat="1" applyFont="1" applyBorder="1" applyAlignment="1" applyProtection="1">
      <alignment horizontal="center" vertical="center" wrapText="1"/>
      <protection locked="0"/>
    </xf>
    <xf numFmtId="0" fontId="42" fillId="2" borderId="0" xfId="1" applyFont="1" applyFill="1" applyAlignment="1">
      <alignment horizontal="left"/>
    </xf>
    <xf numFmtId="0" fontId="33" fillId="2" borderId="55" xfId="1" applyFont="1" applyFill="1" applyBorder="1" applyAlignment="1">
      <alignment horizontal="center"/>
    </xf>
    <xf numFmtId="0" fontId="33" fillId="2" borderId="1" xfId="1" applyFont="1" applyFill="1" applyBorder="1" applyAlignment="1">
      <alignment horizontal="center"/>
    </xf>
    <xf numFmtId="0" fontId="33" fillId="2" borderId="4" xfId="1" applyFont="1" applyFill="1" applyBorder="1" applyAlignment="1">
      <alignment horizontal="center"/>
    </xf>
    <xf numFmtId="0" fontId="33" fillId="2" borderId="55" xfId="1" applyFont="1" applyFill="1" applyBorder="1" applyAlignment="1">
      <alignment horizontal="center" vertical="center"/>
    </xf>
    <xf numFmtId="0" fontId="33" fillId="2" borderId="1" xfId="1" applyFont="1" applyFill="1" applyBorder="1" applyAlignment="1">
      <alignment horizontal="center" vertical="center"/>
    </xf>
    <xf numFmtId="0" fontId="33" fillId="2" borderId="63" xfId="1" applyFont="1" applyFill="1" applyBorder="1" applyAlignment="1">
      <alignment horizontal="center" vertical="center"/>
    </xf>
    <xf numFmtId="0" fontId="33" fillId="2" borderId="0" xfId="1" applyFont="1" applyFill="1" applyAlignment="1">
      <alignment horizontal="center" vertical="center"/>
    </xf>
    <xf numFmtId="0" fontId="33" fillId="2" borderId="70" xfId="1" applyFont="1" applyFill="1" applyBorder="1" applyAlignment="1">
      <alignment horizontal="center"/>
    </xf>
    <xf numFmtId="0" fontId="33" fillId="2" borderId="71" xfId="1" applyFont="1" applyFill="1" applyBorder="1" applyAlignment="1">
      <alignment horizontal="center"/>
    </xf>
    <xf numFmtId="0" fontId="33" fillId="2" borderId="52" xfId="1" applyFont="1" applyFill="1" applyBorder="1" applyAlignment="1">
      <alignment horizontal="center"/>
    </xf>
    <xf numFmtId="0" fontId="33" fillId="2" borderId="70"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72" xfId="1" applyFont="1" applyFill="1" applyBorder="1" applyAlignment="1">
      <alignment horizontal="center" vertical="center"/>
    </xf>
    <xf numFmtId="0" fontId="41" fillId="2" borderId="0" xfId="1" applyFont="1" applyFill="1" applyAlignment="1">
      <alignment horizontal="left"/>
    </xf>
    <xf numFmtId="0" fontId="38" fillId="2" borderId="57" xfId="1" applyFont="1" applyFill="1" applyBorder="1" applyAlignment="1">
      <alignment horizontal="center" vertical="center"/>
    </xf>
    <xf numFmtId="0" fontId="38" fillId="2" borderId="59" xfId="1" applyFont="1" applyFill="1" applyBorder="1" applyAlignment="1">
      <alignment horizontal="center" vertical="center"/>
    </xf>
    <xf numFmtId="0" fontId="38" fillId="2" borderId="68"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69" xfId="1" applyFont="1" applyFill="1" applyBorder="1" applyAlignment="1">
      <alignment horizontal="center" vertical="center"/>
    </xf>
    <xf numFmtId="0" fontId="38" fillId="2" borderId="38" xfId="1" applyFont="1" applyFill="1" applyBorder="1" applyAlignment="1">
      <alignment horizontal="center" vertical="center"/>
    </xf>
    <xf numFmtId="0" fontId="38" fillId="2" borderId="56" xfId="1" applyFont="1" applyFill="1" applyBorder="1" applyAlignment="1">
      <alignment horizontal="center" vertical="center"/>
    </xf>
    <xf numFmtId="0" fontId="38" fillId="2" borderId="0" xfId="1" applyFont="1" applyFill="1" applyAlignment="1">
      <alignment horizontal="center" vertical="center"/>
    </xf>
    <xf numFmtId="0" fontId="38" fillId="3" borderId="40" xfId="1" applyFont="1" applyFill="1" applyBorder="1" applyAlignment="1">
      <alignment horizontal="center" vertical="center"/>
    </xf>
    <xf numFmtId="0" fontId="38" fillId="3" borderId="41" xfId="1" applyFont="1" applyFill="1" applyBorder="1" applyAlignment="1">
      <alignment horizontal="center" vertical="center"/>
    </xf>
    <xf numFmtId="0" fontId="38" fillId="3" borderId="42" xfId="1" applyFont="1" applyFill="1" applyBorder="1" applyAlignment="1">
      <alignment horizontal="center" vertical="center"/>
    </xf>
    <xf numFmtId="0" fontId="38" fillId="2" borderId="65" xfId="1" applyFont="1" applyFill="1" applyBorder="1" applyAlignment="1">
      <alignment horizontal="left" vertical="center"/>
    </xf>
    <xf numFmtId="0" fontId="38" fillId="2" borderId="16" xfId="1" applyFont="1" applyFill="1" applyBorder="1" applyAlignment="1">
      <alignment horizontal="left" vertical="center"/>
    </xf>
    <xf numFmtId="0" fontId="38" fillId="2" borderId="66" xfId="1" applyFont="1" applyFill="1" applyBorder="1" applyAlignment="1">
      <alignment horizontal="left" vertical="center"/>
    </xf>
    <xf numFmtId="0" fontId="39" fillId="2" borderId="12" xfId="1" applyFont="1" applyFill="1" applyBorder="1" applyAlignment="1">
      <alignment horizontal="left"/>
    </xf>
    <xf numFmtId="0" fontId="39" fillId="2" borderId="0" xfId="1" applyFont="1" applyFill="1" applyAlignment="1">
      <alignment horizontal="left"/>
    </xf>
    <xf numFmtId="0" fontId="39" fillId="2" borderId="30" xfId="1" applyFont="1" applyFill="1" applyBorder="1" applyAlignment="1">
      <alignment horizontal="left"/>
    </xf>
    <xf numFmtId="0" fontId="36" fillId="2" borderId="65" xfId="1" applyFont="1" applyFill="1" applyBorder="1" applyAlignment="1">
      <alignment horizontal="left"/>
    </xf>
    <xf numFmtId="0" fontId="36" fillId="2" borderId="16" xfId="1" applyFont="1" applyFill="1" applyBorder="1" applyAlignment="1">
      <alignment horizontal="left"/>
    </xf>
    <xf numFmtId="0" fontId="36" fillId="2" borderId="66" xfId="1" applyFont="1" applyFill="1" applyBorder="1" applyAlignment="1">
      <alignment horizontal="left"/>
    </xf>
    <xf numFmtId="0" fontId="33" fillId="4" borderId="4" xfId="1" applyFont="1" applyFill="1" applyBorder="1" applyAlignment="1">
      <alignment horizontal="center" vertical="center" wrapText="1"/>
    </xf>
    <xf numFmtId="0" fontId="33" fillId="4" borderId="17" xfId="1" applyFont="1" applyFill="1" applyBorder="1" applyAlignment="1">
      <alignment horizontal="center" vertical="center" wrapText="1"/>
    </xf>
    <xf numFmtId="0" fontId="33" fillId="4" borderId="14" xfId="1" applyFont="1" applyFill="1" applyBorder="1" applyAlignment="1">
      <alignment horizontal="center" vertical="center" wrapText="1"/>
    </xf>
    <xf numFmtId="0" fontId="33" fillId="2" borderId="4" xfId="1" applyFont="1" applyFill="1" applyBorder="1" applyAlignment="1">
      <alignment horizontal="center" vertical="center" wrapText="1"/>
    </xf>
    <xf numFmtId="0" fontId="33" fillId="2" borderId="17" xfId="1" applyFont="1" applyFill="1" applyBorder="1" applyAlignment="1">
      <alignment horizontal="center" vertical="center" wrapText="1"/>
    </xf>
    <xf numFmtId="0" fontId="33" fillId="2" borderId="14" xfId="1" applyFont="1" applyFill="1" applyBorder="1" applyAlignment="1">
      <alignment horizontal="center" vertical="center" wrapText="1"/>
    </xf>
    <xf numFmtId="0" fontId="27" fillId="6" borderId="38" xfId="1" applyFont="1" applyFill="1" applyBorder="1" applyAlignment="1">
      <alignment horizontal="center" vertical="center" wrapText="1"/>
    </xf>
    <xf numFmtId="0" fontId="27" fillId="6" borderId="56" xfId="1" applyFont="1" applyFill="1" applyBorder="1" applyAlignment="1">
      <alignment horizontal="center" vertical="center" wrapText="1"/>
    </xf>
    <xf numFmtId="0" fontId="36" fillId="2" borderId="64" xfId="1" applyFont="1" applyFill="1" applyBorder="1" applyAlignment="1">
      <alignment horizontal="left" vertical="center"/>
    </xf>
    <xf numFmtId="0" fontId="36" fillId="2" borderId="60" xfId="1" applyFont="1" applyFill="1" applyBorder="1" applyAlignment="1">
      <alignment horizontal="left" vertical="center"/>
    </xf>
    <xf numFmtId="0" fontId="36" fillId="2" borderId="62" xfId="1" applyFont="1" applyFill="1" applyBorder="1" applyAlignment="1">
      <alignment horizontal="left" vertical="center"/>
    </xf>
    <xf numFmtId="0" fontId="37" fillId="2" borderId="31" xfId="1" applyFont="1" applyFill="1" applyBorder="1" applyAlignment="1">
      <alignment horizontal="left" vertical="center" wrapText="1"/>
    </xf>
    <xf numFmtId="0" fontId="37" fillId="2" borderId="32" xfId="1" applyFont="1" applyFill="1" applyBorder="1" applyAlignment="1">
      <alignment horizontal="left" vertical="center" wrapText="1"/>
    </xf>
    <xf numFmtId="0" fontId="37" fillId="2" borderId="33" xfId="1" applyFont="1" applyFill="1" applyBorder="1" applyAlignment="1">
      <alignment horizontal="left" vertical="center" wrapText="1"/>
    </xf>
    <xf numFmtId="0" fontId="27" fillId="2" borderId="0" xfId="1" applyFont="1" applyFill="1" applyAlignment="1">
      <alignment horizontal="center"/>
    </xf>
    <xf numFmtId="9" fontId="33" fillId="6" borderId="38" xfId="5" applyFont="1" applyFill="1" applyBorder="1" applyAlignment="1">
      <alignment horizontal="left" vertical="center" wrapText="1" indent="1"/>
    </xf>
    <xf numFmtId="0" fontId="33" fillId="4" borderId="6" xfId="1" applyFont="1" applyFill="1" applyBorder="1" applyAlignment="1">
      <alignment horizontal="center" vertical="center" wrapText="1"/>
    </xf>
    <xf numFmtId="0" fontId="33" fillId="2" borderId="5" xfId="1" applyFont="1" applyFill="1" applyBorder="1" applyAlignment="1">
      <alignment horizontal="center" vertical="center"/>
    </xf>
    <xf numFmtId="0" fontId="33" fillId="2" borderId="28" xfId="1" applyFont="1" applyFill="1" applyBorder="1" applyAlignment="1">
      <alignment horizontal="center" vertical="center"/>
    </xf>
    <xf numFmtId="0" fontId="33" fillId="2" borderId="29" xfId="1" applyFont="1" applyFill="1" applyBorder="1" applyAlignment="1">
      <alignment horizontal="center" vertical="center"/>
    </xf>
    <xf numFmtId="0" fontId="33" fillId="2" borderId="58" xfId="1" applyFont="1" applyFill="1" applyBorder="1" applyAlignment="1">
      <alignment horizontal="center" vertical="center" wrapText="1"/>
    </xf>
    <xf numFmtId="0" fontId="33" fillId="2" borderId="60" xfId="1" applyFont="1" applyFill="1" applyBorder="1" applyAlignment="1">
      <alignment horizontal="center"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55" xfId="1" applyFont="1" applyFill="1" applyBorder="1" applyAlignment="1">
      <alignment horizontal="left" vertical="center" wrapText="1"/>
    </xf>
    <xf numFmtId="0" fontId="33" fillId="2" borderId="1" xfId="1" applyFont="1" applyFill="1" applyBorder="1" applyAlignment="1">
      <alignment horizontal="left" vertical="center" wrapText="1"/>
    </xf>
    <xf numFmtId="0" fontId="27" fillId="0" borderId="55" xfId="1" applyFont="1" applyBorder="1" applyAlignment="1">
      <alignment horizontal="left" vertical="center" wrapText="1"/>
    </xf>
    <xf numFmtId="0" fontId="27" fillId="0" borderId="1" xfId="1" applyFont="1" applyBorder="1" applyAlignment="1">
      <alignment horizontal="left" vertical="center" wrapText="1"/>
    </xf>
    <xf numFmtId="0" fontId="27" fillId="0" borderId="1" xfId="1" applyFont="1" applyBorder="1" applyAlignment="1">
      <alignment horizontal="center" vertical="center" wrapText="1"/>
    </xf>
    <xf numFmtId="0" fontId="27" fillId="0" borderId="38" xfId="1" applyFont="1" applyBorder="1" applyAlignment="1">
      <alignment horizontal="left" vertical="center" wrapText="1"/>
    </xf>
    <xf numFmtId="0" fontId="27" fillId="0" borderId="38" xfId="1" applyFont="1" applyBorder="1" applyAlignment="1">
      <alignment horizontal="left" vertical="center"/>
    </xf>
    <xf numFmtId="0" fontId="27" fillId="0" borderId="56" xfId="1" applyFont="1" applyBorder="1" applyAlignment="1">
      <alignment horizontal="left" vertical="center"/>
    </xf>
    <xf numFmtId="0" fontId="33" fillId="2" borderId="18" xfId="1" applyFont="1" applyFill="1" applyBorder="1" applyAlignment="1">
      <alignment horizontal="left" vertical="center" wrapText="1"/>
    </xf>
    <xf numFmtId="0" fontId="33" fillId="2" borderId="14" xfId="1" applyFont="1" applyFill="1" applyBorder="1" applyAlignment="1">
      <alignment horizontal="left" vertical="center" wrapText="1"/>
    </xf>
    <xf numFmtId="0" fontId="27" fillId="0" borderId="55" xfId="1" applyFont="1" applyBorder="1" applyAlignment="1">
      <alignment horizontal="justify" vertical="center" wrapText="1"/>
    </xf>
    <xf numFmtId="0" fontId="27" fillId="0" borderId="1" xfId="1" applyFont="1" applyBorder="1" applyAlignment="1">
      <alignment horizontal="justify" vertical="center" wrapText="1"/>
    </xf>
    <xf numFmtId="0" fontId="27" fillId="0" borderId="1" xfId="1" applyFont="1" applyBorder="1" applyAlignment="1">
      <alignment horizontal="center" vertical="center"/>
    </xf>
    <xf numFmtId="0" fontId="33" fillId="2" borderId="55" xfId="1" applyFont="1" applyFill="1" applyBorder="1" applyAlignment="1">
      <alignment horizontal="justify" vertical="center" wrapText="1"/>
    </xf>
    <xf numFmtId="0" fontId="13" fillId="2" borderId="1" xfId="1" applyFont="1" applyFill="1" applyBorder="1" applyAlignment="1">
      <alignment horizontal="justify" vertical="center" wrapText="1"/>
    </xf>
    <xf numFmtId="0" fontId="24" fillId="0" borderId="1" xfId="1" applyFont="1" applyBorder="1" applyAlignment="1">
      <alignment horizontal="justify" vertical="center" wrapText="1"/>
    </xf>
    <xf numFmtId="0" fontId="9" fillId="0" borderId="1" xfId="1" applyBorder="1" applyAlignment="1">
      <alignment horizontal="justify" vertical="center" wrapText="1"/>
    </xf>
    <xf numFmtId="0" fontId="33" fillId="2" borderId="40" xfId="1" applyFont="1" applyFill="1" applyBorder="1" applyAlignment="1">
      <alignment horizontal="left" vertical="center"/>
    </xf>
    <xf numFmtId="0" fontId="33" fillId="2" borderId="41" xfId="1" applyFont="1" applyFill="1" applyBorder="1" applyAlignment="1">
      <alignment horizontal="left" vertical="center"/>
    </xf>
    <xf numFmtId="0" fontId="33" fillId="2" borderId="42" xfId="1" applyFont="1" applyFill="1" applyBorder="1" applyAlignment="1">
      <alignment horizontal="left" vertical="center"/>
    </xf>
    <xf numFmtId="0" fontId="27" fillId="2" borderId="46" xfId="1" applyFont="1" applyFill="1" applyBorder="1" applyAlignment="1">
      <alignment horizontal="left" vertical="center" wrapText="1"/>
    </xf>
    <xf numFmtId="0" fontId="27" fillId="2" borderId="47" xfId="1" applyFont="1" applyFill="1" applyBorder="1" applyAlignment="1">
      <alignment horizontal="left" vertical="center" wrapText="1"/>
    </xf>
    <xf numFmtId="0" fontId="27" fillId="2" borderId="48" xfId="1" applyFont="1" applyFill="1" applyBorder="1" applyAlignment="1">
      <alignment horizontal="left" vertical="center" wrapText="1"/>
    </xf>
    <xf numFmtId="0" fontId="34" fillId="2" borderId="5" xfId="1" applyFont="1" applyFill="1" applyBorder="1" applyAlignment="1">
      <alignment horizontal="center" vertical="center"/>
    </xf>
    <xf numFmtId="0" fontId="34" fillId="2" borderId="28" xfId="1" applyFont="1" applyFill="1" applyBorder="1" applyAlignment="1">
      <alignment horizontal="center" vertical="center"/>
    </xf>
    <xf numFmtId="0" fontId="34" fillId="2" borderId="29" xfId="1" applyFont="1" applyFill="1" applyBorder="1" applyAlignment="1">
      <alignment horizontal="center" vertical="center"/>
    </xf>
    <xf numFmtId="0" fontId="33" fillId="2" borderId="34" xfId="1" applyFont="1" applyFill="1" applyBorder="1" applyAlignment="1">
      <alignment horizontal="center" vertical="center"/>
    </xf>
    <xf numFmtId="0" fontId="33" fillId="2" borderId="35" xfId="1" applyFont="1" applyFill="1" applyBorder="1" applyAlignment="1">
      <alignment horizontal="center" vertical="center"/>
    </xf>
    <xf numFmtId="0" fontId="33" fillId="2" borderId="35" xfId="1" applyFont="1" applyFill="1" applyBorder="1" applyAlignment="1">
      <alignment horizontal="center" vertical="center" wrapText="1"/>
    </xf>
    <xf numFmtId="0" fontId="33" fillId="2" borderId="36" xfId="1" applyFont="1" applyFill="1" applyBorder="1" applyAlignment="1">
      <alignment horizontal="center" vertical="center"/>
    </xf>
    <xf numFmtId="0" fontId="33" fillId="2" borderId="31" xfId="1" applyFont="1" applyFill="1" applyBorder="1" applyAlignment="1">
      <alignment horizontal="left" vertical="center"/>
    </xf>
    <xf numFmtId="0" fontId="33" fillId="2" borderId="51" xfId="1" applyFont="1" applyFill="1" applyBorder="1" applyAlignment="1">
      <alignment horizontal="left" vertical="center"/>
    </xf>
    <xf numFmtId="0" fontId="27" fillId="2" borderId="52" xfId="1" applyFont="1" applyFill="1" applyBorder="1" applyAlignment="1">
      <alignment horizontal="center" vertical="center"/>
    </xf>
    <xf numFmtId="0" fontId="27" fillId="2" borderId="47" xfId="1" applyFont="1" applyFill="1" applyBorder="1" applyAlignment="1">
      <alignment horizontal="center" vertical="center"/>
    </xf>
    <xf numFmtId="0" fontId="27" fillId="2" borderId="53" xfId="1" applyFont="1" applyFill="1" applyBorder="1" applyAlignment="1">
      <alignment horizontal="center" vertical="center"/>
    </xf>
    <xf numFmtId="0" fontId="33" fillId="2" borderId="54" xfId="1" applyFont="1" applyFill="1" applyBorder="1" applyAlignment="1">
      <alignment horizontal="left" vertical="center"/>
    </xf>
    <xf numFmtId="0" fontId="33" fillId="2" borderId="32" xfId="1" applyFont="1" applyFill="1" applyBorder="1" applyAlignment="1">
      <alignment horizontal="left" vertical="center"/>
    </xf>
    <xf numFmtId="0" fontId="27" fillId="2" borderId="52" xfId="1" applyFont="1" applyFill="1" applyBorder="1" applyAlignment="1">
      <alignment horizontal="center" vertical="center" wrapText="1"/>
    </xf>
    <xf numFmtId="0" fontId="27" fillId="2" borderId="47" xfId="1" applyFont="1" applyFill="1" applyBorder="1" applyAlignment="1">
      <alignment horizontal="center" vertical="center" wrapText="1"/>
    </xf>
    <xf numFmtId="0" fontId="27" fillId="2" borderId="48" xfId="1" applyFont="1" applyFill="1" applyBorder="1" applyAlignment="1">
      <alignment horizontal="center" vertical="center" wrapText="1"/>
    </xf>
    <xf numFmtId="0" fontId="27" fillId="2" borderId="46" xfId="1" applyFont="1" applyFill="1" applyBorder="1" applyAlignment="1">
      <alignment horizontal="left" vertical="center"/>
    </xf>
    <xf numFmtId="0" fontId="27" fillId="2" borderId="47" xfId="1" applyFont="1" applyFill="1" applyBorder="1" applyAlignment="1">
      <alignment horizontal="left" vertical="center"/>
    </xf>
    <xf numFmtId="0" fontId="27" fillId="2" borderId="48" xfId="1" applyFont="1" applyFill="1" applyBorder="1" applyAlignment="1">
      <alignment horizontal="left" vertical="center"/>
    </xf>
    <xf numFmtId="0" fontId="33" fillId="2" borderId="40" xfId="1" applyFont="1" applyFill="1" applyBorder="1" applyAlignment="1">
      <alignment horizontal="center" vertical="center"/>
    </xf>
    <xf numFmtId="0" fontId="33" fillId="2" borderId="41" xfId="1" applyFont="1" applyFill="1" applyBorder="1" applyAlignment="1">
      <alignment horizontal="center" vertical="center"/>
    </xf>
    <xf numFmtId="0" fontId="33" fillId="2" borderId="42" xfId="1" applyFont="1" applyFill="1" applyBorder="1" applyAlignment="1">
      <alignment horizontal="center" vertical="center"/>
    </xf>
    <xf numFmtId="0" fontId="33" fillId="2" borderId="18" xfId="1" applyFont="1" applyFill="1" applyBorder="1" applyAlignment="1">
      <alignment horizontal="left" vertical="center"/>
    </xf>
    <xf numFmtId="0" fontId="33" fillId="2" borderId="17" xfId="1" applyFont="1" applyFill="1" applyBorder="1" applyAlignment="1">
      <alignment horizontal="left" vertical="center"/>
    </xf>
    <xf numFmtId="0" fontId="33" fillId="2" borderId="43" xfId="1" applyFont="1" applyFill="1" applyBorder="1" applyAlignment="1">
      <alignment horizontal="left" vertical="center"/>
    </xf>
    <xf numFmtId="0" fontId="33" fillId="2" borderId="44" xfId="1" applyFont="1" applyFill="1" applyBorder="1" applyAlignment="1">
      <alignment horizontal="left" vertical="center"/>
    </xf>
    <xf numFmtId="0" fontId="33" fillId="2" borderId="45" xfId="1" applyFont="1" applyFill="1" applyBorder="1" applyAlignment="1">
      <alignment horizontal="left" vertical="center"/>
    </xf>
    <xf numFmtId="0" fontId="33" fillId="2" borderId="46" xfId="1" applyFont="1" applyFill="1" applyBorder="1" applyAlignment="1">
      <alignment horizontal="left" vertical="center"/>
    </xf>
    <xf numFmtId="0" fontId="33" fillId="2" borderId="47" xfId="1" applyFont="1" applyFill="1" applyBorder="1" applyAlignment="1">
      <alignment horizontal="left" vertical="center"/>
    </xf>
    <xf numFmtId="0" fontId="33" fillId="2" borderId="48" xfId="1" applyFont="1" applyFill="1" applyBorder="1" applyAlignment="1">
      <alignment horizontal="left" vertical="center"/>
    </xf>
    <xf numFmtId="0" fontId="33" fillId="2" borderId="49" xfId="1" applyFont="1" applyFill="1" applyBorder="1" applyAlignment="1">
      <alignment horizontal="left" vertical="center"/>
    </xf>
    <xf numFmtId="0" fontId="27" fillId="2" borderId="50" xfId="1" applyFont="1" applyFill="1" applyBorder="1" applyAlignment="1">
      <alignment horizontal="center" vertical="center" wrapText="1"/>
    </xf>
    <xf numFmtId="0" fontId="27" fillId="2" borderId="41" xfId="1" applyFont="1" applyFill="1" applyBorder="1" applyAlignment="1">
      <alignment horizontal="center" vertical="center" wrapText="1"/>
    </xf>
    <xf numFmtId="0" fontId="27" fillId="2" borderId="49" xfId="1" applyFont="1" applyFill="1" applyBorder="1" applyAlignment="1">
      <alignment horizontal="center" vertical="center" wrapText="1"/>
    </xf>
    <xf numFmtId="0" fontId="33" fillId="2" borderId="50" xfId="1" applyFont="1" applyFill="1" applyBorder="1" applyAlignment="1">
      <alignment horizontal="left" vertical="center"/>
    </xf>
    <xf numFmtId="0" fontId="27" fillId="2" borderId="50" xfId="1" applyFont="1" applyFill="1" applyBorder="1" applyAlignment="1">
      <alignment horizontal="center" vertical="center"/>
    </xf>
    <xf numFmtId="0" fontId="27" fillId="2" borderId="41" xfId="1" applyFont="1" applyFill="1" applyBorder="1" applyAlignment="1">
      <alignment horizontal="center" vertical="center"/>
    </xf>
    <xf numFmtId="0" fontId="27" fillId="2" borderId="42" xfId="1" applyFont="1" applyFill="1" applyBorder="1" applyAlignment="1">
      <alignment horizontal="center" vertical="center"/>
    </xf>
  </cellXfs>
  <cellStyles count="7">
    <cellStyle name="Hipervínculo" xfId="3" builtinId="8"/>
    <cellStyle name="Millares" xfId="6" builtinId="3"/>
    <cellStyle name="Millares 2" xfId="4"/>
    <cellStyle name="Normal" xfId="0" builtinId="0"/>
    <cellStyle name="Normal 2" xfId="1"/>
    <cellStyle name="Normal 2 3" xfId="2"/>
    <cellStyle name="Porcentaje 2" xfId="5"/>
  </cellStyles>
  <dxfs count="25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98DFC3-E1B5-4A42-A5B9-8987268408B4}"/>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3</xdr:row>
      <xdr:rowOff>172843</xdr:rowOff>
    </xdr:to>
    <xdr:pic>
      <xdr:nvPicPr>
        <xdr:cNvPr id="2" name="Imagen 1">
          <a:extLst>
            <a:ext uri="{FF2B5EF4-FFF2-40B4-BE49-F238E27FC236}">
              <a16:creationId xmlns:a16="http://schemas.microsoft.com/office/drawing/2014/main" id="{EA1C12B9-ED1C-467C-A33A-918595E98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personal/edy_melgarejo_umv_gov_co/Documents/Documentos/Cto%20349%20de%202021/Evaluaci&#243;n%20Riesgos%20Dic%2021/5._PPMQ-MR-2021-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personal/edy_melgarejo_umv_gov_co/Documents/Documentos/Cto%20167-2020/Evaluaci&#243;n%20Riesgos%20dic%2020/PPMQ/5._PPMQ-MR-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rjhu/Desktop/5.%20PPMQ-MR-2021%20OBS%20OAP%205ene%20PPM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aermv-my.sharepoint.com/personal/edy_melgarejo_umv_gov_co/Documents/Documentos/Cto%20349%20de%202021/Evaluaci&#243;n%20Riesgos%20Dic%2021/5.%20PPMQ-MR-2021%20OBS%20OAP%205e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PRO"/>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tabSelected="1" topLeftCell="B6" zoomScale="70" zoomScaleNormal="70" zoomScalePageLayoutView="30" workbookViewId="0">
      <pane ySplit="1" topLeftCell="A7" activePane="bottomLeft" state="frozen"/>
      <selection activeCell="A6" sqref="A6"/>
      <selection pane="bottomLeft" activeCell="D26" sqref="D26:N26"/>
    </sheetView>
  </sheetViews>
  <sheetFormatPr baseColWidth="10" defaultColWidth="10.140625" defaultRowHeight="18" x14ac:dyDescent="0.25"/>
  <cols>
    <col min="1" max="1" width="2" style="31" customWidth="1"/>
    <col min="2" max="2" width="39.5703125" style="31" customWidth="1"/>
    <col min="3" max="3" width="39.5703125" style="31" hidden="1" customWidth="1"/>
    <col min="4" max="4" width="34.5703125" style="31" customWidth="1"/>
    <col min="5" max="5" width="14.42578125" style="31" bestFit="1" customWidth="1"/>
    <col min="6" max="6" width="23.140625" style="31" customWidth="1"/>
    <col min="7" max="7" width="23.140625" style="31" hidden="1" customWidth="1"/>
    <col min="8" max="8" width="66.42578125" style="31" customWidth="1"/>
    <col min="9" max="9" width="65.7109375" style="31" hidden="1" customWidth="1"/>
    <col min="10" max="10" width="25.5703125" style="31" customWidth="1"/>
    <col min="11" max="11" width="25.5703125" style="31" hidden="1" customWidth="1"/>
    <col min="12" max="12" width="26.42578125" style="31" customWidth="1"/>
    <col min="13" max="13" width="26.42578125" style="31" hidden="1" customWidth="1"/>
    <col min="14" max="14" width="86.28515625" style="31" customWidth="1"/>
    <col min="15" max="15" width="117.42578125" style="31" hidden="1" customWidth="1"/>
    <col min="16" max="16" width="82.85546875" style="31" customWidth="1"/>
    <col min="17" max="17" width="56.42578125" style="31" customWidth="1"/>
    <col min="18" max="16384" width="10.140625" style="31"/>
  </cols>
  <sheetData>
    <row r="1" spans="1:16" hidden="1" x14ac:dyDescent="0.25">
      <c r="B1" s="31" t="s">
        <v>4</v>
      </c>
      <c r="F1" s="31" t="s">
        <v>4</v>
      </c>
      <c r="J1" s="31" t="s">
        <v>5</v>
      </c>
    </row>
    <row r="2" spans="1:16" hidden="1" x14ac:dyDescent="0.25">
      <c r="B2" s="31" t="s">
        <v>0</v>
      </c>
      <c r="F2" s="31" t="s">
        <v>0</v>
      </c>
      <c r="J2" s="31" t="s">
        <v>6</v>
      </c>
    </row>
    <row r="3" spans="1:16" hidden="1" x14ac:dyDescent="0.25">
      <c r="B3" s="31" t="s">
        <v>7</v>
      </c>
      <c r="F3" s="31" t="s">
        <v>8</v>
      </c>
      <c r="J3" s="31" t="s">
        <v>9</v>
      </c>
    </row>
    <row r="4" spans="1:16" hidden="1" x14ac:dyDescent="0.25">
      <c r="F4" s="31" t="s">
        <v>10</v>
      </c>
    </row>
    <row r="5" spans="1:16" hidden="1" x14ac:dyDescent="0.25">
      <c r="F5" s="31" t="s">
        <v>11</v>
      </c>
    </row>
    <row r="6" spans="1:16" s="33" customFormat="1" x14ac:dyDescent="0.25">
      <c r="B6" s="34"/>
      <c r="C6" s="34"/>
      <c r="L6" s="35"/>
      <c r="M6" s="35"/>
      <c r="N6" s="35"/>
    </row>
    <row r="7" spans="1:16" s="36" customFormat="1" ht="62.25" customHeight="1" x14ac:dyDescent="0.3">
      <c r="A7" s="33"/>
      <c r="B7" s="288"/>
      <c r="C7" s="57"/>
      <c r="D7" s="289" t="s">
        <v>12</v>
      </c>
      <c r="E7" s="289"/>
      <c r="F7" s="289"/>
      <c r="G7" s="289"/>
      <c r="H7" s="289"/>
      <c r="I7" s="289"/>
      <c r="J7" s="289"/>
      <c r="K7" s="289"/>
      <c r="L7" s="289"/>
      <c r="M7" s="289"/>
      <c r="N7" s="289"/>
      <c r="O7" s="33"/>
      <c r="P7" s="33"/>
    </row>
    <row r="8" spans="1:16" s="36" customFormat="1" ht="24" customHeight="1" x14ac:dyDescent="0.3">
      <c r="A8" s="33"/>
      <c r="B8" s="288"/>
      <c r="C8" s="57"/>
      <c r="D8" s="290" t="s">
        <v>13</v>
      </c>
      <c r="E8" s="290"/>
      <c r="F8" s="290"/>
      <c r="G8" s="290"/>
      <c r="H8" s="290"/>
      <c r="I8" s="58"/>
      <c r="J8" s="290" t="s">
        <v>14</v>
      </c>
      <c r="K8" s="290"/>
      <c r="L8" s="290"/>
      <c r="M8" s="290"/>
      <c r="N8" s="290"/>
      <c r="O8" s="33"/>
      <c r="P8" s="33"/>
    </row>
    <row r="9" spans="1:16" s="36" customFormat="1" ht="24" customHeight="1" x14ac:dyDescent="0.3">
      <c r="A9" s="33"/>
      <c r="B9" s="288"/>
      <c r="C9" s="57"/>
      <c r="D9" s="291" t="s">
        <v>15</v>
      </c>
      <c r="E9" s="291"/>
      <c r="F9" s="291"/>
      <c r="G9" s="291"/>
      <c r="H9" s="291"/>
      <c r="I9" s="291"/>
      <c r="J9" s="291"/>
      <c r="K9" s="291"/>
      <c r="L9" s="291"/>
      <c r="M9" s="291"/>
      <c r="N9" s="291"/>
      <c r="O9" s="33"/>
      <c r="P9" s="33"/>
    </row>
    <row r="10" spans="1:16" s="36" customFormat="1" ht="18.75" customHeight="1" x14ac:dyDescent="0.3">
      <c r="A10" s="33"/>
      <c r="B10" s="288"/>
      <c r="C10" s="288"/>
      <c r="D10" s="288"/>
      <c r="E10" s="288"/>
      <c r="F10" s="288"/>
      <c r="G10" s="288"/>
      <c r="H10" s="288"/>
      <c r="I10" s="288"/>
      <c r="J10" s="288"/>
      <c r="K10" s="288"/>
      <c r="L10" s="288"/>
      <c r="M10" s="288"/>
      <c r="N10" s="288"/>
      <c r="O10" s="33"/>
      <c r="P10" s="33"/>
    </row>
    <row r="11" spans="1:16" x14ac:dyDescent="0.25">
      <c r="B11" s="292" t="s">
        <v>16</v>
      </c>
      <c r="C11" s="292"/>
      <c r="D11" s="292"/>
      <c r="E11" s="292"/>
      <c r="F11" s="292"/>
      <c r="G11" s="292"/>
      <c r="H11" s="292"/>
      <c r="I11" s="292"/>
      <c r="J11" s="292"/>
      <c r="K11" s="292"/>
      <c r="L11" s="292"/>
      <c r="M11" s="292"/>
      <c r="N11" s="292"/>
    </row>
    <row r="12" spans="1:16" ht="22.5" customHeight="1" x14ac:dyDescent="0.25">
      <c r="B12" s="59" t="s">
        <v>17</v>
      </c>
      <c r="C12" s="59"/>
      <c r="D12" s="293" t="s">
        <v>18</v>
      </c>
      <c r="E12" s="293"/>
      <c r="F12" s="293"/>
      <c r="G12" s="293"/>
      <c r="H12" s="293"/>
      <c r="I12" s="293"/>
      <c r="J12" s="293"/>
      <c r="K12" s="293"/>
      <c r="L12" s="293"/>
      <c r="M12" s="293"/>
      <c r="N12" s="293"/>
    </row>
    <row r="13" spans="1:16" ht="49.5" customHeight="1" x14ac:dyDescent="0.25">
      <c r="B13" s="59" t="s">
        <v>19</v>
      </c>
      <c r="C13" s="59"/>
      <c r="D13" s="294" t="s">
        <v>20</v>
      </c>
      <c r="E13" s="294"/>
      <c r="F13" s="294"/>
      <c r="G13" s="294"/>
      <c r="H13" s="294"/>
      <c r="I13" s="294"/>
      <c r="J13" s="294"/>
      <c r="K13" s="294"/>
      <c r="L13" s="294"/>
      <c r="M13" s="294"/>
      <c r="N13" s="294"/>
    </row>
    <row r="14" spans="1:16" ht="39.75" customHeight="1" x14ac:dyDescent="0.25">
      <c r="B14" s="295" t="s">
        <v>271</v>
      </c>
      <c r="C14" s="295"/>
      <c r="D14" s="295"/>
      <c r="E14" s="295"/>
      <c r="F14" s="295"/>
      <c r="G14" s="295"/>
      <c r="H14" s="295"/>
      <c r="I14" s="59"/>
      <c r="J14" s="296" t="s">
        <v>21</v>
      </c>
      <c r="K14" s="296"/>
      <c r="L14" s="297"/>
      <c r="M14" s="59"/>
      <c r="N14" s="292" t="s">
        <v>22</v>
      </c>
      <c r="O14" s="287" t="s">
        <v>22</v>
      </c>
    </row>
    <row r="15" spans="1:16" s="40" customFormat="1" ht="114" customHeight="1" x14ac:dyDescent="0.25">
      <c r="B15" s="64" t="s">
        <v>23</v>
      </c>
      <c r="C15" s="46" t="s">
        <v>23</v>
      </c>
      <c r="D15" s="269" t="s">
        <v>24</v>
      </c>
      <c r="E15" s="42" t="s">
        <v>25</v>
      </c>
      <c r="F15" s="64" t="s">
        <v>26</v>
      </c>
      <c r="G15" s="46" t="s">
        <v>26</v>
      </c>
      <c r="H15" s="64" t="s">
        <v>27</v>
      </c>
      <c r="I15" s="46" t="s">
        <v>27</v>
      </c>
      <c r="J15" s="166" t="s">
        <v>28</v>
      </c>
      <c r="K15" s="166" t="s">
        <v>28</v>
      </c>
      <c r="L15" s="167" t="s">
        <v>29</v>
      </c>
      <c r="M15" s="47"/>
      <c r="N15" s="292"/>
      <c r="O15" s="287"/>
    </row>
    <row r="16" spans="1:16" ht="8.25" customHeight="1" x14ac:dyDescent="0.25">
      <c r="B16" s="44"/>
      <c r="C16" s="44"/>
      <c r="D16" s="44"/>
      <c r="E16" s="44"/>
      <c r="F16" s="44"/>
      <c r="G16" s="44"/>
      <c r="H16" s="44"/>
      <c r="I16" s="44"/>
      <c r="J16" s="44"/>
      <c r="K16" s="44"/>
      <c r="L16" s="44"/>
      <c r="M16" s="44"/>
      <c r="N16" s="44"/>
    </row>
    <row r="17" spans="2:17" ht="216" x14ac:dyDescent="0.25">
      <c r="B17" s="28" t="s">
        <v>30</v>
      </c>
      <c r="C17" s="122" t="s">
        <v>30</v>
      </c>
      <c r="D17" s="25" t="s">
        <v>31</v>
      </c>
      <c r="E17" s="27" t="s">
        <v>5</v>
      </c>
      <c r="F17" s="28" t="s">
        <v>32</v>
      </c>
      <c r="G17" s="122" t="s">
        <v>32</v>
      </c>
      <c r="H17" s="28" t="s">
        <v>251</v>
      </c>
      <c r="I17" s="122" t="s">
        <v>428</v>
      </c>
      <c r="J17" s="29" t="s">
        <v>4</v>
      </c>
      <c r="K17" s="193" t="s">
        <v>4</v>
      </c>
      <c r="L17" s="29" t="s">
        <v>4</v>
      </c>
      <c r="M17" s="29" t="s">
        <v>4</v>
      </c>
      <c r="N17" s="56" t="s">
        <v>433</v>
      </c>
      <c r="O17" s="56" t="s">
        <v>256</v>
      </c>
    </row>
    <row r="18" spans="2:17" ht="216" x14ac:dyDescent="0.25">
      <c r="B18" s="28" t="s">
        <v>30</v>
      </c>
      <c r="C18" s="122" t="s">
        <v>30</v>
      </c>
      <c r="D18" s="25" t="s">
        <v>31</v>
      </c>
      <c r="E18" s="27" t="s">
        <v>5</v>
      </c>
      <c r="F18" s="28" t="s">
        <v>33</v>
      </c>
      <c r="G18" s="122" t="s">
        <v>33</v>
      </c>
      <c r="H18" s="28" t="s">
        <v>232</v>
      </c>
      <c r="I18" s="122" t="s">
        <v>429</v>
      </c>
      <c r="J18" s="29" t="s">
        <v>4</v>
      </c>
      <c r="K18" s="193" t="s">
        <v>4</v>
      </c>
      <c r="L18" s="29" t="s">
        <v>4</v>
      </c>
      <c r="M18" s="29" t="s">
        <v>4</v>
      </c>
      <c r="N18" s="56" t="s">
        <v>434</v>
      </c>
      <c r="O18" s="56" t="s">
        <v>255</v>
      </c>
    </row>
    <row r="19" spans="2:17" ht="306" x14ac:dyDescent="0.25">
      <c r="B19" s="28" t="s">
        <v>30</v>
      </c>
      <c r="C19" s="122" t="s">
        <v>30</v>
      </c>
      <c r="D19" s="25" t="s">
        <v>31</v>
      </c>
      <c r="E19" s="27" t="s">
        <v>5</v>
      </c>
      <c r="F19" s="28" t="s">
        <v>233</v>
      </c>
      <c r="G19" s="122" t="s">
        <v>233</v>
      </c>
      <c r="H19" s="28" t="s">
        <v>234</v>
      </c>
      <c r="I19" s="122" t="s">
        <v>430</v>
      </c>
      <c r="J19" s="29" t="s">
        <v>4</v>
      </c>
      <c r="K19" s="193" t="s">
        <v>4</v>
      </c>
      <c r="L19" s="136" t="s">
        <v>4</v>
      </c>
      <c r="M19" s="136" t="s">
        <v>4</v>
      </c>
      <c r="N19" s="56" t="s">
        <v>435</v>
      </c>
      <c r="O19" s="56" t="s">
        <v>257</v>
      </c>
    </row>
    <row r="20" spans="2:17" ht="342" x14ac:dyDescent="0.25">
      <c r="B20" s="28" t="s">
        <v>252</v>
      </c>
      <c r="C20" s="122" t="s">
        <v>252</v>
      </c>
      <c r="D20" s="25" t="s">
        <v>34</v>
      </c>
      <c r="E20" s="27" t="s">
        <v>5</v>
      </c>
      <c r="F20" s="30" t="s">
        <v>235</v>
      </c>
      <c r="G20" s="282" t="s">
        <v>235</v>
      </c>
      <c r="H20" s="28" t="s">
        <v>236</v>
      </c>
      <c r="I20" s="122" t="s">
        <v>431</v>
      </c>
      <c r="J20" s="29" t="s">
        <v>4</v>
      </c>
      <c r="K20" s="193" t="s">
        <v>4</v>
      </c>
      <c r="L20" s="136" t="s">
        <v>4</v>
      </c>
      <c r="M20" s="193" t="s">
        <v>35</v>
      </c>
      <c r="N20" s="25" t="s">
        <v>436</v>
      </c>
      <c r="O20" s="25" t="s">
        <v>254</v>
      </c>
    </row>
    <row r="21" spans="2:17" ht="318.75" customHeight="1" x14ac:dyDescent="0.25">
      <c r="B21" s="28" t="s">
        <v>252</v>
      </c>
      <c r="C21" s="122" t="s">
        <v>252</v>
      </c>
      <c r="D21" s="25" t="s">
        <v>34</v>
      </c>
      <c r="E21" s="27" t="s">
        <v>5</v>
      </c>
      <c r="F21" s="28" t="s">
        <v>36</v>
      </c>
      <c r="G21" s="122" t="s">
        <v>36</v>
      </c>
      <c r="H21" s="28" t="s">
        <v>237</v>
      </c>
      <c r="I21" s="122" t="s">
        <v>432</v>
      </c>
      <c r="J21" s="29" t="s">
        <v>4</v>
      </c>
      <c r="K21" s="193" t="s">
        <v>4</v>
      </c>
      <c r="L21" s="136" t="s">
        <v>4</v>
      </c>
      <c r="M21" s="193" t="s">
        <v>35</v>
      </c>
      <c r="N21" s="25" t="s">
        <v>437</v>
      </c>
      <c r="O21" s="25" t="s">
        <v>253</v>
      </c>
    </row>
    <row r="22" spans="2:17" ht="409.6" customHeight="1" x14ac:dyDescent="0.25">
      <c r="B22" s="26" t="s">
        <v>238</v>
      </c>
      <c r="C22" s="123" t="s">
        <v>374</v>
      </c>
      <c r="D22" s="25" t="s">
        <v>37</v>
      </c>
      <c r="E22" s="27" t="s">
        <v>6</v>
      </c>
      <c r="F22" s="26" t="s">
        <v>38</v>
      </c>
      <c r="G22" s="123" t="s">
        <v>38</v>
      </c>
      <c r="H22" s="268" t="s">
        <v>376</v>
      </c>
      <c r="I22" s="123" t="s">
        <v>375</v>
      </c>
      <c r="J22" s="29" t="s">
        <v>4</v>
      </c>
      <c r="K22" s="193" t="s">
        <v>4</v>
      </c>
      <c r="L22" s="136" t="s">
        <v>4</v>
      </c>
      <c r="M22" s="193" t="s">
        <v>4</v>
      </c>
      <c r="N22" s="165" t="s">
        <v>382</v>
      </c>
      <c r="O22" s="165" t="s">
        <v>382</v>
      </c>
      <c r="P22" s="134"/>
      <c r="Q22" s="135"/>
    </row>
    <row r="23" spans="2:17" ht="409.6" customHeight="1" x14ac:dyDescent="0.25">
      <c r="B23" s="26" t="s">
        <v>238</v>
      </c>
      <c r="C23" s="180"/>
      <c r="D23" s="25" t="s">
        <v>37</v>
      </c>
      <c r="E23" s="27" t="s">
        <v>6</v>
      </c>
      <c r="F23" s="26" t="s">
        <v>239</v>
      </c>
      <c r="G23" s="123" t="s">
        <v>239</v>
      </c>
      <c r="H23" s="26" t="s">
        <v>377</v>
      </c>
      <c r="I23" s="123" t="s">
        <v>378</v>
      </c>
      <c r="J23" s="29" t="s">
        <v>4</v>
      </c>
      <c r="K23" s="193" t="s">
        <v>4</v>
      </c>
      <c r="L23" s="136" t="s">
        <v>4</v>
      </c>
      <c r="M23" s="193" t="s">
        <v>4</v>
      </c>
      <c r="N23" s="165" t="s">
        <v>438</v>
      </c>
      <c r="O23" s="165" t="s">
        <v>383</v>
      </c>
      <c r="P23" s="181"/>
      <c r="Q23" s="182"/>
    </row>
    <row r="24" spans="2:17" ht="409.6" customHeight="1" x14ac:dyDescent="0.25">
      <c r="B24" s="26" t="s">
        <v>379</v>
      </c>
      <c r="C24" s="123" t="s">
        <v>240</v>
      </c>
      <c r="D24" s="25" t="s">
        <v>39</v>
      </c>
      <c r="E24" s="27" t="s">
        <v>6</v>
      </c>
      <c r="F24" s="26" t="s">
        <v>40</v>
      </c>
      <c r="G24" s="123" t="s">
        <v>40</v>
      </c>
      <c r="H24" s="26" t="s">
        <v>242</v>
      </c>
      <c r="I24" s="123" t="s">
        <v>380</v>
      </c>
      <c r="J24" s="29" t="s">
        <v>4</v>
      </c>
      <c r="K24" s="193" t="s">
        <v>4</v>
      </c>
      <c r="L24" s="136" t="s">
        <v>4</v>
      </c>
      <c r="M24" s="193" t="s">
        <v>4</v>
      </c>
      <c r="N24" s="165" t="s">
        <v>439</v>
      </c>
      <c r="O24" s="165" t="s">
        <v>384</v>
      </c>
    </row>
    <row r="25" spans="2:17" ht="409.6" customHeight="1" x14ac:dyDescent="0.25">
      <c r="B25" s="26" t="s">
        <v>240</v>
      </c>
      <c r="C25" s="123"/>
      <c r="D25" s="25" t="s">
        <v>39</v>
      </c>
      <c r="E25" s="27" t="s">
        <v>6</v>
      </c>
      <c r="F25" s="183" t="s">
        <v>241</v>
      </c>
      <c r="G25" s="267" t="s">
        <v>241</v>
      </c>
      <c r="H25" s="26" t="s">
        <v>243</v>
      </c>
      <c r="I25" s="123" t="s">
        <v>381</v>
      </c>
      <c r="J25" s="29" t="s">
        <v>4</v>
      </c>
      <c r="K25" s="193" t="s">
        <v>4</v>
      </c>
      <c r="L25" s="136" t="s">
        <v>4</v>
      </c>
      <c r="M25" s="193" t="s">
        <v>4</v>
      </c>
      <c r="N25" s="165" t="s">
        <v>463</v>
      </c>
      <c r="O25" s="165" t="s">
        <v>385</v>
      </c>
    </row>
    <row r="26" spans="2:17" ht="162" customHeight="1" x14ac:dyDescent="0.25">
      <c r="B26" s="59" t="s">
        <v>41</v>
      </c>
      <c r="C26" s="59"/>
      <c r="D26" s="301" t="s">
        <v>440</v>
      </c>
      <c r="E26" s="302"/>
      <c r="F26" s="302"/>
      <c r="G26" s="302"/>
      <c r="H26" s="302"/>
      <c r="I26" s="302"/>
      <c r="J26" s="302"/>
      <c r="K26" s="302"/>
      <c r="L26" s="302"/>
      <c r="M26" s="302"/>
      <c r="N26" s="302"/>
    </row>
    <row r="27" spans="2:17" ht="12" customHeight="1" x14ac:dyDescent="0.25">
      <c r="B27" s="44"/>
      <c r="C27" s="44"/>
      <c r="D27" s="44"/>
      <c r="E27" s="44"/>
      <c r="F27" s="44"/>
      <c r="G27" s="44"/>
      <c r="H27" s="44"/>
      <c r="I27" s="44"/>
      <c r="J27" s="44"/>
      <c r="K27" s="44"/>
      <c r="L27" s="44"/>
      <c r="M27" s="44"/>
      <c r="N27" s="44"/>
    </row>
    <row r="28" spans="2:17" ht="36.75" customHeight="1" x14ac:dyDescent="0.25">
      <c r="B28" s="60" t="s">
        <v>42</v>
      </c>
      <c r="C28" s="60"/>
      <c r="D28" s="303" t="s">
        <v>225</v>
      </c>
      <c r="E28" s="304"/>
      <c r="F28" s="304"/>
      <c r="G28" s="304"/>
      <c r="H28" s="304"/>
      <c r="I28" s="304"/>
      <c r="J28" s="304"/>
      <c r="K28" s="304"/>
      <c r="L28" s="305"/>
      <c r="M28" s="61"/>
      <c r="N28" s="63">
        <v>44531</v>
      </c>
    </row>
    <row r="29" spans="2:17" ht="36.75" customHeight="1" x14ac:dyDescent="0.25">
      <c r="B29" s="59" t="s">
        <v>44</v>
      </c>
      <c r="C29" s="59"/>
      <c r="D29" s="298" t="s">
        <v>45</v>
      </c>
      <c r="E29" s="298"/>
      <c r="F29" s="299" t="s">
        <v>46</v>
      </c>
      <c r="G29" s="299"/>
      <c r="H29" s="299"/>
      <c r="I29" s="62"/>
      <c r="J29" s="61" t="s">
        <v>47</v>
      </c>
      <c r="K29" s="61"/>
      <c r="L29" s="300" t="s">
        <v>48</v>
      </c>
      <c r="M29" s="300"/>
      <c r="N29" s="300"/>
      <c r="O29" s="48"/>
    </row>
    <row r="30" spans="2:17" ht="12.75" customHeight="1" x14ac:dyDescent="0.25">
      <c r="B30" s="48"/>
      <c r="C30" s="48"/>
      <c r="D30" s="48"/>
    </row>
    <row r="31" spans="2:17" ht="15" customHeight="1" x14ac:dyDescent="0.25">
      <c r="B31" s="48"/>
      <c r="C31" s="48"/>
      <c r="D31" s="48"/>
      <c r="E31" s="48"/>
      <c r="F31" s="49"/>
      <c r="G31" s="49"/>
      <c r="H31" s="49"/>
      <c r="I31" s="49"/>
      <c r="J31" s="49"/>
      <c r="K31" s="49"/>
    </row>
    <row r="32" spans="2:17" x14ac:dyDescent="0.25">
      <c r="B32" s="48" t="s">
        <v>387</v>
      </c>
    </row>
  </sheetData>
  <mergeCells count="18">
    <mergeCell ref="D29:E29"/>
    <mergeCell ref="F29:H29"/>
    <mergeCell ref="L29:N29"/>
    <mergeCell ref="D26:N26"/>
    <mergeCell ref="D28:L28"/>
    <mergeCell ref="O14:O15"/>
    <mergeCell ref="B10:N10"/>
    <mergeCell ref="B7:B9"/>
    <mergeCell ref="D7:N7"/>
    <mergeCell ref="D8:H8"/>
    <mergeCell ref="J8:N8"/>
    <mergeCell ref="D9:N9"/>
    <mergeCell ref="B11:N11"/>
    <mergeCell ref="D12:N12"/>
    <mergeCell ref="D13:N13"/>
    <mergeCell ref="B14:H14"/>
    <mergeCell ref="J14:L14"/>
    <mergeCell ref="N14:N15"/>
  </mergeCells>
  <dataValidations xWindow="878" yWindow="681" count="5">
    <dataValidation type="list" allowBlank="1" showInputMessage="1" showErrorMessage="1" sqref="J17:J25 K17:M21">
      <formula1>$F$1:$F$4</formula1>
    </dataValidation>
    <dataValidation type="list" allowBlank="1" showInputMessage="1" showErrorMessage="1" sqref="K22:M25">
      <formula1>$F$1:$F$5</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C21"/>
    <dataValidation allowBlank="1" showInputMessage="1" showErrorMessage="1" prompt="Para cada causa debe existir un control" sqref="H17:I21"/>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F25:G25 F17:G21"/>
  </dataValidations>
  <printOptions horizontalCentered="1"/>
  <pageMargins left="0.51181102362204722" right="0.51181102362204722" top="0.55118110236220474" bottom="0.55118110236220474" header="0.31496062992125984" footer="0.31496062992125984"/>
  <pageSetup scale="29"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topLeftCell="D24" zoomScale="66" zoomScaleNormal="50" zoomScalePageLayoutView="40" workbookViewId="0">
      <selection activeCell="P42" sqref="P42"/>
    </sheetView>
  </sheetViews>
  <sheetFormatPr baseColWidth="10" defaultColWidth="3.42578125" defaultRowHeight="18" x14ac:dyDescent="0.25"/>
  <cols>
    <col min="1" max="1" width="4.42578125" style="31" customWidth="1"/>
    <col min="2" max="2" width="18.85546875" style="31" customWidth="1"/>
    <col min="3" max="3" width="11.85546875" style="31" customWidth="1"/>
    <col min="4" max="4" width="19.7109375" style="31" customWidth="1"/>
    <col min="5" max="5" width="62.28515625" style="31" customWidth="1"/>
    <col min="6" max="6" width="21" style="31" customWidth="1"/>
    <col min="7" max="7" width="21" style="31" hidden="1" customWidth="1"/>
    <col min="8" max="8" width="21" style="31" customWidth="1"/>
    <col min="9" max="9" width="21" style="31" hidden="1" customWidth="1"/>
    <col min="10" max="10" width="21" style="31" customWidth="1"/>
    <col min="11" max="11" width="21" style="31" hidden="1" customWidth="1"/>
    <col min="12" max="12" width="21" style="31" customWidth="1"/>
    <col min="13" max="13" width="21" style="31" hidden="1" customWidth="1"/>
    <col min="14" max="14" width="21" style="31" customWidth="1"/>
    <col min="15" max="15" width="21" style="31" hidden="1" customWidth="1"/>
    <col min="16" max="16" width="25.140625" style="31" customWidth="1"/>
    <col min="17" max="17" width="21" style="31" hidden="1" customWidth="1"/>
    <col min="18" max="18" width="21" style="31" customWidth="1"/>
    <col min="19" max="19" width="19" style="31" hidden="1" customWidth="1"/>
    <col min="20" max="20" width="20.42578125" style="31" customWidth="1"/>
    <col min="21" max="21" width="20.7109375" style="31" customWidth="1"/>
    <col min="22" max="22" width="21.7109375" style="31" customWidth="1"/>
    <col min="23" max="23" width="84.85546875" style="31" customWidth="1"/>
    <col min="24" max="24" width="38.140625" style="31" hidden="1" customWidth="1"/>
    <col min="25" max="25" width="122" style="31" hidden="1" customWidth="1"/>
    <col min="26" max="16379" width="3.42578125" style="31" customWidth="1"/>
    <col min="16380" max="16384" width="3.42578125" style="31"/>
  </cols>
  <sheetData>
    <row r="1" spans="1:25" hidden="1" x14ac:dyDescent="0.25">
      <c r="B1" s="32" t="s">
        <v>49</v>
      </c>
      <c r="C1" s="32" t="s">
        <v>50</v>
      </c>
      <c r="D1" s="32" t="s">
        <v>51</v>
      </c>
      <c r="E1" s="32" t="s">
        <v>52</v>
      </c>
      <c r="F1" s="32" t="s">
        <v>53</v>
      </c>
      <c r="G1" s="32" t="s">
        <v>54</v>
      </c>
      <c r="H1" s="32"/>
      <c r="I1" s="32"/>
      <c r="J1" s="31" t="s">
        <v>4</v>
      </c>
      <c r="L1" s="31" t="s">
        <v>4</v>
      </c>
      <c r="N1" s="31" t="s">
        <v>55</v>
      </c>
      <c r="P1" s="31" t="s">
        <v>56</v>
      </c>
    </row>
    <row r="2" spans="1:25" hidden="1" x14ac:dyDescent="0.25">
      <c r="B2" s="32" t="s">
        <v>57</v>
      </c>
      <c r="C2" s="32" t="s">
        <v>58</v>
      </c>
      <c r="D2" s="32" t="s">
        <v>59</v>
      </c>
      <c r="E2" s="32" t="s">
        <v>60</v>
      </c>
      <c r="F2" s="32" t="s">
        <v>61</v>
      </c>
      <c r="G2" s="32" t="s">
        <v>62</v>
      </c>
      <c r="H2" s="32"/>
      <c r="I2" s="32"/>
      <c r="J2" s="31" t="s">
        <v>0</v>
      </c>
      <c r="L2" s="31" t="s">
        <v>0</v>
      </c>
      <c r="N2" s="31" t="s">
        <v>63</v>
      </c>
      <c r="P2" s="31" t="s">
        <v>64</v>
      </c>
    </row>
    <row r="3" spans="1:25" hidden="1" x14ac:dyDescent="0.25">
      <c r="B3" s="32"/>
      <c r="C3" s="32"/>
      <c r="D3" s="32"/>
      <c r="E3" s="32" t="s">
        <v>65</v>
      </c>
      <c r="F3" s="32"/>
      <c r="G3" s="32" t="s">
        <v>66</v>
      </c>
      <c r="H3" s="32"/>
      <c r="I3" s="32"/>
      <c r="J3" s="31" t="s">
        <v>7</v>
      </c>
      <c r="L3" s="31" t="s">
        <v>8</v>
      </c>
      <c r="P3" s="31" t="s">
        <v>67</v>
      </c>
    </row>
    <row r="4" spans="1:25" hidden="1" x14ac:dyDescent="0.25">
      <c r="B4" s="32"/>
      <c r="C4" s="32"/>
      <c r="D4" s="32"/>
      <c r="E4" s="32"/>
      <c r="F4" s="32"/>
      <c r="G4" s="32"/>
      <c r="H4" s="32"/>
      <c r="I4" s="32"/>
      <c r="L4" s="31" t="s">
        <v>10</v>
      </c>
    </row>
    <row r="5" spans="1:25" s="33" customFormat="1" x14ac:dyDescent="0.25">
      <c r="B5" s="34"/>
      <c r="H5" s="35"/>
      <c r="I5" s="35"/>
    </row>
    <row r="6" spans="1:25" s="36" customFormat="1" ht="62.25" customHeight="1" x14ac:dyDescent="0.3">
      <c r="A6" s="33"/>
      <c r="B6" s="288"/>
      <c r="C6" s="288"/>
      <c r="D6" s="289" t="s">
        <v>12</v>
      </c>
      <c r="E6" s="289"/>
      <c r="F6" s="289"/>
      <c r="G6" s="289"/>
      <c r="H6" s="289"/>
      <c r="I6" s="289"/>
      <c r="J6" s="289"/>
      <c r="K6" s="289"/>
      <c r="L6" s="289"/>
      <c r="M6" s="289"/>
      <c r="N6" s="289"/>
      <c r="O6" s="289"/>
      <c r="P6" s="289"/>
      <c r="Q6" s="289"/>
      <c r="R6" s="289"/>
      <c r="S6" s="289"/>
      <c r="T6" s="289"/>
      <c r="U6" s="289"/>
      <c r="V6" s="289"/>
      <c r="W6" s="289"/>
      <c r="X6" s="124"/>
    </row>
    <row r="7" spans="1:25" s="36" customFormat="1" ht="24" customHeight="1" x14ac:dyDescent="0.3">
      <c r="A7" s="33"/>
      <c r="B7" s="288"/>
      <c r="C7" s="288"/>
      <c r="D7" s="290" t="s">
        <v>13</v>
      </c>
      <c r="E7" s="290"/>
      <c r="F7" s="290"/>
      <c r="G7" s="290"/>
      <c r="H7" s="290"/>
      <c r="I7" s="290"/>
      <c r="J7" s="290"/>
      <c r="K7" s="290"/>
      <c r="L7" s="290"/>
      <c r="M7" s="37"/>
      <c r="N7" s="290" t="s">
        <v>14</v>
      </c>
      <c r="O7" s="290"/>
      <c r="P7" s="290"/>
      <c r="Q7" s="290"/>
      <c r="R7" s="290"/>
      <c r="S7" s="290"/>
      <c r="T7" s="290"/>
      <c r="U7" s="290"/>
      <c r="V7" s="290"/>
      <c r="W7" s="290"/>
      <c r="X7" s="125"/>
    </row>
    <row r="8" spans="1:25" s="36" customFormat="1" ht="24" customHeight="1" x14ac:dyDescent="0.3">
      <c r="A8" s="33"/>
      <c r="B8" s="288"/>
      <c r="C8" s="288"/>
      <c r="D8" s="291" t="s">
        <v>15</v>
      </c>
      <c r="E8" s="291"/>
      <c r="F8" s="291"/>
      <c r="G8" s="291"/>
      <c r="H8" s="291"/>
      <c r="I8" s="291"/>
      <c r="J8" s="291"/>
      <c r="K8" s="291"/>
      <c r="L8" s="291"/>
      <c r="M8" s="291"/>
      <c r="N8" s="291"/>
      <c r="O8" s="291"/>
      <c r="P8" s="291"/>
      <c r="Q8" s="291"/>
      <c r="R8" s="291"/>
      <c r="S8" s="291"/>
      <c r="T8" s="291"/>
      <c r="U8" s="291"/>
      <c r="V8" s="291"/>
      <c r="W8" s="291"/>
      <c r="X8" s="126"/>
    </row>
    <row r="9" spans="1:25" s="36" customFormat="1" ht="18.75" customHeight="1" x14ac:dyDescent="0.3">
      <c r="A9" s="33"/>
      <c r="B9" s="288"/>
      <c r="C9" s="288"/>
      <c r="D9" s="288"/>
      <c r="E9" s="288"/>
      <c r="F9" s="288"/>
      <c r="G9" s="288"/>
      <c r="H9" s="288"/>
      <c r="I9" s="288"/>
      <c r="J9" s="38"/>
      <c r="K9" s="38"/>
      <c r="L9" s="38"/>
      <c r="M9" s="38"/>
      <c r="N9" s="37"/>
      <c r="O9" s="37"/>
      <c r="P9" s="37"/>
      <c r="Q9" s="37"/>
      <c r="R9" s="37"/>
      <c r="S9" s="37"/>
      <c r="T9" s="37"/>
      <c r="U9" s="37"/>
      <c r="V9" s="37"/>
      <c r="W9" s="37"/>
      <c r="X9" s="127"/>
    </row>
    <row r="10" spans="1:25" x14ac:dyDescent="0.25">
      <c r="B10" s="292" t="s">
        <v>68</v>
      </c>
      <c r="C10" s="292"/>
      <c r="D10" s="292"/>
      <c r="E10" s="292"/>
      <c r="F10" s="292"/>
      <c r="G10" s="292"/>
      <c r="H10" s="292"/>
      <c r="I10" s="292"/>
      <c r="J10" s="292"/>
      <c r="K10" s="292"/>
      <c r="L10" s="292"/>
      <c r="M10" s="292"/>
      <c r="N10" s="292"/>
      <c r="O10" s="292"/>
      <c r="P10" s="292"/>
      <c r="Q10" s="292"/>
      <c r="R10" s="292"/>
      <c r="S10" s="292"/>
      <c r="T10" s="292"/>
      <c r="U10" s="292"/>
      <c r="V10" s="292"/>
      <c r="W10" s="292"/>
      <c r="X10" s="128"/>
    </row>
    <row r="11" spans="1:25" s="39" customFormat="1" ht="34.5" customHeight="1" x14ac:dyDescent="0.25">
      <c r="A11" s="31"/>
      <c r="B11" s="297" t="s">
        <v>17</v>
      </c>
      <c r="C11" s="297"/>
      <c r="D11" s="297"/>
      <c r="E11" s="293" t="s">
        <v>18</v>
      </c>
      <c r="F11" s="293"/>
      <c r="G11" s="293"/>
      <c r="H11" s="293"/>
      <c r="I11" s="293"/>
      <c r="J11" s="293"/>
      <c r="K11" s="293"/>
      <c r="L11" s="293"/>
      <c r="M11" s="293"/>
      <c r="N11" s="293"/>
      <c r="O11" s="293"/>
      <c r="P11" s="293"/>
      <c r="Q11" s="293"/>
      <c r="R11" s="293"/>
      <c r="S11" s="293"/>
      <c r="T11" s="293"/>
      <c r="U11" s="293"/>
      <c r="V11" s="293"/>
      <c r="W11" s="293"/>
      <c r="X11" s="129"/>
    </row>
    <row r="12" spans="1:25" s="39" customFormat="1" ht="49.5" customHeight="1" x14ac:dyDescent="0.25">
      <c r="A12" s="31"/>
      <c r="B12" s="297" t="s">
        <v>19</v>
      </c>
      <c r="C12" s="297"/>
      <c r="D12" s="297"/>
      <c r="E12" s="293" t="s">
        <v>20</v>
      </c>
      <c r="F12" s="293"/>
      <c r="G12" s="293"/>
      <c r="H12" s="293"/>
      <c r="I12" s="293"/>
      <c r="J12" s="293"/>
      <c r="K12" s="293"/>
      <c r="L12" s="293"/>
      <c r="M12" s="293"/>
      <c r="N12" s="293"/>
      <c r="O12" s="293"/>
      <c r="P12" s="293"/>
      <c r="Q12" s="293"/>
      <c r="R12" s="293"/>
      <c r="S12" s="293"/>
      <c r="T12" s="293"/>
      <c r="U12" s="293"/>
      <c r="V12" s="293"/>
      <c r="W12" s="293"/>
      <c r="X12" s="129"/>
    </row>
    <row r="13" spans="1:25" ht="63.6" customHeight="1" x14ac:dyDescent="0.25">
      <c r="B13" s="297" t="str">
        <f>+'1. RIESGOS SIGNIFICATIVOS'!B14:H14</f>
        <v>DEL MAPA DE RIESGOS - VERSIÓN_____del 31 de enero de 2021 ____</v>
      </c>
      <c r="C13" s="297"/>
      <c r="D13" s="297"/>
      <c r="E13" s="297"/>
      <c r="F13" s="297" t="s">
        <v>69</v>
      </c>
      <c r="G13" s="297"/>
      <c r="H13" s="297"/>
      <c r="I13" s="297"/>
      <c r="J13" s="297"/>
      <c r="K13" s="297"/>
      <c r="L13" s="297"/>
      <c r="M13" s="297"/>
      <c r="N13" s="297"/>
      <c r="O13" s="297"/>
      <c r="P13" s="297"/>
      <c r="Q13" s="297"/>
      <c r="R13" s="297"/>
      <c r="S13" s="297"/>
      <c r="T13" s="297"/>
      <c r="U13" s="297"/>
      <c r="V13" s="296" t="s">
        <v>441</v>
      </c>
      <c r="W13" s="296"/>
      <c r="X13" s="130"/>
    </row>
    <row r="14" spans="1:25" s="40" customFormat="1" ht="261" customHeight="1" x14ac:dyDescent="0.25">
      <c r="B14" s="152" t="s">
        <v>70</v>
      </c>
      <c r="C14" s="153" t="s">
        <v>71</v>
      </c>
      <c r="D14" s="152" t="s">
        <v>72</v>
      </c>
      <c r="E14" s="152" t="s">
        <v>73</v>
      </c>
      <c r="F14" s="141" t="s">
        <v>74</v>
      </c>
      <c r="G14" s="141" t="s">
        <v>75</v>
      </c>
      <c r="H14" s="141" t="s">
        <v>76</v>
      </c>
      <c r="I14" s="141" t="s">
        <v>75</v>
      </c>
      <c r="J14" s="141" t="s">
        <v>77</v>
      </c>
      <c r="K14" s="141" t="s">
        <v>75</v>
      </c>
      <c r="L14" s="141" t="s">
        <v>78</v>
      </c>
      <c r="M14" s="141" t="s">
        <v>75</v>
      </c>
      <c r="N14" s="141" t="s">
        <v>79</v>
      </c>
      <c r="O14" s="141" t="s">
        <v>75</v>
      </c>
      <c r="P14" s="141" t="s">
        <v>80</v>
      </c>
      <c r="Q14" s="141" t="s">
        <v>75</v>
      </c>
      <c r="R14" s="142" t="s">
        <v>81</v>
      </c>
      <c r="S14" s="152" t="s">
        <v>75</v>
      </c>
      <c r="T14" s="152" t="s">
        <v>82</v>
      </c>
      <c r="U14" s="152" t="s">
        <v>83</v>
      </c>
      <c r="V14" s="143" t="s">
        <v>84</v>
      </c>
      <c r="W14" s="143" t="s">
        <v>22</v>
      </c>
      <c r="X14" s="130"/>
    </row>
    <row r="15" spans="1:25" s="40" customFormat="1" ht="396" x14ac:dyDescent="0.25">
      <c r="B15" s="148" t="str">
        <f>+'1. RIESGOS SIGNIFICATIVOS'!B17</f>
        <v>Disponibilidad insuficiente de vehículos, maquinaria, equipos y plantas industriales para suplir las necesidades de las diferentes dependencias de la entidad</v>
      </c>
      <c r="C15" s="149" t="s">
        <v>5</v>
      </c>
      <c r="D15" s="144" t="str">
        <f>+'1. RIESGOS SIGNIFICATIVOS'!F17</f>
        <v>Mayor demanda de recursos frente a la capacidad disponible.</v>
      </c>
      <c r="E15" s="144" t="str">
        <f>+'1. RIESGOS SIGNIFICATIVOS'!H17</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F15" s="137" t="s">
        <v>49</v>
      </c>
      <c r="G15" s="137">
        <f>+IF(F15=$B$36,15,0)</f>
        <v>15</v>
      </c>
      <c r="H15" s="137" t="s">
        <v>50</v>
      </c>
      <c r="I15" s="137">
        <f>+IF(H15=$C$36,15,0)</f>
        <v>15</v>
      </c>
      <c r="J15" s="137" t="s">
        <v>51</v>
      </c>
      <c r="K15" s="137">
        <f>+IF(J15=$D$36,15,0)</f>
        <v>15</v>
      </c>
      <c r="L15" s="137" t="s">
        <v>52</v>
      </c>
      <c r="M15" s="137">
        <f>+IF(L15=$E$36,15,IF(L15=$E$37,10,0))</f>
        <v>15</v>
      </c>
      <c r="N15" s="137" t="s">
        <v>55</v>
      </c>
      <c r="O15" s="137">
        <f>+IF(N15=$N$36,15,0)</f>
        <v>15</v>
      </c>
      <c r="P15" s="145" t="s">
        <v>53</v>
      </c>
      <c r="Q15" s="137">
        <f>+IF(P15=$F$36,15,0)</f>
        <v>15</v>
      </c>
      <c r="R15" s="136" t="s">
        <v>54</v>
      </c>
      <c r="S15" s="137">
        <f>+IF(R15=$G$36,10,IF(R15=$G$37,5,0))</f>
        <v>10</v>
      </c>
      <c r="T15" s="146">
        <f>+G15+I15+K15+M15+O15+Q15+S15</f>
        <v>100</v>
      </c>
      <c r="U15" s="189" t="s">
        <v>67</v>
      </c>
      <c r="V15" s="137">
        <v>100</v>
      </c>
      <c r="W15" s="139" t="s">
        <v>442</v>
      </c>
      <c r="X15" s="133" t="s">
        <v>85</v>
      </c>
      <c r="Y15" s="188" t="s">
        <v>218</v>
      </c>
    </row>
    <row r="16" spans="1:25" s="40" customFormat="1" ht="330" x14ac:dyDescent="0.25">
      <c r="B16" s="148" t="str">
        <f>+'1. RIESGOS SIGNIFICATIVOS'!B18</f>
        <v>Disponibilidad insuficiente de vehículos, maquinaria, equipos y plantas industriales para suplir las necesidades de las diferentes dependencias de la entidad</v>
      </c>
      <c r="C16" s="149" t="s">
        <v>5</v>
      </c>
      <c r="D16" s="144" t="str">
        <f>+'1. RIESGOS SIGNIFICATIVOS'!F18</f>
        <v>Recursos  (vehículos, maquinaria, equipos y plantas industriales)  fuera de servicio por mantenimiento.</v>
      </c>
      <c r="E16" s="144" t="str">
        <f>+'1. RIESGOS SIGNIFICATIVOS'!H18</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F16" s="137" t="s">
        <v>49</v>
      </c>
      <c r="G16" s="137">
        <f t="shared" ref="G16:G21" si="0">+IF(F16=$B$36,15,0)</f>
        <v>15</v>
      </c>
      <c r="H16" s="137" t="s">
        <v>50</v>
      </c>
      <c r="I16" s="137">
        <f t="shared" ref="I16:I21" si="1">+IF(H16=$C$36,15,0)</f>
        <v>15</v>
      </c>
      <c r="J16" s="189" t="s">
        <v>51</v>
      </c>
      <c r="K16" s="137">
        <f t="shared" ref="K16:K21" si="2">+IF(J16=$D$36,15,0)</f>
        <v>15</v>
      </c>
      <c r="L16" s="137" t="s">
        <v>60</v>
      </c>
      <c r="M16" s="137">
        <f t="shared" ref="M16:M21" si="3">+IF(L16=$E$36,15,IF(L16=$E$37,10,0))</f>
        <v>10</v>
      </c>
      <c r="N16" s="137" t="s">
        <v>63</v>
      </c>
      <c r="O16" s="137">
        <f t="shared" ref="O16:O21" si="4">+IF(N16=$N$36,15,0)</f>
        <v>0</v>
      </c>
      <c r="P16" s="145" t="s">
        <v>53</v>
      </c>
      <c r="Q16" s="137">
        <f t="shared" ref="Q16:Q21" si="5">+IF(P16=$F$36,15,0)</f>
        <v>15</v>
      </c>
      <c r="R16" s="136" t="s">
        <v>54</v>
      </c>
      <c r="S16" s="137">
        <f t="shared" ref="S16:S21" si="6">+IF(R16=$G$36,10,IF(R16=$G$37,5,0))</f>
        <v>10</v>
      </c>
      <c r="T16" s="146">
        <f>+G16+I16+K16+M16+O16+Q16+S16</f>
        <v>80</v>
      </c>
      <c r="U16" s="185" t="s">
        <v>56</v>
      </c>
      <c r="V16" s="137">
        <v>100</v>
      </c>
      <c r="W16" s="139" t="s">
        <v>443</v>
      </c>
      <c r="X16" s="133" t="s">
        <v>85</v>
      </c>
      <c r="Y16" s="188" t="s">
        <v>219</v>
      </c>
    </row>
    <row r="17" spans="1:25" s="40" customFormat="1" ht="297" x14ac:dyDescent="0.25">
      <c r="B17" s="148" t="str">
        <f>+'1. RIESGOS SIGNIFICATIVOS'!B19</f>
        <v>Disponibilidad insuficiente de vehículos, maquinaria, equipos y plantas industriales para suplir las necesidades de las diferentes dependencias de la entidad</v>
      </c>
      <c r="C17" s="149" t="s">
        <v>5</v>
      </c>
      <c r="D17" s="144" t="str">
        <f>+'1. RIESGOS SIGNIFICATIVOS'!F19</f>
        <v>Accidente que pueda causar un siniestro generando perdida parcial o total del bien.</v>
      </c>
      <c r="E17" s="144" t="str">
        <f>+'1. RIESGOS SIGNIFICATIVOS'!H19</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F17" s="137" t="s">
        <v>49</v>
      </c>
      <c r="G17" s="137">
        <f t="shared" si="0"/>
        <v>15</v>
      </c>
      <c r="H17" s="137" t="s">
        <v>50</v>
      </c>
      <c r="I17" s="137">
        <f t="shared" si="1"/>
        <v>15</v>
      </c>
      <c r="J17" s="137" t="s">
        <v>59</v>
      </c>
      <c r="K17" s="137">
        <f t="shared" si="2"/>
        <v>0</v>
      </c>
      <c r="L17" s="137" t="s">
        <v>60</v>
      </c>
      <c r="M17" s="137">
        <f t="shared" si="3"/>
        <v>10</v>
      </c>
      <c r="N17" s="137" t="s">
        <v>55</v>
      </c>
      <c r="O17" s="137">
        <f t="shared" si="4"/>
        <v>15</v>
      </c>
      <c r="P17" s="145" t="s">
        <v>53</v>
      </c>
      <c r="Q17" s="137">
        <f t="shared" si="5"/>
        <v>15</v>
      </c>
      <c r="R17" s="136" t="s">
        <v>54</v>
      </c>
      <c r="S17" s="137">
        <f t="shared" si="6"/>
        <v>10</v>
      </c>
      <c r="T17" s="146">
        <f>+G17+I17+K17+M17+O17+Q17+S17</f>
        <v>80</v>
      </c>
      <c r="U17" s="185" t="s">
        <v>56</v>
      </c>
      <c r="V17" s="137">
        <v>100</v>
      </c>
      <c r="W17" s="139" t="s">
        <v>444</v>
      </c>
      <c r="X17" s="133" t="s">
        <v>86</v>
      </c>
      <c r="Y17" s="194" t="s">
        <v>221</v>
      </c>
    </row>
    <row r="18" spans="1:25" s="40" customFormat="1" ht="379.5" x14ac:dyDescent="0.25">
      <c r="B18" s="148" t="str">
        <f>+'1. RIESGOS SIGNIFICATIVOS'!B20</f>
        <v xml:space="preserve">Inoportunidad en la entrega a la SPI de mezclas e insumos para las intervenciones de la Unidad </v>
      </c>
      <c r="C18" s="149" t="s">
        <v>5</v>
      </c>
      <c r="D18" s="144" t="str">
        <f>+'1. RIESGOS SIGNIFICATIVOS'!F20</f>
        <v xml:space="preserve">Deficiencias en No programar el material e insumos suficientes para cumplir con las solicitudes realizadas. </v>
      </c>
      <c r="E18" s="144" t="str">
        <f>+'1. RIESGOS SIGNIFICATIVOS'!H20</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F18" s="137" t="s">
        <v>49</v>
      </c>
      <c r="G18" s="137">
        <f t="shared" si="0"/>
        <v>15</v>
      </c>
      <c r="H18" s="137" t="s">
        <v>50</v>
      </c>
      <c r="I18" s="137">
        <f t="shared" si="1"/>
        <v>15</v>
      </c>
      <c r="J18" s="137" t="s">
        <v>59</v>
      </c>
      <c r="K18" s="137">
        <f t="shared" si="2"/>
        <v>0</v>
      </c>
      <c r="L18" s="137" t="s">
        <v>60</v>
      </c>
      <c r="M18" s="137">
        <f t="shared" si="3"/>
        <v>10</v>
      </c>
      <c r="N18" s="137" t="s">
        <v>55</v>
      </c>
      <c r="O18" s="137">
        <f t="shared" si="4"/>
        <v>15</v>
      </c>
      <c r="P18" s="145" t="s">
        <v>53</v>
      </c>
      <c r="Q18" s="137">
        <f t="shared" si="5"/>
        <v>15</v>
      </c>
      <c r="R18" s="136" t="s">
        <v>62</v>
      </c>
      <c r="S18" s="137">
        <f t="shared" si="6"/>
        <v>5</v>
      </c>
      <c r="T18" s="146">
        <f t="shared" ref="T18:T21" si="7">+G18+I18+K18+M18+O18+Q18+S18</f>
        <v>75</v>
      </c>
      <c r="U18" s="185" t="s">
        <v>56</v>
      </c>
      <c r="V18" s="137">
        <v>100</v>
      </c>
      <c r="W18" s="139" t="s">
        <v>445</v>
      </c>
      <c r="X18" s="133" t="s">
        <v>87</v>
      </c>
      <c r="Y18" s="188" t="s">
        <v>220</v>
      </c>
    </row>
    <row r="19" spans="1:25" s="40" customFormat="1" ht="409.6" customHeight="1" x14ac:dyDescent="0.25">
      <c r="B19" s="148" t="str">
        <f>+'1. RIESGOS SIGNIFICATIVOS'!B21</f>
        <v xml:space="preserve">Inoportunidad en la entrega a la SPI de mezclas e insumos para las intervenciones de la Unidad </v>
      </c>
      <c r="C19" s="149" t="s">
        <v>5</v>
      </c>
      <c r="D19" s="144" t="str">
        <f>+'1. RIESGOS SIGNIFICATIVOS'!F21</f>
        <v>No suministro de materiales por parte de los contratistas</v>
      </c>
      <c r="E19" s="144" t="str">
        <f>+'1. RIESGOS SIGNIFICATIVOS'!H21</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F19" s="137" t="s">
        <v>49</v>
      </c>
      <c r="G19" s="137">
        <f t="shared" si="0"/>
        <v>15</v>
      </c>
      <c r="H19" s="137" t="s">
        <v>50</v>
      </c>
      <c r="I19" s="137">
        <f t="shared" si="1"/>
        <v>15</v>
      </c>
      <c r="J19" s="137" t="s">
        <v>51</v>
      </c>
      <c r="K19" s="137">
        <f t="shared" si="2"/>
        <v>15</v>
      </c>
      <c r="L19" s="137" t="s">
        <v>60</v>
      </c>
      <c r="M19" s="137">
        <f t="shared" si="3"/>
        <v>10</v>
      </c>
      <c r="N19" s="137" t="s">
        <v>63</v>
      </c>
      <c r="O19" s="137">
        <f t="shared" si="4"/>
        <v>0</v>
      </c>
      <c r="P19" s="145" t="s">
        <v>53</v>
      </c>
      <c r="Q19" s="137">
        <f t="shared" si="5"/>
        <v>15</v>
      </c>
      <c r="R19" s="136" t="s">
        <v>62</v>
      </c>
      <c r="S19" s="137">
        <f t="shared" si="6"/>
        <v>5</v>
      </c>
      <c r="T19" s="146">
        <f>+G19+I19+K19+M19+O19+Q19+S19</f>
        <v>75</v>
      </c>
      <c r="U19" s="185" t="s">
        <v>56</v>
      </c>
      <c r="V19" s="137">
        <v>100</v>
      </c>
      <c r="W19" s="139" t="s">
        <v>446</v>
      </c>
      <c r="X19" s="133" t="s">
        <v>85</v>
      </c>
      <c r="Y19" s="188" t="s">
        <v>222</v>
      </c>
    </row>
    <row r="20" spans="1:25" s="40" customFormat="1" ht="409.6" customHeight="1" x14ac:dyDescent="0.25">
      <c r="B20" s="148" t="str">
        <f>+'1. RIESGOS SIGNIFICATIVOS'!B22</f>
        <v>Posibilidad de recibir o solicitar cualquier dádiva o beneficio a nombre propio o de terceros con el fin de usar sin  autorizacion o  hurtar vehículos y maquinaria  de la Entidad  a cargo de la Gerencia de Produccion para beneficio de terceros</v>
      </c>
      <c r="C20" s="149" t="s">
        <v>6</v>
      </c>
      <c r="D20" s="144" t="str">
        <f>+'1. RIESGOS SIGNIFICATIVOS'!F22</f>
        <v>Inadecuada vigilancia y control de vehículos y maquinaria.</v>
      </c>
      <c r="E20" s="144" t="str">
        <f>+'1. RIESGOS SIGNIFICATIVOS'!H22</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F20" s="137" t="s">
        <v>49</v>
      </c>
      <c r="G20" s="137">
        <f t="shared" si="0"/>
        <v>15</v>
      </c>
      <c r="H20" s="137" t="s">
        <v>50</v>
      </c>
      <c r="I20" s="137">
        <f t="shared" si="1"/>
        <v>15</v>
      </c>
      <c r="J20" s="137" t="s">
        <v>51</v>
      </c>
      <c r="K20" s="137">
        <f t="shared" si="2"/>
        <v>15</v>
      </c>
      <c r="L20" s="137" t="s">
        <v>60</v>
      </c>
      <c r="M20" s="137">
        <f t="shared" si="3"/>
        <v>10</v>
      </c>
      <c r="N20" s="137" t="s">
        <v>55</v>
      </c>
      <c r="O20" s="137">
        <f t="shared" si="4"/>
        <v>15</v>
      </c>
      <c r="P20" s="145" t="s">
        <v>53</v>
      </c>
      <c r="Q20" s="137">
        <f t="shared" si="5"/>
        <v>15</v>
      </c>
      <c r="R20" s="136" t="s">
        <v>54</v>
      </c>
      <c r="S20" s="137">
        <f t="shared" si="6"/>
        <v>10</v>
      </c>
      <c r="T20" s="146">
        <f t="shared" si="7"/>
        <v>95</v>
      </c>
      <c r="U20" s="189" t="s">
        <v>64</v>
      </c>
      <c r="V20" s="137">
        <v>100</v>
      </c>
      <c r="W20" s="139" t="s">
        <v>447</v>
      </c>
      <c r="X20" s="133" t="s">
        <v>88</v>
      </c>
      <c r="Y20" s="194" t="s">
        <v>223</v>
      </c>
    </row>
    <row r="21" spans="1:25" s="40" customFormat="1" ht="409.6" customHeight="1" x14ac:dyDescent="0.25">
      <c r="B21" s="148" t="str">
        <f>+'1. RIESGOS SIGNIFICATIVOS'!B23</f>
        <v>Posibilidad de recibir o solicitar cualquier dádiva o beneficio a nombre propio o de terceros con el fin de usar sin  autorizacion o  hurtar vehículos y maquinaria  de la Entidad  a cargo de la Gerencia de Produccion para beneficio de terceros</v>
      </c>
      <c r="C21" s="149" t="s">
        <v>6</v>
      </c>
      <c r="D21" s="144" t="str">
        <f>+'1. RIESGOS SIGNIFICATIVOS'!F23</f>
        <v>falta de verificacion de la asignacion de los equipos</v>
      </c>
      <c r="E21" s="144" t="str">
        <f>+'1. RIESGOS SIGNIFICATIVOS'!H23</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F21" s="137" t="s">
        <v>49</v>
      </c>
      <c r="G21" s="137">
        <f t="shared" si="0"/>
        <v>15</v>
      </c>
      <c r="H21" s="137" t="s">
        <v>50</v>
      </c>
      <c r="I21" s="137">
        <f t="shared" si="1"/>
        <v>15</v>
      </c>
      <c r="J21" s="185" t="s">
        <v>59</v>
      </c>
      <c r="K21" s="137">
        <f t="shared" si="2"/>
        <v>0</v>
      </c>
      <c r="L21" s="137" t="s">
        <v>60</v>
      </c>
      <c r="M21" s="137">
        <f t="shared" si="3"/>
        <v>10</v>
      </c>
      <c r="N21" s="137" t="s">
        <v>55</v>
      </c>
      <c r="O21" s="137">
        <f t="shared" si="4"/>
        <v>15</v>
      </c>
      <c r="P21" s="145" t="s">
        <v>53</v>
      </c>
      <c r="Q21" s="137">
        <f t="shared" si="5"/>
        <v>15</v>
      </c>
      <c r="R21" s="136" t="s">
        <v>54</v>
      </c>
      <c r="S21" s="137">
        <f t="shared" si="6"/>
        <v>10</v>
      </c>
      <c r="T21" s="146">
        <f t="shared" si="7"/>
        <v>80</v>
      </c>
      <c r="U21" s="185" t="s">
        <v>56</v>
      </c>
      <c r="V21" s="137">
        <v>100</v>
      </c>
      <c r="W21" s="139" t="s">
        <v>448</v>
      </c>
      <c r="X21" s="133" t="s">
        <v>89</v>
      </c>
    </row>
    <row r="22" spans="1:25" s="40" customFormat="1" ht="409.6" customHeight="1" x14ac:dyDescent="0.25">
      <c r="B22" s="148" t="str">
        <f>+'1. RIESGOS SIGNIFICATIVOS'!B24</f>
        <v xml:space="preserve">Posibilidad de Perdida, hurto o  uso inadecuado de materia prima y material producido  </v>
      </c>
      <c r="C22" s="149" t="s">
        <v>6</v>
      </c>
      <c r="D22" s="144" t="str">
        <f>+'1. RIESGOS SIGNIFICATIVOS'!F24</f>
        <v>Deficiencia en el control de insumos, materias primas, mezcla de concreto hidráulico, mezclas asfálticas en caliente y en frio.</v>
      </c>
      <c r="E22" s="144" t="str">
        <f>+'1. RIESGOS SIGNIFICATIVOS'!H24</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F22" s="137" t="s">
        <v>49</v>
      </c>
      <c r="G22" s="137">
        <f t="shared" ref="G22:G23" si="8">+IF(F22=$B$36,15,0)</f>
        <v>15</v>
      </c>
      <c r="H22" s="137" t="s">
        <v>50</v>
      </c>
      <c r="I22" s="137">
        <f t="shared" ref="I22:I23" si="9">+IF(H22=$C$36,15,0)</f>
        <v>15</v>
      </c>
      <c r="J22" s="137" t="s">
        <v>59</v>
      </c>
      <c r="K22" s="137">
        <f t="shared" ref="K22:K23" si="10">+IF(J22=$D$36,15,0)</f>
        <v>0</v>
      </c>
      <c r="L22" s="137" t="s">
        <v>60</v>
      </c>
      <c r="M22" s="137">
        <f t="shared" ref="M22:M23" si="11">+IF(L22=$E$36,15,IF(L22=$E$37,10,0))</f>
        <v>10</v>
      </c>
      <c r="N22" s="137" t="s">
        <v>55</v>
      </c>
      <c r="O22" s="137">
        <f t="shared" ref="O22:O23" si="12">+IF(N22=$N$36,15,0)</f>
        <v>15</v>
      </c>
      <c r="P22" s="145" t="s">
        <v>53</v>
      </c>
      <c r="Q22" s="137">
        <f t="shared" ref="Q22:Q23" si="13">+IF(P22=$F$36,15,0)</f>
        <v>15</v>
      </c>
      <c r="R22" s="136" t="s">
        <v>54</v>
      </c>
      <c r="S22" s="137">
        <f t="shared" ref="S22:S23" si="14">+IF(R22=$G$36,10,IF(R22=$G$37,5,0))</f>
        <v>10</v>
      </c>
      <c r="T22" s="146">
        <f t="shared" ref="T22" si="15">+G22+I22+K22+M22+O22+Q22+S22</f>
        <v>80</v>
      </c>
      <c r="U22" s="185" t="s">
        <v>56</v>
      </c>
      <c r="V22" s="137">
        <v>100</v>
      </c>
      <c r="W22" s="138" t="s">
        <v>450</v>
      </c>
      <c r="X22" s="184"/>
      <c r="Y22" s="194" t="s">
        <v>224</v>
      </c>
    </row>
    <row r="23" spans="1:25" s="40" customFormat="1" ht="409.6" customHeight="1" x14ac:dyDescent="0.25">
      <c r="B23" s="148" t="str">
        <f>+'1. RIESGOS SIGNIFICATIVOS'!B25</f>
        <v xml:space="preserve">Posibilidad de Perdida, hurto o  uso inadecuado de materia prima y material producido </v>
      </c>
      <c r="C23" s="149" t="s">
        <v>6</v>
      </c>
      <c r="D23" s="144" t="str">
        <f>+'1. RIESGOS SIGNIFICATIVOS'!F25</f>
        <v>Falta de seguimiento o trazabilidad de los volúmenes despachados de producción</v>
      </c>
      <c r="E23" s="144" t="str">
        <f>+'1. RIESGOS SIGNIFICATIVOS'!H25</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F23" s="137" t="s">
        <v>49</v>
      </c>
      <c r="G23" s="137">
        <f t="shared" si="8"/>
        <v>15</v>
      </c>
      <c r="H23" s="137" t="s">
        <v>50</v>
      </c>
      <c r="I23" s="137">
        <f t="shared" si="9"/>
        <v>15</v>
      </c>
      <c r="J23" s="137" t="s">
        <v>59</v>
      </c>
      <c r="K23" s="137">
        <f t="shared" si="10"/>
        <v>0</v>
      </c>
      <c r="L23" s="137" t="s">
        <v>60</v>
      </c>
      <c r="M23" s="137">
        <f t="shared" si="11"/>
        <v>10</v>
      </c>
      <c r="N23" s="137" t="s">
        <v>63</v>
      </c>
      <c r="O23" s="137">
        <f t="shared" si="12"/>
        <v>0</v>
      </c>
      <c r="P23" s="145" t="s">
        <v>53</v>
      </c>
      <c r="Q23" s="137">
        <f t="shared" si="13"/>
        <v>15</v>
      </c>
      <c r="R23" s="136" t="s">
        <v>62</v>
      </c>
      <c r="S23" s="137">
        <f t="shared" si="14"/>
        <v>5</v>
      </c>
      <c r="T23" s="146">
        <f>+G23+I23+K23+M23+O23+Q23+S23</f>
        <v>60</v>
      </c>
      <c r="U23" s="185" t="s">
        <v>56</v>
      </c>
      <c r="V23" s="137">
        <v>100</v>
      </c>
      <c r="W23" s="139" t="s">
        <v>449</v>
      </c>
      <c r="X23" s="184"/>
    </row>
    <row r="24" spans="1:25" s="43" customFormat="1" ht="183" customHeight="1" x14ac:dyDescent="0.25">
      <c r="A24" s="31"/>
      <c r="B24" s="297" t="s">
        <v>41</v>
      </c>
      <c r="C24" s="297"/>
      <c r="D24" s="306" t="s">
        <v>464</v>
      </c>
      <c r="E24" s="306"/>
      <c r="F24" s="306"/>
      <c r="G24" s="306"/>
      <c r="H24" s="306"/>
      <c r="I24" s="306"/>
      <c r="J24" s="306"/>
      <c r="K24" s="306"/>
      <c r="L24" s="306"/>
      <c r="M24" s="306"/>
      <c r="N24" s="306"/>
      <c r="O24" s="306"/>
      <c r="P24" s="306"/>
      <c r="Q24" s="306"/>
      <c r="R24" s="306"/>
      <c r="S24" s="306"/>
      <c r="T24" s="306"/>
      <c r="U24" s="306"/>
      <c r="V24" s="306"/>
      <c r="W24" s="306"/>
      <c r="X24" s="131"/>
    </row>
    <row r="25" spans="1:25" ht="9" customHeight="1" x14ac:dyDescent="0.25">
      <c r="B25" s="44"/>
      <c r="C25" s="44"/>
      <c r="D25" s="44"/>
      <c r="E25" s="44"/>
      <c r="F25" s="44"/>
      <c r="G25" s="44"/>
      <c r="H25" s="44"/>
      <c r="I25" s="44"/>
      <c r="J25" s="44"/>
      <c r="K25" s="44"/>
      <c r="L25" s="44"/>
      <c r="M25" s="44"/>
      <c r="N25" s="44"/>
      <c r="O25" s="44"/>
      <c r="P25" s="44"/>
      <c r="Q25" s="44"/>
      <c r="R25" s="44"/>
      <c r="S25" s="44"/>
      <c r="T25" s="44"/>
      <c r="U25" s="44"/>
      <c r="V25" s="44"/>
      <c r="W25" s="44"/>
      <c r="X25" s="39"/>
    </row>
    <row r="26" spans="1:25" ht="36.75" customHeight="1" x14ac:dyDescent="0.25">
      <c r="B26" s="296" t="s">
        <v>42</v>
      </c>
      <c r="C26" s="296"/>
      <c r="D26" s="296"/>
      <c r="E26" s="309" t="s">
        <v>225</v>
      </c>
      <c r="F26" s="310"/>
      <c r="G26" s="310"/>
      <c r="H26" s="310"/>
      <c r="I26" s="310"/>
      <c r="J26" s="310"/>
      <c r="K26" s="310"/>
      <c r="L26" s="310"/>
      <c r="M26" s="310"/>
      <c r="N26" s="310"/>
      <c r="O26" s="310"/>
      <c r="P26" s="310"/>
      <c r="Q26" s="310"/>
      <c r="R26" s="310"/>
      <c r="S26" s="44"/>
      <c r="T26" s="298" t="s">
        <v>43</v>
      </c>
      <c r="U26" s="298"/>
      <c r="V26" s="307">
        <v>44531</v>
      </c>
      <c r="W26" s="308"/>
      <c r="X26" s="132"/>
    </row>
    <row r="27" spans="1:25" ht="36.75" customHeight="1" x14ac:dyDescent="0.25">
      <c r="B27" s="297" t="s">
        <v>44</v>
      </c>
      <c r="C27" s="297"/>
      <c r="D27" s="297"/>
      <c r="E27" s="298" t="s">
        <v>45</v>
      </c>
      <c r="F27" s="298"/>
      <c r="G27" s="61"/>
      <c r="H27" s="299" t="s">
        <v>46</v>
      </c>
      <c r="I27" s="299"/>
      <c r="J27" s="299"/>
      <c r="K27" s="299"/>
      <c r="L27" s="299"/>
      <c r="M27" s="299"/>
      <c r="N27" s="299"/>
      <c r="O27" s="44"/>
      <c r="P27" s="298" t="s">
        <v>91</v>
      </c>
      <c r="Q27" s="298"/>
      <c r="R27" s="298"/>
      <c r="S27" s="44"/>
      <c r="T27" s="299" t="s">
        <v>48</v>
      </c>
      <c r="U27" s="299"/>
      <c r="V27" s="299"/>
      <c r="W27" s="299"/>
      <c r="X27" s="132"/>
    </row>
    <row r="34" spans="2:16" hidden="1" x14ac:dyDescent="0.25"/>
    <row r="35" spans="2:16" hidden="1" x14ac:dyDescent="0.25"/>
    <row r="36" spans="2:16" ht="18.75" hidden="1" x14ac:dyDescent="0.3">
      <c r="B36" s="31" t="s">
        <v>49</v>
      </c>
      <c r="C36" s="31" t="s">
        <v>50</v>
      </c>
      <c r="D36" s="31" t="s">
        <v>51</v>
      </c>
      <c r="E36" s="31" t="s">
        <v>52</v>
      </c>
      <c r="F36" s="31" t="s">
        <v>53</v>
      </c>
      <c r="G36" s="31" t="s">
        <v>54</v>
      </c>
      <c r="H36" s="45"/>
      <c r="I36" s="45"/>
      <c r="J36" s="31" t="s">
        <v>4</v>
      </c>
      <c r="K36" s="45"/>
      <c r="L36" s="31" t="s">
        <v>4</v>
      </c>
      <c r="M36" s="45"/>
      <c r="N36" s="31" t="s">
        <v>55</v>
      </c>
      <c r="O36" s="45"/>
      <c r="P36" s="31" t="s">
        <v>56</v>
      </c>
    </row>
    <row r="37" spans="2:16" ht="18.75" hidden="1" x14ac:dyDescent="0.3">
      <c r="B37" s="31" t="s">
        <v>57</v>
      </c>
      <c r="C37" s="31" t="s">
        <v>58</v>
      </c>
      <c r="D37" s="31" t="s">
        <v>59</v>
      </c>
      <c r="E37" s="31" t="s">
        <v>60</v>
      </c>
      <c r="F37" s="31" t="s">
        <v>61</v>
      </c>
      <c r="G37" s="31" t="s">
        <v>62</v>
      </c>
      <c r="H37" s="45"/>
      <c r="I37" s="45"/>
      <c r="J37" s="31" t="s">
        <v>0</v>
      </c>
      <c r="K37" s="45"/>
      <c r="L37" s="31" t="s">
        <v>0</v>
      </c>
      <c r="M37" s="45"/>
      <c r="N37" s="31" t="s">
        <v>63</v>
      </c>
      <c r="O37" s="45"/>
      <c r="P37" s="31" t="s">
        <v>64</v>
      </c>
    </row>
    <row r="38" spans="2:16" ht="18.75" hidden="1" x14ac:dyDescent="0.3">
      <c r="B38" s="45"/>
      <c r="C38" s="45"/>
      <c r="D38" s="45"/>
      <c r="E38" s="31" t="s">
        <v>65</v>
      </c>
      <c r="F38" s="45"/>
      <c r="G38" s="31" t="s">
        <v>66</v>
      </c>
      <c r="H38" s="45"/>
      <c r="I38" s="45"/>
      <c r="J38" s="31" t="s">
        <v>7</v>
      </c>
      <c r="K38" s="45"/>
      <c r="L38" s="31" t="s">
        <v>8</v>
      </c>
      <c r="M38" s="45"/>
      <c r="N38" s="45"/>
      <c r="O38" s="45"/>
      <c r="P38" s="31" t="s">
        <v>67</v>
      </c>
    </row>
    <row r="39" spans="2:16" ht="18.75" hidden="1" x14ac:dyDescent="0.3">
      <c r="B39" s="45"/>
      <c r="C39" s="45"/>
      <c r="D39" s="45"/>
      <c r="E39" s="45"/>
      <c r="F39" s="45"/>
      <c r="G39" s="45"/>
      <c r="H39" s="45"/>
      <c r="I39" s="45"/>
      <c r="J39" s="45"/>
      <c r="K39" s="45"/>
      <c r="L39" s="31" t="s">
        <v>10</v>
      </c>
      <c r="M39" s="45"/>
      <c r="N39" s="45"/>
      <c r="O39" s="45"/>
      <c r="P39" s="45"/>
    </row>
  </sheetData>
  <mergeCells count="25">
    <mergeCell ref="E27:F27"/>
    <mergeCell ref="V26:W26"/>
    <mergeCell ref="T26:U26"/>
    <mergeCell ref="B27:D27"/>
    <mergeCell ref="H27:N27"/>
    <mergeCell ref="B26:D26"/>
    <mergeCell ref="E26:R26"/>
    <mergeCell ref="P27:R27"/>
    <mergeCell ref="T27:W27"/>
    <mergeCell ref="B24:C24"/>
    <mergeCell ref="B12:D12"/>
    <mergeCell ref="E12:W12"/>
    <mergeCell ref="E11:W11"/>
    <mergeCell ref="V13:W13"/>
    <mergeCell ref="D24:W24"/>
    <mergeCell ref="B6:C8"/>
    <mergeCell ref="D6:W6"/>
    <mergeCell ref="N7:W7"/>
    <mergeCell ref="D7:L7"/>
    <mergeCell ref="D8:W8"/>
    <mergeCell ref="B10:W10"/>
    <mergeCell ref="B13:E13"/>
    <mergeCell ref="F13:U13"/>
    <mergeCell ref="B11:D11"/>
    <mergeCell ref="B9:I9"/>
  </mergeCells>
  <dataValidations disablePrompts="1" count="11">
    <dataValidation type="list" allowBlank="1" showInputMessage="1" showErrorMessage="1" sqref="F15:F23">
      <formula1>$B$1:$B$2</formula1>
    </dataValidation>
    <dataValidation type="list" allowBlank="1" showInputMessage="1" showErrorMessage="1" sqref="H15:H23">
      <formula1>$C$1:$C$2</formula1>
    </dataValidation>
    <dataValidation type="list" allowBlank="1" showInputMessage="1" showErrorMessage="1" sqref="J15:J23">
      <formula1>$D$1:$D$2</formula1>
    </dataValidation>
    <dataValidation type="list" allowBlank="1" showInputMessage="1" showErrorMessage="1" sqref="L15:L23">
      <formula1>$E$1:$E$3</formula1>
    </dataValidation>
    <dataValidation type="list" allowBlank="1" showInputMessage="1" showErrorMessage="1" sqref="P15:P23">
      <formula1>$F$1:$F$2</formula1>
    </dataValidation>
    <dataValidation type="list" allowBlank="1" showInputMessage="1" showErrorMessage="1" sqref="R15:R23">
      <formula1>$G$1:$G$3</formula1>
    </dataValidation>
    <dataValidation type="list" allowBlank="1" showInputMessage="1" showErrorMessage="1" sqref="N15:N23">
      <formula1>$N$1:$N$2</formula1>
    </dataValidation>
    <dataValidation type="list" allowBlank="1" showInputMessage="1" showErrorMessage="1" sqref="U15:U23">
      <formula1>$P$1:$P$3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5:B23"/>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5:D23"/>
    <dataValidation allowBlank="1" showInputMessage="1" showErrorMessage="1" prompt="Para cada causa debe existir un control" sqref="E15:E23"/>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Hoja2
Página &amp;P de &amp;N</oddFooter>
  </headerFooter>
  <rowBreaks count="1" manualBreakCount="1">
    <brk id="17" max="23" man="1"/>
  </rowBreaks>
  <ignoredErrors>
    <ignoredError sqref="E15:E2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view="pageBreakPreview" topLeftCell="C23" zoomScale="70" zoomScaleNormal="80" zoomScaleSheetLayoutView="70" zoomScalePageLayoutView="60" workbookViewId="0">
      <selection activeCell="C24" sqref="C24:M24"/>
    </sheetView>
  </sheetViews>
  <sheetFormatPr baseColWidth="10" defaultColWidth="11.42578125" defaultRowHeight="14.25" zeroHeight="1" x14ac:dyDescent="0.25"/>
  <cols>
    <col min="1" max="1" width="2.85546875" style="2" customWidth="1"/>
    <col min="2" max="2" width="29.5703125" style="51" customWidth="1"/>
    <col min="3" max="3" width="14.85546875" style="52" customWidth="1"/>
    <col min="4" max="4" width="70.85546875" style="53" customWidth="1"/>
    <col min="5" max="5" width="34.42578125" style="52" customWidth="1"/>
    <col min="6" max="6" width="18.140625" style="52" hidden="1" customWidth="1"/>
    <col min="7" max="7" width="46.7109375" style="52" customWidth="1"/>
    <col min="8" max="8" width="30" style="52" hidden="1" customWidth="1"/>
    <col min="9" max="9" width="37.42578125" style="52" customWidth="1"/>
    <col min="10" max="10" width="23" style="52" hidden="1" customWidth="1"/>
    <col min="11" max="11" width="43.42578125" style="52" customWidth="1"/>
    <col min="12" max="12" width="43.42578125" style="52" hidden="1" customWidth="1"/>
    <col min="13" max="13" width="41.5703125" style="52" customWidth="1"/>
    <col min="14" max="14" width="4.28515625" style="2" customWidth="1"/>
    <col min="15" max="15" width="33.85546875" style="159" hidden="1" customWidth="1"/>
    <col min="16" max="16" width="50.42578125" style="2" hidden="1" customWidth="1"/>
    <col min="17" max="16360" width="11.42578125" style="2"/>
    <col min="16361" max="16384" width="6" style="2" customWidth="1"/>
  </cols>
  <sheetData>
    <row r="1" spans="1:17" hidden="1" x14ac:dyDescent="0.25">
      <c r="B1" s="51" t="s">
        <v>4</v>
      </c>
    </row>
    <row r="2" spans="1:17" hidden="1" x14ac:dyDescent="0.25">
      <c r="B2" s="51" t="s">
        <v>0</v>
      </c>
    </row>
    <row r="3" spans="1:17" hidden="1" x14ac:dyDescent="0.25">
      <c r="B3" s="51" t="s">
        <v>92</v>
      </c>
    </row>
    <row r="4" spans="1:17" s="20" customFormat="1" ht="12.75" x14ac:dyDescent="0.2">
      <c r="B4" s="21"/>
      <c r="D4" s="50"/>
      <c r="K4" s="22"/>
      <c r="L4" s="22"/>
      <c r="M4" s="22"/>
      <c r="O4" s="160"/>
    </row>
    <row r="5" spans="1:17" s="23" customFormat="1" ht="62.25" customHeight="1" x14ac:dyDescent="0.2">
      <c r="A5" s="20"/>
      <c r="B5" s="314"/>
      <c r="C5" s="314"/>
      <c r="D5" s="289" t="s">
        <v>12</v>
      </c>
      <c r="E5" s="289"/>
      <c r="F5" s="289"/>
      <c r="G5" s="289"/>
      <c r="H5" s="289"/>
      <c r="I5" s="289"/>
      <c r="J5" s="289"/>
      <c r="K5" s="289"/>
      <c r="L5" s="289"/>
      <c r="M5" s="289"/>
      <c r="N5" s="20"/>
      <c r="O5" s="161"/>
    </row>
    <row r="6" spans="1:17" s="23" customFormat="1" ht="24" customHeight="1" x14ac:dyDescent="0.2">
      <c r="A6" s="20"/>
      <c r="B6" s="314"/>
      <c r="C6" s="314"/>
      <c r="D6" s="289" t="s">
        <v>13</v>
      </c>
      <c r="E6" s="289"/>
      <c r="F6" s="168"/>
      <c r="G6" s="289" t="s">
        <v>14</v>
      </c>
      <c r="H6" s="289"/>
      <c r="I6" s="289"/>
      <c r="J6" s="289"/>
      <c r="K6" s="289"/>
      <c r="L6" s="289"/>
      <c r="M6" s="289"/>
      <c r="N6" s="20"/>
      <c r="O6" s="161"/>
    </row>
    <row r="7" spans="1:17" s="23" customFormat="1" ht="24" customHeight="1" x14ac:dyDescent="0.2">
      <c r="A7" s="20"/>
      <c r="B7" s="314"/>
      <c r="C7" s="314"/>
      <c r="D7" s="315" t="s">
        <v>15</v>
      </c>
      <c r="E7" s="315"/>
      <c r="F7" s="315"/>
      <c r="G7" s="315"/>
      <c r="H7" s="315"/>
      <c r="I7" s="315"/>
      <c r="J7" s="315"/>
      <c r="K7" s="315"/>
      <c r="L7" s="315"/>
      <c r="M7" s="315"/>
      <c r="N7" s="20"/>
      <c r="O7" s="161"/>
    </row>
    <row r="8" spans="1:17" s="23" customFormat="1" ht="18.75" customHeight="1" x14ac:dyDescent="0.3">
      <c r="A8" s="20"/>
      <c r="B8" s="314"/>
      <c r="C8" s="314"/>
      <c r="D8" s="314"/>
      <c r="E8" s="314"/>
      <c r="F8" s="314"/>
      <c r="G8" s="314"/>
      <c r="H8" s="314"/>
      <c r="I8" s="314"/>
      <c r="J8" s="314"/>
      <c r="K8" s="314"/>
      <c r="L8" s="314"/>
      <c r="M8" s="314"/>
      <c r="N8" s="20"/>
      <c r="O8" s="161"/>
    </row>
    <row r="9" spans="1:17" s="52" customFormat="1" ht="18" x14ac:dyDescent="0.2">
      <c r="B9" s="312" t="s">
        <v>93</v>
      </c>
      <c r="C9" s="312"/>
      <c r="D9" s="312"/>
      <c r="E9" s="312"/>
      <c r="F9" s="312"/>
      <c r="G9" s="312"/>
      <c r="H9" s="312"/>
      <c r="I9" s="312"/>
      <c r="J9" s="312"/>
      <c r="K9" s="312"/>
      <c r="L9" s="312"/>
      <c r="M9" s="312"/>
      <c r="N9" s="20"/>
      <c r="O9" s="162"/>
    </row>
    <row r="10" spans="1:17" s="52" customFormat="1" ht="29.25" customHeight="1" x14ac:dyDescent="0.25">
      <c r="B10" s="66" t="s">
        <v>17</v>
      </c>
      <c r="C10" s="313" t="s">
        <v>18</v>
      </c>
      <c r="D10" s="313"/>
      <c r="E10" s="313"/>
      <c r="F10" s="313"/>
      <c r="G10" s="313"/>
      <c r="H10" s="313"/>
      <c r="I10" s="313"/>
      <c r="J10" s="313"/>
      <c r="K10" s="313"/>
      <c r="L10" s="313"/>
      <c r="M10" s="313"/>
      <c r="O10" s="162"/>
    </row>
    <row r="11" spans="1:17" s="52" customFormat="1" ht="49.5" customHeight="1" x14ac:dyDescent="0.25">
      <c r="B11" s="54" t="s">
        <v>19</v>
      </c>
      <c r="C11" s="313" t="s">
        <v>20</v>
      </c>
      <c r="D11" s="313"/>
      <c r="E11" s="313"/>
      <c r="F11" s="313"/>
      <c r="G11" s="313"/>
      <c r="H11" s="313"/>
      <c r="I11" s="313"/>
      <c r="J11" s="313"/>
      <c r="K11" s="313"/>
      <c r="L11" s="313"/>
      <c r="M11" s="313"/>
      <c r="O11" s="162"/>
    </row>
    <row r="12" spans="1:17" s="52" customFormat="1" ht="39.75" customHeight="1" x14ac:dyDescent="0.25">
      <c r="B12" s="295" t="str">
        <f>+'1. RIESGOS SIGNIFICATIVOS'!B14:H14</f>
        <v>DEL MAPA DE RIESGOS - VERSIÓN_____del 31 de enero de 2021 ____</v>
      </c>
      <c r="C12" s="295"/>
      <c r="D12" s="295"/>
      <c r="E12" s="295" t="s">
        <v>94</v>
      </c>
      <c r="F12" s="295"/>
      <c r="G12" s="295"/>
      <c r="H12" s="295"/>
      <c r="I12" s="295"/>
      <c r="J12" s="295"/>
      <c r="K12" s="295"/>
      <c r="L12" s="295"/>
      <c r="M12" s="295"/>
      <c r="O12" s="162"/>
    </row>
    <row r="13" spans="1:17" s="52" customFormat="1" ht="39.75" customHeight="1" x14ac:dyDescent="0.25">
      <c r="B13" s="311" t="s">
        <v>70</v>
      </c>
      <c r="C13" s="317" t="s">
        <v>71</v>
      </c>
      <c r="D13" s="318" t="s">
        <v>73</v>
      </c>
      <c r="E13" s="317" t="s">
        <v>2</v>
      </c>
      <c r="F13" s="317"/>
      <c r="G13" s="317"/>
      <c r="H13" s="171"/>
      <c r="I13" s="317" t="s">
        <v>3</v>
      </c>
      <c r="J13" s="317"/>
      <c r="K13" s="317"/>
      <c r="L13" s="171"/>
      <c r="M13" s="311" t="s">
        <v>95</v>
      </c>
      <c r="O13" s="162"/>
    </row>
    <row r="14" spans="1:17" s="51" customFormat="1" ht="104.45" customHeight="1" x14ac:dyDescent="0.25">
      <c r="B14" s="311"/>
      <c r="C14" s="317"/>
      <c r="D14" s="318"/>
      <c r="E14" s="152" t="s">
        <v>96</v>
      </c>
      <c r="F14" s="169"/>
      <c r="G14" s="152" t="s">
        <v>97</v>
      </c>
      <c r="H14" s="169"/>
      <c r="I14" s="152" t="s">
        <v>98</v>
      </c>
      <c r="J14" s="169"/>
      <c r="K14" s="152" t="s">
        <v>97</v>
      </c>
      <c r="L14" s="169"/>
      <c r="M14" s="311"/>
      <c r="O14" s="163"/>
    </row>
    <row r="15" spans="1:17" ht="270" customHeight="1" x14ac:dyDescent="0.25">
      <c r="B15" s="140" t="str">
        <f>+'2. DISEÑO CONTROL'!B15</f>
        <v>Disponibilidad insuficiente de vehículos, maquinaria, equipos y plantas industriales para suplir las necesidades de las diferentes dependencias de la entidad</v>
      </c>
      <c r="C15" s="154" t="str">
        <f>+'2. DISEÑO CONTROL'!C15</f>
        <v>Gestión</v>
      </c>
      <c r="D15" s="140" t="str">
        <f>+'2. DISEÑO CONTROL'!E15</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E15" s="155" t="s">
        <v>92</v>
      </c>
      <c r="F15" s="155" t="s">
        <v>92</v>
      </c>
      <c r="G15" s="157" t="s">
        <v>451</v>
      </c>
      <c r="H15" s="157" t="s">
        <v>244</v>
      </c>
      <c r="I15" s="155" t="s">
        <v>4</v>
      </c>
      <c r="J15" s="155" t="s">
        <v>4</v>
      </c>
      <c r="K15" s="157"/>
      <c r="L15" s="157"/>
      <c r="M15" s="157" t="s">
        <v>245</v>
      </c>
      <c r="O15" s="164" t="s">
        <v>100</v>
      </c>
      <c r="P15" s="197" t="s">
        <v>99</v>
      </c>
      <c r="Q15" s="2" t="s">
        <v>264</v>
      </c>
    </row>
    <row r="16" spans="1:17" ht="280.5" x14ac:dyDescent="0.25">
      <c r="B16" s="140" t="str">
        <f>+'2. DISEÑO CONTROL'!B16</f>
        <v>Disponibilidad insuficiente de vehículos, maquinaria, equipos y plantas industriales para suplir las necesidades de las diferentes dependencias de la entidad</v>
      </c>
      <c r="C16" s="154" t="str">
        <f>+'2. DISEÑO CONTROL'!C16</f>
        <v>Gestión</v>
      </c>
      <c r="D16" s="140" t="str">
        <f>+'2. DISEÑO CONTROL'!E16</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E16" s="155" t="s">
        <v>4</v>
      </c>
      <c r="F16" s="155" t="s">
        <v>4</v>
      </c>
      <c r="G16" s="157" t="s">
        <v>452</v>
      </c>
      <c r="H16" s="157" t="s">
        <v>258</v>
      </c>
      <c r="I16" s="155" t="s">
        <v>4</v>
      </c>
      <c r="J16" s="155" t="s">
        <v>92</v>
      </c>
      <c r="K16" s="190"/>
      <c r="L16" s="286" t="s">
        <v>259</v>
      </c>
      <c r="M16" s="157" t="s">
        <v>260</v>
      </c>
      <c r="O16" s="164" t="s">
        <v>100</v>
      </c>
      <c r="P16" s="197" t="s">
        <v>101</v>
      </c>
      <c r="Q16" s="2" t="s">
        <v>263</v>
      </c>
    </row>
    <row r="17" spans="2:17" ht="409.5" x14ac:dyDescent="0.25">
      <c r="B17" s="140" t="str">
        <f>+'2. DISEÑO CONTROL'!B17</f>
        <v>Disponibilidad insuficiente de vehículos, maquinaria, equipos y plantas industriales para suplir las necesidades de las diferentes dependencias de la entidad</v>
      </c>
      <c r="C17" s="154" t="str">
        <f>+'2. DISEÑO CONTROL'!C17</f>
        <v>Gestión</v>
      </c>
      <c r="D17" s="140" t="str">
        <f>+'2. DISEÑO CONTROL'!E17</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E17" s="158" t="s">
        <v>4</v>
      </c>
      <c r="F17" s="158" t="s">
        <v>4</v>
      </c>
      <c r="G17" s="175" t="s">
        <v>453</v>
      </c>
      <c r="H17" s="284" t="s">
        <v>246</v>
      </c>
      <c r="I17" s="155" t="s">
        <v>4</v>
      </c>
      <c r="J17" s="155" t="s">
        <v>4</v>
      </c>
      <c r="K17" s="157"/>
      <c r="L17" s="157"/>
      <c r="M17" s="157"/>
      <c r="O17" s="164" t="s">
        <v>102</v>
      </c>
      <c r="P17" s="197" t="s">
        <v>215</v>
      </c>
      <c r="Q17" s="2" t="s">
        <v>263</v>
      </c>
    </row>
    <row r="18" spans="2:17" ht="305.10000000000002" customHeight="1" x14ac:dyDescent="0.25">
      <c r="B18" s="140" t="str">
        <f>+'2. DISEÑO CONTROL'!B18</f>
        <v xml:space="preserve">Inoportunidad en la entrega a la SPI de mezclas e insumos para las intervenciones de la Unidad </v>
      </c>
      <c r="C18" s="154" t="str">
        <f>+'2. DISEÑO CONTROL'!C18</f>
        <v>Gestión</v>
      </c>
      <c r="D18" s="140" t="str">
        <f>+'2. DISEÑO CONTROL'!E18</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E18" s="155" t="s">
        <v>4</v>
      </c>
      <c r="F18" s="155" t="s">
        <v>4</v>
      </c>
      <c r="G18" s="157" t="s">
        <v>455</v>
      </c>
      <c r="H18" s="157" t="s">
        <v>247</v>
      </c>
      <c r="I18" s="155" t="s">
        <v>4</v>
      </c>
      <c r="J18" s="155" t="s">
        <v>4</v>
      </c>
      <c r="K18" s="157"/>
      <c r="L18" s="157"/>
      <c r="M18" s="157" t="s">
        <v>216</v>
      </c>
      <c r="O18" s="164" t="s">
        <v>100</v>
      </c>
      <c r="P18" s="197" t="s">
        <v>216</v>
      </c>
      <c r="Q18" s="2" t="s">
        <v>263</v>
      </c>
    </row>
    <row r="19" spans="2:17" ht="409.5" x14ac:dyDescent="0.25">
      <c r="B19" s="140" t="str">
        <f>+'2. DISEÑO CONTROL'!B19</f>
        <v xml:space="preserve">Inoportunidad en la entrega a la SPI de mezclas e insumos para las intervenciones de la Unidad </v>
      </c>
      <c r="C19" s="154" t="str">
        <f>+'2. DISEÑO CONTROL'!C19</f>
        <v>Gestión</v>
      </c>
      <c r="D19" s="140" t="str">
        <f>+'2. DISEÑO CONTROL'!E19</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E19" s="155" t="s">
        <v>92</v>
      </c>
      <c r="F19" s="155" t="s">
        <v>92</v>
      </c>
      <c r="G19" s="147" t="s">
        <v>454</v>
      </c>
      <c r="H19" s="285" t="s">
        <v>269</v>
      </c>
      <c r="I19" s="155" t="s">
        <v>4</v>
      </c>
      <c r="J19" s="155" t="s">
        <v>92</v>
      </c>
      <c r="K19" s="190"/>
      <c r="L19" s="286" t="s">
        <v>270</v>
      </c>
      <c r="M19" s="157" t="s">
        <v>270</v>
      </c>
      <c r="O19" s="164" t="s">
        <v>100</v>
      </c>
      <c r="P19" s="197" t="s">
        <v>103</v>
      </c>
      <c r="Q19" s="2" t="s">
        <v>264</v>
      </c>
    </row>
    <row r="20" spans="2:17" ht="399.75" customHeight="1" x14ac:dyDescent="0.25">
      <c r="B20" s="140" t="str">
        <f>+'2. DISEÑO CONTROL'!B20</f>
        <v>Posibilidad de recibir o solicitar cualquier dádiva o beneficio a nombre propio o de terceros con el fin de usar sin  autorizacion o  hurtar vehículos y maquinaria  de la Entidad  a cargo de la Gerencia de Produccion para beneficio de terceros</v>
      </c>
      <c r="C20" s="154" t="str">
        <f>+'2. DISEÑO CONTROL'!C20</f>
        <v>Corrupción</v>
      </c>
      <c r="D20" s="140" t="str">
        <f>+'2. DISEÑO CONTROL'!E20</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E20" s="158" t="s">
        <v>4</v>
      </c>
      <c r="F20" s="158" t="s">
        <v>4</v>
      </c>
      <c r="G20" s="157" t="s">
        <v>456</v>
      </c>
      <c r="H20" s="157" t="s">
        <v>386</v>
      </c>
      <c r="I20" s="155" t="s">
        <v>4</v>
      </c>
      <c r="J20" s="155" t="s">
        <v>4</v>
      </c>
      <c r="K20" s="157"/>
      <c r="L20" s="157"/>
      <c r="M20" s="157" t="s">
        <v>248</v>
      </c>
      <c r="O20" s="164" t="s">
        <v>100</v>
      </c>
      <c r="P20" s="197" t="s">
        <v>104</v>
      </c>
      <c r="Q20" s="2" t="s">
        <v>263</v>
      </c>
    </row>
    <row r="21" spans="2:17" ht="247.5" x14ac:dyDescent="0.25">
      <c r="B21" s="140" t="str">
        <f>+'2. DISEÑO CONTROL'!B21</f>
        <v>Posibilidad de recibir o solicitar cualquier dádiva o beneficio a nombre propio o de terceros con el fin de usar sin  autorizacion o  hurtar vehículos y maquinaria  de la Entidad  a cargo de la Gerencia de Produccion para beneficio de terceros</v>
      </c>
      <c r="C21" s="154" t="str">
        <f>+'2. DISEÑO CONTROL'!C21</f>
        <v>Corrupción</v>
      </c>
      <c r="D21" s="140" t="str">
        <f>+'2. DISEÑO CONTROL'!E21</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E21" s="158" t="s">
        <v>4</v>
      </c>
      <c r="F21" s="158" t="s">
        <v>4</v>
      </c>
      <c r="G21" s="157" t="s">
        <v>457</v>
      </c>
      <c r="H21" s="157" t="s">
        <v>249</v>
      </c>
      <c r="I21" s="155" t="s">
        <v>4</v>
      </c>
      <c r="J21" s="283" t="s">
        <v>4</v>
      </c>
      <c r="K21" s="157"/>
      <c r="L21" s="157"/>
      <c r="M21" s="157" t="s">
        <v>226</v>
      </c>
      <c r="O21" s="164" t="s">
        <v>100</v>
      </c>
      <c r="P21" s="197" t="s">
        <v>217</v>
      </c>
      <c r="Q21" s="2" t="s">
        <v>263</v>
      </c>
    </row>
    <row r="22" spans="2:17" ht="409.5" x14ac:dyDescent="0.25">
      <c r="B22" s="140" t="str">
        <f>+'2. DISEÑO CONTROL'!B22</f>
        <v xml:space="preserve">Posibilidad de Perdida, hurto o  uso inadecuado de materia prima y material producido  </v>
      </c>
      <c r="C22" s="154" t="str">
        <f>+'2. DISEÑO CONTROL'!C22</f>
        <v>Corrupción</v>
      </c>
      <c r="D22" s="140" t="str">
        <f>+'2. DISEÑO CONTROL'!E22</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E22" s="155" t="s">
        <v>0</v>
      </c>
      <c r="F22" s="155" t="s">
        <v>92</v>
      </c>
      <c r="G22" s="157" t="s">
        <v>462</v>
      </c>
      <c r="H22" s="157" t="s">
        <v>250</v>
      </c>
      <c r="I22" s="155" t="s">
        <v>92</v>
      </c>
      <c r="J22" s="155" t="s">
        <v>92</v>
      </c>
      <c r="K22" s="157" t="s">
        <v>261</v>
      </c>
      <c r="L22" s="157" t="s">
        <v>261</v>
      </c>
      <c r="M22" s="147" t="s">
        <v>461</v>
      </c>
      <c r="O22" s="186"/>
      <c r="P22" s="198"/>
      <c r="Q22" s="2" t="s">
        <v>459</v>
      </c>
    </row>
    <row r="23" spans="2:17" ht="280.5" x14ac:dyDescent="0.25">
      <c r="B23" s="140" t="str">
        <f>+'2. DISEÑO CONTROL'!B23</f>
        <v xml:space="preserve">Posibilidad de Perdida, hurto o  uso inadecuado de materia prima y material producido </v>
      </c>
      <c r="C23" s="154" t="str">
        <f>+'2. DISEÑO CONTROL'!C23</f>
        <v>Corrupción</v>
      </c>
      <c r="D23" s="140" t="str">
        <f>+'2. DISEÑO CONTROL'!E23</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E23" s="155" t="s">
        <v>4</v>
      </c>
      <c r="F23" s="155" t="s">
        <v>4</v>
      </c>
      <c r="G23" s="157" t="s">
        <v>458</v>
      </c>
      <c r="H23" s="157" t="s">
        <v>262</v>
      </c>
      <c r="I23" s="155" t="s">
        <v>92</v>
      </c>
      <c r="J23" s="155" t="s">
        <v>92</v>
      </c>
      <c r="K23" s="157" t="s">
        <v>261</v>
      </c>
      <c r="L23" s="157" t="s">
        <v>261</v>
      </c>
      <c r="M23" s="157" t="s">
        <v>265</v>
      </c>
      <c r="O23" s="186"/>
      <c r="P23" s="187"/>
      <c r="Q23" s="2" t="s">
        <v>264</v>
      </c>
    </row>
    <row r="24" spans="2:17" s="52" customFormat="1" ht="178.5" customHeight="1" x14ac:dyDescent="0.25">
      <c r="B24" s="156" t="s">
        <v>41</v>
      </c>
      <c r="C24" s="322" t="s">
        <v>460</v>
      </c>
      <c r="D24" s="322"/>
      <c r="E24" s="322"/>
      <c r="F24" s="322"/>
      <c r="G24" s="322"/>
      <c r="H24" s="322"/>
      <c r="I24" s="322"/>
      <c r="J24" s="322"/>
      <c r="K24" s="322"/>
      <c r="L24" s="322"/>
      <c r="M24" s="322"/>
      <c r="N24" s="2"/>
      <c r="O24" s="159"/>
      <c r="P24" s="2"/>
    </row>
    <row r="25" spans="2:17" ht="18" x14ac:dyDescent="0.25">
      <c r="B25" s="151"/>
      <c r="C25" s="151"/>
      <c r="D25" s="55"/>
      <c r="E25" s="151"/>
      <c r="F25" s="172"/>
      <c r="G25" s="151"/>
      <c r="H25" s="172"/>
      <c r="I25" s="151"/>
      <c r="J25" s="172"/>
      <c r="K25" s="151"/>
      <c r="L25" s="172"/>
      <c r="M25" s="151"/>
    </row>
    <row r="26" spans="2:17" ht="66.75" customHeight="1" x14ac:dyDescent="0.25">
      <c r="B26" s="54" t="s">
        <v>42</v>
      </c>
      <c r="C26" s="319" t="s">
        <v>225</v>
      </c>
      <c r="D26" s="320"/>
      <c r="E26" s="320"/>
      <c r="F26" s="320"/>
      <c r="G26" s="320"/>
      <c r="H26" s="320"/>
      <c r="I26" s="321"/>
      <c r="J26" s="174"/>
      <c r="K26" s="41" t="s">
        <v>43</v>
      </c>
      <c r="L26" s="41"/>
      <c r="M26" s="150">
        <v>44531</v>
      </c>
    </row>
    <row r="27" spans="2:17" ht="37.5" customHeight="1" x14ac:dyDescent="0.25">
      <c r="B27" s="65" t="s">
        <v>44</v>
      </c>
      <c r="C27" s="313" t="s">
        <v>45</v>
      </c>
      <c r="D27" s="313"/>
      <c r="E27" s="316" t="s">
        <v>90</v>
      </c>
      <c r="F27" s="316"/>
      <c r="G27" s="316"/>
      <c r="H27" s="173"/>
      <c r="I27" s="65" t="s">
        <v>47</v>
      </c>
      <c r="J27" s="170"/>
      <c r="K27" s="316" t="s">
        <v>48</v>
      </c>
      <c r="L27" s="316"/>
      <c r="M27" s="316"/>
    </row>
  </sheetData>
  <mergeCells count="22">
    <mergeCell ref="K27:M27"/>
    <mergeCell ref="C13:C14"/>
    <mergeCell ref="D13:D14"/>
    <mergeCell ref="C26:I26"/>
    <mergeCell ref="C27:D27"/>
    <mergeCell ref="E27:G27"/>
    <mergeCell ref="C24:M24"/>
    <mergeCell ref="M13:M14"/>
    <mergeCell ref="E13:G13"/>
    <mergeCell ref="I13:K13"/>
    <mergeCell ref="B5:C7"/>
    <mergeCell ref="B8:M8"/>
    <mergeCell ref="D5:M5"/>
    <mergeCell ref="G6:M6"/>
    <mergeCell ref="D6:E6"/>
    <mergeCell ref="D7:M7"/>
    <mergeCell ref="B13:B14"/>
    <mergeCell ref="B9:M9"/>
    <mergeCell ref="C10:M10"/>
    <mergeCell ref="C11:M11"/>
    <mergeCell ref="B12:D12"/>
    <mergeCell ref="E12:M12"/>
  </mergeCells>
  <dataValidations count="1">
    <dataValidation type="list" allowBlank="1" showInputMessage="1" showErrorMessage="1" sqref="E15:F23 I15:J23">
      <formula1>$B$1:$B$3</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Hoja3
Página &amp;P de &amp;N</oddFooter>
  </headerFooter>
  <rowBreaks count="1" manualBreakCount="1">
    <brk id="1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topLeftCell="A18" zoomScale="60" zoomScaleNormal="60" zoomScalePageLayoutView="60" workbookViewId="0">
      <selection activeCell="H20" sqref="H20"/>
    </sheetView>
  </sheetViews>
  <sheetFormatPr baseColWidth="10" defaultColWidth="11.42578125" defaultRowHeight="15" x14ac:dyDescent="0.25"/>
  <cols>
    <col min="1" max="1" width="3.140625" customWidth="1"/>
    <col min="2" max="2" width="35.5703125" style="1" customWidth="1"/>
    <col min="3" max="3" width="12.85546875" style="1" customWidth="1"/>
    <col min="4" max="4" width="47.140625" style="1" customWidth="1"/>
    <col min="5" max="6" width="44.42578125" style="1" customWidth="1"/>
    <col min="7" max="7" width="44.42578125" style="1" hidden="1" customWidth="1"/>
    <col min="8" max="9" width="44.42578125" style="1" customWidth="1"/>
    <col min="10" max="10" width="49" style="1" customWidth="1"/>
    <col min="11" max="11" width="3.140625" customWidth="1"/>
  </cols>
  <sheetData>
    <row r="1" spans="1:14" s="20" customFormat="1" ht="12.75" x14ac:dyDescent="0.2">
      <c r="B1" s="21"/>
      <c r="I1" s="22"/>
      <c r="J1" s="22"/>
    </row>
    <row r="2" spans="1:14" s="23" customFormat="1" ht="62.25" customHeight="1" x14ac:dyDescent="0.2">
      <c r="A2" s="20"/>
      <c r="B2" s="323"/>
      <c r="C2" s="340" t="s">
        <v>12</v>
      </c>
      <c r="D2" s="340"/>
      <c r="E2" s="340"/>
      <c r="F2" s="340"/>
      <c r="G2" s="340"/>
      <c r="H2" s="340"/>
      <c r="I2" s="340"/>
      <c r="J2" s="340"/>
      <c r="K2" s="20"/>
      <c r="L2" s="20"/>
      <c r="M2" s="20"/>
      <c r="N2" s="20"/>
    </row>
    <row r="3" spans="1:14" s="23" customFormat="1" ht="24" customHeight="1" x14ac:dyDescent="0.2">
      <c r="A3" s="20"/>
      <c r="B3" s="323"/>
      <c r="C3" s="327" t="s">
        <v>13</v>
      </c>
      <c r="D3" s="327"/>
      <c r="E3" s="327"/>
      <c r="F3" s="327"/>
      <c r="G3" s="192"/>
      <c r="H3" s="327" t="s">
        <v>14</v>
      </c>
      <c r="I3" s="327"/>
      <c r="J3" s="327"/>
      <c r="K3" s="20"/>
      <c r="L3" s="20"/>
      <c r="M3" s="20"/>
      <c r="N3" s="20"/>
    </row>
    <row r="4" spans="1:14" s="23" customFormat="1" ht="24" customHeight="1" x14ac:dyDescent="0.2">
      <c r="A4" s="20"/>
      <c r="B4" s="323"/>
      <c r="C4" s="341" t="s">
        <v>15</v>
      </c>
      <c r="D4" s="341"/>
      <c r="E4" s="341"/>
      <c r="F4" s="341"/>
      <c r="G4" s="341"/>
      <c r="H4" s="341"/>
      <c r="I4" s="341"/>
      <c r="J4" s="341"/>
      <c r="K4" s="20"/>
      <c r="L4" s="20"/>
      <c r="M4" s="20"/>
      <c r="N4" s="20"/>
    </row>
    <row r="5" spans="1:14" s="23" customFormat="1" ht="18.75" customHeight="1" x14ac:dyDescent="0.25">
      <c r="A5" s="20"/>
      <c r="B5" s="328"/>
      <c r="C5" s="328"/>
      <c r="D5" s="328"/>
      <c r="E5" s="328"/>
      <c r="F5" s="328"/>
      <c r="G5" s="328"/>
      <c r="H5" s="328"/>
      <c r="I5" s="328"/>
      <c r="J5" s="328"/>
      <c r="K5" s="20"/>
      <c r="L5" s="20"/>
      <c r="M5" s="20"/>
      <c r="N5" s="20"/>
    </row>
    <row r="6" spans="1:14" ht="20.25" x14ac:dyDescent="0.25">
      <c r="B6" s="332" t="s">
        <v>206</v>
      </c>
      <c r="C6" s="333"/>
      <c r="D6" s="333"/>
      <c r="E6" s="333"/>
      <c r="F6" s="333"/>
      <c r="G6" s="333"/>
      <c r="H6" s="333"/>
      <c r="I6" s="333"/>
      <c r="J6" s="334"/>
    </row>
    <row r="7" spans="1:14" s="1" customFormat="1" ht="27.75" customHeight="1" x14ac:dyDescent="0.25">
      <c r="B7" s="13" t="s">
        <v>17</v>
      </c>
      <c r="C7" s="329" t="s">
        <v>18</v>
      </c>
      <c r="D7" s="330"/>
      <c r="E7" s="330"/>
      <c r="F7" s="330"/>
      <c r="G7" s="330"/>
      <c r="H7" s="330"/>
      <c r="I7" s="330"/>
      <c r="J7" s="331"/>
    </row>
    <row r="8" spans="1:14" s="1" customFormat="1" ht="49.5" customHeight="1" x14ac:dyDescent="0.25">
      <c r="B8" s="13" t="s">
        <v>19</v>
      </c>
      <c r="C8" s="329" t="s">
        <v>20</v>
      </c>
      <c r="D8" s="330"/>
      <c r="E8" s="330"/>
      <c r="F8" s="330"/>
      <c r="G8" s="330"/>
      <c r="H8" s="330"/>
      <c r="I8" s="330"/>
      <c r="J8" s="331"/>
    </row>
    <row r="9" spans="1:14" s="1" customFormat="1" ht="28.5" customHeight="1" x14ac:dyDescent="0.25">
      <c r="B9" s="10" t="s">
        <v>42</v>
      </c>
      <c r="C9" s="303" t="s">
        <v>225</v>
      </c>
      <c r="D9" s="304"/>
      <c r="E9" s="304"/>
      <c r="F9" s="304"/>
      <c r="G9" s="304"/>
      <c r="H9" s="305"/>
      <c r="I9" s="67" t="s">
        <v>43</v>
      </c>
      <c r="J9" s="177">
        <v>44387</v>
      </c>
    </row>
    <row r="10" spans="1:14" ht="47.25" customHeight="1" x14ac:dyDescent="0.25">
      <c r="B10" s="335" t="str">
        <f>+'1. RIESGOS SIGNIFICATIVOS'!B14:H14</f>
        <v>DEL MAPA DE RIESGOS - VERSIÓN_____del 31 de enero de 2021 ____</v>
      </c>
      <c r="C10" s="336"/>
      <c r="D10" s="337"/>
      <c r="E10" s="335" t="s">
        <v>207</v>
      </c>
      <c r="F10" s="336"/>
      <c r="G10" s="336"/>
      <c r="H10" s="336"/>
      <c r="I10" s="336"/>
      <c r="J10" s="337"/>
    </row>
    <row r="11" spans="1:14" ht="78" customHeight="1" x14ac:dyDescent="0.25">
      <c r="B11" s="17" t="s">
        <v>208</v>
      </c>
      <c r="C11" s="18" t="s">
        <v>71</v>
      </c>
      <c r="D11" s="19" t="s">
        <v>209</v>
      </c>
      <c r="E11" s="24" t="s">
        <v>210</v>
      </c>
      <c r="F11" s="11" t="s">
        <v>211</v>
      </c>
      <c r="G11" s="11"/>
      <c r="H11" s="24" t="s">
        <v>212</v>
      </c>
      <c r="I11" s="11" t="s">
        <v>213</v>
      </c>
      <c r="J11" s="11" t="s">
        <v>214</v>
      </c>
    </row>
    <row r="12" spans="1:14" ht="214.5" customHeight="1" x14ac:dyDescent="0.25">
      <c r="B12" s="14" t="str">
        <f>+'2. DISEÑO CONTROL'!B15</f>
        <v>Disponibilidad insuficiente de vehículos, maquinaria, equipos y plantas industriales para suplir las necesidades de las diferentes dependencias de la entidad</v>
      </c>
      <c r="C12" s="15" t="str">
        <f>+'2. DISEÑO CONTROL'!C15</f>
        <v>Gestión</v>
      </c>
      <c r="D12" s="16" t="str">
        <f>+'2. DISEÑO CONTROL'!E15</f>
        <v xml:space="preserve">Los supervisores de los contratos informan el avance de la ejecucion acorde a la demanda mensualmente, en mesa de trabajo se verifican los estados contractuales (cantidades ejecutadas, plazos del contrato, estado de avance y necesidades del servicio) por el Gerente de Produccion, generando trazabilidad mediante acta de reunion.
en caso de identificar variaciones en la ejecucion de los contratos se realizan ajustes a la capacidad ofertada (adiciones y/o prorrogas, nuevos contratos etc.) </v>
      </c>
      <c r="E12" s="176" t="s">
        <v>227</v>
      </c>
      <c r="F12" s="176" t="s">
        <v>266</v>
      </c>
      <c r="G12" s="195" t="s">
        <v>228</v>
      </c>
      <c r="H12" s="4"/>
      <c r="I12" s="3"/>
      <c r="J12" s="178" t="s">
        <v>272</v>
      </c>
    </row>
    <row r="13" spans="1:14" ht="135.75" customHeight="1" x14ac:dyDescent="0.25">
      <c r="B13" s="14" t="str">
        <f>+'2. DISEÑO CONTROL'!B16</f>
        <v>Disponibilidad insuficiente de vehículos, maquinaria, equipos y plantas industriales para suplir las necesidades de las diferentes dependencias de la entidad</v>
      </c>
      <c r="C13" s="15" t="str">
        <f>+'2. DISEÑO CONTROL'!C16</f>
        <v>Gestión</v>
      </c>
      <c r="D13" s="16" t="str">
        <f>+'2. DISEÑO CONTROL'!E16</f>
        <v>El responsable designado por la Gerente de Produccion de la gestion del mantenimiento revisa el seguimiento de manera mensual de la programacion de mantenimiento de plantas industriales, vehículos y maquinaria de acuerdo a las varibles de control, dicho seguimiento se realiza en mesa de trabajo dejando acta de reunion  como evidencia  del seguimiento. 
De encontrar variaciones realiza las solicitudes de ajuste y reprogramación según los requerimientos del servicio y las metas de disponibilidad, quedando como evidencia el acta de reunion.</v>
      </c>
      <c r="E13" s="176" t="s">
        <v>227</v>
      </c>
      <c r="F13" s="176" t="s">
        <v>267</v>
      </c>
      <c r="G13" s="196" t="s">
        <v>229</v>
      </c>
      <c r="H13" s="6"/>
      <c r="I13" s="5"/>
      <c r="J13" s="178" t="s">
        <v>231</v>
      </c>
    </row>
    <row r="14" spans="1:14" ht="216.75" customHeight="1" x14ac:dyDescent="0.25">
      <c r="B14" s="14" t="str">
        <f>+'2. DISEÑO CONTROL'!B17</f>
        <v>Disponibilidad insuficiente de vehículos, maquinaria, equipos y plantas industriales para suplir las necesidades de las diferentes dependencias de la entidad</v>
      </c>
      <c r="C14" s="15" t="str">
        <f>+'2. DISEÑO CONTROL'!C17</f>
        <v>Gestión</v>
      </c>
      <c r="D14" s="16" t="str">
        <f>+'2. DISEÑO CONTROL'!E17</f>
        <v xml:space="preserve">El Secretario Técnico del PESV delegado por el Gerente de Produccion  trimestralmente verifica el volumen de incidentes y accidentes presentados en el periodo de analisis y presenta ante el mesa de trabajo de vehiculos la base de datos PPMQ-DI-001. Base de datos comportamientos viales  la cual incluye datos de accidentalidad y de gestion de arreglo ante aseguradora y datos de excesos de velocidad dejando a través del acta de reunión  trazabilidad del análisis realizado.
Ante las ocurrencia  de siniestros o infracciones  hace gestión para  realizar capacitación a los conductores en los temas identificados como causas principales que generan los siniestros y para el arreglo del daño material escala la situación hasta la aplicación de las pólizas de seguro existentes para los equipos pertenecientes a la UMV. </v>
      </c>
      <c r="E14" s="176" t="s">
        <v>227</v>
      </c>
      <c r="F14" s="176" t="s">
        <v>267</v>
      </c>
      <c r="G14" s="196" t="s">
        <v>228</v>
      </c>
      <c r="H14" s="6"/>
      <c r="I14" s="5"/>
      <c r="J14" s="178" t="s">
        <v>230</v>
      </c>
    </row>
    <row r="15" spans="1:14" ht="129.75" customHeight="1" x14ac:dyDescent="0.25">
      <c r="B15" s="14" t="str">
        <f>+'2. DISEÑO CONTROL'!B18</f>
        <v xml:space="preserve">Inoportunidad en la entrega a la SPI de mezclas e insumos para las intervenciones de la Unidad </v>
      </c>
      <c r="C15" s="15" t="str">
        <f>+'2. DISEÑO CONTROL'!C18</f>
        <v>Gestión</v>
      </c>
      <c r="D15" s="16" t="str">
        <f>+'2. DISEÑO CONTROL'!E18</f>
        <v>El líder de producción (asignado por la Gerencia de Producción, según obligaciones contractuales ) verifica de manera trimestral  el  kardex de materiales PPMQ-DI-011  y la bitacora de producción PPMQ-DI-009 en la  que se registran los ingresos  de insumos y materias primas por bascula y los consumos vs el inventario disponible generando como trazabilidad las programaciones semanales de materiales que son solicitadas a los supervisores de contratos de los diferentes insumos requeridos para la producción, mediante el diligenicamiento del formato PPMQ-FM-039 solicitud interna y externa de materiales (en caso de aplicar este formato)
En caso de  presentarse alarmas ( por exceso de insumo o por faltante del mismo) respecto a las programaciones, el lider de producción, notificará a la supervisión del contrato las novedades presentadas.</v>
      </c>
      <c r="E15" s="176" t="s">
        <v>227</v>
      </c>
      <c r="F15" s="176" t="s">
        <v>267</v>
      </c>
      <c r="G15" s="176" t="s">
        <v>228</v>
      </c>
      <c r="H15" s="6"/>
      <c r="I15" s="5"/>
      <c r="J15" s="178" t="s">
        <v>230</v>
      </c>
    </row>
    <row r="16" spans="1:14" ht="169.5" customHeight="1" x14ac:dyDescent="0.25">
      <c r="B16" s="14" t="str">
        <f>+'2. DISEÑO CONTROL'!B19</f>
        <v xml:space="preserve">Inoportunidad en la entrega a la SPI de mezclas e insumos para las intervenciones de la Unidad </v>
      </c>
      <c r="C16" s="15" t="str">
        <f>+'2. DISEÑO CONTROL'!C19</f>
        <v>Gestión</v>
      </c>
      <c r="D16" s="16" t="str">
        <f>+'2. DISEÑO CONTROL'!E19</f>
        <v xml:space="preserve">El líder de producción (asignado por la Gerencia de Producción, según obligaciones contractuales) verifica de manera mensual junto con los  supervisores de los diferentes contratos, mediante mesas de trabajo para evaluar  el  avance de la ejecución  de los contratos. con el objetivo de alertar y generar los procesos contractuales de soporte para la continuidad del suministro de mezclas,dejando como trazabilidad de las mesas de trabajo concertadas,actas de reunión.
En éstos espacios de trabajo, En caso de presentarse  o identificar  novedades en los contratos se deberán realizar los ajustes a la capacidad ofertada ( adiciones y/o prorrogas, nuevos contratos etc.)  </v>
      </c>
      <c r="E16" s="176" t="s">
        <v>227</v>
      </c>
      <c r="F16" s="176" t="s">
        <v>228</v>
      </c>
      <c r="G16" s="176" t="s">
        <v>228</v>
      </c>
      <c r="H16" s="6"/>
      <c r="I16" s="5"/>
      <c r="J16" s="178" t="s">
        <v>230</v>
      </c>
    </row>
    <row r="17" spans="2:10" ht="301.5" customHeight="1" x14ac:dyDescent="0.25">
      <c r="B17" s="14" t="str">
        <f>+'2. DISEÑO CONTROL'!B20</f>
        <v>Posibilidad de recibir o solicitar cualquier dádiva o beneficio a nombre propio o de terceros con el fin de usar sin  autorizacion o  hurtar vehículos y maquinaria  de la Entidad  a cargo de la Gerencia de Produccion para beneficio de terceros</v>
      </c>
      <c r="C17" s="15" t="str">
        <f>+'2. DISEÑO CONTROL'!C20</f>
        <v>Corrupción</v>
      </c>
      <c r="D17" s="16" t="str">
        <f>+'2. DISEÑO CONTROL'!E20</f>
        <v>El Líder encargado de Provisión de Maquinaria delegado por la Gerencia de Producción, verifica y presenta mensualmente  ante la mesa de trabajo de vehículos, la base de datos PPMQ-DI-001. Base de datos comportamientos viales  la cual incluye  el reporte de desplazamientos de vehículos maquinaria y equipos comparando los movimientos con la programación diaria, su veracidad de la alerta, dejando a través del acta de reunión  trazabilidad del análisis realizado y el informe de GPS.
En caso de identificar anomalías, según sea el caso se activa el  Protocolo de reporte y atención en caso de daños, varada, pérdida, robo, hurto, en la operación de los vehículos, maquinaria y equipos. documentando las desviaciones según sea el caso y escalando la situación hasta la aplicación de las pólizas de seguro existentes para los equipos pertenecientes a la UMV.</v>
      </c>
      <c r="E17" s="176" t="s">
        <v>227</v>
      </c>
      <c r="F17" s="176" t="s">
        <v>268</v>
      </c>
      <c r="G17" s="176" t="s">
        <v>228</v>
      </c>
      <c r="H17" s="8"/>
      <c r="I17" s="7"/>
      <c r="J17" s="178" t="s">
        <v>230</v>
      </c>
    </row>
    <row r="18" spans="2:10" ht="189.75" customHeight="1" x14ac:dyDescent="0.25">
      <c r="B18" s="14" t="str">
        <f>+'2. DISEÑO CONTROL'!B21</f>
        <v>Posibilidad de recibir o solicitar cualquier dádiva o beneficio a nombre propio o de terceros con el fin de usar sin  autorizacion o  hurtar vehículos y maquinaria  de la Entidad  a cargo de la Gerencia de Produccion para beneficio de terceros</v>
      </c>
      <c r="C18" s="15" t="str">
        <f>+'2. DISEÑO CONTROL'!C21</f>
        <v>Corrupción</v>
      </c>
      <c r="D18" s="16" t="str">
        <f>+'2. DISEÑO CONTROL'!E21</f>
        <v>El lider de PDM realiza  la verificacion y seguimiento a la gestion de la base de datos de asignacion de vehiculos y maquinaria de manera mensual,  si encuenta alteraciones o falta de continuidad en la asignacion realizara ajustes y corroboracion con tarjetas de operación, la evidencia del control es acta de verificacion con el equipo de PDM</v>
      </c>
      <c r="E18" s="176" t="s">
        <v>227</v>
      </c>
      <c r="F18" s="176" t="s">
        <v>267</v>
      </c>
      <c r="G18" s="176"/>
      <c r="H18" s="6"/>
      <c r="I18" s="5"/>
      <c r="J18" s="178" t="s">
        <v>230</v>
      </c>
    </row>
    <row r="19" spans="2:10" ht="189.75" customHeight="1" x14ac:dyDescent="0.25">
      <c r="B19" s="14" t="str">
        <f>+'2. DISEÑO CONTROL'!B22</f>
        <v xml:space="preserve">Posibilidad de Perdida, hurto o  uso inadecuado de materia prima y material producido  </v>
      </c>
      <c r="C19" s="15" t="str">
        <f>+'2. DISEÑO CONTROL'!C22</f>
        <v>Corrupción</v>
      </c>
      <c r="D19" s="16" t="str">
        <f>+'2. DISEÑO CONTROL'!E22</f>
        <v>El líder de producción (asignado por la Gerencia de Producción, según obligaciones contractuales) verifica de manera trimestral el  kardex de materiales PPMQ-DI-011  y bitacora de producción PPMQ-DI-009 en el  que se registran los ingresos  de insumos y materias primas por bascula y los consumos vs el inventario disponible junto con las producciones realizadas. Se comparte la actualización de esta información como evidencia del control  mediante correo electronico a la Gerencia de producción.
De encontrar diferencias el Gerente de producción solicita las verificaciones correspondientes respecto a los tiquetes de báscula de entrada y salida en inventario físico y la base de datos para identificar el faltante y escalar al área correspondiente para iniciar la  investigación.</v>
      </c>
      <c r="E19" s="176" t="s">
        <v>227</v>
      </c>
      <c r="F19" s="176" t="s">
        <v>229</v>
      </c>
      <c r="G19" s="196" t="s">
        <v>228</v>
      </c>
      <c r="H19" s="6"/>
      <c r="I19" s="5"/>
      <c r="J19" s="178" t="s">
        <v>230</v>
      </c>
    </row>
    <row r="20" spans="2:10" ht="189.75" customHeight="1" x14ac:dyDescent="0.25">
      <c r="B20" s="14" t="str">
        <f>+'2. DISEÑO CONTROL'!B23</f>
        <v xml:space="preserve">Posibilidad de Perdida, hurto o  uso inadecuado de materia prima y material producido </v>
      </c>
      <c r="C20" s="15" t="str">
        <f>+'2. DISEÑO CONTROL'!C23</f>
        <v>Corrupción</v>
      </c>
      <c r="D20" s="16" t="str">
        <f>+'2. DISEÑO CONTROL'!E23</f>
        <v>Personal asignado por la Gerencia de Producción,  verifica trimestralmente  mediante GPS  la entrega de las mezclas en los CIV autorizados, este reporte se enviará via correo electronico al equipo de producción.
En caso de presentarse novedades se deberá escalar y/o notifcar a las áres correspondientes para iniciar la investigación atendiendo los protocolos establecidos en cuanto a seguimiento satelital con GPS.</v>
      </c>
      <c r="E20" s="176" t="s">
        <v>227</v>
      </c>
      <c r="F20" s="176" t="s">
        <v>228</v>
      </c>
      <c r="G20" s="176"/>
      <c r="H20" s="6"/>
      <c r="I20" s="5"/>
      <c r="J20" s="178" t="s">
        <v>230</v>
      </c>
    </row>
    <row r="21" spans="2:10" s="1" customFormat="1" ht="126.75" customHeight="1" x14ac:dyDescent="0.25">
      <c r="B21" s="9" t="s">
        <v>41</v>
      </c>
      <c r="C21" s="324" t="s">
        <v>465</v>
      </c>
      <c r="D21" s="325"/>
      <c r="E21" s="325"/>
      <c r="F21" s="325"/>
      <c r="G21" s="325"/>
      <c r="H21" s="325"/>
      <c r="I21" s="325"/>
      <c r="J21" s="326"/>
    </row>
    <row r="23" spans="2:10" s="2" customFormat="1" ht="37.5" customHeight="1" x14ac:dyDescent="0.25">
      <c r="B23" s="12" t="s">
        <v>42</v>
      </c>
      <c r="C23" s="303" t="s">
        <v>225</v>
      </c>
      <c r="D23" s="304"/>
      <c r="E23" s="304"/>
      <c r="F23" s="304"/>
      <c r="G23" s="304"/>
      <c r="H23" s="305"/>
      <c r="I23" s="67" t="s">
        <v>43</v>
      </c>
      <c r="J23" s="179">
        <v>44531</v>
      </c>
    </row>
    <row r="24" spans="2:10" s="2" customFormat="1" ht="37.5" customHeight="1" x14ac:dyDescent="0.25">
      <c r="B24" s="9" t="s">
        <v>44</v>
      </c>
      <c r="C24" s="338" t="s">
        <v>45</v>
      </c>
      <c r="D24" s="338"/>
      <c r="E24" s="339" t="s">
        <v>90</v>
      </c>
      <c r="F24" s="339"/>
      <c r="G24" s="191"/>
      <c r="H24" s="67" t="s">
        <v>47</v>
      </c>
      <c r="I24" s="339" t="s">
        <v>48</v>
      </c>
      <c r="J24" s="339"/>
    </row>
  </sheetData>
  <mergeCells count="17">
    <mergeCell ref="C23:H23"/>
    <mergeCell ref="C24:D24"/>
    <mergeCell ref="E24:F24"/>
    <mergeCell ref="I24:J24"/>
    <mergeCell ref="C2:J2"/>
    <mergeCell ref="C3:F3"/>
    <mergeCell ref="C4:J4"/>
    <mergeCell ref="B2:B4"/>
    <mergeCell ref="C21:J21"/>
    <mergeCell ref="H3:J3"/>
    <mergeCell ref="B5:J5"/>
    <mergeCell ref="C7:J7"/>
    <mergeCell ref="C8:J8"/>
    <mergeCell ref="C9:H9"/>
    <mergeCell ref="B6:J6"/>
    <mergeCell ref="B10:D10"/>
    <mergeCell ref="E10:J10"/>
  </mergeCells>
  <dataValidations count="1">
    <dataValidation type="list" allowBlank="1" showInputMessage="1" showErrorMessage="1" sqref="E12:E20 H12:H20">
      <formula1>$A$1:$A$7</formula1>
    </dataValidation>
  </dataValidations>
  <printOptions horizontalCentered="1"/>
  <pageMargins left="0.51181102362204722" right="0.51181102362204722" top="0.55118110236220474" bottom="0.55118110236220474" header="0.31496062992125984" footer="0.31496062992125984"/>
  <pageSetup scale="38"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75"/>
  <sheetViews>
    <sheetView showGridLines="0" topLeftCell="W1" zoomScale="77" zoomScaleNormal="77" zoomScaleSheetLayoutView="40" zoomScalePageLayoutView="50" workbookViewId="0">
      <selection activeCell="AE13" sqref="AE13"/>
    </sheetView>
  </sheetViews>
  <sheetFormatPr baseColWidth="10" defaultColWidth="11.42578125" defaultRowHeight="11.25" x14ac:dyDescent="0.25"/>
  <cols>
    <col min="1" max="1" width="4.28515625" style="206" customWidth="1"/>
    <col min="2" max="2" width="20.7109375" style="206" customWidth="1"/>
    <col min="3" max="3" width="10" style="206" customWidth="1"/>
    <col min="4" max="4" width="32.42578125" style="206" customWidth="1"/>
    <col min="5" max="5" width="52.42578125" style="206" customWidth="1"/>
    <col min="6" max="10" width="16" style="206" customWidth="1"/>
    <col min="11" max="12" width="26.7109375" style="206" customWidth="1"/>
    <col min="13" max="13" width="26.7109375" style="206" hidden="1" customWidth="1"/>
    <col min="14" max="14" width="18.5703125" style="206" customWidth="1" collapsed="1"/>
    <col min="15" max="15" width="18.5703125" style="206" customWidth="1"/>
    <col min="16" max="16" width="22.5703125" style="206" hidden="1" customWidth="1"/>
    <col min="17" max="18" width="15.7109375" style="206" customWidth="1"/>
    <col min="19" max="19" width="28.85546875" style="206" customWidth="1" collapsed="1"/>
    <col min="20" max="20" width="20.140625" style="206" customWidth="1"/>
    <col min="21" max="21" width="34.42578125" style="206" customWidth="1"/>
    <col min="22" max="22" width="23.28515625" style="206" hidden="1" customWidth="1"/>
    <col min="23" max="23" width="34.5703125" style="206" customWidth="1"/>
    <col min="24" max="24" width="23.28515625" style="206" hidden="1" customWidth="1"/>
    <col min="25" max="25" width="39.7109375" style="206" customWidth="1"/>
    <col min="26" max="26" width="23.28515625" style="206" hidden="1" customWidth="1"/>
    <col min="27" max="27" width="39.7109375" style="206" customWidth="1"/>
    <col min="28" max="28" width="23.28515625" style="206" hidden="1" customWidth="1"/>
    <col min="29" max="29" width="36.28515625" style="206" customWidth="1"/>
    <col min="30" max="30" width="23.28515625" style="206" hidden="1" customWidth="1"/>
    <col min="31" max="31" width="39.7109375" style="206" customWidth="1"/>
    <col min="32" max="32" width="20" style="206" hidden="1" customWidth="1"/>
    <col min="33" max="33" width="34.5703125" style="206" customWidth="1"/>
    <col min="34" max="34" width="20" style="206" hidden="1" customWidth="1"/>
    <col min="35" max="35" width="14.5703125" style="206" customWidth="1"/>
    <col min="36" max="36" width="20" style="206" customWidth="1"/>
    <col min="37" max="37" width="23" style="206" customWidth="1"/>
    <col min="38" max="38" width="22.42578125" style="206" customWidth="1"/>
    <col min="39" max="39" width="17.28515625" style="206" hidden="1" customWidth="1"/>
    <col min="40" max="41" width="17.28515625" style="206" customWidth="1"/>
    <col min="42" max="42" width="12.28515625" style="206" customWidth="1"/>
    <col min="43" max="43" width="14.5703125" style="206" customWidth="1"/>
    <col min="44" max="45" width="23.28515625" style="206" customWidth="1"/>
    <col min="46" max="46" width="17.28515625" style="206" hidden="1" customWidth="1"/>
    <col min="47" max="48" width="20" style="206" customWidth="1"/>
    <col min="49" max="49" width="25.5703125" style="206" customWidth="1"/>
    <col min="50" max="50" width="23" style="206" customWidth="1"/>
    <col min="51" max="51" width="19.7109375" style="206" hidden="1" customWidth="1"/>
    <col min="52" max="53" width="19.7109375" style="206" customWidth="1"/>
    <col min="54" max="54" width="27.28515625" style="206" customWidth="1"/>
    <col min="55" max="56" width="20.42578125" style="206" customWidth="1"/>
    <col min="57" max="59" width="27.28515625" style="206" customWidth="1"/>
    <col min="60" max="60" width="22.7109375" style="206" customWidth="1"/>
    <col min="61" max="61" width="21.5703125" style="206" customWidth="1"/>
    <col min="62" max="62" width="15.28515625" style="206" customWidth="1"/>
    <col min="63" max="16384" width="11.42578125" style="206"/>
  </cols>
  <sheetData>
    <row r="1" spans="2:62" ht="12" thickBot="1" x14ac:dyDescent="0.3"/>
    <row r="2" spans="2:62" ht="41.25" customHeight="1" x14ac:dyDescent="0.25">
      <c r="B2" s="342" t="s">
        <v>141</v>
      </c>
      <c r="C2" s="343"/>
      <c r="D2" s="343"/>
      <c r="E2" s="343"/>
      <c r="F2" s="343"/>
      <c r="G2" s="343"/>
      <c r="H2" s="343"/>
      <c r="I2" s="343"/>
      <c r="J2" s="343"/>
      <c r="K2" s="343"/>
      <c r="L2" s="343"/>
      <c r="M2" s="343"/>
      <c r="N2" s="343"/>
      <c r="O2" s="343"/>
      <c r="P2" s="343"/>
      <c r="Q2" s="343"/>
      <c r="R2" s="343"/>
      <c r="S2" s="343"/>
      <c r="T2" s="344"/>
      <c r="U2" s="345" t="str">
        <f>B2</f>
        <v>OBJETIVO DEL PROCESO</v>
      </c>
      <c r="V2" s="346"/>
      <c r="W2" s="346"/>
      <c r="X2" s="346"/>
      <c r="Y2" s="346"/>
      <c r="Z2" s="346"/>
      <c r="AA2" s="346"/>
      <c r="AB2" s="346"/>
      <c r="AC2" s="346"/>
      <c r="AD2" s="346"/>
      <c r="AE2" s="346"/>
      <c r="AF2" s="346"/>
      <c r="AG2" s="346"/>
      <c r="AH2" s="346"/>
      <c r="AI2" s="346"/>
      <c r="AJ2" s="346"/>
      <c r="AK2" s="346"/>
      <c r="AL2" s="346"/>
      <c r="AM2" s="346"/>
      <c r="AN2" s="346"/>
      <c r="AO2" s="346"/>
      <c r="AP2" s="346"/>
      <c r="AQ2" s="347"/>
      <c r="AR2" s="345" t="str">
        <f>B2</f>
        <v>OBJETIVO DEL PROCESO</v>
      </c>
      <c r="AS2" s="346"/>
      <c r="AT2" s="346"/>
      <c r="AU2" s="346"/>
      <c r="AV2" s="346"/>
      <c r="AW2" s="346"/>
      <c r="AX2" s="346"/>
      <c r="AY2" s="346"/>
      <c r="AZ2" s="346"/>
      <c r="BA2" s="346"/>
      <c r="BB2" s="346"/>
      <c r="BC2" s="346"/>
      <c r="BD2" s="346"/>
      <c r="BE2" s="346"/>
      <c r="BF2" s="346"/>
      <c r="BG2" s="346"/>
      <c r="BH2" s="346"/>
      <c r="BI2" s="346"/>
      <c r="BJ2" s="347"/>
    </row>
    <row r="3" spans="2:62" ht="18.75" customHeight="1" x14ac:dyDescent="0.25">
      <c r="B3" s="348"/>
      <c r="C3" s="349"/>
      <c r="D3" s="349"/>
      <c r="E3" s="349"/>
      <c r="F3" s="349"/>
      <c r="G3" s="349"/>
      <c r="H3" s="349"/>
      <c r="I3" s="349"/>
      <c r="J3" s="349"/>
      <c r="K3" s="349"/>
      <c r="L3" s="349"/>
      <c r="M3" s="349"/>
      <c r="N3" s="349"/>
      <c r="O3" s="349"/>
      <c r="P3" s="349"/>
      <c r="Q3" s="349"/>
      <c r="R3" s="349"/>
      <c r="S3" s="349"/>
      <c r="T3" s="350"/>
      <c r="U3" s="354">
        <f>B3</f>
        <v>0</v>
      </c>
      <c r="V3" s="355"/>
      <c r="W3" s="355"/>
      <c r="X3" s="355"/>
      <c r="Y3" s="355"/>
      <c r="Z3" s="355"/>
      <c r="AA3" s="355"/>
      <c r="AB3" s="355"/>
      <c r="AC3" s="355"/>
      <c r="AD3" s="355"/>
      <c r="AE3" s="355"/>
      <c r="AF3" s="355"/>
      <c r="AG3" s="355"/>
      <c r="AH3" s="355"/>
      <c r="AI3" s="355"/>
      <c r="AJ3" s="355"/>
      <c r="AK3" s="355"/>
      <c r="AL3" s="355"/>
      <c r="AM3" s="355"/>
      <c r="AN3" s="355"/>
      <c r="AO3" s="355"/>
      <c r="AP3" s="355"/>
      <c r="AQ3" s="356"/>
      <c r="AR3" s="354">
        <f>B3</f>
        <v>0</v>
      </c>
      <c r="AS3" s="355"/>
      <c r="AT3" s="355"/>
      <c r="AU3" s="355"/>
      <c r="AV3" s="355"/>
      <c r="AW3" s="355"/>
      <c r="AX3" s="355"/>
      <c r="AY3" s="355"/>
      <c r="AZ3" s="355"/>
      <c r="BA3" s="355"/>
      <c r="BB3" s="355"/>
      <c r="BC3" s="355"/>
      <c r="BD3" s="355"/>
      <c r="BE3" s="355"/>
      <c r="BF3" s="355"/>
      <c r="BG3" s="355"/>
      <c r="BH3" s="355"/>
      <c r="BI3" s="355"/>
      <c r="BJ3" s="356"/>
    </row>
    <row r="4" spans="2:62" ht="18.75" customHeight="1" thickBot="1" x14ac:dyDescent="0.3">
      <c r="B4" s="351"/>
      <c r="C4" s="352"/>
      <c r="D4" s="352"/>
      <c r="E4" s="352"/>
      <c r="F4" s="352"/>
      <c r="G4" s="352"/>
      <c r="H4" s="352"/>
      <c r="I4" s="352"/>
      <c r="J4" s="352"/>
      <c r="K4" s="352"/>
      <c r="L4" s="352"/>
      <c r="M4" s="352"/>
      <c r="N4" s="352"/>
      <c r="O4" s="352"/>
      <c r="P4" s="352"/>
      <c r="Q4" s="352"/>
      <c r="R4" s="352"/>
      <c r="S4" s="352"/>
      <c r="T4" s="353"/>
      <c r="U4" s="357"/>
      <c r="V4" s="358"/>
      <c r="W4" s="358"/>
      <c r="X4" s="358"/>
      <c r="Y4" s="358"/>
      <c r="Z4" s="358"/>
      <c r="AA4" s="358"/>
      <c r="AB4" s="358"/>
      <c r="AC4" s="358"/>
      <c r="AD4" s="358"/>
      <c r="AE4" s="358"/>
      <c r="AF4" s="358"/>
      <c r="AG4" s="358"/>
      <c r="AH4" s="358"/>
      <c r="AI4" s="358"/>
      <c r="AJ4" s="358"/>
      <c r="AK4" s="358"/>
      <c r="AL4" s="358"/>
      <c r="AM4" s="358"/>
      <c r="AN4" s="358"/>
      <c r="AO4" s="358"/>
      <c r="AP4" s="358"/>
      <c r="AQ4" s="359"/>
      <c r="AR4" s="357"/>
      <c r="AS4" s="358"/>
      <c r="AT4" s="358"/>
      <c r="AU4" s="358"/>
      <c r="AV4" s="358"/>
      <c r="AW4" s="358"/>
      <c r="AX4" s="358"/>
      <c r="AY4" s="358"/>
      <c r="AZ4" s="358"/>
      <c r="BA4" s="358"/>
      <c r="BB4" s="358"/>
      <c r="BC4" s="358"/>
      <c r="BD4" s="358"/>
      <c r="BE4" s="358"/>
      <c r="BF4" s="358"/>
      <c r="BG4" s="358"/>
      <c r="BH4" s="358"/>
      <c r="BI4" s="358"/>
      <c r="BJ4" s="359"/>
    </row>
    <row r="7" spans="2:62" s="207" customFormat="1" x14ac:dyDescent="0.25">
      <c r="M7" s="208"/>
      <c r="P7" s="209"/>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row>
    <row r="8" spans="2:62" s="207" customFormat="1" ht="25.5" customHeight="1" x14ac:dyDescent="0.25">
      <c r="B8" s="360" t="s">
        <v>142</v>
      </c>
      <c r="C8" s="360" t="s">
        <v>143</v>
      </c>
      <c r="D8" s="360" t="s">
        <v>144</v>
      </c>
      <c r="E8" s="360" t="s">
        <v>145</v>
      </c>
      <c r="F8" s="360" t="s">
        <v>146</v>
      </c>
      <c r="G8" s="360" t="s">
        <v>147</v>
      </c>
      <c r="H8" s="360" t="s">
        <v>148</v>
      </c>
      <c r="I8" s="360" t="s">
        <v>149</v>
      </c>
      <c r="J8" s="360" t="s">
        <v>150</v>
      </c>
      <c r="K8" s="360" t="s">
        <v>151</v>
      </c>
      <c r="L8" s="360" t="s">
        <v>152</v>
      </c>
      <c r="M8" s="361"/>
      <c r="N8" s="360" t="s">
        <v>153</v>
      </c>
      <c r="O8" s="360"/>
      <c r="P8" s="361"/>
      <c r="Q8" s="211" t="s">
        <v>154</v>
      </c>
      <c r="R8" s="360" t="s">
        <v>273</v>
      </c>
      <c r="S8" s="360" t="s">
        <v>155</v>
      </c>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4" t="s">
        <v>156</v>
      </c>
      <c r="AX8" s="365"/>
      <c r="AY8" s="365"/>
      <c r="AZ8" s="366"/>
      <c r="BA8" s="362" t="s">
        <v>157</v>
      </c>
      <c r="BB8" s="360" t="s">
        <v>158</v>
      </c>
      <c r="BC8" s="360"/>
      <c r="BD8" s="360"/>
      <c r="BE8" s="360"/>
      <c r="BF8" s="360"/>
      <c r="BG8" s="360" t="s">
        <v>159</v>
      </c>
      <c r="BH8" s="360"/>
      <c r="BI8" s="360"/>
      <c r="BJ8" s="360"/>
    </row>
    <row r="9" spans="2:62" s="207" customFormat="1" ht="33.75" customHeight="1" x14ac:dyDescent="0.25">
      <c r="B9" s="360"/>
      <c r="C9" s="360"/>
      <c r="D9" s="360"/>
      <c r="E9" s="360"/>
      <c r="F9" s="360"/>
      <c r="G9" s="360"/>
      <c r="H9" s="360"/>
      <c r="I9" s="360"/>
      <c r="J9" s="360"/>
      <c r="K9" s="360"/>
      <c r="L9" s="360"/>
      <c r="M9" s="361"/>
      <c r="N9" s="360" t="s">
        <v>160</v>
      </c>
      <c r="O9" s="360" t="s">
        <v>161</v>
      </c>
      <c r="P9" s="361"/>
      <c r="Q9" s="362" t="s">
        <v>162</v>
      </c>
      <c r="R9" s="360"/>
      <c r="S9" s="360" t="s">
        <v>163</v>
      </c>
      <c r="T9" s="360"/>
      <c r="U9" s="360" t="s">
        <v>164</v>
      </c>
      <c r="V9" s="212"/>
      <c r="W9" s="360" t="s">
        <v>165</v>
      </c>
      <c r="X9" s="212"/>
      <c r="Y9" s="360" t="s">
        <v>166</v>
      </c>
      <c r="Z9" s="212"/>
      <c r="AA9" s="360" t="s">
        <v>274</v>
      </c>
      <c r="AB9" s="212"/>
      <c r="AC9" s="360" t="s">
        <v>167</v>
      </c>
      <c r="AD9" s="212"/>
      <c r="AE9" s="360" t="s">
        <v>168</v>
      </c>
      <c r="AF9" s="212"/>
      <c r="AG9" s="360" t="s">
        <v>169</v>
      </c>
      <c r="AH9" s="212"/>
      <c r="AI9" s="360" t="s">
        <v>170</v>
      </c>
      <c r="AJ9" s="360" t="s">
        <v>171</v>
      </c>
      <c r="AK9" s="360" t="s">
        <v>172</v>
      </c>
      <c r="AL9" s="360"/>
      <c r="AM9" s="213"/>
      <c r="AN9" s="360" t="s">
        <v>173</v>
      </c>
      <c r="AO9" s="360"/>
      <c r="AP9" s="360" t="s">
        <v>174</v>
      </c>
      <c r="AQ9" s="360"/>
      <c r="AR9" s="360" t="s">
        <v>175</v>
      </c>
      <c r="AS9" s="360" t="s">
        <v>176</v>
      </c>
      <c r="AT9" s="212"/>
      <c r="AU9" s="360" t="s">
        <v>177</v>
      </c>
      <c r="AV9" s="360"/>
      <c r="AW9" s="360" t="s">
        <v>160</v>
      </c>
      <c r="AX9" s="360" t="s">
        <v>161</v>
      </c>
      <c r="AY9" s="361"/>
      <c r="AZ9" s="360" t="s">
        <v>162</v>
      </c>
      <c r="BA9" s="367"/>
      <c r="BB9" s="360" t="s">
        <v>178</v>
      </c>
      <c r="BC9" s="360" t="s">
        <v>179</v>
      </c>
      <c r="BD9" s="360" t="s">
        <v>180</v>
      </c>
      <c r="BE9" s="360" t="s">
        <v>181</v>
      </c>
      <c r="BF9" s="360" t="s">
        <v>182</v>
      </c>
      <c r="BG9" s="360" t="s">
        <v>183</v>
      </c>
      <c r="BH9" s="360" t="s">
        <v>179</v>
      </c>
      <c r="BI9" s="360" t="s">
        <v>180</v>
      </c>
      <c r="BJ9" s="360" t="s">
        <v>181</v>
      </c>
    </row>
    <row r="10" spans="2:62" s="207" customFormat="1" ht="48" customHeight="1" thickBot="1" x14ac:dyDescent="0.3">
      <c r="B10" s="360"/>
      <c r="C10" s="360"/>
      <c r="D10" s="360"/>
      <c r="E10" s="360"/>
      <c r="F10" s="360"/>
      <c r="G10" s="360"/>
      <c r="H10" s="360"/>
      <c r="I10" s="360"/>
      <c r="J10" s="360"/>
      <c r="K10" s="360"/>
      <c r="L10" s="360"/>
      <c r="M10" s="361"/>
      <c r="N10" s="360"/>
      <c r="O10" s="360"/>
      <c r="P10" s="361"/>
      <c r="Q10" s="363"/>
      <c r="R10" s="360"/>
      <c r="S10" s="360"/>
      <c r="T10" s="360"/>
      <c r="U10" s="360"/>
      <c r="V10" s="213"/>
      <c r="W10" s="360"/>
      <c r="X10" s="213"/>
      <c r="Y10" s="360"/>
      <c r="Z10" s="213"/>
      <c r="AA10" s="360"/>
      <c r="AB10" s="213"/>
      <c r="AC10" s="360"/>
      <c r="AD10" s="213"/>
      <c r="AE10" s="360"/>
      <c r="AF10" s="213"/>
      <c r="AG10" s="360"/>
      <c r="AH10" s="213"/>
      <c r="AI10" s="360"/>
      <c r="AJ10" s="360"/>
      <c r="AK10" s="360"/>
      <c r="AL10" s="360"/>
      <c r="AM10" s="212"/>
      <c r="AN10" s="360"/>
      <c r="AO10" s="360"/>
      <c r="AP10" s="360"/>
      <c r="AQ10" s="360"/>
      <c r="AR10" s="360"/>
      <c r="AS10" s="360"/>
      <c r="AT10" s="212"/>
      <c r="AU10" s="214" t="s">
        <v>184</v>
      </c>
      <c r="AV10" s="214" t="s">
        <v>185</v>
      </c>
      <c r="AW10" s="360"/>
      <c r="AX10" s="360"/>
      <c r="AY10" s="361"/>
      <c r="AZ10" s="360"/>
      <c r="BA10" s="363"/>
      <c r="BB10" s="360"/>
      <c r="BC10" s="360"/>
      <c r="BD10" s="360"/>
      <c r="BE10" s="360"/>
      <c r="BF10" s="360"/>
      <c r="BG10" s="360"/>
      <c r="BH10" s="360"/>
      <c r="BI10" s="360"/>
      <c r="BJ10" s="360"/>
    </row>
    <row r="11" spans="2:62" s="226" customFormat="1" ht="123" customHeight="1" x14ac:dyDescent="0.25">
      <c r="B11" s="368" t="s">
        <v>186</v>
      </c>
      <c r="C11" s="371">
        <v>1</v>
      </c>
      <c r="D11" s="374" t="s">
        <v>30</v>
      </c>
      <c r="E11" s="374" t="s">
        <v>275</v>
      </c>
      <c r="F11" s="371" t="s">
        <v>123</v>
      </c>
      <c r="G11" s="371" t="s">
        <v>187</v>
      </c>
      <c r="H11" s="374"/>
      <c r="I11" s="377" t="s">
        <v>276</v>
      </c>
      <c r="J11" s="377"/>
      <c r="K11" s="215" t="s">
        <v>32</v>
      </c>
      <c r="L11" s="409" t="s">
        <v>188</v>
      </c>
      <c r="M11" s="398" t="str">
        <f>IF(F11="gestion","impacto",IF(F11="corrupcion","impactocorrupcion",IF(F11="seguridad_de_la_informacion","impacto","")))</f>
        <v>impacto</v>
      </c>
      <c r="N11" s="371" t="s">
        <v>189</v>
      </c>
      <c r="O11" s="371" t="s">
        <v>190</v>
      </c>
      <c r="P11" s="398" t="str">
        <f>N11&amp;O11</f>
        <v>PosibleMayor</v>
      </c>
      <c r="Q11" s="404" t="str">
        <f>IFERROR(VLOOKUP(P11,[4]FORMULAS!$B$37:$C$61,2,FALSE),"")</f>
        <v>Riesgo extremo</v>
      </c>
      <c r="R11" s="405"/>
      <c r="S11" s="383" t="s">
        <v>277</v>
      </c>
      <c r="T11" s="383"/>
      <c r="U11" s="216" t="s">
        <v>49</v>
      </c>
      <c r="V11" s="217">
        <f>IF(U11="Asignado",15,0)</f>
        <v>15</v>
      </c>
      <c r="W11" s="216" t="s">
        <v>50</v>
      </c>
      <c r="X11" s="218">
        <f>IF(W11="Adecuado",15,0)</f>
        <v>15</v>
      </c>
      <c r="Y11" s="216" t="s">
        <v>51</v>
      </c>
      <c r="Z11" s="218">
        <f>IF(Y11="Oportuna",15,0)</f>
        <v>15</v>
      </c>
      <c r="AA11" s="216" t="s">
        <v>52</v>
      </c>
      <c r="AB11" s="218">
        <f>IF(AA11="Prevenir",15,IF(AA11="Detectar",10,0))</f>
        <v>15</v>
      </c>
      <c r="AC11" s="216" t="s">
        <v>55</v>
      </c>
      <c r="AD11" s="218">
        <f>IF(AC11="Confiable",15,0)</f>
        <v>15</v>
      </c>
      <c r="AE11" s="216" t="s">
        <v>53</v>
      </c>
      <c r="AF11" s="218">
        <f>IF(AE11="Se investigan y resuelven oportunamente",15,0)</f>
        <v>15</v>
      </c>
      <c r="AG11" s="216" t="s">
        <v>54</v>
      </c>
      <c r="AH11" s="218">
        <f>IF(AG11="Completa",10,IF(AG11="incompleta",5,0))</f>
        <v>10</v>
      </c>
      <c r="AI11" s="219">
        <f t="shared" ref="AI11:AI25" si="0">V11+X11+Z11+AB11+AD11+AF11+AH11</f>
        <v>100</v>
      </c>
      <c r="AJ11" s="219" t="str">
        <f>IF(AI11&gt;=96,"Fuerte",IF(AI11&gt;=86,"Moderado",IF(AI11&gt;=1,"Débil","")))</f>
        <v>Fuerte</v>
      </c>
      <c r="AK11" s="220" t="s">
        <v>191</v>
      </c>
      <c r="AL11" s="219" t="str">
        <f>IF(AK11="Siempre se ejecuta","Fuerte",IF(AK11="Algunas veces","Moderado",IF(AK11="no se ejecuta","Débil","")))</f>
        <v>Fuerte</v>
      </c>
      <c r="AM11" s="219" t="str">
        <f>AJ11&amp;AL11</f>
        <v>FuerteFuerte</v>
      </c>
      <c r="AN11" s="219" t="str">
        <f>IFERROR(VLOOKUP(AM11,[5]FORMULAS!$B$69:$D$77,3,FALSE),"")</f>
        <v>Fuerte</v>
      </c>
      <c r="AO11" s="219">
        <f>IF(AN11="fuerte",100,IF(AN11="Moderado",50,IF(AN11="débil",0,"")))</f>
        <v>100</v>
      </c>
      <c r="AP11" s="392">
        <f>IFERROR(AVERAGE(AN11:AN14),0)</f>
        <v>0</v>
      </c>
      <c r="AQ11" s="392" t="str">
        <f>IF(AP11&gt;=100,"Fuerte",IF(AP11&gt;=50,"Moderado",IF(AP11&gt;=1,"Débil","")))</f>
        <v/>
      </c>
      <c r="AR11" s="395" t="s">
        <v>192</v>
      </c>
      <c r="AS11" s="395" t="s">
        <v>196</v>
      </c>
      <c r="AT11" s="392" t="str">
        <f>+AQ11&amp;AR11&amp;AS11</f>
        <v>DirectamenteIndirectamente</v>
      </c>
      <c r="AU11" s="392">
        <f>IFERROR(VLOOKUP(AT11,[5]FORMULAS!$B$94:$D$101,2,FALSE),0)</f>
        <v>0</v>
      </c>
      <c r="AV11" s="392">
        <f>IFERROR(VLOOKUP(AT11,[5]FORMULAS!$B$94:$D$101,3,FALSE),0)</f>
        <v>0</v>
      </c>
      <c r="AW11" s="371" t="s">
        <v>193</v>
      </c>
      <c r="AX11" s="371" t="s">
        <v>190</v>
      </c>
      <c r="AY11" s="398" t="str">
        <f>AW11&amp;AX11</f>
        <v>Rara vezMayor</v>
      </c>
      <c r="AZ11" s="401" t="str">
        <f>IFERROR(VLOOKUP(AY11,[5]FORMULAS!$B$37:$C$61,2,FALSE),"")</f>
        <v>Riesgo alto</v>
      </c>
      <c r="BA11" s="404" t="s">
        <v>194</v>
      </c>
      <c r="BB11" s="221" t="s">
        <v>278</v>
      </c>
      <c r="BC11" s="222" t="s">
        <v>279</v>
      </c>
      <c r="BD11" s="223" t="s">
        <v>280</v>
      </c>
      <c r="BE11" s="224" t="s">
        <v>281</v>
      </c>
      <c r="BF11" s="225" t="s">
        <v>282</v>
      </c>
      <c r="BG11" s="386" t="s">
        <v>283</v>
      </c>
      <c r="BH11" s="389" t="s">
        <v>284</v>
      </c>
      <c r="BI11" s="389" t="s">
        <v>285</v>
      </c>
      <c r="BJ11" s="380" t="s">
        <v>286</v>
      </c>
    </row>
    <row r="12" spans="2:62" s="226" customFormat="1" ht="178.5" customHeight="1" x14ac:dyDescent="0.25">
      <c r="B12" s="369"/>
      <c r="C12" s="372"/>
      <c r="D12" s="375"/>
      <c r="E12" s="375"/>
      <c r="F12" s="372"/>
      <c r="G12" s="372"/>
      <c r="H12" s="375"/>
      <c r="I12" s="378"/>
      <c r="J12" s="378"/>
      <c r="K12" s="227" t="s">
        <v>33</v>
      </c>
      <c r="L12" s="410"/>
      <c r="M12" s="399"/>
      <c r="N12" s="372"/>
      <c r="O12" s="372"/>
      <c r="P12" s="399"/>
      <c r="Q12" s="405"/>
      <c r="R12" s="405"/>
      <c r="S12" s="383" t="s">
        <v>287</v>
      </c>
      <c r="T12" s="383"/>
      <c r="U12" s="228" t="s">
        <v>49</v>
      </c>
      <c r="V12" s="217">
        <f t="shared" ref="V12:V14" si="1">IF(U12="Asignado",15,0)</f>
        <v>15</v>
      </c>
      <c r="W12" s="228" t="s">
        <v>50</v>
      </c>
      <c r="X12" s="217">
        <f t="shared" ref="X12:X14" si="2">IF(W12="Adecuado",15,0)</f>
        <v>15</v>
      </c>
      <c r="Y12" s="228" t="s">
        <v>51</v>
      </c>
      <c r="Z12" s="217">
        <f t="shared" ref="Z12:Z14" si="3">IF(Y12="Oportuna",15,0)</f>
        <v>15</v>
      </c>
      <c r="AA12" s="228" t="s">
        <v>52</v>
      </c>
      <c r="AB12" s="217">
        <f t="shared" ref="AB12:AB14" si="4">IF(AA12="Prevenir",15,IF(AA12="Detectar",10,0))</f>
        <v>15</v>
      </c>
      <c r="AC12" s="228" t="s">
        <v>55</v>
      </c>
      <c r="AD12" s="217">
        <f t="shared" ref="AD12:AD14" si="5">IF(AC12="Confiable",15,0)</f>
        <v>15</v>
      </c>
      <c r="AE12" s="228" t="s">
        <v>53</v>
      </c>
      <c r="AF12" s="217">
        <f t="shared" ref="AF12:AF14" si="6">IF(AE12="Se investigan y resuelven oportunamente",15,0)</f>
        <v>15</v>
      </c>
      <c r="AG12" s="228" t="s">
        <v>54</v>
      </c>
      <c r="AH12" s="217">
        <f t="shared" ref="AH12:AH14" si="7">IF(AG12="Completa",10,IF(AG12="incompleta",5,0))</f>
        <v>10</v>
      </c>
      <c r="AI12" s="229">
        <f t="shared" si="0"/>
        <v>100</v>
      </c>
      <c r="AJ12" s="229" t="str">
        <f>IF(AI12&gt;=96,"Fuerte",IF(AI12&gt;=86,"Moderado",IF(AI12&gt;=1,"Débil","")))</f>
        <v>Fuerte</v>
      </c>
      <c r="AK12" s="230" t="s">
        <v>191</v>
      </c>
      <c r="AL12" s="229" t="str">
        <f t="shared" ref="AL12:AL14" si="8">IF(AK12="Siempre se ejecuta","Fuerte",IF(AK12="Algunas veces","Moderado",IF(AK12="no se ejecuta","Débil","")))</f>
        <v>Fuerte</v>
      </c>
      <c r="AM12" s="229" t="str">
        <f t="shared" ref="AM12:AM14" si="9">AJ12&amp;AL12</f>
        <v>FuerteFuerte</v>
      </c>
      <c r="AN12" s="229" t="str">
        <f>IFERROR(VLOOKUP(AM12,[5]FORMULAS!$B$69:$D$77,3,FALSE),"")</f>
        <v>Fuerte</v>
      </c>
      <c r="AO12" s="229">
        <f t="shared" ref="AO12:AO14" si="10">IF(AN12="fuerte",100,IF(AN12="Moderado",50,IF(AN12="débil",0,"")))</f>
        <v>100</v>
      </c>
      <c r="AP12" s="393"/>
      <c r="AQ12" s="393"/>
      <c r="AR12" s="396"/>
      <c r="AS12" s="396"/>
      <c r="AT12" s="393"/>
      <c r="AU12" s="393"/>
      <c r="AV12" s="393"/>
      <c r="AW12" s="372"/>
      <c r="AX12" s="372"/>
      <c r="AY12" s="399"/>
      <c r="AZ12" s="402"/>
      <c r="BA12" s="405"/>
      <c r="BB12" s="231" t="s">
        <v>288</v>
      </c>
      <c r="BC12" s="232" t="s">
        <v>289</v>
      </c>
      <c r="BD12" s="232" t="s">
        <v>290</v>
      </c>
      <c r="BE12" s="203" t="s">
        <v>281</v>
      </c>
      <c r="BF12" s="233" t="s">
        <v>291</v>
      </c>
      <c r="BG12" s="387"/>
      <c r="BH12" s="390"/>
      <c r="BI12" s="390"/>
      <c r="BJ12" s="381"/>
    </row>
    <row r="13" spans="2:62" s="226" customFormat="1" ht="178.5" customHeight="1" thickBot="1" x14ac:dyDescent="0.3">
      <c r="B13" s="369"/>
      <c r="C13" s="372"/>
      <c r="D13" s="375"/>
      <c r="E13" s="375"/>
      <c r="F13" s="372"/>
      <c r="G13" s="372"/>
      <c r="H13" s="375"/>
      <c r="I13" s="378"/>
      <c r="J13" s="378"/>
      <c r="K13" s="227" t="s">
        <v>233</v>
      </c>
      <c r="L13" s="410"/>
      <c r="M13" s="399"/>
      <c r="N13" s="372"/>
      <c r="O13" s="372"/>
      <c r="P13" s="399"/>
      <c r="Q13" s="405"/>
      <c r="R13" s="405"/>
      <c r="S13" s="384" t="s">
        <v>292</v>
      </c>
      <c r="T13" s="385"/>
      <c r="U13" s="228" t="s">
        <v>49</v>
      </c>
      <c r="V13" s="217">
        <f t="shared" si="1"/>
        <v>15</v>
      </c>
      <c r="W13" s="228" t="s">
        <v>50</v>
      </c>
      <c r="X13" s="217">
        <f t="shared" si="2"/>
        <v>15</v>
      </c>
      <c r="Y13" s="228" t="s">
        <v>51</v>
      </c>
      <c r="Z13" s="217">
        <f t="shared" si="3"/>
        <v>15</v>
      </c>
      <c r="AA13" s="228" t="s">
        <v>52</v>
      </c>
      <c r="AB13" s="217">
        <f t="shared" si="4"/>
        <v>15</v>
      </c>
      <c r="AC13" s="228" t="s">
        <v>55</v>
      </c>
      <c r="AD13" s="217">
        <f t="shared" si="5"/>
        <v>15</v>
      </c>
      <c r="AE13" s="228" t="s">
        <v>53</v>
      </c>
      <c r="AF13" s="217">
        <f t="shared" si="6"/>
        <v>15</v>
      </c>
      <c r="AG13" s="228" t="s">
        <v>54</v>
      </c>
      <c r="AH13" s="217">
        <f t="shared" si="7"/>
        <v>10</v>
      </c>
      <c r="AI13" s="229">
        <f t="shared" si="0"/>
        <v>100</v>
      </c>
      <c r="AJ13" s="229" t="str">
        <f t="shared" ref="AJ13:AJ14" si="11">IF(AI13&gt;=96,"Fuerte",IF(AI13&gt;=86,"Moderado",IF(AI13&gt;=1,"Débil","")))</f>
        <v>Fuerte</v>
      </c>
      <c r="AK13" s="230" t="s">
        <v>191</v>
      </c>
      <c r="AL13" s="229" t="str">
        <f t="shared" si="8"/>
        <v>Fuerte</v>
      </c>
      <c r="AM13" s="229" t="str">
        <f t="shared" si="9"/>
        <v>FuerteFuerte</v>
      </c>
      <c r="AN13" s="229" t="str">
        <f>IFERROR(VLOOKUP(AM13,[5]FORMULAS!$B$69:$D$77,3,FALSE),"")</f>
        <v>Fuerte</v>
      </c>
      <c r="AO13" s="229">
        <f t="shared" si="10"/>
        <v>100</v>
      </c>
      <c r="AP13" s="393"/>
      <c r="AQ13" s="393"/>
      <c r="AR13" s="396"/>
      <c r="AS13" s="396"/>
      <c r="AT13" s="393"/>
      <c r="AU13" s="393"/>
      <c r="AV13" s="393"/>
      <c r="AW13" s="372"/>
      <c r="AX13" s="372"/>
      <c r="AY13" s="399"/>
      <c r="AZ13" s="402"/>
      <c r="BA13" s="405"/>
      <c r="BB13" s="234" t="s">
        <v>293</v>
      </c>
      <c r="BC13" s="232" t="s">
        <v>294</v>
      </c>
      <c r="BD13" s="232" t="s">
        <v>295</v>
      </c>
      <c r="BE13" s="203" t="s">
        <v>133</v>
      </c>
      <c r="BF13" s="233" t="s">
        <v>296</v>
      </c>
      <c r="BG13" s="387"/>
      <c r="BH13" s="390"/>
      <c r="BI13" s="390"/>
      <c r="BJ13" s="381"/>
    </row>
    <row r="14" spans="2:62" s="226" customFormat="1" ht="57.75" customHeight="1" thickBot="1" x14ac:dyDescent="0.3">
      <c r="B14" s="370"/>
      <c r="C14" s="373"/>
      <c r="D14" s="376"/>
      <c r="E14" s="376"/>
      <c r="F14" s="373"/>
      <c r="G14" s="373"/>
      <c r="H14" s="376"/>
      <c r="I14" s="379"/>
      <c r="J14" s="379"/>
      <c r="K14" s="235"/>
      <c r="L14" s="411"/>
      <c r="M14" s="400"/>
      <c r="N14" s="373"/>
      <c r="O14" s="373"/>
      <c r="P14" s="400"/>
      <c r="Q14" s="407"/>
      <c r="R14" s="405"/>
      <c r="S14" s="376"/>
      <c r="T14" s="376"/>
      <c r="U14" s="236"/>
      <c r="V14" s="217">
        <f t="shared" si="1"/>
        <v>0</v>
      </c>
      <c r="W14" s="236"/>
      <c r="X14" s="237">
        <f t="shared" si="2"/>
        <v>0</v>
      </c>
      <c r="Y14" s="236"/>
      <c r="Z14" s="237">
        <f t="shared" si="3"/>
        <v>0</v>
      </c>
      <c r="AA14" s="236"/>
      <c r="AB14" s="237">
        <f t="shared" si="4"/>
        <v>0</v>
      </c>
      <c r="AC14" s="236"/>
      <c r="AD14" s="237">
        <f t="shared" si="5"/>
        <v>0</v>
      </c>
      <c r="AE14" s="236"/>
      <c r="AF14" s="237">
        <f t="shared" si="6"/>
        <v>0</v>
      </c>
      <c r="AG14" s="236"/>
      <c r="AH14" s="237">
        <f t="shared" si="7"/>
        <v>0</v>
      </c>
      <c r="AI14" s="238">
        <f t="shared" si="0"/>
        <v>0</v>
      </c>
      <c r="AJ14" s="238" t="str">
        <f t="shared" si="11"/>
        <v/>
      </c>
      <c r="AK14" s="239"/>
      <c r="AL14" s="238" t="str">
        <f t="shared" si="8"/>
        <v/>
      </c>
      <c r="AM14" s="238" t="str">
        <f t="shared" si="9"/>
        <v/>
      </c>
      <c r="AN14" s="238" t="str">
        <f>IFERROR(VLOOKUP(AM14,[5]FORMULAS!$B$69:$D$77,3,FALSE),"")</f>
        <v/>
      </c>
      <c r="AO14" s="238" t="str">
        <f t="shared" si="10"/>
        <v/>
      </c>
      <c r="AP14" s="394"/>
      <c r="AQ14" s="394"/>
      <c r="AR14" s="397"/>
      <c r="AS14" s="397"/>
      <c r="AT14" s="394"/>
      <c r="AU14" s="394"/>
      <c r="AV14" s="394"/>
      <c r="AW14" s="373"/>
      <c r="AX14" s="373"/>
      <c r="AY14" s="400"/>
      <c r="AZ14" s="403"/>
      <c r="BA14" s="406"/>
      <c r="BB14" s="201"/>
      <c r="BC14" s="240"/>
      <c r="BD14" s="240"/>
      <c r="BE14" s="205"/>
      <c r="BF14" s="233"/>
      <c r="BG14" s="388"/>
      <c r="BH14" s="391"/>
      <c r="BI14" s="391"/>
      <c r="BJ14" s="382"/>
    </row>
    <row r="15" spans="2:62" s="226" customFormat="1" ht="204" customHeight="1" x14ac:dyDescent="0.25">
      <c r="B15" s="368" t="s">
        <v>186</v>
      </c>
      <c r="C15" s="371">
        <v>2</v>
      </c>
      <c r="D15" s="374" t="s">
        <v>297</v>
      </c>
      <c r="E15" s="374" t="s">
        <v>34</v>
      </c>
      <c r="F15" s="371" t="s">
        <v>123</v>
      </c>
      <c r="G15" s="371" t="s">
        <v>187</v>
      </c>
      <c r="H15" s="374"/>
      <c r="I15" s="377"/>
      <c r="J15" s="377"/>
      <c r="K15" s="241" t="s">
        <v>298</v>
      </c>
      <c r="L15" s="409" t="s">
        <v>195</v>
      </c>
      <c r="M15" s="398" t="str">
        <f>IF(F15="gestion","impacto",IF(F15="corrupcion","impactocorrupcion",IF(F15="seguridad_de_la_informacion","impacto","")))</f>
        <v>impacto</v>
      </c>
      <c r="N15" s="371" t="s">
        <v>189</v>
      </c>
      <c r="O15" s="371" t="s">
        <v>64</v>
      </c>
      <c r="P15" s="398" t="str">
        <f>N15&amp;O15</f>
        <v>PosibleModerado</v>
      </c>
      <c r="Q15" s="404" t="str">
        <f>IFERROR(VLOOKUP(P15,[4]FORMULAS!$B$37:$C$61,2,FALSE),"")</f>
        <v>Riesgo alto</v>
      </c>
      <c r="R15" s="405"/>
      <c r="S15" s="408" t="s">
        <v>299</v>
      </c>
      <c r="T15" s="408"/>
      <c r="U15" s="216" t="s">
        <v>49</v>
      </c>
      <c r="V15" s="217">
        <f>IF(U15="Asignado",15,0)</f>
        <v>15</v>
      </c>
      <c r="W15" s="216" t="s">
        <v>50</v>
      </c>
      <c r="X15" s="218">
        <f>IF(W15="Adecuado",15,0)</f>
        <v>15</v>
      </c>
      <c r="Y15" s="216" t="s">
        <v>51</v>
      </c>
      <c r="Z15" s="218">
        <f>IF(Y15="Oportuna",15,0)</f>
        <v>15</v>
      </c>
      <c r="AA15" s="216" t="s">
        <v>52</v>
      </c>
      <c r="AB15" s="218">
        <f>IF(AA15="Prevenir",15,IF(AA15="Detectar",10,0))</f>
        <v>15</v>
      </c>
      <c r="AC15" s="216" t="s">
        <v>55</v>
      </c>
      <c r="AD15" s="218">
        <f>IF(AC15="Confiable",15,0)</f>
        <v>15</v>
      </c>
      <c r="AE15" s="216" t="s">
        <v>53</v>
      </c>
      <c r="AF15" s="218">
        <f>IF(AE15="Se investigan y resuelven oportunamente",15,0)</f>
        <v>15</v>
      </c>
      <c r="AG15" s="216" t="s">
        <v>54</v>
      </c>
      <c r="AH15" s="218">
        <f>IF(AG15="Completa",10,IF(AG15="incompleta",5,0))</f>
        <v>10</v>
      </c>
      <c r="AI15" s="219">
        <f t="shared" si="0"/>
        <v>100</v>
      </c>
      <c r="AJ15" s="219" t="str">
        <f>IF(AI15&gt;=96,"Fuerte",IF(AI15&gt;=86,"Moderado",IF(AI15&gt;=1,"Débil","")))</f>
        <v>Fuerte</v>
      </c>
      <c r="AK15" s="220" t="s">
        <v>191</v>
      </c>
      <c r="AL15" s="219" t="str">
        <f>IF(AK15="Siempre se ejecuta","Fuerte",IF(AK15="Algunas veces","Moderado",IF(AK15="no se ejecuta","Débil","")))</f>
        <v>Fuerte</v>
      </c>
      <c r="AM15" s="219" t="str">
        <f>AJ15&amp;AL15</f>
        <v>FuerteFuerte</v>
      </c>
      <c r="AN15" s="219" t="str">
        <f>IFERROR(VLOOKUP(AM15,[5]FORMULAS!$B$69:$D$77,3,FALSE),"")</f>
        <v>Fuerte</v>
      </c>
      <c r="AO15" s="219">
        <f>IF(AN15="fuerte",100,IF(AN15="Moderado",50,IF(AN15="débil",0,"")))</f>
        <v>100</v>
      </c>
      <c r="AP15" s="392">
        <f>IFERROR(AVERAGE(AN15:AN18),0)</f>
        <v>0</v>
      </c>
      <c r="AQ15" s="392" t="str">
        <f>IF(AP15&gt;=100,"Fuerte",IF(AP15&gt;=50,"Moderado",IF(AP15&gt;=1,"Débil","")))</f>
        <v/>
      </c>
      <c r="AR15" s="395" t="s">
        <v>192</v>
      </c>
      <c r="AS15" s="395" t="s">
        <v>196</v>
      </c>
      <c r="AT15" s="392" t="str">
        <f>+AQ15&amp;AR15&amp;AS15</f>
        <v>DirectamenteIndirectamente</v>
      </c>
      <c r="AU15" s="392">
        <f>IFERROR(VLOOKUP(AT15,[5]FORMULAS!$B$94:$D$101,2,FALSE),0)</f>
        <v>0</v>
      </c>
      <c r="AV15" s="392">
        <f>IFERROR(VLOOKUP(AT15,[5]FORMULAS!$B$94:$D$101,3,FALSE),0)</f>
        <v>0</v>
      </c>
      <c r="AW15" s="371" t="s">
        <v>193</v>
      </c>
      <c r="AX15" s="371" t="s">
        <v>64</v>
      </c>
      <c r="AY15" s="398" t="str">
        <f>AW15&amp;AX15</f>
        <v>Rara vezModerado</v>
      </c>
      <c r="AZ15" s="401" t="str">
        <f>IFERROR(VLOOKUP(AY15,[5]FORMULAS!$B$37:$C$61,2,FALSE),"")</f>
        <v>Riesgo moderado</v>
      </c>
      <c r="BA15" s="405" t="s">
        <v>194</v>
      </c>
      <c r="BB15" s="242" t="s">
        <v>300</v>
      </c>
      <c r="BC15" s="68" t="s">
        <v>279</v>
      </c>
      <c r="BD15" s="204" t="s">
        <v>280</v>
      </c>
      <c r="BE15" s="243" t="s">
        <v>281</v>
      </c>
      <c r="BF15" s="244" t="s">
        <v>282</v>
      </c>
      <c r="BG15" s="413" t="s">
        <v>301</v>
      </c>
      <c r="BH15" s="413" t="s">
        <v>284</v>
      </c>
      <c r="BI15" s="413" t="s">
        <v>302</v>
      </c>
      <c r="BJ15" s="414" t="s">
        <v>286</v>
      </c>
    </row>
    <row r="16" spans="2:62" s="226" customFormat="1" ht="204" customHeight="1" x14ac:dyDescent="0.25">
      <c r="B16" s="369"/>
      <c r="C16" s="372"/>
      <c r="D16" s="375"/>
      <c r="E16" s="375"/>
      <c r="F16" s="372"/>
      <c r="G16" s="372"/>
      <c r="H16" s="375"/>
      <c r="I16" s="378"/>
      <c r="J16" s="378"/>
      <c r="K16" s="245" t="s">
        <v>36</v>
      </c>
      <c r="L16" s="410"/>
      <c r="M16" s="399"/>
      <c r="N16" s="372"/>
      <c r="O16" s="372"/>
      <c r="P16" s="399"/>
      <c r="Q16" s="405"/>
      <c r="R16" s="405"/>
      <c r="S16" s="415" t="s">
        <v>303</v>
      </c>
      <c r="T16" s="416"/>
      <c r="U16" s="228" t="s">
        <v>49</v>
      </c>
      <c r="V16" s="217">
        <f t="shared" ref="V16:V18" si="12">IF(U16="Asignado",15,0)</f>
        <v>15</v>
      </c>
      <c r="W16" s="228" t="s">
        <v>50</v>
      </c>
      <c r="X16" s="217">
        <f t="shared" ref="X16:X18" si="13">IF(W16="Adecuado",15,0)</f>
        <v>15</v>
      </c>
      <c r="Y16" s="228" t="s">
        <v>51</v>
      </c>
      <c r="Z16" s="217">
        <f t="shared" ref="Z16:Z18" si="14">IF(Y16="Oportuna",15,0)</f>
        <v>15</v>
      </c>
      <c r="AA16" s="228" t="s">
        <v>52</v>
      </c>
      <c r="AB16" s="217">
        <f t="shared" ref="AB16:AB18" si="15">IF(AA16="Prevenir",15,IF(AA16="Detectar",10,0))</f>
        <v>15</v>
      </c>
      <c r="AC16" s="228" t="s">
        <v>55</v>
      </c>
      <c r="AD16" s="217">
        <f t="shared" ref="AD16:AD18" si="16">IF(AC16="Confiable",15,0)</f>
        <v>15</v>
      </c>
      <c r="AE16" s="228" t="s">
        <v>53</v>
      </c>
      <c r="AF16" s="217">
        <f t="shared" ref="AF16:AF18" si="17">IF(AE16="Se investigan y resuelven oportunamente",15,0)</f>
        <v>15</v>
      </c>
      <c r="AG16" s="228" t="s">
        <v>54</v>
      </c>
      <c r="AH16" s="217">
        <f t="shared" ref="AH16:AH18" si="18">IF(AG16="Completa",10,IF(AG16="incompleta",5,0))</f>
        <v>10</v>
      </c>
      <c r="AI16" s="229">
        <f t="shared" si="0"/>
        <v>100</v>
      </c>
      <c r="AJ16" s="229" t="str">
        <f>IF(AI16&gt;=96,"Fuerte",IF(AI16&gt;=86,"Moderado",IF(AI16&gt;=1,"Débil","")))</f>
        <v>Fuerte</v>
      </c>
      <c r="AK16" s="230" t="s">
        <v>191</v>
      </c>
      <c r="AL16" s="229" t="str">
        <f t="shared" ref="AL16:AL18" si="19">IF(AK16="Siempre se ejecuta","Fuerte",IF(AK16="Algunas veces","Moderado",IF(AK16="no se ejecuta","Débil","")))</f>
        <v>Fuerte</v>
      </c>
      <c r="AM16" s="229" t="str">
        <f t="shared" ref="AM16:AM18" si="20">AJ16&amp;AL16</f>
        <v>FuerteFuerte</v>
      </c>
      <c r="AN16" s="229" t="str">
        <f>IFERROR(VLOOKUP(AM16,[5]FORMULAS!$B$69:$D$77,3,FALSE),"")</f>
        <v>Fuerte</v>
      </c>
      <c r="AO16" s="229">
        <f t="shared" ref="AO16:AO18" si="21">IF(AN16="fuerte",100,IF(AN16="Moderado",50,IF(AN16="débil",0,"")))</f>
        <v>100</v>
      </c>
      <c r="AP16" s="393"/>
      <c r="AQ16" s="393"/>
      <c r="AR16" s="396"/>
      <c r="AS16" s="396"/>
      <c r="AT16" s="393"/>
      <c r="AU16" s="393"/>
      <c r="AV16" s="393"/>
      <c r="AW16" s="372"/>
      <c r="AX16" s="372"/>
      <c r="AY16" s="399"/>
      <c r="AZ16" s="402"/>
      <c r="BA16" s="405"/>
      <c r="BB16" s="231"/>
      <c r="BC16" s="232"/>
      <c r="BD16" s="232"/>
      <c r="BE16" s="203"/>
      <c r="BF16" s="246"/>
      <c r="BG16" s="390"/>
      <c r="BH16" s="390"/>
      <c r="BI16" s="390"/>
      <c r="BJ16" s="381"/>
    </row>
    <row r="17" spans="2:62" s="226" customFormat="1" ht="19.5" customHeight="1" x14ac:dyDescent="0.25">
      <c r="B17" s="369"/>
      <c r="C17" s="372"/>
      <c r="D17" s="375"/>
      <c r="E17" s="375"/>
      <c r="F17" s="372"/>
      <c r="G17" s="372"/>
      <c r="H17" s="375"/>
      <c r="I17" s="378"/>
      <c r="J17" s="378"/>
      <c r="K17" s="247"/>
      <c r="L17" s="410"/>
      <c r="M17" s="399"/>
      <c r="N17" s="372"/>
      <c r="O17" s="372"/>
      <c r="P17" s="399"/>
      <c r="Q17" s="405"/>
      <c r="R17" s="405"/>
      <c r="S17" s="375"/>
      <c r="T17" s="375"/>
      <c r="U17" s="228"/>
      <c r="V17" s="217">
        <f t="shared" si="12"/>
        <v>0</v>
      </c>
      <c r="W17" s="228"/>
      <c r="X17" s="217">
        <f t="shared" si="13"/>
        <v>0</v>
      </c>
      <c r="Y17" s="228"/>
      <c r="Z17" s="217">
        <f t="shared" si="14"/>
        <v>0</v>
      </c>
      <c r="AA17" s="228"/>
      <c r="AB17" s="217">
        <f t="shared" si="15"/>
        <v>0</v>
      </c>
      <c r="AC17" s="228"/>
      <c r="AD17" s="217">
        <f t="shared" si="16"/>
        <v>0</v>
      </c>
      <c r="AE17" s="228"/>
      <c r="AF17" s="217">
        <f t="shared" si="17"/>
        <v>0</v>
      </c>
      <c r="AG17" s="228"/>
      <c r="AH17" s="217">
        <f t="shared" si="18"/>
        <v>0</v>
      </c>
      <c r="AI17" s="229">
        <f t="shared" si="0"/>
        <v>0</v>
      </c>
      <c r="AJ17" s="229" t="str">
        <f t="shared" ref="AJ17:AJ18" si="22">IF(AI17&gt;=96,"Fuerte",IF(AI17&gt;=86,"Moderado",IF(AI17&gt;=1,"Débil","")))</f>
        <v/>
      </c>
      <c r="AK17" s="230"/>
      <c r="AL17" s="229" t="str">
        <f t="shared" si="19"/>
        <v/>
      </c>
      <c r="AM17" s="229" t="str">
        <f t="shared" si="20"/>
        <v/>
      </c>
      <c r="AN17" s="229" t="str">
        <f>IFERROR(VLOOKUP(AM17,[5]FORMULAS!$B$69:$D$77,3,FALSE),"")</f>
        <v/>
      </c>
      <c r="AO17" s="229" t="str">
        <f t="shared" si="21"/>
        <v/>
      </c>
      <c r="AP17" s="393"/>
      <c r="AQ17" s="393"/>
      <c r="AR17" s="396"/>
      <c r="AS17" s="396"/>
      <c r="AT17" s="393"/>
      <c r="AU17" s="393"/>
      <c r="AV17" s="393"/>
      <c r="AW17" s="372"/>
      <c r="AX17" s="372"/>
      <c r="AY17" s="399"/>
      <c r="AZ17" s="402"/>
      <c r="BA17" s="405"/>
      <c r="BB17" s="231"/>
      <c r="BC17" s="232"/>
      <c r="BD17" s="232"/>
      <c r="BE17" s="203"/>
      <c r="BF17" s="246"/>
      <c r="BG17" s="390"/>
      <c r="BH17" s="390"/>
      <c r="BI17" s="390"/>
      <c r="BJ17" s="381"/>
    </row>
    <row r="18" spans="2:62" s="226" customFormat="1" ht="112.5" customHeight="1" thickBot="1" x14ac:dyDescent="0.3">
      <c r="B18" s="370"/>
      <c r="C18" s="373"/>
      <c r="D18" s="376"/>
      <c r="E18" s="376"/>
      <c r="F18" s="373"/>
      <c r="G18" s="373"/>
      <c r="H18" s="376"/>
      <c r="I18" s="379"/>
      <c r="J18" s="379"/>
      <c r="K18" s="248"/>
      <c r="L18" s="411"/>
      <c r="M18" s="400"/>
      <c r="N18" s="373"/>
      <c r="O18" s="373"/>
      <c r="P18" s="400"/>
      <c r="Q18" s="407"/>
      <c r="R18" s="405"/>
      <c r="S18" s="376"/>
      <c r="T18" s="376"/>
      <c r="U18" s="236"/>
      <c r="V18" s="217">
        <f t="shared" si="12"/>
        <v>0</v>
      </c>
      <c r="W18" s="236"/>
      <c r="X18" s="237">
        <f t="shared" si="13"/>
        <v>0</v>
      </c>
      <c r="Y18" s="236"/>
      <c r="Z18" s="237">
        <f t="shared" si="14"/>
        <v>0</v>
      </c>
      <c r="AA18" s="236"/>
      <c r="AB18" s="237">
        <f t="shared" si="15"/>
        <v>0</v>
      </c>
      <c r="AC18" s="236"/>
      <c r="AD18" s="237">
        <f t="shared" si="16"/>
        <v>0</v>
      </c>
      <c r="AE18" s="236"/>
      <c r="AF18" s="237">
        <f t="shared" si="17"/>
        <v>0</v>
      </c>
      <c r="AG18" s="236"/>
      <c r="AH18" s="237">
        <f t="shared" si="18"/>
        <v>0</v>
      </c>
      <c r="AI18" s="238">
        <f t="shared" si="0"/>
        <v>0</v>
      </c>
      <c r="AJ18" s="238" t="str">
        <f t="shared" si="22"/>
        <v/>
      </c>
      <c r="AK18" s="239"/>
      <c r="AL18" s="238" t="str">
        <f t="shared" si="19"/>
        <v/>
      </c>
      <c r="AM18" s="238" t="str">
        <f t="shared" si="20"/>
        <v/>
      </c>
      <c r="AN18" s="238" t="str">
        <f>IFERROR(VLOOKUP(AM18,[5]FORMULAS!$B$69:$D$77,3,FALSE),"")</f>
        <v/>
      </c>
      <c r="AO18" s="238" t="str">
        <f t="shared" si="21"/>
        <v/>
      </c>
      <c r="AP18" s="394"/>
      <c r="AQ18" s="394"/>
      <c r="AR18" s="397"/>
      <c r="AS18" s="397"/>
      <c r="AT18" s="394"/>
      <c r="AU18" s="394"/>
      <c r="AV18" s="394"/>
      <c r="AW18" s="373"/>
      <c r="AX18" s="373"/>
      <c r="AY18" s="400"/>
      <c r="AZ18" s="403"/>
      <c r="BA18" s="405"/>
      <c r="BB18" s="249"/>
      <c r="BC18" s="232"/>
      <c r="BD18" s="232"/>
      <c r="BE18" s="231"/>
      <c r="BF18" s="246"/>
      <c r="BG18" s="391"/>
      <c r="BH18" s="391"/>
      <c r="BI18" s="391"/>
      <c r="BJ18" s="382"/>
    </row>
    <row r="19" spans="2:62" s="226" customFormat="1" ht="222.75" customHeight="1" x14ac:dyDescent="0.25">
      <c r="B19" s="368" t="s">
        <v>186</v>
      </c>
      <c r="C19" s="371">
        <v>3</v>
      </c>
      <c r="D19" s="374" t="s">
        <v>238</v>
      </c>
      <c r="E19" s="374" t="s">
        <v>37</v>
      </c>
      <c r="F19" s="371" t="s">
        <v>124</v>
      </c>
      <c r="G19" s="371" t="s">
        <v>197</v>
      </c>
      <c r="H19" s="374"/>
      <c r="I19" s="377"/>
      <c r="J19" s="377"/>
      <c r="K19" s="250" t="s">
        <v>38</v>
      </c>
      <c r="L19" s="250" t="s">
        <v>198</v>
      </c>
      <c r="M19" s="398" t="str">
        <f>IF(F19="gestion","impacto",IF(F19="corrupcion","impactocorrupcion",IF(F19="seguridad_de_la_informacion","impacto","")))</f>
        <v>impactocorrupcion</v>
      </c>
      <c r="N19" s="371" t="s">
        <v>189</v>
      </c>
      <c r="O19" s="371" t="s">
        <v>190</v>
      </c>
      <c r="P19" s="398" t="str">
        <f>N19&amp;O19</f>
        <v>PosibleMayor</v>
      </c>
      <c r="Q19" s="404" t="str">
        <f>IFERROR(VLOOKUP(P19,[4]FORMULAS!$B$37:$C$61,2,FALSE),"")</f>
        <v>Riesgo extremo</v>
      </c>
      <c r="R19" s="405"/>
      <c r="S19" s="412" t="s">
        <v>304</v>
      </c>
      <c r="T19" s="412"/>
      <c r="U19" s="216" t="s">
        <v>49</v>
      </c>
      <c r="V19" s="217">
        <f>IF(U19="Asignado",15,0)</f>
        <v>15</v>
      </c>
      <c r="W19" s="216" t="s">
        <v>50</v>
      </c>
      <c r="X19" s="218">
        <f>IF(W19="Adecuado",15,0)</f>
        <v>15</v>
      </c>
      <c r="Y19" s="216" t="s">
        <v>51</v>
      </c>
      <c r="Z19" s="218">
        <f>IF(Y19="Oportuna",15,0)</f>
        <v>15</v>
      </c>
      <c r="AA19" s="216" t="s">
        <v>52</v>
      </c>
      <c r="AB19" s="218">
        <f>IF(AA19="Prevenir",15,IF(AA19="Detectar",10,0))</f>
        <v>15</v>
      </c>
      <c r="AC19" s="216" t="s">
        <v>55</v>
      </c>
      <c r="AD19" s="218">
        <f>IF(AC19="Confiable",15,0)</f>
        <v>15</v>
      </c>
      <c r="AE19" s="216" t="s">
        <v>53</v>
      </c>
      <c r="AF19" s="218">
        <f>IF(AE19="Se investigan y resuelven oportunamente",15,0)</f>
        <v>15</v>
      </c>
      <c r="AG19" s="216" t="s">
        <v>54</v>
      </c>
      <c r="AH19" s="218">
        <f>IF(AG19="Completa",10,IF(AG19="incompleta",5,0))</f>
        <v>10</v>
      </c>
      <c r="AI19" s="219">
        <f t="shared" si="0"/>
        <v>100</v>
      </c>
      <c r="AJ19" s="219" t="str">
        <f>IF(AI19&gt;=96,"Fuerte",IF(AI19&gt;=86,"Moderado",IF(AI19&gt;=1,"Débil","")))</f>
        <v>Fuerte</v>
      </c>
      <c r="AK19" s="220" t="s">
        <v>191</v>
      </c>
      <c r="AL19" s="219" t="str">
        <f>IF(AK19="Siempre se ejecuta","Fuerte",IF(AK19="Algunas veces","Moderado",IF(AK19="no se ejecuta","Débil","")))</f>
        <v>Fuerte</v>
      </c>
      <c r="AM19" s="219" t="str">
        <f>AJ19&amp;AL19</f>
        <v>FuerteFuerte</v>
      </c>
      <c r="AN19" s="219" t="str">
        <f>IFERROR(VLOOKUP(AM19,[5]FORMULAS!$B$69:$D$77,3,FALSE),"")</f>
        <v>Fuerte</v>
      </c>
      <c r="AO19" s="219">
        <f>IF(AN19="fuerte",100,IF(AN19="Moderado",50,IF(AN19="débil",0,"")))</f>
        <v>100</v>
      </c>
      <c r="AP19" s="392">
        <f>IFERROR(AVERAGE(AN19:AN22),0)</f>
        <v>0</v>
      </c>
      <c r="AQ19" s="392" t="str">
        <f>IF(AP19&gt;=100,"Fuerte",IF(AP19&gt;=50,"Moderado",IF(AP19&gt;=1,"Débil","")))</f>
        <v/>
      </c>
      <c r="AR19" s="395" t="s">
        <v>192</v>
      </c>
      <c r="AS19" s="395" t="s">
        <v>199</v>
      </c>
      <c r="AT19" s="392" t="str">
        <f>+AQ19&amp;AR19&amp;AS19</f>
        <v>DirectamenteNo disminuye</v>
      </c>
      <c r="AU19" s="392">
        <f>IFERROR(VLOOKUP(AT19,[5]FORMULAS!$B$94:$D$101,2,FALSE),0)</f>
        <v>0</v>
      </c>
      <c r="AV19" s="392">
        <f>IFERROR(VLOOKUP(AT19,[5]FORMULAS!$B$94:$D$101,3,FALSE),0)</f>
        <v>0</v>
      </c>
      <c r="AW19" s="371" t="s">
        <v>193</v>
      </c>
      <c r="AX19" s="371" t="s">
        <v>190</v>
      </c>
      <c r="AY19" s="398" t="str">
        <f>AW19&amp;AX19</f>
        <v>Rara vezMayor</v>
      </c>
      <c r="AZ19" s="401" t="str">
        <f>IFERROR(VLOOKUP(AY19,[5]FORMULAS!$B$37:$C$61,2,FALSE),"")</f>
        <v>Riesgo alto</v>
      </c>
      <c r="BA19" s="423" t="s">
        <v>194</v>
      </c>
      <c r="BB19" s="251" t="s">
        <v>305</v>
      </c>
      <c r="BC19" s="252" t="s">
        <v>200</v>
      </c>
      <c r="BD19" s="252" t="s">
        <v>201</v>
      </c>
      <c r="BE19" s="202" t="s">
        <v>306</v>
      </c>
      <c r="BF19" s="233" t="s">
        <v>307</v>
      </c>
      <c r="BG19" s="390" t="s">
        <v>308</v>
      </c>
      <c r="BH19" s="417" t="s">
        <v>309</v>
      </c>
      <c r="BI19" s="417" t="s">
        <v>310</v>
      </c>
      <c r="BJ19" s="419" t="s">
        <v>202</v>
      </c>
    </row>
    <row r="20" spans="2:62" s="226" customFormat="1" ht="115.5" customHeight="1" x14ac:dyDescent="0.25">
      <c r="B20" s="369"/>
      <c r="C20" s="372"/>
      <c r="D20" s="375"/>
      <c r="E20" s="375"/>
      <c r="F20" s="372"/>
      <c r="G20" s="372"/>
      <c r="H20" s="375"/>
      <c r="I20" s="378"/>
      <c r="J20" s="378"/>
      <c r="K20" s="253" t="s">
        <v>239</v>
      </c>
      <c r="L20" s="253" t="s">
        <v>311</v>
      </c>
      <c r="M20" s="399"/>
      <c r="N20" s="372"/>
      <c r="O20" s="372"/>
      <c r="P20" s="399"/>
      <c r="Q20" s="405"/>
      <c r="R20" s="405"/>
      <c r="S20" s="383" t="s">
        <v>312</v>
      </c>
      <c r="T20" s="383"/>
      <c r="U20" s="228" t="s">
        <v>49</v>
      </c>
      <c r="V20" s="217">
        <f t="shared" ref="V20:V22" si="23">IF(U20="Asignado",15,0)</f>
        <v>15</v>
      </c>
      <c r="W20" s="228" t="s">
        <v>50</v>
      </c>
      <c r="X20" s="217">
        <f t="shared" ref="X20:X22" si="24">IF(W20="Adecuado",15,0)</f>
        <v>15</v>
      </c>
      <c r="Y20" s="228" t="s">
        <v>51</v>
      </c>
      <c r="Z20" s="217">
        <f t="shared" ref="Z20:Z22" si="25">IF(Y20="Oportuna",15,0)</f>
        <v>15</v>
      </c>
      <c r="AA20" s="228" t="s">
        <v>52</v>
      </c>
      <c r="AB20" s="217">
        <f t="shared" ref="AB20:AB22" si="26">IF(AA20="Prevenir",15,IF(AA20="Detectar",10,0))</f>
        <v>15</v>
      </c>
      <c r="AC20" s="228" t="s">
        <v>55</v>
      </c>
      <c r="AD20" s="217">
        <f t="shared" ref="AD20:AD22" si="27">IF(AC20="Confiable",15,0)</f>
        <v>15</v>
      </c>
      <c r="AE20" s="228" t="s">
        <v>53</v>
      </c>
      <c r="AF20" s="217">
        <f t="shared" ref="AF20:AF22" si="28">IF(AE20="Se investigan y resuelven oportunamente",15,0)</f>
        <v>15</v>
      </c>
      <c r="AG20" s="228" t="s">
        <v>54</v>
      </c>
      <c r="AH20" s="217">
        <f t="shared" ref="AH20:AH22" si="29">IF(AG20="Completa",10,IF(AG20="incompleta",5,0))</f>
        <v>10</v>
      </c>
      <c r="AI20" s="229">
        <f t="shared" si="0"/>
        <v>100</v>
      </c>
      <c r="AJ20" s="229" t="str">
        <f>IF(AI20&gt;=96,"Fuerte",IF(AI20&gt;=86,"Moderado",IF(AI20&gt;=1,"Débil","")))</f>
        <v>Fuerte</v>
      </c>
      <c r="AK20" s="230" t="s">
        <v>191</v>
      </c>
      <c r="AL20" s="229" t="str">
        <f t="shared" ref="AL20:AL22" si="30">IF(AK20="Siempre se ejecuta","Fuerte",IF(AK20="Algunas veces","Moderado",IF(AK20="no se ejecuta","Débil","")))</f>
        <v>Fuerte</v>
      </c>
      <c r="AM20" s="229" t="str">
        <f t="shared" ref="AM20:AM22" si="31">AJ20&amp;AL20</f>
        <v>FuerteFuerte</v>
      </c>
      <c r="AN20" s="229" t="str">
        <f>IFERROR(VLOOKUP(AM20,[5]FORMULAS!$B$69:$D$77,3,FALSE),"")</f>
        <v>Fuerte</v>
      </c>
      <c r="AO20" s="229">
        <f t="shared" ref="AO20:AO26" si="32">IF(AN20="fuerte",100,IF(AN20="Moderado",50,IF(AN20="débil",0,"")))</f>
        <v>100</v>
      </c>
      <c r="AP20" s="393"/>
      <c r="AQ20" s="393"/>
      <c r="AR20" s="396"/>
      <c r="AS20" s="396"/>
      <c r="AT20" s="393"/>
      <c r="AU20" s="393"/>
      <c r="AV20" s="393"/>
      <c r="AW20" s="372"/>
      <c r="AX20" s="372"/>
      <c r="AY20" s="399"/>
      <c r="AZ20" s="402"/>
      <c r="BA20" s="405"/>
      <c r="BB20" s="231" t="s">
        <v>313</v>
      </c>
      <c r="BC20" s="232" t="s">
        <v>314</v>
      </c>
      <c r="BD20" s="252" t="s">
        <v>201</v>
      </c>
      <c r="BE20" s="202" t="s">
        <v>133</v>
      </c>
      <c r="BF20" s="246" t="s">
        <v>315</v>
      </c>
      <c r="BG20" s="390"/>
      <c r="BH20" s="417"/>
      <c r="BI20" s="417"/>
      <c r="BJ20" s="419"/>
    </row>
    <row r="21" spans="2:62" s="226" customFormat="1" ht="44.25" customHeight="1" x14ac:dyDescent="0.25">
      <c r="B21" s="369"/>
      <c r="C21" s="372"/>
      <c r="D21" s="375"/>
      <c r="E21" s="375"/>
      <c r="F21" s="372"/>
      <c r="G21" s="372"/>
      <c r="H21" s="375"/>
      <c r="I21" s="378"/>
      <c r="J21" s="378"/>
      <c r="K21" s="247"/>
      <c r="L21" s="247"/>
      <c r="M21" s="399"/>
      <c r="N21" s="372"/>
      <c r="O21" s="372"/>
      <c r="P21" s="399"/>
      <c r="Q21" s="405"/>
      <c r="R21" s="405"/>
      <c r="S21" s="383"/>
      <c r="T21" s="383"/>
      <c r="U21" s="228"/>
      <c r="V21" s="217">
        <f t="shared" si="23"/>
        <v>0</v>
      </c>
      <c r="W21" s="228"/>
      <c r="X21" s="217">
        <f t="shared" si="24"/>
        <v>0</v>
      </c>
      <c r="Y21" s="228"/>
      <c r="Z21" s="217">
        <f t="shared" si="25"/>
        <v>0</v>
      </c>
      <c r="AA21" s="228"/>
      <c r="AB21" s="217">
        <f t="shared" si="26"/>
        <v>0</v>
      </c>
      <c r="AC21" s="228"/>
      <c r="AD21" s="217">
        <f t="shared" si="27"/>
        <v>0</v>
      </c>
      <c r="AE21" s="228"/>
      <c r="AF21" s="217">
        <f t="shared" si="28"/>
        <v>0</v>
      </c>
      <c r="AG21" s="228"/>
      <c r="AH21" s="217">
        <f t="shared" si="29"/>
        <v>0</v>
      </c>
      <c r="AI21" s="229">
        <f t="shared" si="0"/>
        <v>0</v>
      </c>
      <c r="AJ21" s="229" t="str">
        <f t="shared" ref="AJ21:AJ22" si="33">IF(AI21&gt;=96,"Fuerte",IF(AI21&gt;=86,"Moderado",IF(AI21&gt;=1,"Débil","")))</f>
        <v/>
      </c>
      <c r="AK21" s="230"/>
      <c r="AL21" s="229" t="str">
        <f t="shared" si="30"/>
        <v/>
      </c>
      <c r="AM21" s="229" t="str">
        <f t="shared" si="31"/>
        <v/>
      </c>
      <c r="AN21" s="229" t="str">
        <f>IFERROR(VLOOKUP(AM21,[5]FORMULAS!$B$69:$D$77,3,FALSE),"")</f>
        <v/>
      </c>
      <c r="AO21" s="229" t="str">
        <f t="shared" si="32"/>
        <v/>
      </c>
      <c r="AP21" s="393"/>
      <c r="AQ21" s="393"/>
      <c r="AR21" s="396"/>
      <c r="AS21" s="396"/>
      <c r="AT21" s="393"/>
      <c r="AU21" s="393"/>
      <c r="AV21" s="393"/>
      <c r="AW21" s="372"/>
      <c r="AX21" s="372"/>
      <c r="AY21" s="399"/>
      <c r="AZ21" s="402"/>
      <c r="BA21" s="405"/>
      <c r="BB21" s="231"/>
      <c r="BC21" s="232"/>
      <c r="BD21" s="232"/>
      <c r="BE21" s="203"/>
      <c r="BF21" s="233"/>
      <c r="BG21" s="390"/>
      <c r="BH21" s="417"/>
      <c r="BI21" s="417"/>
      <c r="BJ21" s="419"/>
    </row>
    <row r="22" spans="2:62" s="226" customFormat="1" ht="44.25" customHeight="1" thickBot="1" x14ac:dyDescent="0.3">
      <c r="B22" s="370"/>
      <c r="C22" s="373"/>
      <c r="D22" s="376"/>
      <c r="E22" s="376"/>
      <c r="F22" s="373"/>
      <c r="G22" s="373"/>
      <c r="H22" s="376"/>
      <c r="I22" s="379"/>
      <c r="J22" s="379"/>
      <c r="K22" s="248"/>
      <c r="L22" s="248"/>
      <c r="M22" s="400"/>
      <c r="N22" s="373"/>
      <c r="O22" s="373"/>
      <c r="P22" s="400"/>
      <c r="Q22" s="407"/>
      <c r="R22" s="405"/>
      <c r="S22" s="421"/>
      <c r="T22" s="421"/>
      <c r="U22" s="236"/>
      <c r="V22" s="217">
        <f t="shared" si="23"/>
        <v>0</v>
      </c>
      <c r="W22" s="236"/>
      <c r="X22" s="237">
        <f t="shared" si="24"/>
        <v>0</v>
      </c>
      <c r="Y22" s="236"/>
      <c r="Z22" s="237">
        <f t="shared" si="25"/>
        <v>0</v>
      </c>
      <c r="AA22" s="236"/>
      <c r="AB22" s="237">
        <f t="shared" si="26"/>
        <v>0</v>
      </c>
      <c r="AC22" s="236"/>
      <c r="AD22" s="237">
        <f t="shared" si="27"/>
        <v>0</v>
      </c>
      <c r="AE22" s="236"/>
      <c r="AF22" s="237">
        <f t="shared" si="28"/>
        <v>0</v>
      </c>
      <c r="AG22" s="236"/>
      <c r="AH22" s="237">
        <f t="shared" si="29"/>
        <v>0</v>
      </c>
      <c r="AI22" s="238">
        <f t="shared" si="0"/>
        <v>0</v>
      </c>
      <c r="AJ22" s="238" t="str">
        <f t="shared" si="33"/>
        <v/>
      </c>
      <c r="AK22" s="239"/>
      <c r="AL22" s="238" t="str">
        <f t="shared" si="30"/>
        <v/>
      </c>
      <c r="AM22" s="238" t="str">
        <f t="shared" si="31"/>
        <v/>
      </c>
      <c r="AN22" s="238" t="str">
        <f>IFERROR(VLOOKUP(AM22,[5]FORMULAS!$B$69:$D$77,3,FALSE),"")</f>
        <v/>
      </c>
      <c r="AO22" s="238" t="str">
        <f t="shared" si="32"/>
        <v/>
      </c>
      <c r="AP22" s="394"/>
      <c r="AQ22" s="394"/>
      <c r="AR22" s="397"/>
      <c r="AS22" s="397"/>
      <c r="AT22" s="394"/>
      <c r="AU22" s="394"/>
      <c r="AV22" s="394"/>
      <c r="AW22" s="373"/>
      <c r="AX22" s="373"/>
      <c r="AY22" s="400"/>
      <c r="AZ22" s="403"/>
      <c r="BA22" s="407"/>
      <c r="BB22" s="254"/>
      <c r="BC22" s="255"/>
      <c r="BD22" s="255"/>
      <c r="BE22" s="256"/>
      <c r="BF22" s="257"/>
      <c r="BG22" s="422"/>
      <c r="BH22" s="418"/>
      <c r="BI22" s="418"/>
      <c r="BJ22" s="420"/>
    </row>
    <row r="23" spans="2:62" s="226" customFormat="1" ht="187.5" customHeight="1" thickBot="1" x14ac:dyDescent="0.3">
      <c r="B23" s="368" t="s">
        <v>186</v>
      </c>
      <c r="C23" s="371">
        <v>4</v>
      </c>
      <c r="D23" s="374" t="s">
        <v>240</v>
      </c>
      <c r="E23" s="374" t="s">
        <v>39</v>
      </c>
      <c r="F23" s="371" t="s">
        <v>124</v>
      </c>
      <c r="G23" s="371" t="s">
        <v>197</v>
      </c>
      <c r="H23" s="374"/>
      <c r="I23" s="377"/>
      <c r="J23" s="377"/>
      <c r="K23" s="250" t="s">
        <v>40</v>
      </c>
      <c r="L23" s="250" t="s">
        <v>203</v>
      </c>
      <c r="M23" s="398" t="str">
        <f>IF(F23="gestion","impacto",IF(F23="corrupcion","impactocorrupcion",IF(F23="seguridad_de_la_informacion","impacto","")))</f>
        <v>impactocorrupcion</v>
      </c>
      <c r="N23" s="371" t="s">
        <v>189</v>
      </c>
      <c r="O23" s="371" t="s">
        <v>64</v>
      </c>
      <c r="P23" s="398" t="str">
        <f>N23&amp;O23</f>
        <v>PosibleModerado</v>
      </c>
      <c r="Q23" s="404" t="str">
        <f>IFERROR(VLOOKUP(P23,[4]FORMULAS!$B$37:$C$61,2,FALSE),"")</f>
        <v>Riesgo alto</v>
      </c>
      <c r="R23" s="405"/>
      <c r="S23" s="424" t="s">
        <v>316</v>
      </c>
      <c r="T23" s="425"/>
      <c r="U23" s="250" t="s">
        <v>49</v>
      </c>
      <c r="V23" s="217">
        <f>IF(U23="Asignado",15,0)</f>
        <v>15</v>
      </c>
      <c r="W23" s="216" t="s">
        <v>50</v>
      </c>
      <c r="X23" s="218">
        <f>IF(W23="Adecuado",15,0)</f>
        <v>15</v>
      </c>
      <c r="Y23" s="216" t="s">
        <v>51</v>
      </c>
      <c r="Z23" s="218">
        <f>IF(Y23="Oportuna",15,0)</f>
        <v>15</v>
      </c>
      <c r="AA23" s="216" t="s">
        <v>52</v>
      </c>
      <c r="AB23" s="218">
        <f>IF(AA23="Prevenir",15,IF(AA23="Detectar",10,0))</f>
        <v>15</v>
      </c>
      <c r="AC23" s="216" t="s">
        <v>55</v>
      </c>
      <c r="AD23" s="218">
        <f>IF(AC23="Confiable",15,0)</f>
        <v>15</v>
      </c>
      <c r="AE23" s="216" t="s">
        <v>53</v>
      </c>
      <c r="AF23" s="218">
        <f>IF(AE23="Se investigan y resuelven oportunamente",15,0)</f>
        <v>15</v>
      </c>
      <c r="AG23" s="216" t="s">
        <v>54</v>
      </c>
      <c r="AH23" s="218">
        <f>IF(AG23="Completa",10,IF(AG23="incompleta",5,0))</f>
        <v>10</v>
      </c>
      <c r="AI23" s="229">
        <f t="shared" si="0"/>
        <v>100</v>
      </c>
      <c r="AJ23" s="229" t="str">
        <f>IF(AI23&gt;=96,"Fuerte",IF(AI23&gt;=86,"Moderado",IF(AI23&gt;=1,"Débil","")))</f>
        <v>Fuerte</v>
      </c>
      <c r="AK23" s="220" t="s">
        <v>191</v>
      </c>
      <c r="AL23" s="219" t="str">
        <f>IF(AK23="Siempre se ejecuta","Fuerte",IF(AK23="Algunas veces","Moderado",IF(AK23="no se ejecuta","Débil","")))</f>
        <v>Fuerte</v>
      </c>
      <c r="AM23" s="219" t="str">
        <f>AJ23&amp;AL23</f>
        <v>FuerteFuerte</v>
      </c>
      <c r="AN23" s="229" t="str">
        <f>IFERROR(VLOOKUP(AM23,[5]FORMULAS!$B$69:$D$77,3,FALSE),"")</f>
        <v>Fuerte</v>
      </c>
      <c r="AO23" s="229">
        <f t="shared" si="32"/>
        <v>100</v>
      </c>
      <c r="AP23" s="392">
        <f>IFERROR(AVERAGE(AN23:AN26),0)</f>
        <v>0</v>
      </c>
      <c r="AQ23" s="392" t="str">
        <f>IF(AP23&gt;=100,"Fuerte",IF(AP23&gt;=50,"Moderado",IF(AP23&gt;=1,"Débil","")))</f>
        <v/>
      </c>
      <c r="AR23" s="395" t="s">
        <v>192</v>
      </c>
      <c r="AS23" s="395" t="s">
        <v>199</v>
      </c>
      <c r="AT23" s="392" t="str">
        <f>+AQ23&amp;AR23&amp;AS23</f>
        <v>DirectamenteNo disminuye</v>
      </c>
      <c r="AU23" s="392">
        <f>IFERROR(VLOOKUP(AT23,[5]FORMULAS!$B$94:$D$101,2,FALSE),0)</f>
        <v>0</v>
      </c>
      <c r="AV23" s="392">
        <f>IFERROR(VLOOKUP(AT23,[5]FORMULAS!$B$94:$D$101,3,FALSE),0)</f>
        <v>0</v>
      </c>
      <c r="AW23" s="371" t="s">
        <v>193</v>
      </c>
      <c r="AX23" s="371" t="s">
        <v>64</v>
      </c>
      <c r="AY23" s="398" t="str">
        <f>AW23&amp;AX23</f>
        <v>Rara vezModerado</v>
      </c>
      <c r="AZ23" s="401" t="str">
        <f>IFERROR(VLOOKUP(AY23,[5]FORMULAS!$B$37:$C$61,2,FALSE),"")</f>
        <v>Riesgo moderado</v>
      </c>
      <c r="BA23" s="404" t="s">
        <v>194</v>
      </c>
      <c r="BB23" s="231" t="s">
        <v>317</v>
      </c>
      <c r="BC23" s="232" t="s">
        <v>318</v>
      </c>
      <c r="BD23" s="258" t="s">
        <v>201</v>
      </c>
      <c r="BE23" s="259" t="s">
        <v>133</v>
      </c>
      <c r="BF23" s="428" t="s">
        <v>319</v>
      </c>
      <c r="BG23" s="426" t="s">
        <v>204</v>
      </c>
      <c r="BH23" s="426" t="s">
        <v>205</v>
      </c>
      <c r="BI23" s="426" t="s">
        <v>320</v>
      </c>
      <c r="BJ23" s="380" t="s">
        <v>202</v>
      </c>
    </row>
    <row r="24" spans="2:62" s="226" customFormat="1" ht="123" customHeight="1" x14ac:dyDescent="0.25">
      <c r="B24" s="369"/>
      <c r="C24" s="372"/>
      <c r="D24" s="375"/>
      <c r="E24" s="375"/>
      <c r="F24" s="372"/>
      <c r="G24" s="372"/>
      <c r="H24" s="375"/>
      <c r="I24" s="378"/>
      <c r="J24" s="378"/>
      <c r="K24" s="253" t="s">
        <v>241</v>
      </c>
      <c r="L24" s="253" t="s">
        <v>203</v>
      </c>
      <c r="M24" s="399"/>
      <c r="N24" s="372"/>
      <c r="O24" s="372"/>
      <c r="P24" s="399"/>
      <c r="Q24" s="405"/>
      <c r="R24" s="405"/>
      <c r="S24" s="424" t="s">
        <v>321</v>
      </c>
      <c r="T24" s="425"/>
      <c r="U24" s="228" t="s">
        <v>49</v>
      </c>
      <c r="V24" s="217">
        <f t="shared" ref="V24:V26" si="34">IF(U24="Asignado",15,0)</f>
        <v>15</v>
      </c>
      <c r="W24" s="228" t="s">
        <v>50</v>
      </c>
      <c r="X24" s="217">
        <f t="shared" ref="X24:X26" si="35">IF(W24="Adecuado",15,0)</f>
        <v>15</v>
      </c>
      <c r="Y24" s="228" t="s">
        <v>51</v>
      </c>
      <c r="Z24" s="217">
        <f t="shared" ref="Z24:Z26" si="36">IF(Y24="Oportuna",15,0)</f>
        <v>15</v>
      </c>
      <c r="AA24" s="228" t="s">
        <v>52</v>
      </c>
      <c r="AB24" s="217">
        <f t="shared" ref="AB24:AB26" si="37">IF(AA24="Prevenir",15,IF(AA24="Detectar",10,0))</f>
        <v>15</v>
      </c>
      <c r="AC24" s="228" t="s">
        <v>55</v>
      </c>
      <c r="AD24" s="217">
        <f t="shared" ref="AD24:AD26" si="38">IF(AC24="Confiable",15,0)</f>
        <v>15</v>
      </c>
      <c r="AE24" s="228" t="s">
        <v>53</v>
      </c>
      <c r="AF24" s="217">
        <f t="shared" ref="AF24:AF26" si="39">IF(AE24="Se investigan y resuelven oportunamente",15,0)</f>
        <v>15</v>
      </c>
      <c r="AG24" s="228" t="s">
        <v>54</v>
      </c>
      <c r="AH24" s="217">
        <f t="shared" ref="AH24:AH26" si="40">IF(AG24="Completa",10,IF(AG24="incompleta",5,0))</f>
        <v>10</v>
      </c>
      <c r="AI24" s="229">
        <f t="shared" si="0"/>
        <v>100</v>
      </c>
      <c r="AJ24" s="229" t="str">
        <f>IF(AI24&gt;=96,"Fuerte",IF(AI24&gt;=86,"Moderado",IF(AI24&gt;=1,"Débil","")))</f>
        <v>Fuerte</v>
      </c>
      <c r="AK24" s="230" t="s">
        <v>191</v>
      </c>
      <c r="AL24" s="229" t="str">
        <f t="shared" ref="AL24:AL26" si="41">IF(AK24="Siempre se ejecuta","Fuerte",IF(AK24="Algunas veces","Moderado",IF(AK24="no se ejecuta","Débil","")))</f>
        <v>Fuerte</v>
      </c>
      <c r="AM24" s="229" t="str">
        <f t="shared" ref="AM24:AM26" si="42">AJ24&amp;AL24</f>
        <v>FuerteFuerte</v>
      </c>
      <c r="AN24" s="229" t="str">
        <f>IFERROR(VLOOKUP(AM24,[5]FORMULAS!$B$69:$D$77,3,FALSE),"")</f>
        <v>Fuerte</v>
      </c>
      <c r="AO24" s="229">
        <f t="shared" si="32"/>
        <v>100</v>
      </c>
      <c r="AP24" s="393"/>
      <c r="AQ24" s="393"/>
      <c r="AR24" s="396"/>
      <c r="AS24" s="396"/>
      <c r="AT24" s="393"/>
      <c r="AU24" s="393"/>
      <c r="AV24" s="393"/>
      <c r="AW24" s="372"/>
      <c r="AX24" s="372"/>
      <c r="AY24" s="399"/>
      <c r="AZ24" s="402"/>
      <c r="BA24" s="405"/>
      <c r="BB24" s="260" t="s">
        <v>322</v>
      </c>
      <c r="BC24" s="258" t="s">
        <v>323</v>
      </c>
      <c r="BD24" s="252" t="s">
        <v>201</v>
      </c>
      <c r="BE24" s="202" t="s">
        <v>133</v>
      </c>
      <c r="BF24" s="429"/>
      <c r="BG24" s="417"/>
      <c r="BH24" s="417"/>
      <c r="BI24" s="417"/>
      <c r="BJ24" s="381"/>
    </row>
    <row r="25" spans="2:62" s="226" customFormat="1" ht="44.25" customHeight="1" x14ac:dyDescent="0.25">
      <c r="B25" s="369"/>
      <c r="C25" s="372"/>
      <c r="D25" s="375"/>
      <c r="E25" s="375"/>
      <c r="F25" s="372"/>
      <c r="G25" s="372"/>
      <c r="H25" s="375"/>
      <c r="I25" s="378"/>
      <c r="J25" s="378"/>
      <c r="K25" s="247"/>
      <c r="L25" s="247"/>
      <c r="M25" s="399"/>
      <c r="N25" s="372"/>
      <c r="O25" s="372"/>
      <c r="P25" s="399"/>
      <c r="Q25" s="405"/>
      <c r="R25" s="405"/>
      <c r="S25" s="375"/>
      <c r="T25" s="375"/>
      <c r="U25" s="228"/>
      <c r="V25" s="217">
        <f t="shared" si="34"/>
        <v>0</v>
      </c>
      <c r="W25" s="228"/>
      <c r="X25" s="217">
        <f t="shared" si="35"/>
        <v>0</v>
      </c>
      <c r="Y25" s="228"/>
      <c r="Z25" s="217">
        <f t="shared" si="36"/>
        <v>0</v>
      </c>
      <c r="AA25" s="228"/>
      <c r="AB25" s="217">
        <f t="shared" si="37"/>
        <v>0</v>
      </c>
      <c r="AC25" s="228"/>
      <c r="AD25" s="217">
        <f t="shared" si="38"/>
        <v>0</v>
      </c>
      <c r="AE25" s="228"/>
      <c r="AF25" s="217">
        <f t="shared" si="39"/>
        <v>0</v>
      </c>
      <c r="AG25" s="228"/>
      <c r="AH25" s="217">
        <f t="shared" si="40"/>
        <v>0</v>
      </c>
      <c r="AI25" s="229">
        <f t="shared" si="0"/>
        <v>0</v>
      </c>
      <c r="AJ25" s="229" t="str">
        <f t="shared" ref="AJ25:AJ26" si="43">IF(AI25&gt;=96,"Fuerte",IF(AI25&gt;=86,"Moderado",IF(AI25&gt;=1,"Débil","")))</f>
        <v/>
      </c>
      <c r="AK25" s="230"/>
      <c r="AL25" s="229" t="str">
        <f t="shared" si="41"/>
        <v/>
      </c>
      <c r="AM25" s="229" t="str">
        <f t="shared" si="42"/>
        <v/>
      </c>
      <c r="AN25" s="229" t="str">
        <f>IFERROR(VLOOKUP(AM25,[2]FORMULAS!$B$70:$D$78,3,FALSE),"")</f>
        <v/>
      </c>
      <c r="AO25" s="229" t="str">
        <f t="shared" si="32"/>
        <v/>
      </c>
      <c r="AP25" s="393"/>
      <c r="AQ25" s="393"/>
      <c r="AR25" s="396"/>
      <c r="AS25" s="396"/>
      <c r="AT25" s="393"/>
      <c r="AU25" s="393"/>
      <c r="AV25" s="393"/>
      <c r="AW25" s="372"/>
      <c r="AX25" s="372"/>
      <c r="AY25" s="399"/>
      <c r="AZ25" s="402"/>
      <c r="BA25" s="405"/>
      <c r="BB25" s="231"/>
      <c r="BC25" s="232"/>
      <c r="BD25" s="232"/>
      <c r="BE25" s="203"/>
      <c r="BF25" s="233"/>
      <c r="BG25" s="417"/>
      <c r="BH25" s="417"/>
      <c r="BI25" s="417"/>
      <c r="BJ25" s="381"/>
    </row>
    <row r="26" spans="2:62" s="226" customFormat="1" ht="19.5" customHeight="1" thickBot="1" x14ac:dyDescent="0.3">
      <c r="B26" s="370"/>
      <c r="C26" s="373"/>
      <c r="D26" s="376"/>
      <c r="E26" s="376"/>
      <c r="F26" s="373"/>
      <c r="G26" s="373"/>
      <c r="H26" s="376"/>
      <c r="I26" s="379"/>
      <c r="J26" s="379"/>
      <c r="K26" s="248"/>
      <c r="L26" s="248"/>
      <c r="M26" s="400"/>
      <c r="N26" s="373"/>
      <c r="O26" s="373"/>
      <c r="P26" s="400"/>
      <c r="Q26" s="407"/>
      <c r="R26" s="405"/>
      <c r="S26" s="376"/>
      <c r="T26" s="376"/>
      <c r="U26" s="228"/>
      <c r="V26" s="217">
        <f t="shared" si="34"/>
        <v>0</v>
      </c>
      <c r="W26" s="228"/>
      <c r="X26" s="217">
        <f t="shared" si="35"/>
        <v>0</v>
      </c>
      <c r="Y26" s="228"/>
      <c r="Z26" s="217">
        <f t="shared" si="36"/>
        <v>0</v>
      </c>
      <c r="AA26" s="228"/>
      <c r="AB26" s="217">
        <f t="shared" si="37"/>
        <v>0</v>
      </c>
      <c r="AC26" s="228"/>
      <c r="AD26" s="217">
        <f t="shared" si="38"/>
        <v>0</v>
      </c>
      <c r="AE26" s="228"/>
      <c r="AF26" s="217">
        <f t="shared" si="39"/>
        <v>0</v>
      </c>
      <c r="AG26" s="228"/>
      <c r="AH26" s="217">
        <f t="shared" si="40"/>
        <v>0</v>
      </c>
      <c r="AI26" s="229"/>
      <c r="AJ26" s="229" t="str">
        <f t="shared" si="43"/>
        <v/>
      </c>
      <c r="AK26" s="230"/>
      <c r="AL26" s="229" t="str">
        <f t="shared" si="41"/>
        <v/>
      </c>
      <c r="AM26" s="229" t="str">
        <f t="shared" si="42"/>
        <v/>
      </c>
      <c r="AN26" s="229" t="str">
        <f>IFERROR(VLOOKUP(AM26,[2]FORMULAS!$B$70:$D$78,3,FALSE),"")</f>
        <v/>
      </c>
      <c r="AO26" s="229" t="str">
        <f t="shared" si="32"/>
        <v/>
      </c>
      <c r="AP26" s="394"/>
      <c r="AQ26" s="394"/>
      <c r="AR26" s="397"/>
      <c r="AS26" s="397"/>
      <c r="AT26" s="394"/>
      <c r="AU26" s="394"/>
      <c r="AV26" s="394"/>
      <c r="AW26" s="373"/>
      <c r="AX26" s="373"/>
      <c r="AY26" s="400"/>
      <c r="AZ26" s="403"/>
      <c r="BA26" s="407"/>
      <c r="BB26" s="254"/>
      <c r="BC26" s="255"/>
      <c r="BD26" s="255"/>
      <c r="BE26" s="256"/>
      <c r="BF26" s="257"/>
      <c r="BG26" s="418"/>
      <c r="BH26" s="418"/>
      <c r="BI26" s="418"/>
      <c r="BJ26" s="427"/>
    </row>
    <row r="27" spans="2:62" s="226" customFormat="1" ht="19.5" customHeight="1" x14ac:dyDescent="0.25">
      <c r="B27" s="372"/>
      <c r="C27" s="372"/>
      <c r="D27" s="375"/>
      <c r="E27" s="375"/>
      <c r="F27" s="372"/>
      <c r="G27" s="372"/>
      <c r="H27" s="375"/>
      <c r="I27" s="378"/>
      <c r="J27" s="378"/>
      <c r="K27" s="247"/>
      <c r="L27" s="247"/>
      <c r="M27" s="399" t="str">
        <f t="shared" ref="M27" si="44">IF(F27="gestion","impacto",IF(F27="corrupcion","impactocorrupcion",IF(F27="seguridad_de_la_informacion","impacto","")))</f>
        <v/>
      </c>
      <c r="N27" s="372"/>
      <c r="O27" s="372"/>
      <c r="P27" s="399" t="str">
        <f t="shared" ref="P27" si="45">N27&amp;O27</f>
        <v/>
      </c>
      <c r="Q27" s="405" t="str">
        <f>IFERROR(VLOOKUP(P27,[2]FORMULAS!$B$38:$C$62,2,FALSE),"")</f>
        <v/>
      </c>
      <c r="R27" s="405"/>
      <c r="S27" s="375"/>
      <c r="T27" s="375"/>
      <c r="U27" s="228"/>
      <c r="V27" s="217">
        <f>IF(U27="Asignado",15,0)</f>
        <v>0</v>
      </c>
      <c r="W27" s="228"/>
      <c r="X27" s="217">
        <f>IF(W27="Adecuado",15,0)</f>
        <v>0</v>
      </c>
      <c r="Y27" s="228"/>
      <c r="Z27" s="217">
        <f>IF(Y27="Oportuna",15,0)</f>
        <v>0</v>
      </c>
      <c r="AA27" s="228"/>
      <c r="AB27" s="217">
        <f>IF(AA27="Prevenir",15,IF(AA27="Detectar",10,0))</f>
        <v>0</v>
      </c>
      <c r="AC27" s="228"/>
      <c r="AD27" s="217">
        <f>IF(AC27="Confiable",15,0)</f>
        <v>0</v>
      </c>
      <c r="AE27" s="228"/>
      <c r="AF27" s="217">
        <f>IF(AE27="Se investigan y resuelven oportunamente",15,0)</f>
        <v>0</v>
      </c>
      <c r="AG27" s="228"/>
      <c r="AH27" s="217">
        <f>IF(AG27="Completa",10,IF(AG27="incompleta",5,0))</f>
        <v>0</v>
      </c>
      <c r="AI27" s="229"/>
      <c r="AJ27" s="229" t="str">
        <f>IF(AI27&gt;=96,"Fuerte",IF(AI27&gt;=86,"Moderado",IF(AI27&gt;=1,"Débil","")))</f>
        <v/>
      </c>
      <c r="AK27" s="230"/>
      <c r="AL27" s="229" t="str">
        <f>IF(AK27="Siempre se ejecuta","Fuerte",IF(AK27="Algunas veces","Moderado",IF(AK27="no se ejecuta","Débil","")))</f>
        <v/>
      </c>
      <c r="AM27" s="229" t="str">
        <f>AJ27&amp;AL27</f>
        <v/>
      </c>
      <c r="AN27" s="229" t="str">
        <f>IFERROR(VLOOKUP(AM27,[2]FORMULAS!$B$70:$D$78,3,FALSE),"")</f>
        <v/>
      </c>
      <c r="AO27" s="229" t="str">
        <f>IF(AN27="fuerte",100,IF(AN27="Moderado",50,IF(AN27="débil",0,"")))</f>
        <v/>
      </c>
      <c r="AP27" s="393">
        <f>IFERROR(AVERAGE(AO27:AO30),0)</f>
        <v>0</v>
      </c>
      <c r="AQ27" s="393" t="str">
        <f>IF(AP27&gt;=100,"Fuerte",IF(AP27&gt;=50,"Moderado",IF(AP27&gt;=1,"Débil","")))</f>
        <v/>
      </c>
      <c r="AR27" s="396"/>
      <c r="AS27" s="396"/>
      <c r="AT27" s="393" t="str">
        <f>+AQ27&amp;AR27&amp;AS27</f>
        <v/>
      </c>
      <c r="AU27" s="393">
        <f>IFERROR(VLOOKUP(AT27,[2]FORMULAS!$B$95:$D$102,2,FALSE),0)</f>
        <v>0</v>
      </c>
      <c r="AV27" s="393">
        <f>IFERROR(VLOOKUP(AT27,[2]FORMULAS!$B$95:$D$102,3,FALSE),0)</f>
        <v>0</v>
      </c>
      <c r="AW27" s="372"/>
      <c r="AX27" s="372"/>
      <c r="AY27" s="399" t="str">
        <f>AW27&amp;AX27</f>
        <v/>
      </c>
      <c r="AZ27" s="402" t="str">
        <f>IFERROR(VLOOKUP(AY27,[2]FORMULAS!$B$38:$C$62,2,FALSE),"")</f>
        <v/>
      </c>
      <c r="BA27" s="405"/>
      <c r="BB27" s="231"/>
      <c r="BC27" s="232"/>
      <c r="BD27" s="232"/>
      <c r="BE27" s="203"/>
      <c r="BF27" s="233"/>
      <c r="BG27" s="261"/>
      <c r="BH27" s="232"/>
      <c r="BI27" s="232"/>
      <c r="BJ27" s="246"/>
    </row>
    <row r="28" spans="2:62" s="226" customFormat="1" ht="19.5" customHeight="1" x14ac:dyDescent="0.25">
      <c r="B28" s="372"/>
      <c r="C28" s="372"/>
      <c r="D28" s="375"/>
      <c r="E28" s="375"/>
      <c r="F28" s="372"/>
      <c r="G28" s="372"/>
      <c r="H28" s="375"/>
      <c r="I28" s="378"/>
      <c r="J28" s="378"/>
      <c r="K28" s="247"/>
      <c r="L28" s="247"/>
      <c r="M28" s="399"/>
      <c r="N28" s="372"/>
      <c r="O28" s="372"/>
      <c r="P28" s="399"/>
      <c r="Q28" s="405"/>
      <c r="R28" s="405"/>
      <c r="S28" s="375"/>
      <c r="T28" s="375"/>
      <c r="U28" s="228"/>
      <c r="V28" s="217">
        <f t="shared" ref="V28:V30" si="46">IF(U28="Asignado",15,0)</f>
        <v>0</v>
      </c>
      <c r="W28" s="228"/>
      <c r="X28" s="217">
        <f t="shared" ref="X28:X30" si="47">IF(W28="Adecuado",15,0)</f>
        <v>0</v>
      </c>
      <c r="Y28" s="228"/>
      <c r="Z28" s="217">
        <f t="shared" ref="Z28:Z30" si="48">IF(Y28="Oportuna",15,0)</f>
        <v>0</v>
      </c>
      <c r="AA28" s="228"/>
      <c r="AB28" s="217">
        <f t="shared" ref="AB28:AB30" si="49">IF(AA28="Prevenir",15,IF(AA28="Detectar",10,0))</f>
        <v>0</v>
      </c>
      <c r="AC28" s="228"/>
      <c r="AD28" s="217">
        <f t="shared" ref="AD28:AD30" si="50">IF(AC28="Confiable",15,0)</f>
        <v>0</v>
      </c>
      <c r="AE28" s="228"/>
      <c r="AF28" s="217">
        <f t="shared" ref="AF28:AF30" si="51">IF(AE28="Se investigan y resuelven oportunamente",15,0)</f>
        <v>0</v>
      </c>
      <c r="AG28" s="228"/>
      <c r="AH28" s="217">
        <f t="shared" ref="AH28:AH30" si="52">IF(AG28="Completa",10,IF(AG28="incompleta",5,0))</f>
        <v>0</v>
      </c>
      <c r="AI28" s="229"/>
      <c r="AJ28" s="229" t="str">
        <f>IF(AI28&gt;=96,"Fuerte",IF(AI28&gt;=86,"Moderado",IF(AI28&gt;=1,"Débil","")))</f>
        <v/>
      </c>
      <c r="AK28" s="230"/>
      <c r="AL28" s="229" t="str">
        <f t="shared" ref="AL28:AL30" si="53">IF(AK28="Siempre se ejecuta","Fuerte",IF(AK28="Algunas veces","Moderado",IF(AK28="no se ejecuta","Débil","")))</f>
        <v/>
      </c>
      <c r="AM28" s="229" t="str">
        <f t="shared" ref="AM28:AM30" si="54">AJ28&amp;AL28</f>
        <v/>
      </c>
      <c r="AN28" s="229" t="str">
        <f>IFERROR(VLOOKUP(AM28,[2]FORMULAS!$B$70:$D$78,3,FALSE),"")</f>
        <v/>
      </c>
      <c r="AO28" s="229" t="str">
        <f t="shared" ref="AO28:AO30" si="55">IF(AN28="fuerte",100,IF(AN28="Moderado",50,IF(AN28="débil",0,"")))</f>
        <v/>
      </c>
      <c r="AP28" s="393"/>
      <c r="AQ28" s="393"/>
      <c r="AR28" s="396"/>
      <c r="AS28" s="396"/>
      <c r="AT28" s="393"/>
      <c r="AU28" s="393"/>
      <c r="AV28" s="393"/>
      <c r="AW28" s="372"/>
      <c r="AX28" s="372"/>
      <c r="AY28" s="399"/>
      <c r="AZ28" s="402"/>
      <c r="BA28" s="405"/>
      <c r="BB28" s="231"/>
      <c r="BC28" s="232"/>
      <c r="BD28" s="232"/>
      <c r="BE28" s="203"/>
      <c r="BF28" s="233"/>
      <c r="BG28" s="261"/>
      <c r="BH28" s="232"/>
      <c r="BI28" s="232"/>
      <c r="BJ28" s="246"/>
    </row>
    <row r="29" spans="2:62" s="226" customFormat="1" ht="19.5" customHeight="1" x14ac:dyDescent="0.25">
      <c r="B29" s="372"/>
      <c r="C29" s="372"/>
      <c r="D29" s="375"/>
      <c r="E29" s="375"/>
      <c r="F29" s="372"/>
      <c r="G29" s="372"/>
      <c r="H29" s="375"/>
      <c r="I29" s="378"/>
      <c r="J29" s="378"/>
      <c r="K29" s="247"/>
      <c r="L29" s="247"/>
      <c r="M29" s="399"/>
      <c r="N29" s="372"/>
      <c r="O29" s="372"/>
      <c r="P29" s="399"/>
      <c r="Q29" s="405"/>
      <c r="R29" s="405"/>
      <c r="S29" s="375"/>
      <c r="T29" s="375"/>
      <c r="U29" s="228"/>
      <c r="V29" s="217">
        <f t="shared" si="46"/>
        <v>0</v>
      </c>
      <c r="W29" s="228"/>
      <c r="X29" s="217">
        <f t="shared" si="47"/>
        <v>0</v>
      </c>
      <c r="Y29" s="228"/>
      <c r="Z29" s="217">
        <f t="shared" si="48"/>
        <v>0</v>
      </c>
      <c r="AA29" s="228"/>
      <c r="AB29" s="217">
        <f t="shared" si="49"/>
        <v>0</v>
      </c>
      <c r="AC29" s="228"/>
      <c r="AD29" s="217">
        <f t="shared" si="50"/>
        <v>0</v>
      </c>
      <c r="AE29" s="228"/>
      <c r="AF29" s="217">
        <f t="shared" si="51"/>
        <v>0</v>
      </c>
      <c r="AG29" s="228"/>
      <c r="AH29" s="217">
        <f t="shared" si="52"/>
        <v>0</v>
      </c>
      <c r="AI29" s="229"/>
      <c r="AJ29" s="229" t="str">
        <f t="shared" ref="AJ29:AJ30" si="56">IF(AI29&gt;=96,"Fuerte",IF(AI29&gt;=86,"Moderado",IF(AI29&gt;=1,"Débil","")))</f>
        <v/>
      </c>
      <c r="AK29" s="230"/>
      <c r="AL29" s="229" t="str">
        <f t="shared" si="53"/>
        <v/>
      </c>
      <c r="AM29" s="229" t="str">
        <f t="shared" si="54"/>
        <v/>
      </c>
      <c r="AN29" s="229" t="str">
        <f>IFERROR(VLOOKUP(AM29,[2]FORMULAS!$B$70:$D$78,3,FALSE),"")</f>
        <v/>
      </c>
      <c r="AO29" s="229" t="str">
        <f t="shared" si="55"/>
        <v/>
      </c>
      <c r="AP29" s="393"/>
      <c r="AQ29" s="393"/>
      <c r="AR29" s="396"/>
      <c r="AS29" s="396"/>
      <c r="AT29" s="393"/>
      <c r="AU29" s="393"/>
      <c r="AV29" s="393"/>
      <c r="AW29" s="372"/>
      <c r="AX29" s="372"/>
      <c r="AY29" s="399"/>
      <c r="AZ29" s="402"/>
      <c r="BA29" s="405"/>
      <c r="BB29" s="231"/>
      <c r="BC29" s="232"/>
      <c r="BD29" s="232"/>
      <c r="BE29" s="203"/>
      <c r="BF29" s="233"/>
      <c r="BG29" s="261"/>
      <c r="BH29" s="232"/>
      <c r="BI29" s="232"/>
      <c r="BJ29" s="246"/>
    </row>
    <row r="30" spans="2:62" s="226" customFormat="1" ht="19.5" customHeight="1" x14ac:dyDescent="0.25">
      <c r="B30" s="372"/>
      <c r="C30" s="372"/>
      <c r="D30" s="375"/>
      <c r="E30" s="375"/>
      <c r="F30" s="372"/>
      <c r="G30" s="372"/>
      <c r="H30" s="375"/>
      <c r="I30" s="378"/>
      <c r="J30" s="378"/>
      <c r="K30" s="247"/>
      <c r="L30" s="247"/>
      <c r="M30" s="399"/>
      <c r="N30" s="372"/>
      <c r="O30" s="372"/>
      <c r="P30" s="399"/>
      <c r="Q30" s="405"/>
      <c r="R30" s="405"/>
      <c r="S30" s="375"/>
      <c r="T30" s="375"/>
      <c r="U30" s="228"/>
      <c r="V30" s="217">
        <f t="shared" si="46"/>
        <v>0</v>
      </c>
      <c r="W30" s="228"/>
      <c r="X30" s="217">
        <f t="shared" si="47"/>
        <v>0</v>
      </c>
      <c r="Y30" s="228"/>
      <c r="Z30" s="217">
        <f t="shared" si="48"/>
        <v>0</v>
      </c>
      <c r="AA30" s="228"/>
      <c r="AB30" s="217">
        <f t="shared" si="49"/>
        <v>0</v>
      </c>
      <c r="AC30" s="228"/>
      <c r="AD30" s="217">
        <f t="shared" si="50"/>
        <v>0</v>
      </c>
      <c r="AE30" s="228"/>
      <c r="AF30" s="217">
        <f t="shared" si="51"/>
        <v>0</v>
      </c>
      <c r="AG30" s="228"/>
      <c r="AH30" s="217">
        <f t="shared" si="52"/>
        <v>0</v>
      </c>
      <c r="AI30" s="229"/>
      <c r="AJ30" s="229" t="str">
        <f t="shared" si="56"/>
        <v/>
      </c>
      <c r="AK30" s="230"/>
      <c r="AL30" s="229" t="str">
        <f t="shared" si="53"/>
        <v/>
      </c>
      <c r="AM30" s="229" t="str">
        <f t="shared" si="54"/>
        <v/>
      </c>
      <c r="AN30" s="229" t="str">
        <f>IFERROR(VLOOKUP(AM30,[2]FORMULAS!$B$70:$D$78,3,FALSE),"")</f>
        <v/>
      </c>
      <c r="AO30" s="229" t="str">
        <f t="shared" si="55"/>
        <v/>
      </c>
      <c r="AP30" s="393"/>
      <c r="AQ30" s="393"/>
      <c r="AR30" s="396"/>
      <c r="AS30" s="396"/>
      <c r="AT30" s="393"/>
      <c r="AU30" s="393"/>
      <c r="AV30" s="393"/>
      <c r="AW30" s="372"/>
      <c r="AX30" s="372"/>
      <c r="AY30" s="399"/>
      <c r="AZ30" s="402"/>
      <c r="BA30" s="405"/>
      <c r="BB30" s="249"/>
      <c r="BC30" s="232"/>
      <c r="BD30" s="232"/>
      <c r="BE30" s="231"/>
      <c r="BF30" s="233"/>
      <c r="BG30" s="261"/>
      <c r="BH30" s="232"/>
      <c r="BI30" s="232"/>
      <c r="BJ30" s="246"/>
    </row>
    <row r="31" spans="2:62" s="226" customFormat="1" ht="19.5" customHeight="1" x14ac:dyDescent="0.25">
      <c r="B31" s="372"/>
      <c r="C31" s="372"/>
      <c r="D31" s="375"/>
      <c r="E31" s="375"/>
      <c r="F31" s="372"/>
      <c r="G31" s="372"/>
      <c r="H31" s="375"/>
      <c r="I31" s="378"/>
      <c r="J31" s="378"/>
      <c r="K31" s="247"/>
      <c r="L31" s="247"/>
      <c r="M31" s="399" t="str">
        <f t="shared" ref="M31" si="57">IF(F31="gestion","impacto",IF(F31="corrupcion","impactocorrupcion",IF(F31="seguridad_de_la_informacion","impacto","")))</f>
        <v/>
      </c>
      <c r="N31" s="372"/>
      <c r="O31" s="372"/>
      <c r="P31" s="399" t="str">
        <f t="shared" ref="P31" si="58">N31&amp;O31</f>
        <v/>
      </c>
      <c r="Q31" s="405" t="str">
        <f>IFERROR(VLOOKUP(P31,[2]FORMULAS!$B$38:$C$62,2,FALSE),"")</f>
        <v/>
      </c>
      <c r="R31" s="405"/>
      <c r="S31" s="375"/>
      <c r="T31" s="375"/>
      <c r="U31" s="228"/>
      <c r="V31" s="217">
        <f>IF(U31="Asignado",15,0)</f>
        <v>0</v>
      </c>
      <c r="W31" s="228"/>
      <c r="X31" s="217">
        <f>IF(W31="Adecuado",15,0)</f>
        <v>0</v>
      </c>
      <c r="Y31" s="228"/>
      <c r="Z31" s="217">
        <f>IF(Y31="Oportuna",15,0)</f>
        <v>0</v>
      </c>
      <c r="AA31" s="228"/>
      <c r="AB31" s="217">
        <f>IF(AA31="Prevenir",15,IF(AA31="Detectar",10,0))</f>
        <v>0</v>
      </c>
      <c r="AC31" s="228"/>
      <c r="AD31" s="217">
        <f>IF(AC31="Confiable",15,0)</f>
        <v>0</v>
      </c>
      <c r="AE31" s="228"/>
      <c r="AF31" s="217">
        <f>IF(AE31="Se investigan y resuelven oportunamente",15,0)</f>
        <v>0</v>
      </c>
      <c r="AG31" s="228"/>
      <c r="AH31" s="217">
        <f>IF(AG31="Completa",10,IF(AG31="incompleta",5,0))</f>
        <v>0</v>
      </c>
      <c r="AI31" s="229"/>
      <c r="AJ31" s="229" t="str">
        <f>IF(AI31&gt;=96,"Fuerte",IF(AI31&gt;=86,"Moderado",IF(AI31&gt;=1,"Débil","")))</f>
        <v/>
      </c>
      <c r="AK31" s="230"/>
      <c r="AL31" s="229" t="str">
        <f>IF(AK31="Siempre se ejecuta","Fuerte",IF(AK31="Algunas veces","Moderado",IF(AK31="no se ejecuta","Débil","")))</f>
        <v/>
      </c>
      <c r="AM31" s="229" t="str">
        <f>AJ31&amp;AL31</f>
        <v/>
      </c>
      <c r="AN31" s="229" t="str">
        <f>IFERROR(VLOOKUP(AM31,[2]FORMULAS!$B$70:$D$78,3,FALSE),"")</f>
        <v/>
      </c>
      <c r="AO31" s="229" t="str">
        <f>IF(AN31="fuerte",100,IF(AN31="Moderado",50,IF(AN31="débil",0,"")))</f>
        <v/>
      </c>
      <c r="AP31" s="393">
        <f>IFERROR(AVERAGE(AO31:AO34),0)</f>
        <v>0</v>
      </c>
      <c r="AQ31" s="393" t="str">
        <f>IF(AP31&gt;=100,"Fuerte",IF(AP31&gt;=50,"Moderado",IF(AP31&gt;=1,"Débil","")))</f>
        <v/>
      </c>
      <c r="AR31" s="396"/>
      <c r="AS31" s="396"/>
      <c r="AT31" s="393" t="str">
        <f>+AQ31&amp;AR31&amp;AS31</f>
        <v/>
      </c>
      <c r="AU31" s="393">
        <f>IFERROR(VLOOKUP(AT31,[2]FORMULAS!$B$95:$D$102,2,FALSE),0)</f>
        <v>0</v>
      </c>
      <c r="AV31" s="393">
        <f>IFERROR(VLOOKUP(AT31,[2]FORMULAS!$B$95:$D$102,3,FALSE),0)</f>
        <v>0</v>
      </c>
      <c r="AW31" s="372"/>
      <c r="AX31" s="372"/>
      <c r="AY31" s="399" t="str">
        <f>AW31&amp;AX31</f>
        <v/>
      </c>
      <c r="AZ31" s="402" t="str">
        <f>IFERROR(VLOOKUP(AY31,[2]FORMULAS!$B$38:$C$62,2,FALSE),"")</f>
        <v/>
      </c>
      <c r="BA31" s="405"/>
      <c r="BB31" s="231"/>
      <c r="BC31" s="232"/>
      <c r="BD31" s="232"/>
      <c r="BE31" s="203"/>
      <c r="BF31" s="233"/>
      <c r="BG31" s="261"/>
      <c r="BH31" s="232"/>
      <c r="BI31" s="232"/>
      <c r="BJ31" s="246"/>
    </row>
    <row r="32" spans="2:62" s="226" customFormat="1" ht="19.5" customHeight="1" x14ac:dyDescent="0.25">
      <c r="B32" s="372"/>
      <c r="C32" s="372"/>
      <c r="D32" s="375"/>
      <c r="E32" s="375"/>
      <c r="F32" s="372"/>
      <c r="G32" s="372"/>
      <c r="H32" s="375"/>
      <c r="I32" s="378"/>
      <c r="J32" s="378"/>
      <c r="K32" s="247"/>
      <c r="L32" s="247"/>
      <c r="M32" s="399"/>
      <c r="N32" s="372"/>
      <c r="O32" s="372"/>
      <c r="P32" s="399"/>
      <c r="Q32" s="405"/>
      <c r="R32" s="405"/>
      <c r="S32" s="375"/>
      <c r="T32" s="375"/>
      <c r="U32" s="228"/>
      <c r="V32" s="217">
        <f t="shared" ref="V32:V34" si="59">IF(U32="Asignado",15,0)</f>
        <v>0</v>
      </c>
      <c r="W32" s="228"/>
      <c r="X32" s="217">
        <f t="shared" ref="X32:X34" si="60">IF(W32="Adecuado",15,0)</f>
        <v>0</v>
      </c>
      <c r="Y32" s="228"/>
      <c r="Z32" s="217">
        <f t="shared" ref="Z32:Z34" si="61">IF(Y32="Oportuna",15,0)</f>
        <v>0</v>
      </c>
      <c r="AA32" s="228"/>
      <c r="AB32" s="217">
        <f t="shared" ref="AB32:AB34" si="62">IF(AA32="Prevenir",15,IF(AA32="Detectar",10,0))</f>
        <v>0</v>
      </c>
      <c r="AC32" s="228"/>
      <c r="AD32" s="217">
        <f t="shared" ref="AD32:AD34" si="63">IF(AC32="Confiable",15,0)</f>
        <v>0</v>
      </c>
      <c r="AE32" s="228"/>
      <c r="AF32" s="217">
        <f t="shared" ref="AF32:AF34" si="64">IF(AE32="Se investigan y resuelven oportunamente",15,0)</f>
        <v>0</v>
      </c>
      <c r="AG32" s="228"/>
      <c r="AH32" s="217">
        <f t="shared" ref="AH32:AH34" si="65">IF(AG32="Completa",10,IF(AG32="incompleta",5,0))</f>
        <v>0</v>
      </c>
      <c r="AI32" s="229"/>
      <c r="AJ32" s="229" t="str">
        <f>IF(AI32&gt;=96,"Fuerte",IF(AI32&gt;=86,"Moderado",IF(AI32&gt;=1,"Débil","")))</f>
        <v/>
      </c>
      <c r="AK32" s="230"/>
      <c r="AL32" s="229" t="str">
        <f t="shared" ref="AL32:AL34" si="66">IF(AK32="Siempre se ejecuta","Fuerte",IF(AK32="Algunas veces","Moderado",IF(AK32="no se ejecuta","Débil","")))</f>
        <v/>
      </c>
      <c r="AM32" s="229" t="str">
        <f t="shared" ref="AM32:AM34" si="67">AJ32&amp;AL32</f>
        <v/>
      </c>
      <c r="AN32" s="229" t="str">
        <f>IFERROR(VLOOKUP(AM32,[2]FORMULAS!$B$70:$D$78,3,FALSE),"")</f>
        <v/>
      </c>
      <c r="AO32" s="229" t="str">
        <f t="shared" ref="AO32:AO34" si="68">IF(AN32="fuerte",100,IF(AN32="Moderado",50,IF(AN32="débil",0,"")))</f>
        <v/>
      </c>
      <c r="AP32" s="393"/>
      <c r="AQ32" s="393"/>
      <c r="AR32" s="396"/>
      <c r="AS32" s="396"/>
      <c r="AT32" s="393"/>
      <c r="AU32" s="393"/>
      <c r="AV32" s="393"/>
      <c r="AW32" s="372"/>
      <c r="AX32" s="372"/>
      <c r="AY32" s="399"/>
      <c r="AZ32" s="402"/>
      <c r="BA32" s="405"/>
      <c r="BB32" s="231"/>
      <c r="BC32" s="232"/>
      <c r="BD32" s="232"/>
      <c r="BE32" s="203"/>
      <c r="BF32" s="233"/>
      <c r="BG32" s="261"/>
      <c r="BH32" s="232"/>
      <c r="BI32" s="232"/>
      <c r="BJ32" s="246"/>
    </row>
    <row r="33" spans="2:62" s="226" customFormat="1" ht="19.5" customHeight="1" x14ac:dyDescent="0.25">
      <c r="B33" s="372"/>
      <c r="C33" s="372"/>
      <c r="D33" s="375"/>
      <c r="E33" s="375"/>
      <c r="F33" s="372"/>
      <c r="G33" s="372"/>
      <c r="H33" s="375"/>
      <c r="I33" s="378"/>
      <c r="J33" s="378"/>
      <c r="K33" s="247"/>
      <c r="L33" s="247"/>
      <c r="M33" s="399"/>
      <c r="N33" s="372"/>
      <c r="O33" s="372"/>
      <c r="P33" s="399"/>
      <c r="Q33" s="405"/>
      <c r="R33" s="405"/>
      <c r="S33" s="375"/>
      <c r="T33" s="375"/>
      <c r="U33" s="228"/>
      <c r="V33" s="217">
        <f t="shared" si="59"/>
        <v>0</v>
      </c>
      <c r="W33" s="228"/>
      <c r="X33" s="217">
        <f t="shared" si="60"/>
        <v>0</v>
      </c>
      <c r="Y33" s="228"/>
      <c r="Z33" s="217">
        <f t="shared" si="61"/>
        <v>0</v>
      </c>
      <c r="AA33" s="228"/>
      <c r="AB33" s="217">
        <f t="shared" si="62"/>
        <v>0</v>
      </c>
      <c r="AC33" s="228"/>
      <c r="AD33" s="217">
        <f t="shared" si="63"/>
        <v>0</v>
      </c>
      <c r="AE33" s="228"/>
      <c r="AF33" s="217">
        <f t="shared" si="64"/>
        <v>0</v>
      </c>
      <c r="AG33" s="228"/>
      <c r="AH33" s="217">
        <f t="shared" si="65"/>
        <v>0</v>
      </c>
      <c r="AI33" s="229"/>
      <c r="AJ33" s="229" t="str">
        <f t="shared" ref="AJ33:AJ34" si="69">IF(AI33&gt;=96,"Fuerte",IF(AI33&gt;=86,"Moderado",IF(AI33&gt;=1,"Débil","")))</f>
        <v/>
      </c>
      <c r="AK33" s="230"/>
      <c r="AL33" s="229" t="str">
        <f t="shared" si="66"/>
        <v/>
      </c>
      <c r="AM33" s="229" t="str">
        <f t="shared" si="67"/>
        <v/>
      </c>
      <c r="AN33" s="229" t="str">
        <f>IFERROR(VLOOKUP(AM33,[2]FORMULAS!$B$70:$D$78,3,FALSE),"")</f>
        <v/>
      </c>
      <c r="AO33" s="229" t="str">
        <f t="shared" si="68"/>
        <v/>
      </c>
      <c r="AP33" s="393"/>
      <c r="AQ33" s="393"/>
      <c r="AR33" s="396"/>
      <c r="AS33" s="396"/>
      <c r="AT33" s="393"/>
      <c r="AU33" s="393"/>
      <c r="AV33" s="393"/>
      <c r="AW33" s="372"/>
      <c r="AX33" s="372"/>
      <c r="AY33" s="399"/>
      <c r="AZ33" s="402"/>
      <c r="BA33" s="405"/>
      <c r="BB33" s="231"/>
      <c r="BC33" s="232"/>
      <c r="BD33" s="232"/>
      <c r="BE33" s="203"/>
      <c r="BF33" s="233"/>
      <c r="BG33" s="261"/>
      <c r="BH33" s="232"/>
      <c r="BI33" s="232"/>
      <c r="BJ33" s="246"/>
    </row>
    <row r="34" spans="2:62" s="226" customFormat="1" ht="19.5" customHeight="1" x14ac:dyDescent="0.25">
      <c r="B34" s="372"/>
      <c r="C34" s="372"/>
      <c r="D34" s="375"/>
      <c r="E34" s="375"/>
      <c r="F34" s="372"/>
      <c r="G34" s="372"/>
      <c r="H34" s="375"/>
      <c r="I34" s="378"/>
      <c r="J34" s="378"/>
      <c r="K34" s="247"/>
      <c r="L34" s="247"/>
      <c r="M34" s="399"/>
      <c r="N34" s="372"/>
      <c r="O34" s="372"/>
      <c r="P34" s="399"/>
      <c r="Q34" s="405"/>
      <c r="R34" s="405"/>
      <c r="S34" s="375"/>
      <c r="T34" s="375"/>
      <c r="U34" s="228"/>
      <c r="V34" s="217">
        <f t="shared" si="59"/>
        <v>0</v>
      </c>
      <c r="W34" s="228"/>
      <c r="X34" s="217">
        <f t="shared" si="60"/>
        <v>0</v>
      </c>
      <c r="Y34" s="228"/>
      <c r="Z34" s="217">
        <f t="shared" si="61"/>
        <v>0</v>
      </c>
      <c r="AA34" s="228"/>
      <c r="AB34" s="217">
        <f t="shared" si="62"/>
        <v>0</v>
      </c>
      <c r="AC34" s="228"/>
      <c r="AD34" s="217">
        <f t="shared" si="63"/>
        <v>0</v>
      </c>
      <c r="AE34" s="228"/>
      <c r="AF34" s="217">
        <f t="shared" si="64"/>
        <v>0</v>
      </c>
      <c r="AG34" s="228"/>
      <c r="AH34" s="217">
        <f t="shared" si="65"/>
        <v>0</v>
      </c>
      <c r="AI34" s="229"/>
      <c r="AJ34" s="229" t="str">
        <f t="shared" si="69"/>
        <v/>
      </c>
      <c r="AK34" s="230"/>
      <c r="AL34" s="229" t="str">
        <f t="shared" si="66"/>
        <v/>
      </c>
      <c r="AM34" s="229" t="str">
        <f t="shared" si="67"/>
        <v/>
      </c>
      <c r="AN34" s="229" t="str">
        <f>IFERROR(VLOOKUP(AM34,[2]FORMULAS!$B$70:$D$78,3,FALSE),"")</f>
        <v/>
      </c>
      <c r="AO34" s="229" t="str">
        <f t="shared" si="68"/>
        <v/>
      </c>
      <c r="AP34" s="393"/>
      <c r="AQ34" s="393"/>
      <c r="AR34" s="396"/>
      <c r="AS34" s="396"/>
      <c r="AT34" s="393"/>
      <c r="AU34" s="393"/>
      <c r="AV34" s="393"/>
      <c r="AW34" s="372"/>
      <c r="AX34" s="372"/>
      <c r="AY34" s="399"/>
      <c r="AZ34" s="402"/>
      <c r="BA34" s="405"/>
      <c r="BB34" s="249"/>
      <c r="BC34" s="232"/>
      <c r="BD34" s="232"/>
      <c r="BE34" s="231"/>
      <c r="BF34" s="233"/>
      <c r="BG34" s="261"/>
      <c r="BH34" s="232"/>
      <c r="BI34" s="232"/>
      <c r="BJ34" s="246"/>
    </row>
    <row r="35" spans="2:62" s="226" customFormat="1" ht="19.5" customHeight="1" x14ac:dyDescent="0.25">
      <c r="B35" s="372"/>
      <c r="C35" s="372"/>
      <c r="D35" s="375"/>
      <c r="E35" s="375"/>
      <c r="F35" s="372"/>
      <c r="G35" s="372"/>
      <c r="H35" s="375"/>
      <c r="I35" s="378"/>
      <c r="J35" s="378"/>
      <c r="K35" s="247"/>
      <c r="L35" s="247"/>
      <c r="M35" s="399" t="str">
        <f t="shared" ref="M35" si="70">IF(F35="gestion","impacto",IF(F35="corrupcion","impactocorrupcion",IF(F35="seguridad_de_la_informacion","impacto","")))</f>
        <v/>
      </c>
      <c r="N35" s="372"/>
      <c r="O35" s="372"/>
      <c r="P35" s="399" t="str">
        <f t="shared" ref="P35" si="71">N35&amp;O35</f>
        <v/>
      </c>
      <c r="Q35" s="405" t="str">
        <f>IFERROR(VLOOKUP(P35,[2]FORMULAS!$B$38:$C$62,2,FALSE),"")</f>
        <v/>
      </c>
      <c r="R35" s="405"/>
      <c r="S35" s="375"/>
      <c r="T35" s="375"/>
      <c r="U35" s="228"/>
      <c r="V35" s="217">
        <f>IF(U35="Asignado",15,0)</f>
        <v>0</v>
      </c>
      <c r="W35" s="228"/>
      <c r="X35" s="217">
        <f>IF(W35="Adecuado",15,0)</f>
        <v>0</v>
      </c>
      <c r="Y35" s="228"/>
      <c r="Z35" s="217">
        <f>IF(Y35="Oportuna",15,0)</f>
        <v>0</v>
      </c>
      <c r="AA35" s="228"/>
      <c r="AB35" s="217">
        <f>IF(AA35="Prevenir",15,IF(AA35="Detectar",10,0))</f>
        <v>0</v>
      </c>
      <c r="AC35" s="228"/>
      <c r="AD35" s="217">
        <f>IF(AC35="Confiable",15,0)</f>
        <v>0</v>
      </c>
      <c r="AE35" s="228"/>
      <c r="AF35" s="217">
        <f>IF(AE35="Se investigan y resuelven oportunamente",15,0)</f>
        <v>0</v>
      </c>
      <c r="AG35" s="228"/>
      <c r="AH35" s="217">
        <f>IF(AG35="Completa",10,IF(AG35="incompleta",5,0))</f>
        <v>0</v>
      </c>
      <c r="AI35" s="229"/>
      <c r="AJ35" s="229" t="str">
        <f>IF(AI35&gt;=96,"Fuerte",IF(AI35&gt;=86,"Moderado",IF(AI35&gt;=1,"Débil","")))</f>
        <v/>
      </c>
      <c r="AK35" s="230"/>
      <c r="AL35" s="229" t="str">
        <f>IF(AK35="Siempre se ejecuta","Fuerte",IF(AK35="Algunas veces","Moderado",IF(AK35="no se ejecuta","Débil","")))</f>
        <v/>
      </c>
      <c r="AM35" s="229" t="str">
        <f>AJ35&amp;AL35</f>
        <v/>
      </c>
      <c r="AN35" s="229" t="str">
        <f>IFERROR(VLOOKUP(AM35,[2]FORMULAS!$B$70:$D$78,3,FALSE),"")</f>
        <v/>
      </c>
      <c r="AO35" s="229" t="str">
        <f>IF(AN35="fuerte",100,IF(AN35="Moderado",50,IF(AN35="débil",0,"")))</f>
        <v/>
      </c>
      <c r="AP35" s="393">
        <f>IFERROR(AVERAGE(AO35:AO38),0)</f>
        <v>0</v>
      </c>
      <c r="AQ35" s="393" t="str">
        <f>IF(AP35&gt;=100,"Fuerte",IF(AP35&gt;=50,"Moderado",IF(AP35&gt;=1,"Débil","")))</f>
        <v/>
      </c>
      <c r="AR35" s="396"/>
      <c r="AS35" s="396"/>
      <c r="AT35" s="393" t="str">
        <f>+AQ35&amp;AR35&amp;AS35</f>
        <v/>
      </c>
      <c r="AU35" s="393">
        <f>IFERROR(VLOOKUP(AT35,[2]FORMULAS!$B$95:$D$102,2,FALSE),0)</f>
        <v>0</v>
      </c>
      <c r="AV35" s="393">
        <f>IFERROR(VLOOKUP(AT35,[2]FORMULAS!$B$95:$D$102,3,FALSE),0)</f>
        <v>0</v>
      </c>
      <c r="AW35" s="372"/>
      <c r="AX35" s="372"/>
      <c r="AY35" s="399" t="str">
        <f>AW35&amp;AX35</f>
        <v/>
      </c>
      <c r="AZ35" s="402" t="str">
        <f>IFERROR(VLOOKUP(AY35,[2]FORMULAS!$B$38:$C$62,2,FALSE),"")</f>
        <v/>
      </c>
      <c r="BA35" s="405"/>
      <c r="BB35" s="231"/>
      <c r="BC35" s="232"/>
      <c r="BD35" s="232"/>
      <c r="BE35" s="203"/>
      <c r="BF35" s="233"/>
      <c r="BG35" s="261"/>
      <c r="BH35" s="232"/>
      <c r="BI35" s="232"/>
      <c r="BJ35" s="246"/>
    </row>
    <row r="36" spans="2:62" s="226" customFormat="1" ht="19.5" customHeight="1" x14ac:dyDescent="0.25">
      <c r="B36" s="372"/>
      <c r="C36" s="372"/>
      <c r="D36" s="375"/>
      <c r="E36" s="375"/>
      <c r="F36" s="372"/>
      <c r="G36" s="372"/>
      <c r="H36" s="375"/>
      <c r="I36" s="378"/>
      <c r="J36" s="378"/>
      <c r="K36" s="247"/>
      <c r="L36" s="247"/>
      <c r="M36" s="399"/>
      <c r="N36" s="372"/>
      <c r="O36" s="372"/>
      <c r="P36" s="399"/>
      <c r="Q36" s="405"/>
      <c r="R36" s="405"/>
      <c r="S36" s="375"/>
      <c r="T36" s="375"/>
      <c r="U36" s="228"/>
      <c r="V36" s="217">
        <f t="shared" ref="V36:V38" si="72">IF(U36="Asignado",15,0)</f>
        <v>0</v>
      </c>
      <c r="W36" s="228"/>
      <c r="X36" s="217">
        <f t="shared" ref="X36:X38" si="73">IF(W36="Adecuado",15,0)</f>
        <v>0</v>
      </c>
      <c r="Y36" s="228"/>
      <c r="Z36" s="217">
        <f t="shared" ref="Z36:Z38" si="74">IF(Y36="Oportuna",15,0)</f>
        <v>0</v>
      </c>
      <c r="AA36" s="228"/>
      <c r="AB36" s="217">
        <f t="shared" ref="AB36:AB38" si="75">IF(AA36="Prevenir",15,IF(AA36="Detectar",10,0))</f>
        <v>0</v>
      </c>
      <c r="AC36" s="228"/>
      <c r="AD36" s="217">
        <f t="shared" ref="AD36:AD38" si="76">IF(AC36="Confiable",15,0)</f>
        <v>0</v>
      </c>
      <c r="AE36" s="228"/>
      <c r="AF36" s="217">
        <f t="shared" ref="AF36:AF38" si="77">IF(AE36="Se investigan y resuelven oportunamente",15,0)</f>
        <v>0</v>
      </c>
      <c r="AG36" s="228"/>
      <c r="AH36" s="217">
        <f t="shared" ref="AH36:AH38" si="78">IF(AG36="Completa",10,IF(AG36="incompleta",5,0))</f>
        <v>0</v>
      </c>
      <c r="AI36" s="229"/>
      <c r="AJ36" s="229" t="str">
        <f>IF(AI36&gt;=96,"Fuerte",IF(AI36&gt;=86,"Moderado",IF(AI36&gt;=1,"Débil","")))</f>
        <v/>
      </c>
      <c r="AK36" s="230"/>
      <c r="AL36" s="229" t="str">
        <f t="shared" ref="AL36:AL38" si="79">IF(AK36="Siempre se ejecuta","Fuerte",IF(AK36="Algunas veces","Moderado",IF(AK36="no se ejecuta","Débil","")))</f>
        <v/>
      </c>
      <c r="AM36" s="229" t="str">
        <f t="shared" ref="AM36:AM38" si="80">AJ36&amp;AL36</f>
        <v/>
      </c>
      <c r="AN36" s="229" t="str">
        <f>IFERROR(VLOOKUP(AM36,[2]FORMULAS!$B$70:$D$78,3,FALSE),"")</f>
        <v/>
      </c>
      <c r="AO36" s="229" t="str">
        <f t="shared" ref="AO36:AO38" si="81">IF(AN36="fuerte",100,IF(AN36="Moderado",50,IF(AN36="débil",0,"")))</f>
        <v/>
      </c>
      <c r="AP36" s="393"/>
      <c r="AQ36" s="393"/>
      <c r="AR36" s="396"/>
      <c r="AS36" s="396"/>
      <c r="AT36" s="393"/>
      <c r="AU36" s="393"/>
      <c r="AV36" s="393"/>
      <c r="AW36" s="372"/>
      <c r="AX36" s="372"/>
      <c r="AY36" s="399"/>
      <c r="AZ36" s="402"/>
      <c r="BA36" s="405"/>
      <c r="BB36" s="231"/>
      <c r="BC36" s="232"/>
      <c r="BD36" s="232"/>
      <c r="BE36" s="203"/>
      <c r="BF36" s="233"/>
      <c r="BG36" s="261"/>
      <c r="BH36" s="232"/>
      <c r="BI36" s="232"/>
      <c r="BJ36" s="246"/>
    </row>
    <row r="37" spans="2:62" s="226" customFormat="1" ht="19.5" customHeight="1" x14ac:dyDescent="0.25">
      <c r="B37" s="372"/>
      <c r="C37" s="372"/>
      <c r="D37" s="375"/>
      <c r="E37" s="375"/>
      <c r="F37" s="372"/>
      <c r="G37" s="372"/>
      <c r="H37" s="375"/>
      <c r="I37" s="378"/>
      <c r="J37" s="378"/>
      <c r="K37" s="247"/>
      <c r="L37" s="247"/>
      <c r="M37" s="399"/>
      <c r="N37" s="372"/>
      <c r="O37" s="372"/>
      <c r="P37" s="399"/>
      <c r="Q37" s="405"/>
      <c r="R37" s="405"/>
      <c r="S37" s="375"/>
      <c r="T37" s="375"/>
      <c r="U37" s="228"/>
      <c r="V37" s="217">
        <f t="shared" si="72"/>
        <v>0</v>
      </c>
      <c r="W37" s="228"/>
      <c r="X37" s="217">
        <f t="shared" si="73"/>
        <v>0</v>
      </c>
      <c r="Y37" s="228"/>
      <c r="Z37" s="217">
        <f t="shared" si="74"/>
        <v>0</v>
      </c>
      <c r="AA37" s="228"/>
      <c r="AB37" s="217">
        <f t="shared" si="75"/>
        <v>0</v>
      </c>
      <c r="AC37" s="228"/>
      <c r="AD37" s="217">
        <f t="shared" si="76"/>
        <v>0</v>
      </c>
      <c r="AE37" s="228"/>
      <c r="AF37" s="217">
        <f t="shared" si="77"/>
        <v>0</v>
      </c>
      <c r="AG37" s="228"/>
      <c r="AH37" s="217">
        <f t="shared" si="78"/>
        <v>0</v>
      </c>
      <c r="AI37" s="229"/>
      <c r="AJ37" s="229" t="str">
        <f t="shared" ref="AJ37:AJ38" si="82">IF(AI37&gt;=96,"Fuerte",IF(AI37&gt;=86,"Moderado",IF(AI37&gt;=1,"Débil","")))</f>
        <v/>
      </c>
      <c r="AK37" s="230"/>
      <c r="AL37" s="229" t="str">
        <f t="shared" si="79"/>
        <v/>
      </c>
      <c r="AM37" s="229" t="str">
        <f t="shared" si="80"/>
        <v/>
      </c>
      <c r="AN37" s="229" t="str">
        <f>IFERROR(VLOOKUP(AM37,[2]FORMULAS!$B$70:$D$78,3,FALSE),"")</f>
        <v/>
      </c>
      <c r="AO37" s="229" t="str">
        <f t="shared" si="81"/>
        <v/>
      </c>
      <c r="AP37" s="393"/>
      <c r="AQ37" s="393"/>
      <c r="AR37" s="396"/>
      <c r="AS37" s="396"/>
      <c r="AT37" s="393"/>
      <c r="AU37" s="393"/>
      <c r="AV37" s="393"/>
      <c r="AW37" s="372"/>
      <c r="AX37" s="372"/>
      <c r="AY37" s="399"/>
      <c r="AZ37" s="402"/>
      <c r="BA37" s="405"/>
      <c r="BB37" s="231"/>
      <c r="BC37" s="232"/>
      <c r="BD37" s="232"/>
      <c r="BE37" s="203"/>
      <c r="BF37" s="233"/>
      <c r="BG37" s="261"/>
      <c r="BH37" s="232"/>
      <c r="BI37" s="232"/>
      <c r="BJ37" s="246"/>
    </row>
    <row r="38" spans="2:62" s="226" customFormat="1" ht="19.5" customHeight="1" x14ac:dyDescent="0.25">
      <c r="B38" s="372"/>
      <c r="C38" s="372"/>
      <c r="D38" s="375"/>
      <c r="E38" s="375"/>
      <c r="F38" s="372"/>
      <c r="G38" s="372"/>
      <c r="H38" s="375"/>
      <c r="I38" s="378"/>
      <c r="J38" s="378"/>
      <c r="K38" s="247"/>
      <c r="L38" s="247"/>
      <c r="M38" s="399"/>
      <c r="N38" s="372"/>
      <c r="O38" s="372"/>
      <c r="P38" s="399"/>
      <c r="Q38" s="405"/>
      <c r="R38" s="405"/>
      <c r="S38" s="375"/>
      <c r="T38" s="375"/>
      <c r="U38" s="228"/>
      <c r="V38" s="217">
        <f t="shared" si="72"/>
        <v>0</v>
      </c>
      <c r="W38" s="228"/>
      <c r="X38" s="217">
        <f t="shared" si="73"/>
        <v>0</v>
      </c>
      <c r="Y38" s="228"/>
      <c r="Z38" s="217">
        <f t="shared" si="74"/>
        <v>0</v>
      </c>
      <c r="AA38" s="228"/>
      <c r="AB38" s="217">
        <f t="shared" si="75"/>
        <v>0</v>
      </c>
      <c r="AC38" s="228"/>
      <c r="AD38" s="217">
        <f t="shared" si="76"/>
        <v>0</v>
      </c>
      <c r="AE38" s="228"/>
      <c r="AF38" s="217">
        <f t="shared" si="77"/>
        <v>0</v>
      </c>
      <c r="AG38" s="228"/>
      <c r="AH38" s="217">
        <f t="shared" si="78"/>
        <v>0</v>
      </c>
      <c r="AI38" s="229"/>
      <c r="AJ38" s="229" t="str">
        <f t="shared" si="82"/>
        <v/>
      </c>
      <c r="AK38" s="230"/>
      <c r="AL38" s="229" t="str">
        <f t="shared" si="79"/>
        <v/>
      </c>
      <c r="AM38" s="229" t="str">
        <f t="shared" si="80"/>
        <v/>
      </c>
      <c r="AN38" s="229" t="str">
        <f>IFERROR(VLOOKUP(AM38,[2]FORMULAS!$B$70:$D$78,3,FALSE),"")</f>
        <v/>
      </c>
      <c r="AO38" s="229" t="str">
        <f t="shared" si="81"/>
        <v/>
      </c>
      <c r="AP38" s="393"/>
      <c r="AQ38" s="393"/>
      <c r="AR38" s="396"/>
      <c r="AS38" s="396"/>
      <c r="AT38" s="393"/>
      <c r="AU38" s="393"/>
      <c r="AV38" s="393"/>
      <c r="AW38" s="372"/>
      <c r="AX38" s="372"/>
      <c r="AY38" s="399"/>
      <c r="AZ38" s="402"/>
      <c r="BA38" s="405"/>
      <c r="BB38" s="249"/>
      <c r="BC38" s="232"/>
      <c r="BD38" s="232"/>
      <c r="BE38" s="231"/>
      <c r="BF38" s="233"/>
      <c r="BG38" s="261"/>
      <c r="BH38" s="232"/>
      <c r="BI38" s="232"/>
      <c r="BJ38" s="246"/>
    </row>
    <row r="39" spans="2:62" s="226" customFormat="1" ht="19.5" customHeight="1" x14ac:dyDescent="0.25">
      <c r="B39" s="372"/>
      <c r="C39" s="372"/>
      <c r="D39" s="375"/>
      <c r="E39" s="375"/>
      <c r="F39" s="372"/>
      <c r="G39" s="372"/>
      <c r="H39" s="375"/>
      <c r="I39" s="378"/>
      <c r="J39" s="378"/>
      <c r="K39" s="247"/>
      <c r="L39" s="247"/>
      <c r="M39" s="399" t="str">
        <f t="shared" ref="M39" si="83">IF(F39="gestion","impacto",IF(F39="corrupcion","impactocorrupcion",IF(F39="seguridad_de_la_informacion","impacto","")))</f>
        <v/>
      </c>
      <c r="N39" s="372"/>
      <c r="O39" s="372"/>
      <c r="P39" s="399" t="str">
        <f t="shared" ref="P39" si="84">N39&amp;O39</f>
        <v/>
      </c>
      <c r="Q39" s="405" t="str">
        <f>IFERROR(VLOOKUP(P39,[2]FORMULAS!$B$38:$C$62,2,FALSE),"")</f>
        <v/>
      </c>
      <c r="R39" s="405"/>
      <c r="S39" s="375"/>
      <c r="T39" s="375"/>
      <c r="U39" s="228"/>
      <c r="V39" s="217">
        <f>IF(U39="Asignado",15,0)</f>
        <v>0</v>
      </c>
      <c r="W39" s="228"/>
      <c r="X39" s="217">
        <f>IF(W39="Adecuado",15,0)</f>
        <v>0</v>
      </c>
      <c r="Y39" s="228"/>
      <c r="Z39" s="217">
        <f>IF(Y39="Oportuna",15,0)</f>
        <v>0</v>
      </c>
      <c r="AA39" s="228"/>
      <c r="AB39" s="217">
        <f>IF(AA39="Prevenir",15,IF(AA39="Detectar",10,0))</f>
        <v>0</v>
      </c>
      <c r="AC39" s="228"/>
      <c r="AD39" s="217">
        <f>IF(AC39="Confiable",15,0)</f>
        <v>0</v>
      </c>
      <c r="AE39" s="228"/>
      <c r="AF39" s="217">
        <f>IF(AE39="Se investigan y resuelven oportunamente",15,0)</f>
        <v>0</v>
      </c>
      <c r="AG39" s="228"/>
      <c r="AH39" s="217">
        <f>IF(AG39="Completa",10,IF(AG39="incompleta",5,0))</f>
        <v>0</v>
      </c>
      <c r="AI39" s="229"/>
      <c r="AJ39" s="229" t="str">
        <f>IF(AI39&gt;=96,"Fuerte",IF(AI39&gt;=86,"Moderado",IF(AI39&gt;=1,"Débil","")))</f>
        <v/>
      </c>
      <c r="AK39" s="230"/>
      <c r="AL39" s="229" t="str">
        <f>IF(AK39="Siempre se ejecuta","Fuerte",IF(AK39="Algunas veces","Moderado",IF(AK39="no se ejecuta","Débil","")))</f>
        <v/>
      </c>
      <c r="AM39" s="229" t="str">
        <f>AJ39&amp;AL39</f>
        <v/>
      </c>
      <c r="AN39" s="229" t="str">
        <f>IFERROR(VLOOKUP(AM39,[2]FORMULAS!$B$70:$D$78,3,FALSE),"")</f>
        <v/>
      </c>
      <c r="AO39" s="229" t="str">
        <f>IF(AN39="fuerte",100,IF(AN39="Moderado",50,IF(AN39="débil",0,"")))</f>
        <v/>
      </c>
      <c r="AP39" s="393">
        <f>IFERROR(AVERAGE(AO39:AO42),0)</f>
        <v>0</v>
      </c>
      <c r="AQ39" s="393" t="str">
        <f>IF(AP39&gt;=100,"Fuerte",IF(AP39&gt;=50,"Moderado",IF(AP39&gt;=1,"Débil","")))</f>
        <v/>
      </c>
      <c r="AR39" s="396"/>
      <c r="AS39" s="396"/>
      <c r="AT39" s="393" t="str">
        <f>+AQ39&amp;AR39&amp;AS39</f>
        <v/>
      </c>
      <c r="AU39" s="393">
        <f>IFERROR(VLOOKUP(AT39,[2]FORMULAS!$B$95:$D$102,2,FALSE),0)</f>
        <v>0</v>
      </c>
      <c r="AV39" s="393">
        <f>IFERROR(VLOOKUP(AT39,[2]FORMULAS!$B$95:$D$102,3,FALSE),0)</f>
        <v>0</v>
      </c>
      <c r="AW39" s="372"/>
      <c r="AX39" s="372"/>
      <c r="AY39" s="399" t="str">
        <f>AW39&amp;AX39</f>
        <v/>
      </c>
      <c r="AZ39" s="402" t="str">
        <f>IFERROR(VLOOKUP(AY39,[2]FORMULAS!$B$38:$C$62,2,FALSE),"")</f>
        <v/>
      </c>
      <c r="BA39" s="405"/>
      <c r="BB39" s="231"/>
      <c r="BC39" s="232"/>
      <c r="BD39" s="232"/>
      <c r="BE39" s="203"/>
      <c r="BF39" s="233"/>
      <c r="BG39" s="261"/>
      <c r="BH39" s="232"/>
      <c r="BI39" s="232"/>
      <c r="BJ39" s="246"/>
    </row>
    <row r="40" spans="2:62" s="226" customFormat="1" ht="19.5" customHeight="1" x14ac:dyDescent="0.25">
      <c r="B40" s="372"/>
      <c r="C40" s="372"/>
      <c r="D40" s="375"/>
      <c r="E40" s="375"/>
      <c r="F40" s="372"/>
      <c r="G40" s="372"/>
      <c r="H40" s="375"/>
      <c r="I40" s="378"/>
      <c r="J40" s="378"/>
      <c r="K40" s="247"/>
      <c r="L40" s="247"/>
      <c r="M40" s="399"/>
      <c r="N40" s="372"/>
      <c r="O40" s="372"/>
      <c r="P40" s="399"/>
      <c r="Q40" s="405"/>
      <c r="R40" s="405"/>
      <c r="S40" s="375"/>
      <c r="T40" s="375"/>
      <c r="U40" s="228"/>
      <c r="V40" s="217">
        <f t="shared" ref="V40:V42" si="85">IF(U40="Asignado",15,0)</f>
        <v>0</v>
      </c>
      <c r="W40" s="228"/>
      <c r="X40" s="217">
        <f t="shared" ref="X40:X42" si="86">IF(W40="Adecuado",15,0)</f>
        <v>0</v>
      </c>
      <c r="Y40" s="228"/>
      <c r="Z40" s="217">
        <f t="shared" ref="Z40:Z42" si="87">IF(Y40="Oportuna",15,0)</f>
        <v>0</v>
      </c>
      <c r="AA40" s="228"/>
      <c r="AB40" s="217">
        <f t="shared" ref="AB40:AB42" si="88">IF(AA40="Prevenir",15,IF(AA40="Detectar",10,0))</f>
        <v>0</v>
      </c>
      <c r="AC40" s="228"/>
      <c r="AD40" s="217">
        <f t="shared" ref="AD40:AD42" si="89">IF(AC40="Confiable",15,0)</f>
        <v>0</v>
      </c>
      <c r="AE40" s="228"/>
      <c r="AF40" s="217">
        <f t="shared" ref="AF40:AF42" si="90">IF(AE40="Se investigan y resuelven oportunamente",15,0)</f>
        <v>0</v>
      </c>
      <c r="AG40" s="228"/>
      <c r="AH40" s="217">
        <f t="shared" ref="AH40:AH42" si="91">IF(AG40="Completa",10,IF(AG40="incompleta",5,0))</f>
        <v>0</v>
      </c>
      <c r="AI40" s="229"/>
      <c r="AJ40" s="229" t="str">
        <f>IF(AI40&gt;=96,"Fuerte",IF(AI40&gt;=86,"Moderado",IF(AI40&gt;=1,"Débil","")))</f>
        <v/>
      </c>
      <c r="AK40" s="230"/>
      <c r="AL40" s="229" t="str">
        <f t="shared" ref="AL40:AL42" si="92">IF(AK40="Siempre se ejecuta","Fuerte",IF(AK40="Algunas veces","Moderado",IF(AK40="no se ejecuta","Débil","")))</f>
        <v/>
      </c>
      <c r="AM40" s="229" t="str">
        <f t="shared" ref="AM40:AM42" si="93">AJ40&amp;AL40</f>
        <v/>
      </c>
      <c r="AN40" s="229" t="str">
        <f>IFERROR(VLOOKUP(AM40,[2]FORMULAS!$B$70:$D$78,3,FALSE),"")</f>
        <v/>
      </c>
      <c r="AO40" s="229" t="str">
        <f t="shared" ref="AO40:AO42" si="94">IF(AN40="fuerte",100,IF(AN40="Moderado",50,IF(AN40="débil",0,"")))</f>
        <v/>
      </c>
      <c r="AP40" s="393"/>
      <c r="AQ40" s="393"/>
      <c r="AR40" s="396"/>
      <c r="AS40" s="396"/>
      <c r="AT40" s="393"/>
      <c r="AU40" s="393"/>
      <c r="AV40" s="393"/>
      <c r="AW40" s="372"/>
      <c r="AX40" s="372"/>
      <c r="AY40" s="399"/>
      <c r="AZ40" s="402"/>
      <c r="BA40" s="405"/>
      <c r="BB40" s="231"/>
      <c r="BC40" s="232"/>
      <c r="BD40" s="232"/>
      <c r="BE40" s="203"/>
      <c r="BF40" s="233"/>
      <c r="BG40" s="261"/>
      <c r="BH40" s="232"/>
      <c r="BI40" s="232"/>
      <c r="BJ40" s="246"/>
    </row>
    <row r="41" spans="2:62" s="226" customFormat="1" ht="19.5" customHeight="1" x14ac:dyDescent="0.25">
      <c r="B41" s="372"/>
      <c r="C41" s="372"/>
      <c r="D41" s="375"/>
      <c r="E41" s="375"/>
      <c r="F41" s="372"/>
      <c r="G41" s="372"/>
      <c r="H41" s="375"/>
      <c r="I41" s="378"/>
      <c r="J41" s="378"/>
      <c r="K41" s="247"/>
      <c r="L41" s="247"/>
      <c r="M41" s="399"/>
      <c r="N41" s="372"/>
      <c r="O41" s="372"/>
      <c r="P41" s="399"/>
      <c r="Q41" s="405"/>
      <c r="R41" s="405"/>
      <c r="S41" s="375"/>
      <c r="T41" s="375"/>
      <c r="U41" s="228"/>
      <c r="V41" s="217">
        <f t="shared" si="85"/>
        <v>0</v>
      </c>
      <c r="W41" s="228"/>
      <c r="X41" s="217">
        <f t="shared" si="86"/>
        <v>0</v>
      </c>
      <c r="Y41" s="228"/>
      <c r="Z41" s="217">
        <f t="shared" si="87"/>
        <v>0</v>
      </c>
      <c r="AA41" s="228"/>
      <c r="AB41" s="217">
        <f t="shared" si="88"/>
        <v>0</v>
      </c>
      <c r="AC41" s="228"/>
      <c r="AD41" s="217">
        <f t="shared" si="89"/>
        <v>0</v>
      </c>
      <c r="AE41" s="228"/>
      <c r="AF41" s="217">
        <f t="shared" si="90"/>
        <v>0</v>
      </c>
      <c r="AG41" s="228"/>
      <c r="AH41" s="217">
        <f t="shared" si="91"/>
        <v>0</v>
      </c>
      <c r="AI41" s="229"/>
      <c r="AJ41" s="229" t="str">
        <f t="shared" ref="AJ41:AJ42" si="95">IF(AI41&gt;=96,"Fuerte",IF(AI41&gt;=86,"Moderado",IF(AI41&gt;=1,"Débil","")))</f>
        <v/>
      </c>
      <c r="AK41" s="230"/>
      <c r="AL41" s="229" t="str">
        <f t="shared" si="92"/>
        <v/>
      </c>
      <c r="AM41" s="229" t="str">
        <f t="shared" si="93"/>
        <v/>
      </c>
      <c r="AN41" s="229" t="str">
        <f>IFERROR(VLOOKUP(AM41,[2]FORMULAS!$B$70:$D$78,3,FALSE),"")</f>
        <v/>
      </c>
      <c r="AO41" s="229" t="str">
        <f t="shared" si="94"/>
        <v/>
      </c>
      <c r="AP41" s="393"/>
      <c r="AQ41" s="393"/>
      <c r="AR41" s="396"/>
      <c r="AS41" s="396"/>
      <c r="AT41" s="393"/>
      <c r="AU41" s="393"/>
      <c r="AV41" s="393"/>
      <c r="AW41" s="372"/>
      <c r="AX41" s="372"/>
      <c r="AY41" s="399"/>
      <c r="AZ41" s="402"/>
      <c r="BA41" s="405"/>
      <c r="BB41" s="231"/>
      <c r="BC41" s="232"/>
      <c r="BD41" s="232"/>
      <c r="BE41" s="203"/>
      <c r="BF41" s="233"/>
      <c r="BG41" s="261"/>
      <c r="BH41" s="232"/>
      <c r="BI41" s="232"/>
      <c r="BJ41" s="246"/>
    </row>
    <row r="42" spans="2:62" s="226" customFormat="1" ht="19.5" customHeight="1" x14ac:dyDescent="0.25">
      <c r="B42" s="372"/>
      <c r="C42" s="372"/>
      <c r="D42" s="375"/>
      <c r="E42" s="375"/>
      <c r="F42" s="372"/>
      <c r="G42" s="372"/>
      <c r="H42" s="375"/>
      <c r="I42" s="378"/>
      <c r="J42" s="378"/>
      <c r="K42" s="247"/>
      <c r="L42" s="247"/>
      <c r="M42" s="399"/>
      <c r="N42" s="372"/>
      <c r="O42" s="372"/>
      <c r="P42" s="399"/>
      <c r="Q42" s="405"/>
      <c r="R42" s="405"/>
      <c r="S42" s="375"/>
      <c r="T42" s="375"/>
      <c r="U42" s="228"/>
      <c r="V42" s="217">
        <f t="shared" si="85"/>
        <v>0</v>
      </c>
      <c r="W42" s="228"/>
      <c r="X42" s="217">
        <f t="shared" si="86"/>
        <v>0</v>
      </c>
      <c r="Y42" s="228"/>
      <c r="Z42" s="217">
        <f t="shared" si="87"/>
        <v>0</v>
      </c>
      <c r="AA42" s="228"/>
      <c r="AB42" s="217">
        <f t="shared" si="88"/>
        <v>0</v>
      </c>
      <c r="AC42" s="228"/>
      <c r="AD42" s="217">
        <f t="shared" si="89"/>
        <v>0</v>
      </c>
      <c r="AE42" s="228"/>
      <c r="AF42" s="217">
        <f t="shared" si="90"/>
        <v>0</v>
      </c>
      <c r="AG42" s="228"/>
      <c r="AH42" s="217">
        <f t="shared" si="91"/>
        <v>0</v>
      </c>
      <c r="AI42" s="229"/>
      <c r="AJ42" s="229" t="str">
        <f t="shared" si="95"/>
        <v/>
      </c>
      <c r="AK42" s="230"/>
      <c r="AL42" s="229" t="str">
        <f t="shared" si="92"/>
        <v/>
      </c>
      <c r="AM42" s="229" t="str">
        <f t="shared" si="93"/>
        <v/>
      </c>
      <c r="AN42" s="229" t="str">
        <f>IFERROR(VLOOKUP(AM42,[2]FORMULAS!$B$70:$D$78,3,FALSE),"")</f>
        <v/>
      </c>
      <c r="AO42" s="229" t="str">
        <f t="shared" si="94"/>
        <v/>
      </c>
      <c r="AP42" s="393"/>
      <c r="AQ42" s="393"/>
      <c r="AR42" s="396"/>
      <c r="AS42" s="396"/>
      <c r="AT42" s="393"/>
      <c r="AU42" s="393"/>
      <c r="AV42" s="393"/>
      <c r="AW42" s="372"/>
      <c r="AX42" s="372"/>
      <c r="AY42" s="399"/>
      <c r="AZ42" s="402"/>
      <c r="BA42" s="405"/>
      <c r="BB42" s="249"/>
      <c r="BC42" s="232"/>
      <c r="BD42" s="232"/>
      <c r="BE42" s="231"/>
      <c r="BF42" s="233"/>
      <c r="BG42" s="261"/>
      <c r="BH42" s="232"/>
      <c r="BI42" s="232"/>
      <c r="BJ42" s="246"/>
    </row>
    <row r="43" spans="2:62" s="226" customFormat="1" ht="19.5" customHeight="1" x14ac:dyDescent="0.25">
      <c r="B43" s="372"/>
      <c r="C43" s="372"/>
      <c r="D43" s="375"/>
      <c r="E43" s="375"/>
      <c r="F43" s="372"/>
      <c r="G43" s="372"/>
      <c r="H43" s="375"/>
      <c r="I43" s="378"/>
      <c r="J43" s="378"/>
      <c r="K43" s="247"/>
      <c r="L43" s="247"/>
      <c r="M43" s="399" t="str">
        <f t="shared" ref="M43" si="96">IF(F43="gestion","impacto",IF(F43="corrupcion","impactocorrupcion",IF(F43="seguridad_de_la_informacion","impacto","")))</f>
        <v/>
      </c>
      <c r="N43" s="372"/>
      <c r="O43" s="372"/>
      <c r="P43" s="399" t="str">
        <f t="shared" ref="P43" si="97">N43&amp;O43</f>
        <v/>
      </c>
      <c r="Q43" s="405" t="str">
        <f>IFERROR(VLOOKUP(P43,[2]FORMULAS!$B$38:$C$62,2,FALSE),"")</f>
        <v/>
      </c>
      <c r="R43" s="405"/>
      <c r="S43" s="375"/>
      <c r="T43" s="375"/>
      <c r="U43" s="228"/>
      <c r="V43" s="217">
        <f>IF(U43="Asignado",15,0)</f>
        <v>0</v>
      </c>
      <c r="W43" s="228"/>
      <c r="X43" s="217">
        <f>IF(W43="Adecuado",15,0)</f>
        <v>0</v>
      </c>
      <c r="Y43" s="228"/>
      <c r="Z43" s="217">
        <f>IF(Y43="Oportuna",15,0)</f>
        <v>0</v>
      </c>
      <c r="AA43" s="228"/>
      <c r="AB43" s="217">
        <f>IF(AA43="Prevenir",15,IF(AA43="Detectar",10,0))</f>
        <v>0</v>
      </c>
      <c r="AC43" s="228"/>
      <c r="AD43" s="217">
        <f>IF(AC43="Confiable",15,0)</f>
        <v>0</v>
      </c>
      <c r="AE43" s="228"/>
      <c r="AF43" s="217">
        <f>IF(AE43="Se investigan y resuelven oportunamente",15,0)</f>
        <v>0</v>
      </c>
      <c r="AG43" s="228"/>
      <c r="AH43" s="217">
        <f>IF(AG43="Completa",10,IF(AG43="incompleta",5,0))</f>
        <v>0</v>
      </c>
      <c r="AI43" s="229"/>
      <c r="AJ43" s="229" t="str">
        <f>IF(AI43&gt;=96,"Fuerte",IF(AI43&gt;=86,"Moderado",IF(AI43&gt;=1,"Débil","")))</f>
        <v/>
      </c>
      <c r="AK43" s="230"/>
      <c r="AL43" s="229" t="str">
        <f>IF(AK43="Siempre se ejecuta","Fuerte",IF(AK43="Algunas veces","Moderado",IF(AK43="no se ejecuta","Débil","")))</f>
        <v/>
      </c>
      <c r="AM43" s="229" t="str">
        <f>AJ43&amp;AL43</f>
        <v/>
      </c>
      <c r="AN43" s="229" t="str">
        <f>IFERROR(VLOOKUP(AM43,[2]FORMULAS!$B$70:$D$78,3,FALSE),"")</f>
        <v/>
      </c>
      <c r="AO43" s="229" t="str">
        <f>IF(AN43="fuerte",100,IF(AN43="Moderado",50,IF(AN43="débil",0,"")))</f>
        <v/>
      </c>
      <c r="AP43" s="393">
        <f>IFERROR(AVERAGE(AO43:AO46),0)</f>
        <v>0</v>
      </c>
      <c r="AQ43" s="393" t="str">
        <f>IF(AP43&gt;=100,"Fuerte",IF(AP43&gt;=50,"Moderado",IF(AP43&gt;=1,"Débil","")))</f>
        <v/>
      </c>
      <c r="AR43" s="396"/>
      <c r="AS43" s="396"/>
      <c r="AT43" s="393" t="str">
        <f>+AQ43&amp;AR43&amp;AS43</f>
        <v/>
      </c>
      <c r="AU43" s="393">
        <f>IFERROR(VLOOKUP(AT43,[2]FORMULAS!$B$95:$D$102,2,FALSE),0)</f>
        <v>0</v>
      </c>
      <c r="AV43" s="393">
        <f>IFERROR(VLOOKUP(AT43,[2]FORMULAS!$B$95:$D$102,3,FALSE),0)</f>
        <v>0</v>
      </c>
      <c r="AW43" s="372"/>
      <c r="AX43" s="372"/>
      <c r="AY43" s="399" t="str">
        <f>AW43&amp;AX43</f>
        <v/>
      </c>
      <c r="AZ43" s="402" t="str">
        <f>IFERROR(VLOOKUP(AY43,[2]FORMULAS!$B$38:$C$62,2,FALSE),"")</f>
        <v/>
      </c>
      <c r="BA43" s="405"/>
      <c r="BB43" s="231"/>
      <c r="BC43" s="232"/>
      <c r="BD43" s="232"/>
      <c r="BE43" s="203"/>
      <c r="BF43" s="233"/>
      <c r="BG43" s="261"/>
      <c r="BH43" s="232"/>
      <c r="BI43" s="232"/>
      <c r="BJ43" s="246"/>
    </row>
    <row r="44" spans="2:62" s="226" customFormat="1" ht="19.5" customHeight="1" x14ac:dyDescent="0.25">
      <c r="B44" s="372"/>
      <c r="C44" s="372"/>
      <c r="D44" s="375"/>
      <c r="E44" s="375"/>
      <c r="F44" s="372"/>
      <c r="G44" s="372"/>
      <c r="H44" s="375"/>
      <c r="I44" s="378"/>
      <c r="J44" s="378"/>
      <c r="K44" s="247"/>
      <c r="L44" s="247"/>
      <c r="M44" s="399"/>
      <c r="N44" s="372"/>
      <c r="O44" s="372"/>
      <c r="P44" s="399"/>
      <c r="Q44" s="405"/>
      <c r="R44" s="405"/>
      <c r="S44" s="375"/>
      <c r="T44" s="375"/>
      <c r="U44" s="228"/>
      <c r="V44" s="217">
        <f t="shared" ref="V44:V46" si="98">IF(U44="Asignado",15,0)</f>
        <v>0</v>
      </c>
      <c r="W44" s="228"/>
      <c r="X44" s="217">
        <f t="shared" ref="X44:X46" si="99">IF(W44="Adecuado",15,0)</f>
        <v>0</v>
      </c>
      <c r="Y44" s="228"/>
      <c r="Z44" s="217">
        <f t="shared" ref="Z44:Z46" si="100">IF(Y44="Oportuna",15,0)</f>
        <v>0</v>
      </c>
      <c r="AA44" s="228"/>
      <c r="AB44" s="217">
        <f t="shared" ref="AB44:AB46" si="101">IF(AA44="Prevenir",15,IF(AA44="Detectar",10,0))</f>
        <v>0</v>
      </c>
      <c r="AC44" s="228"/>
      <c r="AD44" s="217">
        <f t="shared" ref="AD44:AD46" si="102">IF(AC44="Confiable",15,0)</f>
        <v>0</v>
      </c>
      <c r="AE44" s="228"/>
      <c r="AF44" s="217">
        <f t="shared" ref="AF44:AF46" si="103">IF(AE44="Se investigan y resuelven oportunamente",15,0)</f>
        <v>0</v>
      </c>
      <c r="AG44" s="228"/>
      <c r="AH44" s="217">
        <f t="shared" ref="AH44:AH46" si="104">IF(AG44="Completa",10,IF(AG44="incompleta",5,0))</f>
        <v>0</v>
      </c>
      <c r="AI44" s="229"/>
      <c r="AJ44" s="229" t="str">
        <f>IF(AI44&gt;=96,"Fuerte",IF(AI44&gt;=86,"Moderado",IF(AI44&gt;=1,"Débil","")))</f>
        <v/>
      </c>
      <c r="AK44" s="230"/>
      <c r="AL44" s="229" t="str">
        <f t="shared" ref="AL44:AL46" si="105">IF(AK44="Siempre se ejecuta","Fuerte",IF(AK44="Algunas veces","Moderado",IF(AK44="no se ejecuta","Débil","")))</f>
        <v/>
      </c>
      <c r="AM44" s="229" t="str">
        <f t="shared" ref="AM44:AM46" si="106">AJ44&amp;AL44</f>
        <v/>
      </c>
      <c r="AN44" s="229" t="str">
        <f>IFERROR(VLOOKUP(AM44,[2]FORMULAS!$B$70:$D$78,3,FALSE),"")</f>
        <v/>
      </c>
      <c r="AO44" s="229" t="str">
        <f t="shared" ref="AO44:AO46" si="107">IF(AN44="fuerte",100,IF(AN44="Moderado",50,IF(AN44="débil",0,"")))</f>
        <v/>
      </c>
      <c r="AP44" s="393"/>
      <c r="AQ44" s="393"/>
      <c r="AR44" s="396"/>
      <c r="AS44" s="396"/>
      <c r="AT44" s="393"/>
      <c r="AU44" s="393"/>
      <c r="AV44" s="393"/>
      <c r="AW44" s="372"/>
      <c r="AX44" s="372"/>
      <c r="AY44" s="399"/>
      <c r="AZ44" s="402"/>
      <c r="BA44" s="405"/>
      <c r="BB44" s="231"/>
      <c r="BC44" s="232"/>
      <c r="BD44" s="232"/>
      <c r="BE44" s="203"/>
      <c r="BF44" s="233"/>
      <c r="BG44" s="261"/>
      <c r="BH44" s="232"/>
      <c r="BI44" s="232"/>
      <c r="BJ44" s="246"/>
    </row>
    <row r="45" spans="2:62" s="226" customFormat="1" ht="19.5" customHeight="1" x14ac:dyDescent="0.25">
      <c r="B45" s="372"/>
      <c r="C45" s="372"/>
      <c r="D45" s="375"/>
      <c r="E45" s="375"/>
      <c r="F45" s="372"/>
      <c r="G45" s="372"/>
      <c r="H45" s="375"/>
      <c r="I45" s="378"/>
      <c r="J45" s="378"/>
      <c r="K45" s="247"/>
      <c r="L45" s="247"/>
      <c r="M45" s="399"/>
      <c r="N45" s="372"/>
      <c r="O45" s="372"/>
      <c r="P45" s="399"/>
      <c r="Q45" s="405"/>
      <c r="R45" s="405"/>
      <c r="S45" s="375"/>
      <c r="T45" s="375"/>
      <c r="U45" s="228"/>
      <c r="V45" s="217">
        <f t="shared" si="98"/>
        <v>0</v>
      </c>
      <c r="W45" s="228"/>
      <c r="X45" s="217">
        <f t="shared" si="99"/>
        <v>0</v>
      </c>
      <c r="Y45" s="228"/>
      <c r="Z45" s="217">
        <f t="shared" si="100"/>
        <v>0</v>
      </c>
      <c r="AA45" s="228"/>
      <c r="AB45" s="217">
        <f t="shared" si="101"/>
        <v>0</v>
      </c>
      <c r="AC45" s="228"/>
      <c r="AD45" s="217">
        <f t="shared" si="102"/>
        <v>0</v>
      </c>
      <c r="AE45" s="228"/>
      <c r="AF45" s="217">
        <f t="shared" si="103"/>
        <v>0</v>
      </c>
      <c r="AG45" s="228"/>
      <c r="AH45" s="217">
        <f t="shared" si="104"/>
        <v>0</v>
      </c>
      <c r="AI45" s="229"/>
      <c r="AJ45" s="229" t="str">
        <f t="shared" ref="AJ45:AJ46" si="108">IF(AI45&gt;=96,"Fuerte",IF(AI45&gt;=86,"Moderado",IF(AI45&gt;=1,"Débil","")))</f>
        <v/>
      </c>
      <c r="AK45" s="230"/>
      <c r="AL45" s="229" t="str">
        <f t="shared" si="105"/>
        <v/>
      </c>
      <c r="AM45" s="229" t="str">
        <f t="shared" si="106"/>
        <v/>
      </c>
      <c r="AN45" s="229" t="str">
        <f>IFERROR(VLOOKUP(AM45,[2]FORMULAS!$B$70:$D$78,3,FALSE),"")</f>
        <v/>
      </c>
      <c r="AO45" s="229" t="str">
        <f t="shared" si="107"/>
        <v/>
      </c>
      <c r="AP45" s="393"/>
      <c r="AQ45" s="393"/>
      <c r="AR45" s="396"/>
      <c r="AS45" s="396"/>
      <c r="AT45" s="393"/>
      <c r="AU45" s="393"/>
      <c r="AV45" s="393"/>
      <c r="AW45" s="372"/>
      <c r="AX45" s="372"/>
      <c r="AY45" s="399"/>
      <c r="AZ45" s="402"/>
      <c r="BA45" s="405"/>
      <c r="BB45" s="231"/>
      <c r="BC45" s="232"/>
      <c r="BD45" s="232"/>
      <c r="BE45" s="203"/>
      <c r="BF45" s="233"/>
      <c r="BG45" s="261"/>
      <c r="BH45" s="232"/>
      <c r="BI45" s="232"/>
      <c r="BJ45" s="246"/>
    </row>
    <row r="46" spans="2:62" s="226" customFormat="1" ht="19.5" customHeight="1" x14ac:dyDescent="0.25">
      <c r="B46" s="372"/>
      <c r="C46" s="372"/>
      <c r="D46" s="375"/>
      <c r="E46" s="375"/>
      <c r="F46" s="372"/>
      <c r="G46" s="372"/>
      <c r="H46" s="375"/>
      <c r="I46" s="378"/>
      <c r="J46" s="378"/>
      <c r="K46" s="247"/>
      <c r="L46" s="247"/>
      <c r="M46" s="399"/>
      <c r="N46" s="372"/>
      <c r="O46" s="372"/>
      <c r="P46" s="399"/>
      <c r="Q46" s="405"/>
      <c r="R46" s="405"/>
      <c r="S46" s="375"/>
      <c r="T46" s="375"/>
      <c r="U46" s="228"/>
      <c r="V46" s="217">
        <f t="shared" si="98"/>
        <v>0</v>
      </c>
      <c r="W46" s="228"/>
      <c r="X46" s="217">
        <f t="shared" si="99"/>
        <v>0</v>
      </c>
      <c r="Y46" s="228"/>
      <c r="Z46" s="217">
        <f t="shared" si="100"/>
        <v>0</v>
      </c>
      <c r="AA46" s="228"/>
      <c r="AB46" s="217">
        <f t="shared" si="101"/>
        <v>0</v>
      </c>
      <c r="AC46" s="228"/>
      <c r="AD46" s="217">
        <f t="shared" si="102"/>
        <v>0</v>
      </c>
      <c r="AE46" s="228"/>
      <c r="AF46" s="217">
        <f t="shared" si="103"/>
        <v>0</v>
      </c>
      <c r="AG46" s="228"/>
      <c r="AH46" s="217">
        <f t="shared" si="104"/>
        <v>0</v>
      </c>
      <c r="AI46" s="229"/>
      <c r="AJ46" s="229" t="str">
        <f t="shared" si="108"/>
        <v/>
      </c>
      <c r="AK46" s="230"/>
      <c r="AL46" s="229" t="str">
        <f t="shared" si="105"/>
        <v/>
      </c>
      <c r="AM46" s="229" t="str">
        <f t="shared" si="106"/>
        <v/>
      </c>
      <c r="AN46" s="229" t="str">
        <f>IFERROR(VLOOKUP(AM46,[2]FORMULAS!$B$70:$D$78,3,FALSE),"")</f>
        <v/>
      </c>
      <c r="AO46" s="229" t="str">
        <f t="shared" si="107"/>
        <v/>
      </c>
      <c r="AP46" s="393"/>
      <c r="AQ46" s="393"/>
      <c r="AR46" s="396"/>
      <c r="AS46" s="396"/>
      <c r="AT46" s="393"/>
      <c r="AU46" s="393"/>
      <c r="AV46" s="393"/>
      <c r="AW46" s="372"/>
      <c r="AX46" s="372"/>
      <c r="AY46" s="399"/>
      <c r="AZ46" s="402"/>
      <c r="BA46" s="405"/>
      <c r="BB46" s="249"/>
      <c r="BC46" s="232"/>
      <c r="BD46" s="232"/>
      <c r="BE46" s="231"/>
      <c r="BF46" s="233"/>
      <c r="BG46" s="261"/>
      <c r="BH46" s="232"/>
      <c r="BI46" s="232"/>
      <c r="BJ46" s="246"/>
    </row>
    <row r="47" spans="2:62" s="226" customFormat="1" ht="19.5" customHeight="1" x14ac:dyDescent="0.25">
      <c r="B47" s="372"/>
      <c r="C47" s="372"/>
      <c r="D47" s="375"/>
      <c r="E47" s="375"/>
      <c r="F47" s="372"/>
      <c r="G47" s="372"/>
      <c r="H47" s="375"/>
      <c r="I47" s="378"/>
      <c r="J47" s="378"/>
      <c r="K47" s="247"/>
      <c r="L47" s="247"/>
      <c r="M47" s="399" t="str">
        <f t="shared" ref="M47" si="109">IF(F47="gestion","impacto",IF(F47="corrupcion","impactocorrupcion",IF(F47="seguridad_de_la_informacion","impacto","")))</f>
        <v/>
      </c>
      <c r="N47" s="372"/>
      <c r="O47" s="372"/>
      <c r="P47" s="399" t="str">
        <f t="shared" ref="P47" si="110">N47&amp;O47</f>
        <v/>
      </c>
      <c r="Q47" s="405" t="str">
        <f>IFERROR(VLOOKUP(P47,[2]FORMULAS!$B$38:$C$62,2,FALSE),"")</f>
        <v/>
      </c>
      <c r="R47" s="405"/>
      <c r="S47" s="375"/>
      <c r="T47" s="375"/>
      <c r="U47" s="228"/>
      <c r="V47" s="217">
        <f>IF(U47="Asignado",15,0)</f>
        <v>0</v>
      </c>
      <c r="W47" s="228"/>
      <c r="X47" s="217">
        <f>IF(W47="Adecuado",15,0)</f>
        <v>0</v>
      </c>
      <c r="Y47" s="228"/>
      <c r="Z47" s="217">
        <f>IF(Y47="Oportuna",15,0)</f>
        <v>0</v>
      </c>
      <c r="AA47" s="228"/>
      <c r="AB47" s="217">
        <f>IF(AA47="Prevenir",15,IF(AA47="Detectar",10,0))</f>
        <v>0</v>
      </c>
      <c r="AC47" s="228"/>
      <c r="AD47" s="217">
        <f>IF(AC47="Confiable",15,0)</f>
        <v>0</v>
      </c>
      <c r="AE47" s="228"/>
      <c r="AF47" s="217">
        <f>IF(AE47="Se investigan y resuelven oportunamente",15,0)</f>
        <v>0</v>
      </c>
      <c r="AG47" s="228"/>
      <c r="AH47" s="217">
        <f>IF(AG47="Completa",10,IF(AG47="incompleta",5,0))</f>
        <v>0</v>
      </c>
      <c r="AI47" s="229"/>
      <c r="AJ47" s="229" t="str">
        <f>IF(AI47&gt;=96,"Fuerte",IF(AI47&gt;=86,"Moderado",IF(AI47&gt;=1,"Débil","")))</f>
        <v/>
      </c>
      <c r="AK47" s="230"/>
      <c r="AL47" s="229" t="str">
        <f>IF(AK47="Siempre se ejecuta","Fuerte",IF(AK47="Algunas veces","Moderado",IF(AK47="no se ejecuta","Débil","")))</f>
        <v/>
      </c>
      <c r="AM47" s="229" t="str">
        <f>AJ47&amp;AL47</f>
        <v/>
      </c>
      <c r="AN47" s="229" t="str">
        <f>IFERROR(VLOOKUP(AM47,[2]FORMULAS!$B$70:$D$78,3,FALSE),"")</f>
        <v/>
      </c>
      <c r="AO47" s="229" t="str">
        <f>IF(AN47="fuerte",100,IF(AN47="Moderado",50,IF(AN47="débil",0,"")))</f>
        <v/>
      </c>
      <c r="AP47" s="393">
        <f>IFERROR(AVERAGE(AO47:AO50),0)</f>
        <v>0</v>
      </c>
      <c r="AQ47" s="393" t="str">
        <f>IF(AP47&gt;=100,"Fuerte",IF(AP47&gt;=50,"Moderado",IF(AP47&gt;=1,"Débil","")))</f>
        <v/>
      </c>
      <c r="AR47" s="396"/>
      <c r="AS47" s="396"/>
      <c r="AT47" s="393" t="str">
        <f>+AQ47&amp;AR47&amp;AS47</f>
        <v/>
      </c>
      <c r="AU47" s="393">
        <f>IFERROR(VLOOKUP(AT47,[2]FORMULAS!$B$95:$D$102,2,FALSE),0)</f>
        <v>0</v>
      </c>
      <c r="AV47" s="393">
        <f>IFERROR(VLOOKUP(AT47,[2]FORMULAS!$B$95:$D$102,3,FALSE),0)</f>
        <v>0</v>
      </c>
      <c r="AW47" s="372"/>
      <c r="AX47" s="372"/>
      <c r="AY47" s="399" t="str">
        <f>AW47&amp;AX47</f>
        <v/>
      </c>
      <c r="AZ47" s="402" t="str">
        <f>IFERROR(VLOOKUP(AY47,[2]FORMULAS!$B$38:$C$62,2,FALSE),"")</f>
        <v/>
      </c>
      <c r="BA47" s="405"/>
      <c r="BB47" s="231"/>
      <c r="BC47" s="232"/>
      <c r="BD47" s="232"/>
      <c r="BE47" s="203"/>
      <c r="BF47" s="233"/>
      <c r="BG47" s="261"/>
      <c r="BH47" s="232"/>
      <c r="BI47" s="232"/>
      <c r="BJ47" s="246"/>
    </row>
    <row r="48" spans="2:62" s="226" customFormat="1" ht="19.5" customHeight="1" x14ac:dyDescent="0.25">
      <c r="B48" s="372"/>
      <c r="C48" s="372"/>
      <c r="D48" s="375"/>
      <c r="E48" s="375"/>
      <c r="F48" s="372"/>
      <c r="G48" s="372"/>
      <c r="H48" s="375"/>
      <c r="I48" s="378"/>
      <c r="J48" s="378"/>
      <c r="K48" s="247"/>
      <c r="L48" s="247"/>
      <c r="M48" s="399"/>
      <c r="N48" s="372"/>
      <c r="O48" s="372"/>
      <c r="P48" s="399"/>
      <c r="Q48" s="405"/>
      <c r="R48" s="405"/>
      <c r="S48" s="375"/>
      <c r="T48" s="375"/>
      <c r="U48" s="228"/>
      <c r="V48" s="217">
        <f t="shared" ref="V48:V50" si="111">IF(U48="Asignado",15,0)</f>
        <v>0</v>
      </c>
      <c r="W48" s="228"/>
      <c r="X48" s="217">
        <f t="shared" ref="X48:X50" si="112">IF(W48="Adecuado",15,0)</f>
        <v>0</v>
      </c>
      <c r="Y48" s="228"/>
      <c r="Z48" s="217">
        <f t="shared" ref="Z48:Z50" si="113">IF(Y48="Oportuna",15,0)</f>
        <v>0</v>
      </c>
      <c r="AA48" s="228"/>
      <c r="AB48" s="217">
        <f t="shared" ref="AB48:AB50" si="114">IF(AA48="Prevenir",15,IF(AA48="Detectar",10,0))</f>
        <v>0</v>
      </c>
      <c r="AC48" s="228"/>
      <c r="AD48" s="217">
        <f t="shared" ref="AD48:AD50" si="115">IF(AC48="Confiable",15,0)</f>
        <v>0</v>
      </c>
      <c r="AE48" s="228"/>
      <c r="AF48" s="217">
        <f t="shared" ref="AF48:AF50" si="116">IF(AE48="Se investigan y resuelven oportunamente",15,0)</f>
        <v>0</v>
      </c>
      <c r="AG48" s="228"/>
      <c r="AH48" s="217">
        <f t="shared" ref="AH48:AH50" si="117">IF(AG48="Completa",10,IF(AG48="incompleta",5,0))</f>
        <v>0</v>
      </c>
      <c r="AI48" s="229"/>
      <c r="AJ48" s="229" t="str">
        <f>IF(AI48&gt;=96,"Fuerte",IF(AI48&gt;=86,"Moderado",IF(AI48&gt;=1,"Débil","")))</f>
        <v/>
      </c>
      <c r="AK48" s="230"/>
      <c r="AL48" s="229" t="str">
        <f t="shared" ref="AL48:AL50" si="118">IF(AK48="Siempre se ejecuta","Fuerte",IF(AK48="Algunas veces","Moderado",IF(AK48="no se ejecuta","Débil","")))</f>
        <v/>
      </c>
      <c r="AM48" s="229" t="str">
        <f t="shared" ref="AM48:AM50" si="119">AJ48&amp;AL48</f>
        <v/>
      </c>
      <c r="AN48" s="229" t="str">
        <f>IFERROR(VLOOKUP(AM48,[2]FORMULAS!$B$70:$D$78,3,FALSE),"")</f>
        <v/>
      </c>
      <c r="AO48" s="229" t="str">
        <f t="shared" ref="AO48:AO50" si="120">IF(AN48="fuerte",100,IF(AN48="Moderado",50,IF(AN48="débil",0,"")))</f>
        <v/>
      </c>
      <c r="AP48" s="393"/>
      <c r="AQ48" s="393"/>
      <c r="AR48" s="396"/>
      <c r="AS48" s="396"/>
      <c r="AT48" s="393"/>
      <c r="AU48" s="393"/>
      <c r="AV48" s="393"/>
      <c r="AW48" s="372"/>
      <c r="AX48" s="372"/>
      <c r="AY48" s="399"/>
      <c r="AZ48" s="402"/>
      <c r="BA48" s="405"/>
      <c r="BB48" s="231"/>
      <c r="BC48" s="232"/>
      <c r="BD48" s="232"/>
      <c r="BE48" s="203"/>
      <c r="BF48" s="233"/>
      <c r="BG48" s="261"/>
      <c r="BH48" s="232"/>
      <c r="BI48" s="232"/>
      <c r="BJ48" s="246"/>
    </row>
    <row r="49" spans="2:62" s="226" customFormat="1" ht="19.5" customHeight="1" x14ac:dyDescent="0.25">
      <c r="B49" s="372"/>
      <c r="C49" s="372"/>
      <c r="D49" s="375"/>
      <c r="E49" s="375"/>
      <c r="F49" s="372"/>
      <c r="G49" s="372"/>
      <c r="H49" s="375"/>
      <c r="I49" s="378"/>
      <c r="J49" s="378"/>
      <c r="K49" s="247"/>
      <c r="L49" s="247"/>
      <c r="M49" s="399"/>
      <c r="N49" s="372"/>
      <c r="O49" s="372"/>
      <c r="P49" s="399"/>
      <c r="Q49" s="405"/>
      <c r="R49" s="405"/>
      <c r="S49" s="375"/>
      <c r="T49" s="375"/>
      <c r="U49" s="228"/>
      <c r="V49" s="217">
        <f t="shared" si="111"/>
        <v>0</v>
      </c>
      <c r="W49" s="228"/>
      <c r="X49" s="217">
        <f t="shared" si="112"/>
        <v>0</v>
      </c>
      <c r="Y49" s="228"/>
      <c r="Z49" s="217">
        <f t="shared" si="113"/>
        <v>0</v>
      </c>
      <c r="AA49" s="228"/>
      <c r="AB49" s="217">
        <f t="shared" si="114"/>
        <v>0</v>
      </c>
      <c r="AC49" s="228"/>
      <c r="AD49" s="217">
        <f t="shared" si="115"/>
        <v>0</v>
      </c>
      <c r="AE49" s="228"/>
      <c r="AF49" s="217">
        <f t="shared" si="116"/>
        <v>0</v>
      </c>
      <c r="AG49" s="228"/>
      <c r="AH49" s="217">
        <f t="shared" si="117"/>
        <v>0</v>
      </c>
      <c r="AI49" s="229"/>
      <c r="AJ49" s="229" t="str">
        <f t="shared" ref="AJ49:AJ50" si="121">IF(AI49&gt;=96,"Fuerte",IF(AI49&gt;=86,"Moderado",IF(AI49&gt;=1,"Débil","")))</f>
        <v/>
      </c>
      <c r="AK49" s="230"/>
      <c r="AL49" s="229" t="str">
        <f t="shared" si="118"/>
        <v/>
      </c>
      <c r="AM49" s="229" t="str">
        <f t="shared" si="119"/>
        <v/>
      </c>
      <c r="AN49" s="229" t="str">
        <f>IFERROR(VLOOKUP(AM49,[2]FORMULAS!$B$70:$D$78,3,FALSE),"")</f>
        <v/>
      </c>
      <c r="AO49" s="229" t="str">
        <f t="shared" si="120"/>
        <v/>
      </c>
      <c r="AP49" s="393"/>
      <c r="AQ49" s="393"/>
      <c r="AR49" s="396"/>
      <c r="AS49" s="396"/>
      <c r="AT49" s="393"/>
      <c r="AU49" s="393"/>
      <c r="AV49" s="393"/>
      <c r="AW49" s="372"/>
      <c r="AX49" s="372"/>
      <c r="AY49" s="399"/>
      <c r="AZ49" s="402"/>
      <c r="BA49" s="405"/>
      <c r="BB49" s="231"/>
      <c r="BC49" s="232"/>
      <c r="BD49" s="232"/>
      <c r="BE49" s="203"/>
      <c r="BF49" s="233"/>
      <c r="BG49" s="261"/>
      <c r="BH49" s="232"/>
      <c r="BI49" s="232"/>
      <c r="BJ49" s="246"/>
    </row>
    <row r="50" spans="2:62" s="226" customFormat="1" ht="19.5" customHeight="1" x14ac:dyDescent="0.25">
      <c r="B50" s="372"/>
      <c r="C50" s="372"/>
      <c r="D50" s="375"/>
      <c r="E50" s="375"/>
      <c r="F50" s="372"/>
      <c r="G50" s="372"/>
      <c r="H50" s="375"/>
      <c r="I50" s="378"/>
      <c r="J50" s="378"/>
      <c r="K50" s="247"/>
      <c r="L50" s="247"/>
      <c r="M50" s="399"/>
      <c r="N50" s="372"/>
      <c r="O50" s="372"/>
      <c r="P50" s="399"/>
      <c r="Q50" s="405"/>
      <c r="R50" s="405"/>
      <c r="S50" s="375"/>
      <c r="T50" s="375"/>
      <c r="U50" s="228"/>
      <c r="V50" s="217">
        <f t="shared" si="111"/>
        <v>0</v>
      </c>
      <c r="W50" s="228"/>
      <c r="X50" s="217">
        <f t="shared" si="112"/>
        <v>0</v>
      </c>
      <c r="Y50" s="228"/>
      <c r="Z50" s="217">
        <f t="shared" si="113"/>
        <v>0</v>
      </c>
      <c r="AA50" s="228"/>
      <c r="AB50" s="217">
        <f t="shared" si="114"/>
        <v>0</v>
      </c>
      <c r="AC50" s="228"/>
      <c r="AD50" s="217">
        <f t="shared" si="115"/>
        <v>0</v>
      </c>
      <c r="AE50" s="228"/>
      <c r="AF50" s="217">
        <f t="shared" si="116"/>
        <v>0</v>
      </c>
      <c r="AG50" s="228"/>
      <c r="AH50" s="217">
        <f t="shared" si="117"/>
        <v>0</v>
      </c>
      <c r="AI50" s="229"/>
      <c r="AJ50" s="229" t="str">
        <f t="shared" si="121"/>
        <v/>
      </c>
      <c r="AK50" s="230"/>
      <c r="AL50" s="229" t="str">
        <f t="shared" si="118"/>
        <v/>
      </c>
      <c r="AM50" s="229" t="str">
        <f t="shared" si="119"/>
        <v/>
      </c>
      <c r="AN50" s="229" t="str">
        <f>IFERROR(VLOOKUP(AM50,[2]FORMULAS!$B$70:$D$78,3,FALSE),"")</f>
        <v/>
      </c>
      <c r="AO50" s="229" t="str">
        <f t="shared" si="120"/>
        <v/>
      </c>
      <c r="AP50" s="393"/>
      <c r="AQ50" s="393"/>
      <c r="AR50" s="396"/>
      <c r="AS50" s="396"/>
      <c r="AT50" s="393"/>
      <c r="AU50" s="393"/>
      <c r="AV50" s="393"/>
      <c r="AW50" s="372"/>
      <c r="AX50" s="372"/>
      <c r="AY50" s="399"/>
      <c r="AZ50" s="402"/>
      <c r="BA50" s="405"/>
      <c r="BB50" s="249"/>
      <c r="BC50" s="232"/>
      <c r="BD50" s="232"/>
      <c r="BE50" s="231"/>
      <c r="BF50" s="262"/>
      <c r="BG50" s="261"/>
      <c r="BH50" s="232"/>
      <c r="BI50" s="232"/>
      <c r="BJ50" s="246"/>
    </row>
    <row r="51" spans="2:62" s="207" customFormat="1" x14ac:dyDescent="0.25">
      <c r="B51" s="263"/>
      <c r="C51" s="263"/>
      <c r="D51" s="264"/>
      <c r="E51" s="264"/>
      <c r="F51" s="263"/>
      <c r="G51" s="263"/>
      <c r="H51" s="264"/>
      <c r="I51" s="264"/>
      <c r="J51" s="264"/>
      <c r="K51" s="263"/>
      <c r="L51" s="263"/>
      <c r="M51" s="263"/>
      <c r="N51" s="263"/>
      <c r="O51" s="263"/>
      <c r="P51" s="263"/>
      <c r="Q51" s="208"/>
      <c r="R51" s="208"/>
      <c r="S51" s="264"/>
      <c r="T51" s="264"/>
      <c r="U51" s="263"/>
      <c r="V51" s="263"/>
      <c r="W51" s="263"/>
      <c r="X51" s="263"/>
      <c r="Y51" s="263"/>
      <c r="Z51" s="263"/>
      <c r="AA51" s="263"/>
      <c r="AB51" s="263"/>
      <c r="AC51" s="263"/>
      <c r="AD51" s="263"/>
      <c r="AE51" s="263"/>
      <c r="AF51" s="263"/>
      <c r="AG51" s="263"/>
      <c r="AH51" s="263"/>
      <c r="AI51" s="265"/>
      <c r="AJ51" s="265"/>
      <c r="AK51" s="265"/>
      <c r="AL51" s="265"/>
      <c r="AM51" s="265"/>
      <c r="AN51" s="265"/>
      <c r="AO51" s="265"/>
      <c r="AP51" s="265"/>
      <c r="AQ51" s="265"/>
      <c r="AR51" s="265"/>
      <c r="AS51" s="265"/>
      <c r="AT51" s="265"/>
      <c r="AU51" s="265"/>
      <c r="AV51" s="265"/>
      <c r="AW51" s="263"/>
      <c r="AX51" s="263"/>
      <c r="AY51" s="208"/>
      <c r="AZ51" s="208"/>
      <c r="BA51" s="208"/>
      <c r="BB51" s="208"/>
      <c r="BC51" s="208"/>
      <c r="BD51" s="208"/>
    </row>
    <row r="52" spans="2:62" s="207" customFormat="1" x14ac:dyDescent="0.25">
      <c r="B52" s="263"/>
      <c r="C52" s="263"/>
      <c r="D52" s="264"/>
      <c r="E52" s="264"/>
      <c r="F52" s="263"/>
      <c r="G52" s="263"/>
      <c r="H52" s="264"/>
      <c r="I52" s="264"/>
      <c r="J52" s="264"/>
      <c r="K52" s="263"/>
      <c r="L52" s="263"/>
      <c r="M52" s="263"/>
      <c r="N52" s="263"/>
      <c r="O52" s="263"/>
      <c r="P52" s="263"/>
      <c r="Q52" s="208"/>
      <c r="R52" s="208"/>
      <c r="S52" s="264"/>
      <c r="T52" s="264"/>
      <c r="U52" s="263"/>
      <c r="V52" s="263"/>
      <c r="W52" s="263"/>
      <c r="X52" s="263"/>
      <c r="Y52" s="263"/>
      <c r="Z52" s="263"/>
      <c r="AA52" s="263"/>
      <c r="AB52" s="263"/>
      <c r="AC52" s="263"/>
      <c r="AD52" s="263"/>
      <c r="AE52" s="263"/>
      <c r="AF52" s="263"/>
      <c r="AG52" s="263"/>
      <c r="AH52" s="263"/>
      <c r="AI52" s="265"/>
      <c r="AJ52" s="265"/>
      <c r="AK52" s="265"/>
      <c r="AL52" s="265"/>
      <c r="AM52" s="265"/>
      <c r="AN52" s="265"/>
      <c r="AO52" s="265"/>
      <c r="AP52" s="265"/>
      <c r="AQ52" s="265"/>
      <c r="AR52" s="265"/>
      <c r="AS52" s="265"/>
      <c r="AT52" s="265"/>
      <c r="AU52" s="265"/>
      <c r="AV52" s="265"/>
      <c r="AW52" s="263"/>
      <c r="AX52" s="263"/>
      <c r="AY52" s="208"/>
      <c r="AZ52" s="208"/>
      <c r="BA52" s="208"/>
      <c r="BB52" s="208"/>
      <c r="BC52" s="208"/>
      <c r="BD52" s="208"/>
    </row>
    <row r="53" spans="2:62" s="207" customFormat="1" x14ac:dyDescent="0.25">
      <c r="D53" s="264"/>
      <c r="E53" s="264"/>
      <c r="F53" s="263"/>
      <c r="G53" s="263"/>
      <c r="H53" s="264"/>
      <c r="I53" s="264"/>
      <c r="J53" s="264"/>
      <c r="K53" s="263"/>
      <c r="L53" s="263"/>
      <c r="M53" s="263"/>
      <c r="N53" s="263"/>
      <c r="O53" s="263"/>
      <c r="P53" s="263"/>
      <c r="Q53" s="208"/>
      <c r="R53" s="208"/>
      <c r="S53" s="264"/>
      <c r="T53" s="264"/>
      <c r="U53" s="263"/>
      <c r="V53" s="263"/>
      <c r="W53" s="263"/>
      <c r="X53" s="263"/>
      <c r="Y53" s="263"/>
      <c r="Z53" s="263"/>
      <c r="AA53" s="263"/>
      <c r="AB53" s="263"/>
      <c r="AC53" s="263"/>
      <c r="AD53" s="263"/>
      <c r="AE53" s="263"/>
      <c r="AF53" s="263"/>
      <c r="AG53" s="263"/>
      <c r="AH53" s="263"/>
      <c r="AI53" s="265"/>
      <c r="AJ53" s="265"/>
      <c r="AK53" s="265"/>
      <c r="AL53" s="265"/>
      <c r="AM53" s="265"/>
      <c r="AN53" s="265"/>
      <c r="AO53" s="265"/>
      <c r="AP53" s="265"/>
      <c r="AQ53" s="265"/>
      <c r="AR53" s="265"/>
      <c r="AS53" s="265"/>
      <c r="AT53" s="265"/>
      <c r="AU53" s="265"/>
      <c r="AV53" s="265"/>
      <c r="AW53" s="263"/>
      <c r="AX53" s="263"/>
      <c r="AY53" s="208"/>
      <c r="AZ53" s="208"/>
      <c r="BA53" s="208"/>
      <c r="BB53" s="208"/>
      <c r="BC53" s="208"/>
      <c r="BD53" s="208"/>
    </row>
    <row r="54" spans="2:62" s="207" customFormat="1" x14ac:dyDescent="0.25">
      <c r="D54" s="264"/>
      <c r="E54" s="264"/>
      <c r="F54" s="263"/>
      <c r="G54" s="263"/>
      <c r="H54" s="264"/>
      <c r="I54" s="264"/>
      <c r="J54" s="264"/>
      <c r="K54" s="263"/>
      <c r="L54" s="263"/>
      <c r="M54" s="263"/>
      <c r="N54" s="263"/>
      <c r="O54" s="263"/>
      <c r="P54" s="263"/>
      <c r="Q54" s="208"/>
      <c r="R54" s="208"/>
      <c r="S54" s="264"/>
      <c r="T54" s="264"/>
      <c r="U54" s="263"/>
      <c r="V54" s="263"/>
      <c r="W54" s="263"/>
      <c r="X54" s="263"/>
      <c r="Y54" s="263"/>
      <c r="Z54" s="263"/>
      <c r="AA54" s="263"/>
      <c r="AB54" s="263"/>
      <c r="AC54" s="263"/>
      <c r="AD54" s="263"/>
      <c r="AE54" s="263"/>
      <c r="AF54" s="263"/>
      <c r="AG54" s="263"/>
      <c r="AH54" s="263"/>
      <c r="AI54" s="265"/>
      <c r="AJ54" s="265"/>
      <c r="AK54" s="265"/>
      <c r="AM54" s="265"/>
      <c r="AP54" s="265"/>
      <c r="AQ54" s="265"/>
      <c r="AR54" s="265"/>
      <c r="AS54" s="265"/>
      <c r="AT54" s="265"/>
      <c r="AU54" s="265"/>
      <c r="AV54" s="265"/>
      <c r="AW54" s="263"/>
      <c r="AX54" s="263"/>
      <c r="AY54" s="208"/>
      <c r="AZ54" s="208"/>
      <c r="BA54" s="208"/>
      <c r="BB54" s="208"/>
      <c r="BC54" s="208"/>
      <c r="BD54" s="208"/>
    </row>
    <row r="55" spans="2:62" x14ac:dyDescent="0.25">
      <c r="AR55" s="265"/>
    </row>
    <row r="56" spans="2:62" x14ac:dyDescent="0.25">
      <c r="E56" s="266"/>
      <c r="H56" s="266"/>
      <c r="I56" s="266"/>
      <c r="J56" s="266"/>
      <c r="AR56" s="265"/>
    </row>
    <row r="57" spans="2:62" x14ac:dyDescent="0.25">
      <c r="E57" s="266"/>
      <c r="H57" s="266"/>
      <c r="I57" s="266"/>
      <c r="J57" s="266"/>
    </row>
    <row r="58" spans="2:62" x14ac:dyDescent="0.25">
      <c r="E58" s="266"/>
      <c r="H58" s="266"/>
      <c r="I58" s="266"/>
      <c r="J58" s="266"/>
    </row>
    <row r="59" spans="2:62" x14ac:dyDescent="0.25">
      <c r="E59" s="266"/>
      <c r="H59" s="266"/>
      <c r="I59" s="266"/>
      <c r="J59" s="266"/>
    </row>
    <row r="60" spans="2:62" x14ac:dyDescent="0.25">
      <c r="E60" s="266"/>
      <c r="H60" s="266"/>
      <c r="I60" s="266"/>
      <c r="J60" s="266"/>
    </row>
    <row r="61" spans="2:62" x14ac:dyDescent="0.25">
      <c r="E61" s="266"/>
      <c r="H61" s="266"/>
      <c r="I61" s="266"/>
      <c r="J61" s="266"/>
    </row>
    <row r="62" spans="2:62" x14ac:dyDescent="0.25">
      <c r="E62" s="266"/>
      <c r="H62" s="266"/>
      <c r="I62" s="266"/>
      <c r="J62" s="266"/>
    </row>
    <row r="63" spans="2:62" x14ac:dyDescent="0.25">
      <c r="E63" s="266"/>
      <c r="H63" s="266"/>
      <c r="I63" s="266"/>
      <c r="J63" s="266"/>
    </row>
    <row r="64" spans="2:62" x14ac:dyDescent="0.25">
      <c r="E64" s="266"/>
      <c r="H64" s="266"/>
      <c r="I64" s="266"/>
      <c r="J64" s="266"/>
    </row>
    <row r="65" spans="5:10" x14ac:dyDescent="0.25">
      <c r="E65" s="266"/>
      <c r="H65" s="266"/>
      <c r="I65" s="266"/>
      <c r="J65" s="266"/>
    </row>
    <row r="66" spans="5:10" x14ac:dyDescent="0.25">
      <c r="E66" s="266"/>
      <c r="H66" s="266"/>
      <c r="I66" s="266"/>
      <c r="J66" s="266"/>
    </row>
    <row r="67" spans="5:10" x14ac:dyDescent="0.25">
      <c r="E67" s="266"/>
      <c r="H67" s="266"/>
      <c r="I67" s="266"/>
      <c r="J67" s="266"/>
    </row>
    <row r="68" spans="5:10" x14ac:dyDescent="0.25">
      <c r="E68" s="266"/>
      <c r="H68" s="266"/>
      <c r="I68" s="266"/>
      <c r="J68" s="266"/>
    </row>
    <row r="69" spans="5:10" x14ac:dyDescent="0.25">
      <c r="E69" s="266"/>
      <c r="H69" s="266"/>
      <c r="I69" s="266"/>
      <c r="J69" s="266"/>
    </row>
    <row r="70" spans="5:10" x14ac:dyDescent="0.25">
      <c r="E70" s="266"/>
      <c r="H70" s="266"/>
      <c r="I70" s="266"/>
      <c r="J70" s="266"/>
    </row>
    <row r="71" spans="5:10" x14ac:dyDescent="0.25">
      <c r="E71" s="266"/>
      <c r="H71" s="266"/>
      <c r="I71" s="266"/>
      <c r="J71" s="266"/>
    </row>
    <row r="72" spans="5:10" x14ac:dyDescent="0.25">
      <c r="E72" s="266"/>
      <c r="H72" s="266"/>
      <c r="I72" s="266"/>
      <c r="J72" s="266"/>
    </row>
    <row r="73" spans="5:10" x14ac:dyDescent="0.25">
      <c r="E73" s="266"/>
      <c r="H73" s="266"/>
      <c r="I73" s="266"/>
      <c r="J73" s="266"/>
    </row>
    <row r="74" spans="5:10" x14ac:dyDescent="0.25">
      <c r="E74" s="266"/>
      <c r="H74" s="266"/>
      <c r="I74" s="266"/>
      <c r="J74" s="266"/>
    </row>
    <row r="75" spans="5:10" x14ac:dyDescent="0.25">
      <c r="E75" s="266"/>
      <c r="H75" s="266"/>
      <c r="I75" s="266"/>
      <c r="J75" s="266"/>
    </row>
  </sheetData>
  <sheetProtection selectLockedCells="1"/>
  <mergeCells count="387">
    <mergeCell ref="AX47:AX50"/>
    <mergeCell ref="AY47:AY50"/>
    <mergeCell ref="AZ47:AZ50"/>
    <mergeCell ref="BA47:BA50"/>
    <mergeCell ref="S48:T48"/>
    <mergeCell ref="S49:T49"/>
    <mergeCell ref="S50:T50"/>
    <mergeCell ref="AR47:AR50"/>
    <mergeCell ref="AS47:AS50"/>
    <mergeCell ref="AT47:AT50"/>
    <mergeCell ref="AU47:AU50"/>
    <mergeCell ref="AV47:AV50"/>
    <mergeCell ref="AW47:AW50"/>
    <mergeCell ref="P47:P50"/>
    <mergeCell ref="Q47:Q50"/>
    <mergeCell ref="R47:R50"/>
    <mergeCell ref="S47:T47"/>
    <mergeCell ref="AP47:AP50"/>
    <mergeCell ref="AQ47:AQ50"/>
    <mergeCell ref="H47:H50"/>
    <mergeCell ref="I47:I50"/>
    <mergeCell ref="J47:J50"/>
    <mergeCell ref="M47:M50"/>
    <mergeCell ref="N47:N50"/>
    <mergeCell ref="O47:O50"/>
    <mergeCell ref="B47:B50"/>
    <mergeCell ref="C47:C50"/>
    <mergeCell ref="D47:D50"/>
    <mergeCell ref="E47:E50"/>
    <mergeCell ref="F47:F50"/>
    <mergeCell ref="G47:G50"/>
    <mergeCell ref="AX43:AX46"/>
    <mergeCell ref="AY43:AY46"/>
    <mergeCell ref="AZ43:AZ46"/>
    <mergeCell ref="P43:P46"/>
    <mergeCell ref="Q43:Q46"/>
    <mergeCell ref="R43:R46"/>
    <mergeCell ref="H43:H46"/>
    <mergeCell ref="I43:I46"/>
    <mergeCell ref="J43:J46"/>
    <mergeCell ref="M43:M46"/>
    <mergeCell ref="N43:N46"/>
    <mergeCell ref="O43:O46"/>
    <mergeCell ref="B43:B46"/>
    <mergeCell ref="C43:C46"/>
    <mergeCell ref="D43:D46"/>
    <mergeCell ref="E43:E46"/>
    <mergeCell ref="F43:F46"/>
    <mergeCell ref="G43:G46"/>
    <mergeCell ref="BA43:BA46"/>
    <mergeCell ref="S44:T44"/>
    <mergeCell ref="S45:T45"/>
    <mergeCell ref="S46:T46"/>
    <mergeCell ref="AR43:AR46"/>
    <mergeCell ref="AS43:AS46"/>
    <mergeCell ref="AT43:AT46"/>
    <mergeCell ref="AU43:AU46"/>
    <mergeCell ref="AV43:AV46"/>
    <mergeCell ref="AW43:AW46"/>
    <mergeCell ref="S43:T43"/>
    <mergeCell ref="AP43:AP46"/>
    <mergeCell ref="AQ43:AQ46"/>
    <mergeCell ref="AX39:AX42"/>
    <mergeCell ref="AY39:AY42"/>
    <mergeCell ref="AZ39:AZ42"/>
    <mergeCell ref="BA39:BA42"/>
    <mergeCell ref="S40:T40"/>
    <mergeCell ref="S41:T41"/>
    <mergeCell ref="S42:T42"/>
    <mergeCell ref="AR39:AR42"/>
    <mergeCell ref="AS39:AS42"/>
    <mergeCell ref="AT39:AT42"/>
    <mergeCell ref="AU39:AU42"/>
    <mergeCell ref="AV39:AV42"/>
    <mergeCell ref="AW39:AW42"/>
    <mergeCell ref="P39:P42"/>
    <mergeCell ref="Q39:Q42"/>
    <mergeCell ref="R39:R42"/>
    <mergeCell ref="S39:T39"/>
    <mergeCell ref="AP39:AP42"/>
    <mergeCell ref="AQ39:AQ42"/>
    <mergeCell ref="H39:H42"/>
    <mergeCell ref="I39:I42"/>
    <mergeCell ref="J39:J42"/>
    <mergeCell ref="M39:M42"/>
    <mergeCell ref="N39:N42"/>
    <mergeCell ref="O39:O42"/>
    <mergeCell ref="B39:B42"/>
    <mergeCell ref="C39:C42"/>
    <mergeCell ref="D39:D42"/>
    <mergeCell ref="E39:E42"/>
    <mergeCell ref="F39:F42"/>
    <mergeCell ref="G39:G42"/>
    <mergeCell ref="AX35:AX38"/>
    <mergeCell ref="AY35:AY38"/>
    <mergeCell ref="AZ35:AZ38"/>
    <mergeCell ref="P35:P38"/>
    <mergeCell ref="Q35:Q38"/>
    <mergeCell ref="R35:R38"/>
    <mergeCell ref="H35:H38"/>
    <mergeCell ref="I35:I38"/>
    <mergeCell ref="J35:J38"/>
    <mergeCell ref="M35:M38"/>
    <mergeCell ref="N35:N38"/>
    <mergeCell ref="O35:O38"/>
    <mergeCell ref="B35:B38"/>
    <mergeCell ref="C35:C38"/>
    <mergeCell ref="D35:D38"/>
    <mergeCell ref="E35:E38"/>
    <mergeCell ref="F35:F38"/>
    <mergeCell ref="G35:G38"/>
    <mergeCell ref="BA35:BA38"/>
    <mergeCell ref="S36:T36"/>
    <mergeCell ref="S37:T37"/>
    <mergeCell ref="S38:T38"/>
    <mergeCell ref="AR35:AR38"/>
    <mergeCell ref="AS35:AS38"/>
    <mergeCell ref="AT35:AT38"/>
    <mergeCell ref="AU35:AU38"/>
    <mergeCell ref="AV35:AV38"/>
    <mergeCell ref="AW35:AW38"/>
    <mergeCell ref="S35:T35"/>
    <mergeCell ref="AP35:AP38"/>
    <mergeCell ref="AQ35:AQ38"/>
    <mergeCell ref="AX31:AX34"/>
    <mergeCell ref="AY31:AY34"/>
    <mergeCell ref="AZ31:AZ34"/>
    <mergeCell ref="BA31:BA34"/>
    <mergeCell ref="S32:T32"/>
    <mergeCell ref="S33:T33"/>
    <mergeCell ref="S34:T34"/>
    <mergeCell ref="AR31:AR34"/>
    <mergeCell ref="AS31:AS34"/>
    <mergeCell ref="AT31:AT34"/>
    <mergeCell ref="AU31:AU34"/>
    <mergeCell ref="AV31:AV34"/>
    <mergeCell ref="AW31:AW34"/>
    <mergeCell ref="P31:P34"/>
    <mergeCell ref="Q31:Q34"/>
    <mergeCell ref="R31:R34"/>
    <mergeCell ref="S31:T31"/>
    <mergeCell ref="AP31:AP34"/>
    <mergeCell ref="AQ31:AQ34"/>
    <mergeCell ref="H31:H34"/>
    <mergeCell ref="I31:I34"/>
    <mergeCell ref="J31:J34"/>
    <mergeCell ref="M31:M34"/>
    <mergeCell ref="N31:N34"/>
    <mergeCell ref="O31:O34"/>
    <mergeCell ref="B31:B34"/>
    <mergeCell ref="C31:C34"/>
    <mergeCell ref="D31:D34"/>
    <mergeCell ref="E31:E34"/>
    <mergeCell ref="F31:F34"/>
    <mergeCell ref="G31:G34"/>
    <mergeCell ref="AX27:AX30"/>
    <mergeCell ref="AY27:AY30"/>
    <mergeCell ref="AZ27:AZ30"/>
    <mergeCell ref="P27:P30"/>
    <mergeCell ref="Q27:Q30"/>
    <mergeCell ref="R27:R30"/>
    <mergeCell ref="H27:H30"/>
    <mergeCell ref="I27:I30"/>
    <mergeCell ref="J27:J30"/>
    <mergeCell ref="M27:M30"/>
    <mergeCell ref="N27:N30"/>
    <mergeCell ref="O27:O30"/>
    <mergeCell ref="B27:B30"/>
    <mergeCell ref="C27:C30"/>
    <mergeCell ref="D27:D30"/>
    <mergeCell ref="E27:E30"/>
    <mergeCell ref="F27:F30"/>
    <mergeCell ref="G27:G30"/>
    <mergeCell ref="BA27:BA30"/>
    <mergeCell ref="S28:T28"/>
    <mergeCell ref="S29:T29"/>
    <mergeCell ref="S30:T30"/>
    <mergeCell ref="AR27:AR30"/>
    <mergeCell ref="AS27:AS30"/>
    <mergeCell ref="AT27:AT30"/>
    <mergeCell ref="AU27:AU30"/>
    <mergeCell ref="AV27:AV30"/>
    <mergeCell ref="AW27:AW30"/>
    <mergeCell ref="S27:T27"/>
    <mergeCell ref="AP27:AP30"/>
    <mergeCell ref="AQ27:AQ30"/>
    <mergeCell ref="H23:H26"/>
    <mergeCell ref="I23:I26"/>
    <mergeCell ref="J23:J26"/>
    <mergeCell ref="M23:M26"/>
    <mergeCell ref="N23:N26"/>
    <mergeCell ref="BG23:BG26"/>
    <mergeCell ref="BH23:BH26"/>
    <mergeCell ref="BI23:BI26"/>
    <mergeCell ref="BJ23:BJ26"/>
    <mergeCell ref="S24:T24"/>
    <mergeCell ref="S25:T25"/>
    <mergeCell ref="S26:T26"/>
    <mergeCell ref="AW23:AW26"/>
    <mergeCell ref="AX23:AX26"/>
    <mergeCell ref="AY23:AY26"/>
    <mergeCell ref="AZ23:AZ26"/>
    <mergeCell ref="BA23:BA26"/>
    <mergeCell ref="BF23:BF24"/>
    <mergeCell ref="AQ23:AQ26"/>
    <mergeCell ref="AR23:AR26"/>
    <mergeCell ref="AS23:AS26"/>
    <mergeCell ref="AT23:AT26"/>
    <mergeCell ref="AU23:AU26"/>
    <mergeCell ref="AV23:AV26"/>
    <mergeCell ref="B23:B26"/>
    <mergeCell ref="C23:C26"/>
    <mergeCell ref="D23:D26"/>
    <mergeCell ref="E23:E26"/>
    <mergeCell ref="F23:F26"/>
    <mergeCell ref="AX19:AX22"/>
    <mergeCell ref="AY19:AY22"/>
    <mergeCell ref="AZ19:AZ22"/>
    <mergeCell ref="BA19:BA22"/>
    <mergeCell ref="AR19:AR22"/>
    <mergeCell ref="AS19:AS22"/>
    <mergeCell ref="AT19:AT22"/>
    <mergeCell ref="AU19:AU22"/>
    <mergeCell ref="AV19:AV22"/>
    <mergeCell ref="AW19:AW22"/>
    <mergeCell ref="P19:P22"/>
    <mergeCell ref="Q19:Q22"/>
    <mergeCell ref="O23:O26"/>
    <mergeCell ref="P23:P26"/>
    <mergeCell ref="Q23:Q26"/>
    <mergeCell ref="R23:R26"/>
    <mergeCell ref="S23:T23"/>
    <mergeCell ref="AP23:AP26"/>
    <mergeCell ref="G23:G26"/>
    <mergeCell ref="I19:I22"/>
    <mergeCell ref="J19:J22"/>
    <mergeCell ref="M19:M22"/>
    <mergeCell ref="N19:N22"/>
    <mergeCell ref="O19:O22"/>
    <mergeCell ref="BI19:BI22"/>
    <mergeCell ref="BJ19:BJ22"/>
    <mergeCell ref="S20:T20"/>
    <mergeCell ref="S21:T21"/>
    <mergeCell ref="S22:T22"/>
    <mergeCell ref="BG19:BG22"/>
    <mergeCell ref="BH19:BH22"/>
    <mergeCell ref="BH15:BH18"/>
    <mergeCell ref="BI15:BI18"/>
    <mergeCell ref="BJ15:BJ18"/>
    <mergeCell ref="S16:T16"/>
    <mergeCell ref="S17:T17"/>
    <mergeCell ref="S18:T18"/>
    <mergeCell ref="AW15:AW18"/>
    <mergeCell ref="AX15:AX18"/>
    <mergeCell ref="AY15:AY18"/>
    <mergeCell ref="AZ15:AZ18"/>
    <mergeCell ref="BA15:BA18"/>
    <mergeCell ref="BG15:BG18"/>
    <mergeCell ref="AQ15:AQ18"/>
    <mergeCell ref="AR15:AR18"/>
    <mergeCell ref="AS15:AS18"/>
    <mergeCell ref="AT15:AT18"/>
    <mergeCell ref="AU15:AU18"/>
    <mergeCell ref="AV15:AV18"/>
    <mergeCell ref="AW11:AW14"/>
    <mergeCell ref="AX11:AX14"/>
    <mergeCell ref="I15:I18"/>
    <mergeCell ref="J15:J18"/>
    <mergeCell ref="L15:L18"/>
    <mergeCell ref="M15:M18"/>
    <mergeCell ref="N15:N18"/>
    <mergeCell ref="B19:B22"/>
    <mergeCell ref="C19:C22"/>
    <mergeCell ref="D19:D22"/>
    <mergeCell ref="E19:E22"/>
    <mergeCell ref="F19:F22"/>
    <mergeCell ref="G19:G22"/>
    <mergeCell ref="B15:B18"/>
    <mergeCell ref="C15:C18"/>
    <mergeCell ref="D15:D18"/>
    <mergeCell ref="E15:E18"/>
    <mergeCell ref="F15:F18"/>
    <mergeCell ref="G15:G18"/>
    <mergeCell ref="R19:R22"/>
    <mergeCell ref="S19:T19"/>
    <mergeCell ref="AP19:AP22"/>
    <mergeCell ref="AQ19:AQ22"/>
    <mergeCell ref="H19:H22"/>
    <mergeCell ref="Q11:Q14"/>
    <mergeCell ref="R11:R14"/>
    <mergeCell ref="O15:O18"/>
    <mergeCell ref="P15:P18"/>
    <mergeCell ref="Q15:Q18"/>
    <mergeCell ref="R15:R18"/>
    <mergeCell ref="S15:T15"/>
    <mergeCell ref="AP15:AP18"/>
    <mergeCell ref="H15:H18"/>
    <mergeCell ref="J11:J14"/>
    <mergeCell ref="L11:L14"/>
    <mergeCell ref="M11:M14"/>
    <mergeCell ref="N11:N14"/>
    <mergeCell ref="O11:O14"/>
    <mergeCell ref="P11:P14"/>
    <mergeCell ref="BJ11:BJ14"/>
    <mergeCell ref="S12:T12"/>
    <mergeCell ref="S13:T13"/>
    <mergeCell ref="S14:T14"/>
    <mergeCell ref="BG11:BG14"/>
    <mergeCell ref="BH11:BH14"/>
    <mergeCell ref="BI11:BI14"/>
    <mergeCell ref="AX9:AX10"/>
    <mergeCell ref="AY9:AY10"/>
    <mergeCell ref="AZ9:AZ10"/>
    <mergeCell ref="BB9:BB10"/>
    <mergeCell ref="AJ9:AJ10"/>
    <mergeCell ref="AK9:AL10"/>
    <mergeCell ref="S11:T11"/>
    <mergeCell ref="AP11:AP14"/>
    <mergeCell ref="AQ11:AQ14"/>
    <mergeCell ref="AR11:AR14"/>
    <mergeCell ref="AY11:AY14"/>
    <mergeCell ref="AZ11:AZ14"/>
    <mergeCell ref="BA11:BA14"/>
    <mergeCell ref="AS11:AS14"/>
    <mergeCell ref="AT11:AT14"/>
    <mergeCell ref="AU11:AU14"/>
    <mergeCell ref="AV11:AV14"/>
    <mergeCell ref="AW8:AZ8"/>
    <mergeCell ref="BA8:BA10"/>
    <mergeCell ref="AC9:AC10"/>
    <mergeCell ref="AE9:AE10"/>
    <mergeCell ref="AG9:AG10"/>
    <mergeCell ref="AI9:AI10"/>
    <mergeCell ref="BI9:BI10"/>
    <mergeCell ref="BJ9:BJ10"/>
    <mergeCell ref="B11:B14"/>
    <mergeCell ref="C11:C14"/>
    <mergeCell ref="D11:D14"/>
    <mergeCell ref="E11:E14"/>
    <mergeCell ref="F11:F14"/>
    <mergeCell ref="G11:G14"/>
    <mergeCell ref="H11:H14"/>
    <mergeCell ref="I11:I14"/>
    <mergeCell ref="BC9:BC10"/>
    <mergeCell ref="BD9:BD10"/>
    <mergeCell ref="BE9:BE10"/>
    <mergeCell ref="BF9:BF10"/>
    <mergeCell ref="BG9:BG10"/>
    <mergeCell ref="BH9:BH10"/>
    <mergeCell ref="AU9:AV9"/>
    <mergeCell ref="AW9:AW10"/>
    <mergeCell ref="N9:N10"/>
    <mergeCell ref="O9:O10"/>
    <mergeCell ref="Q9:Q10"/>
    <mergeCell ref="S9:T10"/>
    <mergeCell ref="U9:U10"/>
    <mergeCell ref="W9:W10"/>
    <mergeCell ref="Y9:Y10"/>
    <mergeCell ref="AA9:AA10"/>
    <mergeCell ref="N8:O8"/>
    <mergeCell ref="P8:P10"/>
    <mergeCell ref="R8:R10"/>
    <mergeCell ref="S8:AV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s>
  <conditionalFormatting sqref="BE51:BF54 BB51:BB54">
    <cfRule type="containsText" dxfId="255" priority="253" operator="containsText" text="RIESGO EXTREMO">
      <formula>NOT(ISERROR(SEARCH("RIESGO EXTREMO",BB51)))</formula>
    </cfRule>
    <cfRule type="containsText" dxfId="254" priority="254" operator="containsText" text="RIESGO ALTO">
      <formula>NOT(ISERROR(SEARCH("RIESGO ALTO",BB51)))</formula>
    </cfRule>
    <cfRule type="containsText" dxfId="253" priority="255" operator="containsText" text="RIESGO MODERADO">
      <formula>NOT(ISERROR(SEARCH("RIESGO MODERADO",BB51)))</formula>
    </cfRule>
    <cfRule type="containsText" dxfId="252" priority="256" operator="containsText" text="RIESGO BAJO">
      <formula>NOT(ISERROR(SEARCH("RIESGO BAJO",BB51)))</formula>
    </cfRule>
  </conditionalFormatting>
  <conditionalFormatting sqref="BC27:BD28 BB27:BB30 BE27:BE30">
    <cfRule type="containsText" dxfId="251" priority="249" operator="containsText" text="RIESGO EXTREMO">
      <formula>NOT(ISERROR(SEARCH("RIESGO EXTREMO",BB27)))</formula>
    </cfRule>
    <cfRule type="containsText" dxfId="250" priority="250" operator="containsText" text="RIESGO ALTO">
      <formula>NOT(ISERROR(SEARCH("RIESGO ALTO",BB27)))</formula>
    </cfRule>
    <cfRule type="containsText" dxfId="249" priority="251" operator="containsText" text="RIESGO MODERADO">
      <formula>NOT(ISERROR(SEARCH("RIESGO MODERADO",BB27)))</formula>
    </cfRule>
    <cfRule type="containsText" dxfId="248" priority="252" operator="containsText" text="RIESGO BAJO">
      <formula>NOT(ISERROR(SEARCH("RIESGO BAJO",BB27)))</formula>
    </cfRule>
  </conditionalFormatting>
  <conditionalFormatting sqref="I27:I28">
    <cfRule type="expression" dxfId="247" priority="248">
      <formula>EXACT(F27,"Seguridad_de_la_informacion")</formula>
    </cfRule>
  </conditionalFormatting>
  <conditionalFormatting sqref="J27:J30">
    <cfRule type="expression" dxfId="246" priority="247">
      <formula>EXACT(F27,"Seguridad_de_la_informacion")</formula>
    </cfRule>
  </conditionalFormatting>
  <conditionalFormatting sqref="AZ27:BA27 AZ28:AZ29">
    <cfRule type="containsText" dxfId="245" priority="243" operator="containsText" text="RIESGO EXTREMO">
      <formula>NOT(ISERROR(SEARCH("RIESGO EXTREMO",AZ27)))</formula>
    </cfRule>
    <cfRule type="containsText" dxfId="244" priority="244" operator="containsText" text="RIESGO ALTO">
      <formula>NOT(ISERROR(SEARCH("RIESGO ALTO",AZ27)))</formula>
    </cfRule>
    <cfRule type="containsText" dxfId="243" priority="245" operator="containsText" text="RIESGO MODERADO">
      <formula>NOT(ISERROR(SEARCH("RIESGO MODERADO",AZ27)))</formula>
    </cfRule>
    <cfRule type="containsText" dxfId="242" priority="246" operator="containsText" text="RIESGO BAJO">
      <formula>NOT(ISERROR(SEARCH("RIESGO BAJO",AZ27)))</formula>
    </cfRule>
  </conditionalFormatting>
  <conditionalFormatting sqref="BH27:BI28 BG27 BJ27">
    <cfRule type="containsText" dxfId="241" priority="239" operator="containsText" text="RIESGO EXTREMO">
      <formula>NOT(ISERROR(SEARCH("RIESGO EXTREMO",BG27)))</formula>
    </cfRule>
    <cfRule type="containsText" dxfId="240" priority="240" operator="containsText" text="RIESGO ALTO">
      <formula>NOT(ISERROR(SEARCH("RIESGO ALTO",BG27)))</formula>
    </cfRule>
    <cfRule type="containsText" dxfId="239" priority="241" operator="containsText" text="RIESGO MODERADO">
      <formula>NOT(ISERROR(SEARCH("RIESGO MODERADO",BG27)))</formula>
    </cfRule>
    <cfRule type="containsText" dxfId="238" priority="242" operator="containsText" text="RIESGO BAJO">
      <formula>NOT(ISERROR(SEARCH("RIESGO BAJO",BG27)))</formula>
    </cfRule>
  </conditionalFormatting>
  <conditionalFormatting sqref="BC31:BD32 BB31:BB34 BE31:BE34">
    <cfRule type="containsText" dxfId="237" priority="235" operator="containsText" text="RIESGO EXTREMO">
      <formula>NOT(ISERROR(SEARCH("RIESGO EXTREMO",BB31)))</formula>
    </cfRule>
    <cfRule type="containsText" dxfId="236" priority="236" operator="containsText" text="RIESGO ALTO">
      <formula>NOT(ISERROR(SEARCH("RIESGO ALTO",BB31)))</formula>
    </cfRule>
    <cfRule type="containsText" dxfId="235" priority="237" operator="containsText" text="RIESGO MODERADO">
      <formula>NOT(ISERROR(SEARCH("RIESGO MODERADO",BB31)))</formula>
    </cfRule>
    <cfRule type="containsText" dxfId="234" priority="238" operator="containsText" text="RIESGO BAJO">
      <formula>NOT(ISERROR(SEARCH("RIESGO BAJO",BB31)))</formula>
    </cfRule>
  </conditionalFormatting>
  <conditionalFormatting sqref="I31:I32">
    <cfRule type="expression" dxfId="233" priority="234">
      <formula>EXACT(F31,"Seguridad_de_la_informacion")</formula>
    </cfRule>
  </conditionalFormatting>
  <conditionalFormatting sqref="J31:J34">
    <cfRule type="expression" dxfId="232" priority="233">
      <formula>EXACT(F31,"Seguridad_de_la_informacion")</formula>
    </cfRule>
  </conditionalFormatting>
  <conditionalFormatting sqref="AZ31:BA31 AZ32:AZ33">
    <cfRule type="containsText" dxfId="231" priority="229" operator="containsText" text="RIESGO EXTREMO">
      <formula>NOT(ISERROR(SEARCH("RIESGO EXTREMO",AZ31)))</formula>
    </cfRule>
    <cfRule type="containsText" dxfId="230" priority="230" operator="containsText" text="RIESGO ALTO">
      <formula>NOT(ISERROR(SEARCH("RIESGO ALTO",AZ31)))</formula>
    </cfRule>
    <cfRule type="containsText" dxfId="229" priority="231" operator="containsText" text="RIESGO MODERADO">
      <formula>NOT(ISERROR(SEARCH("RIESGO MODERADO",AZ31)))</formula>
    </cfRule>
    <cfRule type="containsText" dxfId="228" priority="232" operator="containsText" text="RIESGO BAJO">
      <formula>NOT(ISERROR(SEARCH("RIESGO BAJO",AZ31)))</formula>
    </cfRule>
  </conditionalFormatting>
  <conditionalFormatting sqref="BH31:BI32 BG31 BJ31">
    <cfRule type="containsText" dxfId="227" priority="225" operator="containsText" text="RIESGO EXTREMO">
      <formula>NOT(ISERROR(SEARCH("RIESGO EXTREMO",BG31)))</formula>
    </cfRule>
    <cfRule type="containsText" dxfId="226" priority="226" operator="containsText" text="RIESGO ALTO">
      <formula>NOT(ISERROR(SEARCH("RIESGO ALTO",BG31)))</formula>
    </cfRule>
    <cfRule type="containsText" dxfId="225" priority="227" operator="containsText" text="RIESGO MODERADO">
      <formula>NOT(ISERROR(SEARCH("RIESGO MODERADO",BG31)))</formula>
    </cfRule>
    <cfRule type="containsText" dxfId="224" priority="228" operator="containsText" text="RIESGO BAJO">
      <formula>NOT(ISERROR(SEARCH("RIESGO BAJO",BG31)))</formula>
    </cfRule>
  </conditionalFormatting>
  <conditionalFormatting sqref="BC35:BD36 BB35:BB38 BE35:BE38">
    <cfRule type="containsText" dxfId="223" priority="221" operator="containsText" text="RIESGO EXTREMO">
      <formula>NOT(ISERROR(SEARCH("RIESGO EXTREMO",BB35)))</formula>
    </cfRule>
    <cfRule type="containsText" dxfId="222" priority="222" operator="containsText" text="RIESGO ALTO">
      <formula>NOT(ISERROR(SEARCH("RIESGO ALTO",BB35)))</formula>
    </cfRule>
    <cfRule type="containsText" dxfId="221" priority="223" operator="containsText" text="RIESGO MODERADO">
      <formula>NOT(ISERROR(SEARCH("RIESGO MODERADO",BB35)))</formula>
    </cfRule>
    <cfRule type="containsText" dxfId="220" priority="224" operator="containsText" text="RIESGO BAJO">
      <formula>NOT(ISERROR(SEARCH("RIESGO BAJO",BB35)))</formula>
    </cfRule>
  </conditionalFormatting>
  <conditionalFormatting sqref="I35:I36">
    <cfRule type="expression" dxfId="219" priority="220">
      <formula>EXACT(F35,"Seguridad_de_la_informacion")</formula>
    </cfRule>
  </conditionalFormatting>
  <conditionalFormatting sqref="J35:J38">
    <cfRule type="expression" dxfId="218" priority="219">
      <formula>EXACT(F35,"Seguridad_de_la_informacion")</formula>
    </cfRule>
  </conditionalFormatting>
  <conditionalFormatting sqref="AZ35:BA35 AZ36:AZ37">
    <cfRule type="containsText" dxfId="217" priority="215" operator="containsText" text="RIESGO EXTREMO">
      <formula>NOT(ISERROR(SEARCH("RIESGO EXTREMO",AZ35)))</formula>
    </cfRule>
    <cfRule type="containsText" dxfId="216" priority="216" operator="containsText" text="RIESGO ALTO">
      <formula>NOT(ISERROR(SEARCH("RIESGO ALTO",AZ35)))</formula>
    </cfRule>
    <cfRule type="containsText" dxfId="215" priority="217" operator="containsText" text="RIESGO MODERADO">
      <formula>NOT(ISERROR(SEARCH("RIESGO MODERADO",AZ35)))</formula>
    </cfRule>
    <cfRule type="containsText" dxfId="214" priority="218" operator="containsText" text="RIESGO BAJO">
      <formula>NOT(ISERROR(SEARCH("RIESGO BAJO",AZ35)))</formula>
    </cfRule>
  </conditionalFormatting>
  <conditionalFormatting sqref="BH35:BI36 BG35 BJ35">
    <cfRule type="containsText" dxfId="213" priority="211" operator="containsText" text="RIESGO EXTREMO">
      <formula>NOT(ISERROR(SEARCH("RIESGO EXTREMO",BG35)))</formula>
    </cfRule>
    <cfRule type="containsText" dxfId="212" priority="212" operator="containsText" text="RIESGO ALTO">
      <formula>NOT(ISERROR(SEARCH("RIESGO ALTO",BG35)))</formula>
    </cfRule>
    <cfRule type="containsText" dxfId="211" priority="213" operator="containsText" text="RIESGO MODERADO">
      <formula>NOT(ISERROR(SEARCH("RIESGO MODERADO",BG35)))</formula>
    </cfRule>
    <cfRule type="containsText" dxfId="210" priority="214" operator="containsText" text="RIESGO BAJO">
      <formula>NOT(ISERROR(SEARCH("RIESGO BAJO",BG35)))</formula>
    </cfRule>
  </conditionalFormatting>
  <conditionalFormatting sqref="BC39:BD40 BB39:BB42 BE39:BE42">
    <cfRule type="containsText" dxfId="209" priority="207" operator="containsText" text="RIESGO EXTREMO">
      <formula>NOT(ISERROR(SEARCH("RIESGO EXTREMO",BB39)))</formula>
    </cfRule>
    <cfRule type="containsText" dxfId="208" priority="208" operator="containsText" text="RIESGO ALTO">
      <formula>NOT(ISERROR(SEARCH("RIESGO ALTO",BB39)))</formula>
    </cfRule>
    <cfRule type="containsText" dxfId="207" priority="209" operator="containsText" text="RIESGO MODERADO">
      <formula>NOT(ISERROR(SEARCH("RIESGO MODERADO",BB39)))</formula>
    </cfRule>
    <cfRule type="containsText" dxfId="206" priority="210" operator="containsText" text="RIESGO BAJO">
      <formula>NOT(ISERROR(SEARCH("RIESGO BAJO",BB39)))</formula>
    </cfRule>
  </conditionalFormatting>
  <conditionalFormatting sqref="I39:I40">
    <cfRule type="expression" dxfId="205" priority="206">
      <formula>EXACT(F39,"Seguridad_de_la_informacion")</formula>
    </cfRule>
  </conditionalFormatting>
  <conditionalFormatting sqref="J39:J42">
    <cfRule type="expression" dxfId="204" priority="205">
      <formula>EXACT(F39,"Seguridad_de_la_informacion")</formula>
    </cfRule>
  </conditionalFormatting>
  <conditionalFormatting sqref="AZ39:BA39 AZ40:AZ41">
    <cfRule type="containsText" dxfId="203" priority="201" operator="containsText" text="RIESGO EXTREMO">
      <formula>NOT(ISERROR(SEARCH("RIESGO EXTREMO",AZ39)))</formula>
    </cfRule>
    <cfRule type="containsText" dxfId="202" priority="202" operator="containsText" text="RIESGO ALTO">
      <formula>NOT(ISERROR(SEARCH("RIESGO ALTO",AZ39)))</formula>
    </cfRule>
    <cfRule type="containsText" dxfId="201" priority="203" operator="containsText" text="RIESGO MODERADO">
      <formula>NOT(ISERROR(SEARCH("RIESGO MODERADO",AZ39)))</formula>
    </cfRule>
    <cfRule type="containsText" dxfId="200" priority="204" operator="containsText" text="RIESGO BAJO">
      <formula>NOT(ISERROR(SEARCH("RIESGO BAJO",AZ39)))</formula>
    </cfRule>
  </conditionalFormatting>
  <conditionalFormatting sqref="BH39:BI40 BG39 BJ39">
    <cfRule type="containsText" dxfId="199" priority="197" operator="containsText" text="RIESGO EXTREMO">
      <formula>NOT(ISERROR(SEARCH("RIESGO EXTREMO",BG39)))</formula>
    </cfRule>
    <cfRule type="containsText" dxfId="198" priority="198" operator="containsText" text="RIESGO ALTO">
      <formula>NOT(ISERROR(SEARCH("RIESGO ALTO",BG39)))</formula>
    </cfRule>
    <cfRule type="containsText" dxfId="197" priority="199" operator="containsText" text="RIESGO MODERADO">
      <formula>NOT(ISERROR(SEARCH("RIESGO MODERADO",BG39)))</formula>
    </cfRule>
    <cfRule type="containsText" dxfId="196" priority="200" operator="containsText" text="RIESGO BAJO">
      <formula>NOT(ISERROR(SEARCH("RIESGO BAJO",BG39)))</formula>
    </cfRule>
  </conditionalFormatting>
  <conditionalFormatting sqref="BC43:BD44 BB43:BB46 BE43:BE46">
    <cfRule type="containsText" dxfId="195" priority="193" operator="containsText" text="RIESGO EXTREMO">
      <formula>NOT(ISERROR(SEARCH("RIESGO EXTREMO",BB43)))</formula>
    </cfRule>
    <cfRule type="containsText" dxfId="194" priority="194" operator="containsText" text="RIESGO ALTO">
      <formula>NOT(ISERROR(SEARCH("RIESGO ALTO",BB43)))</formula>
    </cfRule>
    <cfRule type="containsText" dxfId="193" priority="195" operator="containsText" text="RIESGO MODERADO">
      <formula>NOT(ISERROR(SEARCH("RIESGO MODERADO",BB43)))</formula>
    </cfRule>
    <cfRule type="containsText" dxfId="192" priority="196" operator="containsText" text="RIESGO BAJO">
      <formula>NOT(ISERROR(SEARCH("RIESGO BAJO",BB43)))</formula>
    </cfRule>
  </conditionalFormatting>
  <conditionalFormatting sqref="I43:I44">
    <cfRule type="expression" dxfId="191" priority="192">
      <formula>EXACT(F43,"Seguridad_de_la_informacion")</formula>
    </cfRule>
  </conditionalFormatting>
  <conditionalFormatting sqref="J43:J46">
    <cfRule type="expression" dxfId="190" priority="191">
      <formula>EXACT(F43,"Seguridad_de_la_informacion")</formula>
    </cfRule>
  </conditionalFormatting>
  <conditionalFormatting sqref="AZ43:BA43 AZ44:AZ45">
    <cfRule type="containsText" dxfId="189" priority="187" operator="containsText" text="RIESGO EXTREMO">
      <formula>NOT(ISERROR(SEARCH("RIESGO EXTREMO",AZ43)))</formula>
    </cfRule>
    <cfRule type="containsText" dxfId="188" priority="188" operator="containsText" text="RIESGO ALTO">
      <formula>NOT(ISERROR(SEARCH("RIESGO ALTO",AZ43)))</formula>
    </cfRule>
    <cfRule type="containsText" dxfId="187" priority="189" operator="containsText" text="RIESGO MODERADO">
      <formula>NOT(ISERROR(SEARCH("RIESGO MODERADO",AZ43)))</formula>
    </cfRule>
    <cfRule type="containsText" dxfId="186" priority="190" operator="containsText" text="RIESGO BAJO">
      <formula>NOT(ISERROR(SEARCH("RIESGO BAJO",AZ43)))</formula>
    </cfRule>
  </conditionalFormatting>
  <conditionalFormatting sqref="BH43:BI44 BG43 BJ43">
    <cfRule type="containsText" dxfId="185" priority="183" operator="containsText" text="RIESGO EXTREMO">
      <formula>NOT(ISERROR(SEARCH("RIESGO EXTREMO",BG43)))</formula>
    </cfRule>
    <cfRule type="containsText" dxfId="184" priority="184" operator="containsText" text="RIESGO ALTO">
      <formula>NOT(ISERROR(SEARCH("RIESGO ALTO",BG43)))</formula>
    </cfRule>
    <cfRule type="containsText" dxfId="183" priority="185" operator="containsText" text="RIESGO MODERADO">
      <formula>NOT(ISERROR(SEARCH("RIESGO MODERADO",BG43)))</formula>
    </cfRule>
    <cfRule type="containsText" dxfId="182" priority="186" operator="containsText" text="RIESGO BAJO">
      <formula>NOT(ISERROR(SEARCH("RIESGO BAJO",BG43)))</formula>
    </cfRule>
  </conditionalFormatting>
  <conditionalFormatting sqref="BC47:BD48 BB47:BB50 BE47:BE50">
    <cfRule type="containsText" dxfId="181" priority="179" operator="containsText" text="RIESGO EXTREMO">
      <formula>NOT(ISERROR(SEARCH("RIESGO EXTREMO",BB47)))</formula>
    </cfRule>
    <cfRule type="containsText" dxfId="180" priority="180" operator="containsText" text="RIESGO ALTO">
      <formula>NOT(ISERROR(SEARCH("RIESGO ALTO",BB47)))</formula>
    </cfRule>
    <cfRule type="containsText" dxfId="179" priority="181" operator="containsText" text="RIESGO MODERADO">
      <formula>NOT(ISERROR(SEARCH("RIESGO MODERADO",BB47)))</formula>
    </cfRule>
    <cfRule type="containsText" dxfId="178" priority="182" operator="containsText" text="RIESGO BAJO">
      <formula>NOT(ISERROR(SEARCH("RIESGO BAJO",BB47)))</formula>
    </cfRule>
  </conditionalFormatting>
  <conditionalFormatting sqref="I47:I48">
    <cfRule type="expression" dxfId="177" priority="178">
      <formula>EXACT(F47,"Seguridad_de_la_informacion")</formula>
    </cfRule>
  </conditionalFormatting>
  <conditionalFormatting sqref="J47:J50">
    <cfRule type="expression" dxfId="176" priority="177">
      <formula>EXACT(F47,"Seguridad_de_la_informacion")</formula>
    </cfRule>
  </conditionalFormatting>
  <conditionalFormatting sqref="AZ47:BA47 AZ48:AZ49">
    <cfRule type="containsText" dxfId="175" priority="173" operator="containsText" text="RIESGO EXTREMO">
      <formula>NOT(ISERROR(SEARCH("RIESGO EXTREMO",AZ47)))</formula>
    </cfRule>
    <cfRule type="containsText" dxfId="174" priority="174" operator="containsText" text="RIESGO ALTO">
      <formula>NOT(ISERROR(SEARCH("RIESGO ALTO",AZ47)))</formula>
    </cfRule>
    <cfRule type="containsText" dxfId="173" priority="175" operator="containsText" text="RIESGO MODERADO">
      <formula>NOT(ISERROR(SEARCH("RIESGO MODERADO",AZ47)))</formula>
    </cfRule>
    <cfRule type="containsText" dxfId="172" priority="176" operator="containsText" text="RIESGO BAJO">
      <formula>NOT(ISERROR(SEARCH("RIESGO BAJO",AZ47)))</formula>
    </cfRule>
  </conditionalFormatting>
  <conditionalFormatting sqref="BH47:BI48 BG47 BJ47">
    <cfRule type="containsText" dxfId="171" priority="169" operator="containsText" text="RIESGO EXTREMO">
      <formula>NOT(ISERROR(SEARCH("RIESGO EXTREMO",BG47)))</formula>
    </cfRule>
    <cfRule type="containsText" dxfId="170" priority="170" operator="containsText" text="RIESGO ALTO">
      <formula>NOT(ISERROR(SEARCH("RIESGO ALTO",BG47)))</formula>
    </cfRule>
    <cfRule type="containsText" dxfId="169" priority="171" operator="containsText" text="RIESGO MODERADO">
      <formula>NOT(ISERROR(SEARCH("RIESGO MODERADO",BG47)))</formula>
    </cfRule>
    <cfRule type="containsText" dxfId="168" priority="172" operator="containsText" text="RIESGO BAJO">
      <formula>NOT(ISERROR(SEARCH("RIESGO BAJO",BG47)))</formula>
    </cfRule>
  </conditionalFormatting>
  <conditionalFormatting sqref="R11">
    <cfRule type="containsText" dxfId="167" priority="165" operator="containsText" text="RIESGO EXTREMO">
      <formula>NOT(ISERROR(SEARCH("RIESGO EXTREMO",R11)))</formula>
    </cfRule>
    <cfRule type="containsText" dxfId="166" priority="166" operator="containsText" text="RIESGO ALTO">
      <formula>NOT(ISERROR(SEARCH("RIESGO ALTO",R11)))</formula>
    </cfRule>
    <cfRule type="containsText" dxfId="165" priority="167" operator="containsText" text="RIESGO MODERADO">
      <formula>NOT(ISERROR(SEARCH("RIESGO MODERADO",R11)))</formula>
    </cfRule>
    <cfRule type="containsText" dxfId="164" priority="168" operator="containsText" text="RIESGO BAJO">
      <formula>NOT(ISERROR(SEARCH("RIESGO BAJO",R11)))</formula>
    </cfRule>
  </conditionalFormatting>
  <conditionalFormatting sqref="R15">
    <cfRule type="containsText" dxfId="163" priority="161" operator="containsText" text="RIESGO EXTREMO">
      <formula>NOT(ISERROR(SEARCH("RIESGO EXTREMO",R15)))</formula>
    </cfRule>
    <cfRule type="containsText" dxfId="162" priority="162" operator="containsText" text="RIESGO ALTO">
      <formula>NOT(ISERROR(SEARCH("RIESGO ALTO",R15)))</formula>
    </cfRule>
    <cfRule type="containsText" dxfId="161" priority="163" operator="containsText" text="RIESGO MODERADO">
      <formula>NOT(ISERROR(SEARCH("RIESGO MODERADO",R15)))</formula>
    </cfRule>
    <cfRule type="containsText" dxfId="160" priority="164" operator="containsText" text="RIESGO BAJO">
      <formula>NOT(ISERROR(SEARCH("RIESGO BAJO",R15)))</formula>
    </cfRule>
  </conditionalFormatting>
  <conditionalFormatting sqref="R19">
    <cfRule type="containsText" dxfId="159" priority="157" operator="containsText" text="RIESGO EXTREMO">
      <formula>NOT(ISERROR(SEARCH("RIESGO EXTREMO",R19)))</formula>
    </cfRule>
    <cfRule type="containsText" dxfId="158" priority="158" operator="containsText" text="RIESGO ALTO">
      <formula>NOT(ISERROR(SEARCH("RIESGO ALTO",R19)))</formula>
    </cfRule>
    <cfRule type="containsText" dxfId="157" priority="159" operator="containsText" text="RIESGO MODERADO">
      <formula>NOT(ISERROR(SEARCH("RIESGO MODERADO",R19)))</formula>
    </cfRule>
    <cfRule type="containsText" dxfId="156" priority="160" operator="containsText" text="RIESGO BAJO">
      <formula>NOT(ISERROR(SEARCH("RIESGO BAJO",R19)))</formula>
    </cfRule>
  </conditionalFormatting>
  <conditionalFormatting sqref="R23">
    <cfRule type="containsText" dxfId="155" priority="153" operator="containsText" text="RIESGO EXTREMO">
      <formula>NOT(ISERROR(SEARCH("RIESGO EXTREMO",R23)))</formula>
    </cfRule>
    <cfRule type="containsText" dxfId="154" priority="154" operator="containsText" text="RIESGO ALTO">
      <formula>NOT(ISERROR(SEARCH("RIESGO ALTO",R23)))</formula>
    </cfRule>
    <cfRule type="containsText" dxfId="153" priority="155" operator="containsText" text="RIESGO MODERADO">
      <formula>NOT(ISERROR(SEARCH("RIESGO MODERADO",R23)))</formula>
    </cfRule>
    <cfRule type="containsText" dxfId="152" priority="156" operator="containsText" text="RIESGO BAJO">
      <formula>NOT(ISERROR(SEARCH("RIESGO BAJO",R23)))</formula>
    </cfRule>
  </conditionalFormatting>
  <conditionalFormatting sqref="R27">
    <cfRule type="containsText" dxfId="151" priority="149" operator="containsText" text="RIESGO EXTREMO">
      <formula>NOT(ISERROR(SEARCH("RIESGO EXTREMO",R27)))</formula>
    </cfRule>
    <cfRule type="containsText" dxfId="150" priority="150" operator="containsText" text="RIESGO ALTO">
      <formula>NOT(ISERROR(SEARCH("RIESGO ALTO",R27)))</formula>
    </cfRule>
    <cfRule type="containsText" dxfId="149" priority="151" operator="containsText" text="RIESGO MODERADO">
      <formula>NOT(ISERROR(SEARCH("RIESGO MODERADO",R27)))</formula>
    </cfRule>
    <cfRule type="containsText" dxfId="148" priority="152" operator="containsText" text="RIESGO BAJO">
      <formula>NOT(ISERROR(SEARCH("RIESGO BAJO",R27)))</formula>
    </cfRule>
  </conditionalFormatting>
  <conditionalFormatting sqref="R31">
    <cfRule type="containsText" dxfId="147" priority="145" operator="containsText" text="RIESGO EXTREMO">
      <formula>NOT(ISERROR(SEARCH("RIESGO EXTREMO",R31)))</formula>
    </cfRule>
    <cfRule type="containsText" dxfId="146" priority="146" operator="containsText" text="RIESGO ALTO">
      <formula>NOT(ISERROR(SEARCH("RIESGO ALTO",R31)))</formula>
    </cfRule>
    <cfRule type="containsText" dxfId="145" priority="147" operator="containsText" text="RIESGO MODERADO">
      <formula>NOT(ISERROR(SEARCH("RIESGO MODERADO",R31)))</formula>
    </cfRule>
    <cfRule type="containsText" dxfId="144" priority="148" operator="containsText" text="RIESGO BAJO">
      <formula>NOT(ISERROR(SEARCH("RIESGO BAJO",R31)))</formula>
    </cfRule>
  </conditionalFormatting>
  <conditionalFormatting sqref="R35">
    <cfRule type="containsText" dxfId="143" priority="141" operator="containsText" text="RIESGO EXTREMO">
      <formula>NOT(ISERROR(SEARCH("RIESGO EXTREMO",R35)))</formula>
    </cfRule>
    <cfRule type="containsText" dxfId="142" priority="142" operator="containsText" text="RIESGO ALTO">
      <formula>NOT(ISERROR(SEARCH("RIESGO ALTO",R35)))</formula>
    </cfRule>
    <cfRule type="containsText" dxfId="141" priority="143" operator="containsText" text="RIESGO MODERADO">
      <formula>NOT(ISERROR(SEARCH("RIESGO MODERADO",R35)))</formula>
    </cfRule>
    <cfRule type="containsText" dxfId="140" priority="144" operator="containsText" text="RIESGO BAJO">
      <formula>NOT(ISERROR(SEARCH("RIESGO BAJO",R35)))</formula>
    </cfRule>
  </conditionalFormatting>
  <conditionalFormatting sqref="R39">
    <cfRule type="containsText" dxfId="139" priority="137" operator="containsText" text="RIESGO EXTREMO">
      <formula>NOT(ISERROR(SEARCH("RIESGO EXTREMO",R39)))</formula>
    </cfRule>
    <cfRule type="containsText" dxfId="138" priority="138" operator="containsText" text="RIESGO ALTO">
      <formula>NOT(ISERROR(SEARCH("RIESGO ALTO",R39)))</formula>
    </cfRule>
    <cfRule type="containsText" dxfId="137" priority="139" operator="containsText" text="RIESGO MODERADO">
      <formula>NOT(ISERROR(SEARCH("RIESGO MODERADO",R39)))</formula>
    </cfRule>
    <cfRule type="containsText" dxfId="136" priority="140" operator="containsText" text="RIESGO BAJO">
      <formula>NOT(ISERROR(SEARCH("RIESGO BAJO",R39)))</formula>
    </cfRule>
  </conditionalFormatting>
  <conditionalFormatting sqref="R43">
    <cfRule type="containsText" dxfId="135" priority="133" operator="containsText" text="RIESGO EXTREMO">
      <formula>NOT(ISERROR(SEARCH("RIESGO EXTREMO",R43)))</formula>
    </cfRule>
    <cfRule type="containsText" dxfId="134" priority="134" operator="containsText" text="RIESGO ALTO">
      <formula>NOT(ISERROR(SEARCH("RIESGO ALTO",R43)))</formula>
    </cfRule>
    <cfRule type="containsText" dxfId="133" priority="135" operator="containsText" text="RIESGO MODERADO">
      <formula>NOT(ISERROR(SEARCH("RIESGO MODERADO",R43)))</formula>
    </cfRule>
    <cfRule type="containsText" dxfId="132" priority="136" operator="containsText" text="RIESGO BAJO">
      <formula>NOT(ISERROR(SEARCH("RIESGO BAJO",R43)))</formula>
    </cfRule>
  </conditionalFormatting>
  <conditionalFormatting sqref="R47">
    <cfRule type="containsText" dxfId="131" priority="129" operator="containsText" text="RIESGO EXTREMO">
      <formula>NOT(ISERROR(SEARCH("RIESGO EXTREMO",R47)))</formula>
    </cfRule>
    <cfRule type="containsText" dxfId="130" priority="130" operator="containsText" text="RIESGO ALTO">
      <formula>NOT(ISERROR(SEARCH("RIESGO ALTO",R47)))</formula>
    </cfRule>
    <cfRule type="containsText" dxfId="129" priority="131" operator="containsText" text="RIESGO MODERADO">
      <formula>NOT(ISERROR(SEARCH("RIESGO MODERADO",R47)))</formula>
    </cfRule>
    <cfRule type="containsText" dxfId="128" priority="132" operator="containsText" text="RIESGO BAJO">
      <formula>NOT(ISERROR(SEARCH("RIESGO BAJO",R47)))</formula>
    </cfRule>
  </conditionalFormatting>
  <conditionalFormatting sqref="Q27:Q29 Q31:Q33 Q35:Q37 Q39:Q41 Q43:Q45 Q47:Q49">
    <cfRule type="containsText" dxfId="127" priority="125" operator="containsText" text="RIESGO EXTREMO">
      <formula>NOT(ISERROR(SEARCH("RIESGO EXTREMO",Q27)))</formula>
    </cfRule>
    <cfRule type="containsText" dxfId="126" priority="126" operator="containsText" text="RIESGO ALTO">
      <formula>NOT(ISERROR(SEARCH("RIESGO ALTO",Q27)))</formula>
    </cfRule>
    <cfRule type="containsText" dxfId="125" priority="127" operator="containsText" text="RIESGO MODERADO">
      <formula>NOT(ISERROR(SEARCH("RIESGO MODERADO",Q27)))</formula>
    </cfRule>
    <cfRule type="containsText" dxfId="124" priority="128" operator="containsText" text="RIESGO BAJO">
      <formula>NOT(ISERROR(SEARCH("RIESGO BAJO",Q27)))</formula>
    </cfRule>
  </conditionalFormatting>
  <conditionalFormatting sqref="Q11:Q13">
    <cfRule type="containsText" dxfId="123" priority="121" operator="containsText" text="RIESGO EXTREMO">
      <formula>NOT(ISERROR(SEARCH("RIESGO EXTREMO",Q11)))</formula>
    </cfRule>
    <cfRule type="containsText" dxfId="122" priority="122" operator="containsText" text="RIESGO ALTO">
      <formula>NOT(ISERROR(SEARCH("RIESGO ALTO",Q11)))</formula>
    </cfRule>
    <cfRule type="containsText" dxfId="121" priority="123" operator="containsText" text="RIESGO MODERADO">
      <formula>NOT(ISERROR(SEARCH("RIESGO MODERADO",Q11)))</formula>
    </cfRule>
    <cfRule type="containsText" dxfId="120" priority="124" operator="containsText" text="RIESGO BAJO">
      <formula>NOT(ISERROR(SEARCH("RIESGO BAJO",Q11)))</formula>
    </cfRule>
  </conditionalFormatting>
  <conditionalFormatting sqref="I11:I12">
    <cfRule type="expression" dxfId="119" priority="120">
      <formula>EXACT(F11,"Seguridad_de_la_informacion")</formula>
    </cfRule>
  </conditionalFormatting>
  <conditionalFormatting sqref="J11:J14">
    <cfRule type="expression" dxfId="118" priority="119">
      <formula>EXACT(F11,"Seguridad_de_la_informacion")</formula>
    </cfRule>
  </conditionalFormatting>
  <conditionalFormatting sqref="Q15:Q17">
    <cfRule type="containsText" dxfId="117" priority="115" operator="containsText" text="RIESGO EXTREMO">
      <formula>NOT(ISERROR(SEARCH("RIESGO EXTREMO",Q15)))</formula>
    </cfRule>
    <cfRule type="containsText" dxfId="116" priority="116" operator="containsText" text="RIESGO ALTO">
      <formula>NOT(ISERROR(SEARCH("RIESGO ALTO",Q15)))</formula>
    </cfRule>
    <cfRule type="containsText" dxfId="115" priority="117" operator="containsText" text="RIESGO MODERADO">
      <formula>NOT(ISERROR(SEARCH("RIESGO MODERADO",Q15)))</formula>
    </cfRule>
    <cfRule type="containsText" dxfId="114" priority="118" operator="containsText" text="RIESGO BAJO">
      <formula>NOT(ISERROR(SEARCH("RIESGO BAJO",Q15)))</formula>
    </cfRule>
  </conditionalFormatting>
  <conditionalFormatting sqref="I15:I16">
    <cfRule type="expression" dxfId="113" priority="114">
      <formula>EXACT(F15,"Seguridad_de_la_informacion")</formula>
    </cfRule>
  </conditionalFormatting>
  <conditionalFormatting sqref="J15:J18">
    <cfRule type="expression" dxfId="112" priority="113">
      <formula>EXACT(F15,"Seguridad_de_la_informacion")</formula>
    </cfRule>
  </conditionalFormatting>
  <conditionalFormatting sqref="Q19:Q21">
    <cfRule type="containsText" dxfId="111" priority="109" operator="containsText" text="RIESGO EXTREMO">
      <formula>NOT(ISERROR(SEARCH("RIESGO EXTREMO",Q19)))</formula>
    </cfRule>
    <cfRule type="containsText" dxfId="110" priority="110" operator="containsText" text="RIESGO ALTO">
      <formula>NOT(ISERROR(SEARCH("RIESGO ALTO",Q19)))</formula>
    </cfRule>
    <cfRule type="containsText" dxfId="109" priority="111" operator="containsText" text="RIESGO MODERADO">
      <formula>NOT(ISERROR(SEARCH("RIESGO MODERADO",Q19)))</formula>
    </cfRule>
    <cfRule type="containsText" dxfId="108" priority="112" operator="containsText" text="RIESGO BAJO">
      <formula>NOT(ISERROR(SEARCH("RIESGO BAJO",Q19)))</formula>
    </cfRule>
  </conditionalFormatting>
  <conditionalFormatting sqref="I19:I20">
    <cfRule type="expression" dxfId="107" priority="108">
      <formula>EXACT(F19,"Seguridad_de_la_informacion")</formula>
    </cfRule>
  </conditionalFormatting>
  <conditionalFormatting sqref="J19:J22">
    <cfRule type="expression" dxfId="106" priority="107">
      <formula>EXACT(F19,"Seguridad_de_la_informacion")</formula>
    </cfRule>
  </conditionalFormatting>
  <conditionalFormatting sqref="Q23:Q25">
    <cfRule type="containsText" dxfId="105" priority="103" operator="containsText" text="RIESGO EXTREMO">
      <formula>NOT(ISERROR(SEARCH("RIESGO EXTREMO",Q23)))</formula>
    </cfRule>
    <cfRule type="containsText" dxfId="104" priority="104" operator="containsText" text="RIESGO ALTO">
      <formula>NOT(ISERROR(SEARCH("RIESGO ALTO",Q23)))</formula>
    </cfRule>
    <cfRule type="containsText" dxfId="103" priority="105" operator="containsText" text="RIESGO MODERADO">
      <formula>NOT(ISERROR(SEARCH("RIESGO MODERADO",Q23)))</formula>
    </cfRule>
    <cfRule type="containsText" dxfId="102" priority="106" operator="containsText" text="RIESGO BAJO">
      <formula>NOT(ISERROR(SEARCH("RIESGO BAJO",Q23)))</formula>
    </cfRule>
  </conditionalFormatting>
  <conditionalFormatting sqref="I23:I24">
    <cfRule type="expression" dxfId="101" priority="102">
      <formula>EXACT(F23,"Seguridad_de_la_informacion")</formula>
    </cfRule>
  </conditionalFormatting>
  <conditionalFormatting sqref="J23:J26">
    <cfRule type="expression" dxfId="100" priority="101">
      <formula>EXACT(F23,"Seguridad_de_la_informacion")</formula>
    </cfRule>
  </conditionalFormatting>
  <conditionalFormatting sqref="AZ11:BA11 AZ12:AZ13">
    <cfRule type="containsText" dxfId="99" priority="97" operator="containsText" text="RIESGO EXTREMO">
      <formula>NOT(ISERROR(SEARCH("RIESGO EXTREMO",AZ11)))</formula>
    </cfRule>
    <cfRule type="containsText" dxfId="98" priority="98" operator="containsText" text="RIESGO ALTO">
      <formula>NOT(ISERROR(SEARCH("RIESGO ALTO",AZ11)))</formula>
    </cfRule>
    <cfRule type="containsText" dxfId="97" priority="99" operator="containsText" text="RIESGO MODERADO">
      <formula>NOT(ISERROR(SEARCH("RIESGO MODERADO",AZ11)))</formula>
    </cfRule>
    <cfRule type="containsText" dxfId="96" priority="100" operator="containsText" text="RIESGO BAJO">
      <formula>NOT(ISERROR(SEARCH("RIESGO BAJO",AZ11)))</formula>
    </cfRule>
  </conditionalFormatting>
  <conditionalFormatting sqref="AZ15:BA15 AZ16:AZ17">
    <cfRule type="containsText" dxfId="95" priority="93" operator="containsText" text="RIESGO EXTREMO">
      <formula>NOT(ISERROR(SEARCH("RIESGO EXTREMO",AZ15)))</formula>
    </cfRule>
    <cfRule type="containsText" dxfId="94" priority="94" operator="containsText" text="RIESGO ALTO">
      <formula>NOT(ISERROR(SEARCH("RIESGO ALTO",AZ15)))</formula>
    </cfRule>
    <cfRule type="containsText" dxfId="93" priority="95" operator="containsText" text="RIESGO MODERADO">
      <formula>NOT(ISERROR(SEARCH("RIESGO MODERADO",AZ15)))</formula>
    </cfRule>
    <cfRule type="containsText" dxfId="92" priority="96" operator="containsText" text="RIESGO BAJO">
      <formula>NOT(ISERROR(SEARCH("RIESGO BAJO",AZ15)))</formula>
    </cfRule>
  </conditionalFormatting>
  <conditionalFormatting sqref="AZ19:BA19 AZ20:AZ21">
    <cfRule type="containsText" dxfId="91" priority="89" operator="containsText" text="RIESGO EXTREMO">
      <formula>NOT(ISERROR(SEARCH("RIESGO EXTREMO",AZ19)))</formula>
    </cfRule>
    <cfRule type="containsText" dxfId="90" priority="90" operator="containsText" text="RIESGO ALTO">
      <formula>NOT(ISERROR(SEARCH("RIESGO ALTO",AZ19)))</formula>
    </cfRule>
    <cfRule type="containsText" dxfId="89" priority="91" operator="containsText" text="RIESGO MODERADO">
      <formula>NOT(ISERROR(SEARCH("RIESGO MODERADO",AZ19)))</formula>
    </cfRule>
    <cfRule type="containsText" dxfId="88" priority="92" operator="containsText" text="RIESGO BAJO">
      <formula>NOT(ISERROR(SEARCH("RIESGO BAJO",AZ19)))</formula>
    </cfRule>
  </conditionalFormatting>
  <conditionalFormatting sqref="AZ23:BA23 AZ24:AZ25">
    <cfRule type="containsText" dxfId="87" priority="85" operator="containsText" text="RIESGO EXTREMO">
      <formula>NOT(ISERROR(SEARCH("RIESGO EXTREMO",AZ23)))</formula>
    </cfRule>
    <cfRule type="containsText" dxfId="86" priority="86" operator="containsText" text="RIESGO ALTO">
      <formula>NOT(ISERROR(SEARCH("RIESGO ALTO",AZ23)))</formula>
    </cfRule>
    <cfRule type="containsText" dxfId="85" priority="87" operator="containsText" text="RIESGO MODERADO">
      <formula>NOT(ISERROR(SEARCH("RIESGO MODERADO",AZ23)))</formula>
    </cfRule>
    <cfRule type="containsText" dxfId="84" priority="88" operator="containsText" text="RIESGO BAJO">
      <formula>NOT(ISERROR(SEARCH("RIESGO BAJO",AZ23)))</formula>
    </cfRule>
  </conditionalFormatting>
  <conditionalFormatting sqref="BB12:BD12 BF11 BE12:BE14 BB14">
    <cfRule type="containsText" dxfId="83" priority="81" operator="containsText" text="RIESGO EXTREMO">
      <formula>NOT(ISERROR(SEARCH("RIESGO EXTREMO",BB11)))</formula>
    </cfRule>
    <cfRule type="containsText" dxfId="82" priority="82" operator="containsText" text="RIESGO ALTO">
      <formula>NOT(ISERROR(SEARCH("RIESGO ALTO",BB11)))</formula>
    </cfRule>
    <cfRule type="containsText" dxfId="81" priority="83" operator="containsText" text="RIESGO MODERADO">
      <formula>NOT(ISERROR(SEARCH("RIESGO MODERADO",BB11)))</formula>
    </cfRule>
    <cfRule type="containsText" dxfId="80" priority="84" operator="containsText" text="RIESGO BAJO">
      <formula>NOT(ISERROR(SEARCH("RIESGO BAJO",BB11)))</formula>
    </cfRule>
  </conditionalFormatting>
  <conditionalFormatting sqref="BC16:BD16 BB16:BB18 BE16:BE18">
    <cfRule type="containsText" dxfId="79" priority="77" operator="containsText" text="RIESGO EXTREMO">
      <formula>NOT(ISERROR(SEARCH("RIESGO EXTREMO",BB16)))</formula>
    </cfRule>
    <cfRule type="containsText" dxfId="78" priority="78" operator="containsText" text="RIESGO ALTO">
      <formula>NOT(ISERROR(SEARCH("RIESGO ALTO",BB16)))</formula>
    </cfRule>
    <cfRule type="containsText" dxfId="77" priority="79" operator="containsText" text="RIESGO MODERADO">
      <formula>NOT(ISERROR(SEARCH("RIESGO MODERADO",BB16)))</formula>
    </cfRule>
    <cfRule type="containsText" dxfId="76" priority="80" operator="containsText" text="RIESGO BAJO">
      <formula>NOT(ISERROR(SEARCH("RIESGO BAJO",BB16)))</formula>
    </cfRule>
  </conditionalFormatting>
  <conditionalFormatting sqref="BB20:BB22 BE21:BE22 BC19:BE20">
    <cfRule type="containsText" dxfId="75" priority="73" operator="containsText" text="RIESGO EXTREMO">
      <formula>NOT(ISERROR(SEARCH("RIESGO EXTREMO",BB19)))</formula>
    </cfRule>
    <cfRule type="containsText" dxfId="74" priority="74" operator="containsText" text="RIESGO ALTO">
      <formula>NOT(ISERROR(SEARCH("RIESGO ALTO",BB19)))</formula>
    </cfRule>
    <cfRule type="containsText" dxfId="73" priority="75" operator="containsText" text="RIESGO MODERADO">
      <formula>NOT(ISERROR(SEARCH("RIESGO MODERADO",BB19)))</formula>
    </cfRule>
    <cfRule type="containsText" dxfId="72" priority="76" operator="containsText" text="RIESGO BAJO">
      <formula>NOT(ISERROR(SEARCH("RIESGO BAJO",BB19)))</formula>
    </cfRule>
  </conditionalFormatting>
  <conditionalFormatting sqref="BG19:BH19">
    <cfRule type="containsText" dxfId="71" priority="69" operator="containsText" text="RIESGO EXTREMO">
      <formula>NOT(ISERROR(SEARCH("RIESGO EXTREMO",BG19)))</formula>
    </cfRule>
    <cfRule type="containsText" dxfId="70" priority="70" operator="containsText" text="RIESGO ALTO">
      <formula>NOT(ISERROR(SEARCH("RIESGO ALTO",BG19)))</formula>
    </cfRule>
    <cfRule type="containsText" dxfId="69" priority="71" operator="containsText" text="RIESGO MODERADO">
      <formula>NOT(ISERROR(SEARCH("RIESGO MODERADO",BG19)))</formula>
    </cfRule>
    <cfRule type="containsText" dxfId="68" priority="72" operator="containsText" text="RIESGO BAJO">
      <formula>NOT(ISERROR(SEARCH("RIESGO BAJO",BG19)))</formula>
    </cfRule>
  </conditionalFormatting>
  <conditionalFormatting sqref="BE25:BE26 BB25:BB26">
    <cfRule type="containsText" dxfId="67" priority="65" operator="containsText" text="RIESGO EXTREMO">
      <formula>NOT(ISERROR(SEARCH("RIESGO EXTREMO",BB25)))</formula>
    </cfRule>
    <cfRule type="containsText" dxfId="66" priority="66" operator="containsText" text="RIESGO ALTO">
      <formula>NOT(ISERROR(SEARCH("RIESGO ALTO",BB25)))</formula>
    </cfRule>
    <cfRule type="containsText" dxfId="65" priority="67" operator="containsText" text="RIESGO MODERADO">
      <formula>NOT(ISERROR(SEARCH("RIESGO MODERADO",BB25)))</formula>
    </cfRule>
    <cfRule type="containsText" dxfId="64" priority="68" operator="containsText" text="RIESGO BAJO">
      <formula>NOT(ISERROR(SEARCH("RIESGO BAJO",BB25)))</formula>
    </cfRule>
  </conditionalFormatting>
  <conditionalFormatting sqref="BB11:BE11">
    <cfRule type="containsText" dxfId="63" priority="61" operator="containsText" text="RIESGO EXTREMO">
      <formula>NOT(ISERROR(SEARCH("RIESGO EXTREMO",BB11)))</formula>
    </cfRule>
    <cfRule type="containsText" dxfId="62" priority="62" operator="containsText" text="RIESGO ALTO">
      <formula>NOT(ISERROR(SEARCH("RIESGO ALTO",BB11)))</formula>
    </cfRule>
    <cfRule type="containsText" dxfId="61" priority="63" operator="containsText" text="RIESGO MODERADO">
      <formula>NOT(ISERROR(SEARCH("RIESGO MODERADO",BB11)))</formula>
    </cfRule>
    <cfRule type="containsText" dxfId="60" priority="64" operator="containsText" text="RIESGO BAJO">
      <formula>NOT(ISERROR(SEARCH("RIESGO BAJO",BB11)))</formula>
    </cfRule>
  </conditionalFormatting>
  <conditionalFormatting sqref="BG11">
    <cfRule type="containsText" dxfId="59" priority="57" operator="containsText" text="RIESGO EXTREMO">
      <formula>NOT(ISERROR(SEARCH("RIESGO EXTREMO",BG11)))</formula>
    </cfRule>
    <cfRule type="containsText" dxfId="58" priority="58" operator="containsText" text="RIESGO ALTO">
      <formula>NOT(ISERROR(SEARCH("RIESGO ALTO",BG11)))</formula>
    </cfRule>
    <cfRule type="containsText" dxfId="57" priority="59" operator="containsText" text="RIESGO MODERADO">
      <formula>NOT(ISERROR(SEARCH("RIESGO MODERADO",BG11)))</formula>
    </cfRule>
    <cfRule type="containsText" dxfId="56" priority="60" operator="containsText" text="RIESGO BAJO">
      <formula>NOT(ISERROR(SEARCH("RIESGO BAJO",BG11)))</formula>
    </cfRule>
  </conditionalFormatting>
  <conditionalFormatting sqref="BH11:BJ11">
    <cfRule type="containsText" dxfId="55" priority="53" operator="containsText" text="RIESGO EXTREMO">
      <formula>NOT(ISERROR(SEARCH("RIESGO EXTREMO",BH11)))</formula>
    </cfRule>
    <cfRule type="containsText" dxfId="54" priority="54" operator="containsText" text="RIESGO ALTO">
      <formula>NOT(ISERROR(SEARCH("RIESGO ALTO",BH11)))</formula>
    </cfRule>
    <cfRule type="containsText" dxfId="53" priority="55" operator="containsText" text="RIESGO MODERADO">
      <formula>NOT(ISERROR(SEARCH("RIESGO MODERADO",BH11)))</formula>
    </cfRule>
    <cfRule type="containsText" dxfId="52" priority="56" operator="containsText" text="RIESGO BAJO">
      <formula>NOT(ISERROR(SEARCH("RIESGO BAJO",BH11)))</formula>
    </cfRule>
  </conditionalFormatting>
  <conditionalFormatting sqref="BB15">
    <cfRule type="containsText" dxfId="51" priority="49" operator="containsText" text="RIESGO EXTREMO">
      <formula>NOT(ISERROR(SEARCH("RIESGO EXTREMO",BB15)))</formula>
    </cfRule>
    <cfRule type="containsText" dxfId="50" priority="50" operator="containsText" text="RIESGO ALTO">
      <formula>NOT(ISERROR(SEARCH("RIESGO ALTO",BB15)))</formula>
    </cfRule>
    <cfRule type="containsText" dxfId="49" priority="51" operator="containsText" text="RIESGO MODERADO">
      <formula>NOT(ISERROR(SEARCH("RIESGO MODERADO",BB15)))</formula>
    </cfRule>
    <cfRule type="containsText" dxfId="48" priority="52" operator="containsText" text="RIESGO BAJO">
      <formula>NOT(ISERROR(SEARCH("RIESGO BAJO",BB15)))</formula>
    </cfRule>
  </conditionalFormatting>
  <conditionalFormatting sqref="BD15">
    <cfRule type="containsText" dxfId="47" priority="45" operator="containsText" text="RIESGO EXTREMO">
      <formula>NOT(ISERROR(SEARCH("RIESGO EXTREMO",BD15)))</formula>
    </cfRule>
    <cfRule type="containsText" dxfId="46" priority="46" operator="containsText" text="RIESGO ALTO">
      <formula>NOT(ISERROR(SEARCH("RIESGO ALTO",BD15)))</formula>
    </cfRule>
    <cfRule type="containsText" dxfId="45" priority="47" operator="containsText" text="RIESGO MODERADO">
      <formula>NOT(ISERROR(SEARCH("RIESGO MODERADO",BD15)))</formula>
    </cfRule>
    <cfRule type="containsText" dxfId="44" priority="48" operator="containsText" text="RIESGO BAJO">
      <formula>NOT(ISERROR(SEARCH("RIESGO BAJO",BD15)))</formula>
    </cfRule>
  </conditionalFormatting>
  <conditionalFormatting sqref="BC15">
    <cfRule type="containsText" dxfId="43" priority="41" operator="containsText" text="RIESGO EXTREMO">
      <formula>NOT(ISERROR(SEARCH("RIESGO EXTREMO",BC15)))</formula>
    </cfRule>
    <cfRule type="containsText" dxfId="42" priority="42" operator="containsText" text="RIESGO ALTO">
      <formula>NOT(ISERROR(SEARCH("RIESGO ALTO",BC15)))</formula>
    </cfRule>
    <cfRule type="containsText" dxfId="41" priority="43" operator="containsText" text="RIESGO MODERADO">
      <formula>NOT(ISERROR(SEARCH("RIESGO MODERADO",BC15)))</formula>
    </cfRule>
    <cfRule type="containsText" dxfId="40" priority="44" operator="containsText" text="RIESGO BAJO">
      <formula>NOT(ISERROR(SEARCH("RIESGO BAJO",BC15)))</formula>
    </cfRule>
  </conditionalFormatting>
  <conditionalFormatting sqref="BE15">
    <cfRule type="containsText" dxfId="39" priority="37" operator="containsText" text="RIESGO EXTREMO">
      <formula>NOT(ISERROR(SEARCH("RIESGO EXTREMO",BE15)))</formula>
    </cfRule>
    <cfRule type="containsText" dxfId="38" priority="38" operator="containsText" text="RIESGO ALTO">
      <formula>NOT(ISERROR(SEARCH("RIESGO ALTO",BE15)))</formula>
    </cfRule>
    <cfRule type="containsText" dxfId="37" priority="39" operator="containsText" text="RIESGO MODERADO">
      <formula>NOT(ISERROR(SEARCH("RIESGO MODERADO",BE15)))</formula>
    </cfRule>
    <cfRule type="containsText" dxfId="36" priority="40" operator="containsText" text="RIESGO BAJO">
      <formula>NOT(ISERROR(SEARCH("RIESGO BAJO",BE15)))</formula>
    </cfRule>
  </conditionalFormatting>
  <conditionalFormatting sqref="BH23:BJ23">
    <cfRule type="containsText" dxfId="35" priority="21" operator="containsText" text="RIESGO EXTREMO">
      <formula>NOT(ISERROR(SEARCH("RIESGO EXTREMO",BH23)))</formula>
    </cfRule>
    <cfRule type="containsText" dxfId="34" priority="22" operator="containsText" text="RIESGO ALTO">
      <formula>NOT(ISERROR(SEARCH("RIESGO ALTO",BH23)))</formula>
    </cfRule>
    <cfRule type="containsText" dxfId="33" priority="23" operator="containsText" text="RIESGO MODERADO">
      <formula>NOT(ISERROR(SEARCH("RIESGO MODERADO",BH23)))</formula>
    </cfRule>
    <cfRule type="containsText" dxfId="32" priority="24" operator="containsText" text="RIESGO BAJO">
      <formula>NOT(ISERROR(SEARCH("RIESGO BAJO",BH23)))</formula>
    </cfRule>
  </conditionalFormatting>
  <conditionalFormatting sqref="BI19:BJ19">
    <cfRule type="containsText" dxfId="31" priority="33" operator="containsText" text="RIESGO EXTREMO">
      <formula>NOT(ISERROR(SEARCH("RIESGO EXTREMO",BI19)))</formula>
    </cfRule>
    <cfRule type="containsText" dxfId="30" priority="34" operator="containsText" text="RIESGO ALTO">
      <formula>NOT(ISERROR(SEARCH("RIESGO ALTO",BI19)))</formula>
    </cfRule>
    <cfRule type="containsText" dxfId="29" priority="35" operator="containsText" text="RIESGO MODERADO">
      <formula>NOT(ISERROR(SEARCH("RIESGO MODERADO",BI19)))</formula>
    </cfRule>
    <cfRule type="containsText" dxfId="28" priority="36" operator="containsText" text="RIESGO BAJO">
      <formula>NOT(ISERROR(SEARCH("RIESGO BAJO",BI19)))</formula>
    </cfRule>
  </conditionalFormatting>
  <conditionalFormatting sqref="BD23:BE24">
    <cfRule type="containsText" dxfId="27" priority="29" operator="containsText" text="RIESGO EXTREMO">
      <formula>NOT(ISERROR(SEARCH("RIESGO EXTREMO",BD23)))</formula>
    </cfRule>
    <cfRule type="containsText" dxfId="26" priority="30" operator="containsText" text="RIESGO ALTO">
      <formula>NOT(ISERROR(SEARCH("RIESGO ALTO",BD23)))</formula>
    </cfRule>
    <cfRule type="containsText" dxfId="25" priority="31" operator="containsText" text="RIESGO MODERADO">
      <formula>NOT(ISERROR(SEARCH("RIESGO MODERADO",BD23)))</formula>
    </cfRule>
    <cfRule type="containsText" dxfId="24" priority="32" operator="containsText" text="RIESGO BAJO">
      <formula>NOT(ISERROR(SEARCH("RIESGO BAJO",BD23)))</formula>
    </cfRule>
  </conditionalFormatting>
  <conditionalFormatting sqref="BG23">
    <cfRule type="containsText" dxfId="23" priority="25" operator="containsText" text="RIESGO EXTREMO">
      <formula>NOT(ISERROR(SEARCH("RIESGO EXTREMO",BG23)))</formula>
    </cfRule>
    <cfRule type="containsText" dxfId="22" priority="26" operator="containsText" text="RIESGO ALTO">
      <formula>NOT(ISERROR(SEARCH("RIESGO ALTO",BG23)))</formula>
    </cfRule>
    <cfRule type="containsText" dxfId="21" priority="27" operator="containsText" text="RIESGO MODERADO">
      <formula>NOT(ISERROR(SEARCH("RIESGO MODERADO",BG23)))</formula>
    </cfRule>
    <cfRule type="containsText" dxfId="20" priority="28" operator="containsText" text="RIESGO BAJO">
      <formula>NOT(ISERROR(SEARCH("RIESGO BAJO",BG23)))</formula>
    </cfRule>
  </conditionalFormatting>
  <conditionalFormatting sqref="BG15">
    <cfRule type="containsText" dxfId="19" priority="17" operator="containsText" text="RIESGO EXTREMO">
      <formula>NOT(ISERROR(SEARCH("RIESGO EXTREMO",BG15)))</formula>
    </cfRule>
    <cfRule type="containsText" dxfId="18" priority="18" operator="containsText" text="RIESGO ALTO">
      <formula>NOT(ISERROR(SEARCH("RIESGO ALTO",BG15)))</formula>
    </cfRule>
    <cfRule type="containsText" dxfId="17" priority="19" operator="containsText" text="RIESGO MODERADO">
      <formula>NOT(ISERROR(SEARCH("RIESGO MODERADO",BG15)))</formula>
    </cfRule>
    <cfRule type="containsText" dxfId="16" priority="20" operator="containsText" text="RIESGO BAJO">
      <formula>NOT(ISERROR(SEARCH("RIESGO BAJO",BG15)))</formula>
    </cfRule>
  </conditionalFormatting>
  <conditionalFormatting sqref="BH15:BJ15">
    <cfRule type="containsText" dxfId="15" priority="13" operator="containsText" text="RIESGO EXTREMO">
      <formula>NOT(ISERROR(SEARCH("RIESGO EXTREMO",BH15)))</formula>
    </cfRule>
    <cfRule type="containsText" dxfId="14" priority="14" operator="containsText" text="RIESGO ALTO">
      <formula>NOT(ISERROR(SEARCH("RIESGO ALTO",BH15)))</formula>
    </cfRule>
    <cfRule type="containsText" dxfId="13" priority="15" operator="containsText" text="RIESGO MODERADO">
      <formula>NOT(ISERROR(SEARCH("RIESGO MODERADO",BH15)))</formula>
    </cfRule>
    <cfRule type="containsText" dxfId="12" priority="16" operator="containsText" text="RIESGO BAJO">
      <formula>NOT(ISERROR(SEARCH("RIESGO BAJO",BH15)))</formula>
    </cfRule>
  </conditionalFormatting>
  <conditionalFormatting sqref="BF15">
    <cfRule type="containsText" dxfId="11" priority="9" operator="containsText" text="RIESGO EXTREMO">
      <formula>NOT(ISERROR(SEARCH("RIESGO EXTREMO",BF15)))</formula>
    </cfRule>
    <cfRule type="containsText" dxfId="10" priority="10" operator="containsText" text="RIESGO ALTO">
      <formula>NOT(ISERROR(SEARCH("RIESGO ALTO",BF15)))</formula>
    </cfRule>
    <cfRule type="containsText" dxfId="9" priority="11" operator="containsText" text="RIESGO MODERADO">
      <formula>NOT(ISERROR(SEARCH("RIESGO MODERADO",BF15)))</formula>
    </cfRule>
    <cfRule type="containsText" dxfId="8" priority="12" operator="containsText" text="RIESGO BAJO">
      <formula>NOT(ISERROR(SEARCH("RIESGO BAJO",BF15)))</formula>
    </cfRule>
  </conditionalFormatting>
  <conditionalFormatting sqref="BB24:BC24">
    <cfRule type="containsText" dxfId="7" priority="5" operator="containsText" text="RIESGO EXTREMO">
      <formula>NOT(ISERROR(SEARCH("RIESGO EXTREMO",BB24)))</formula>
    </cfRule>
    <cfRule type="containsText" dxfId="6" priority="6" operator="containsText" text="RIESGO ALTO">
      <formula>NOT(ISERROR(SEARCH("RIESGO ALTO",BB24)))</formula>
    </cfRule>
    <cfRule type="containsText" dxfId="5" priority="7" operator="containsText" text="RIESGO MODERADO">
      <formula>NOT(ISERROR(SEARCH("RIESGO MODERADO",BB24)))</formula>
    </cfRule>
    <cfRule type="containsText" dxfId="4" priority="8" operator="containsText" text="RIESGO BAJO">
      <formula>NOT(ISERROR(SEARCH("RIESGO BAJO",BB24)))</formula>
    </cfRule>
  </conditionalFormatting>
  <conditionalFormatting sqref="BB23:BC23">
    <cfRule type="containsText" dxfId="3" priority="1" operator="containsText" text="RIESGO EXTREMO">
      <formula>NOT(ISERROR(SEARCH("RIESGO EXTREMO",BB23)))</formula>
    </cfRule>
    <cfRule type="containsText" dxfId="2" priority="2" operator="containsText" text="RIESGO ALTO">
      <formula>NOT(ISERROR(SEARCH("RIESGO ALTO",BB23)))</formula>
    </cfRule>
    <cfRule type="containsText" dxfId="1" priority="3" operator="containsText" text="RIESGO MODERADO">
      <formula>NOT(ISERROR(SEARCH("RIESGO MODERADO",BB23)))</formula>
    </cfRule>
    <cfRule type="containsText" dxfId="0" priority="4" operator="containsText" text="RIESGO BAJO">
      <formula>NOT(ISERROR(SEARCH("RIESGO BAJO",BB23)))</formula>
    </cfRule>
  </conditionalFormatting>
  <dataValidations count="24">
    <dataValidation type="list" allowBlank="1" showInputMessage="1" showErrorMessage="1" sqref="R11:R50 BA11:BA50">
      <formula1>opciondelriesgo</formula1>
    </dataValidation>
    <dataValidation type="list" allowBlank="1" showInputMessage="1" showErrorMessage="1" sqref="AR11:AR50">
      <formula1>"Directamente,No disminuye"</formula1>
    </dataValidation>
    <dataValidation type="list" allowBlank="1" showInputMessage="1" showErrorMessage="1" sqref="AS11:AS50">
      <formula1>"Directamente,Indirectamente,No disminuye"</formula1>
    </dataValidation>
    <dataValidation type="list" allowBlank="1" showInputMessage="1" showErrorMessage="1" sqref="AK11:AK50">
      <formula1>"Siempre se ejecuta,Algunas veces,No se ejecuta"</formula1>
    </dataValidation>
    <dataValidation allowBlank="1" showInputMessage="1" showErrorMessage="1" prompt="Para cada causa debe existir un control" sqref="T38:T39 T46:T47 T26:T27 T50 S24:S50 T42:T43 T30:T31 T34:T35 T11 T14:T15 T22 S11:S22 T18:T19 U23"/>
    <dataValidation type="list" allowBlank="1" showInputMessage="1" showErrorMessage="1" sqref="AG11:AG50">
      <formula1>"Completa,Incompleta,No existe"</formula1>
    </dataValidation>
    <dataValidation type="list" allowBlank="1" showInputMessage="1" showErrorMessage="1" sqref="AE11:AE50">
      <formula1>"Se investigan y resuelven oportunamente,No se investigan y no se resuelven oportunamente"</formula1>
    </dataValidation>
    <dataValidation type="list" allowBlank="1" showInputMessage="1" showErrorMessage="1" sqref="AC11:AC50">
      <formula1>"Confiable,No confiable"</formula1>
    </dataValidation>
    <dataValidation type="list" allowBlank="1" showInputMessage="1" showErrorMessage="1" sqref="AA11:AA50">
      <formula1>"Prevenir,Detectar,No es un control"</formula1>
    </dataValidation>
    <dataValidation type="list" allowBlank="1" showInputMessage="1" showErrorMessage="1" sqref="Y11:Y50">
      <formula1>"Oportuna,Inoportuna"</formula1>
    </dataValidation>
    <dataValidation type="list" allowBlank="1" showInputMessage="1" showErrorMessage="1" sqref="W11:W50">
      <formula1>"Adecuado,Inadecuado"</formula1>
    </dataValidation>
    <dataValidation type="list" allowBlank="1" showInputMessage="1" showErrorMessage="1" sqref="U24:U50 U11:U22">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50"/>
    <dataValidation type="list" allowBlank="1" showInputMessage="1" showErrorMessage="1" prompt="Seleccione la amenaza de acuerdo con el tipo seleccionado" sqref="J11:J50">
      <formula1>INDIRECT($I$11)</formula1>
    </dataValidation>
    <dataValidation type="list" allowBlank="1" showInputMessage="1" showErrorMessage="1" prompt="Solo aplica para los riesgos tipificados como seguridad de la información" sqref="I11:I50">
      <formula1>tipo_de_amenaza</formula1>
    </dataValidation>
    <dataValidation allowBlank="1" showInputMessage="1" showErrorMessage="1" prompt="Relacione el activo de información donde el nivel de criticidad corresponde a &quot;Crítico&quot;" sqref="H11:H50"/>
    <dataValidation type="list" allowBlank="1" showInputMessage="1" showErrorMessage="1" prompt="Seleccione la tipología conforme al tipo de riesgo." sqref="G11:G50">
      <formula1>INDIRECT(F11)</formula1>
    </dataValidation>
    <dataValidation type="list" allowBlank="1" showInputMessage="1" showErrorMessage="1" prompt="Seleccione el tipo de riesgo conforme a las categorias." sqref="F11:F50">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5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50"/>
    <dataValidation type="list" allowBlank="1" showInputMessage="1" showErrorMessage="1" sqref="B11:B50">
      <formula1>procesos</formula1>
    </dataValidation>
    <dataValidation type="list" allowBlank="1" showInputMessage="1" showErrorMessage="1" sqref="O51:P54 O11:O50 AX11:AX54">
      <formula1>INDIRECT($M$11)</formula1>
    </dataValidation>
    <dataValidation type="list" allowBlank="1" showInputMessage="1" showErrorMessage="1" sqref="Y51:Y54 AE51:AE54 U51:U54 AA51:AA54 W51:W54 AC51:AC54 AG51:AG54">
      <formula1>"SI,NO"</formula1>
    </dataValidation>
    <dataValidation type="list" allowBlank="1" showInputMessage="1" showErrorMessage="1" sqref="N11:N50 AW11:AW50">
      <formula1>probabilidad</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9"/>
  <sheetViews>
    <sheetView topLeftCell="A11" zoomScale="50" zoomScaleNormal="50" zoomScaleSheetLayoutView="70" zoomScalePageLayoutView="90" workbookViewId="0">
      <selection activeCell="A46" sqref="A46"/>
    </sheetView>
  </sheetViews>
  <sheetFormatPr baseColWidth="10" defaultColWidth="11.42578125" defaultRowHeight="12.75" x14ac:dyDescent="0.2"/>
  <cols>
    <col min="1" max="2" width="1.7109375" style="69" customWidth="1"/>
    <col min="3" max="3" width="10" style="70" customWidth="1"/>
    <col min="4" max="4" width="52" style="69" customWidth="1"/>
    <col min="5" max="5" width="34.28515625" style="69" customWidth="1"/>
    <col min="6" max="6" width="23" style="69" customWidth="1"/>
    <col min="7" max="7" width="50.140625" style="69" customWidth="1"/>
    <col min="8" max="8" width="18.7109375" style="69" customWidth="1"/>
    <col min="9" max="9" width="22.42578125" style="69" customWidth="1"/>
    <col min="10" max="10" width="5.28515625" style="69" customWidth="1"/>
    <col min="11" max="14" width="16.42578125" style="69" customWidth="1"/>
    <col min="15" max="18" width="22.7109375" style="69" customWidth="1"/>
    <col min="19" max="19" width="5.28515625" style="69" customWidth="1"/>
    <col min="20" max="21" width="11.42578125" style="69"/>
    <col min="22" max="22" width="29" style="69" customWidth="1"/>
    <col min="23" max="16384" width="11.42578125" style="69"/>
  </cols>
  <sheetData>
    <row r="1" spans="1:21" ht="13.5" thickBot="1" x14ac:dyDescent="0.25">
      <c r="B1" s="69" t="s">
        <v>324</v>
      </c>
    </row>
    <row r="2" spans="1:21" ht="34.5" customHeight="1" x14ac:dyDescent="0.3">
      <c r="C2" s="71"/>
      <c r="D2" s="72"/>
      <c r="E2" s="534" t="s">
        <v>105</v>
      </c>
      <c r="F2" s="535"/>
      <c r="G2" s="535"/>
      <c r="H2" s="535"/>
      <c r="I2" s="535"/>
      <c r="J2" s="535"/>
      <c r="K2" s="535"/>
      <c r="L2" s="535"/>
      <c r="M2" s="535"/>
      <c r="N2" s="535"/>
      <c r="O2" s="535"/>
      <c r="P2" s="535"/>
      <c r="Q2" s="535"/>
      <c r="R2" s="536"/>
    </row>
    <row r="3" spans="1:21" ht="18.75" x14ac:dyDescent="0.3">
      <c r="C3" s="73"/>
      <c r="D3" s="74"/>
      <c r="E3" s="537" t="s">
        <v>106</v>
      </c>
      <c r="F3" s="538"/>
      <c r="G3" s="538"/>
      <c r="H3" s="538"/>
      <c r="I3" s="538"/>
      <c r="J3" s="538"/>
      <c r="K3" s="539"/>
      <c r="L3" s="540" t="s">
        <v>107</v>
      </c>
      <c r="M3" s="538"/>
      <c r="N3" s="538"/>
      <c r="O3" s="538"/>
      <c r="P3" s="538"/>
      <c r="Q3" s="538"/>
      <c r="R3" s="541"/>
    </row>
    <row r="4" spans="1:21" ht="19.5" thickBot="1" x14ac:dyDescent="0.35">
      <c r="C4" s="75"/>
      <c r="D4" s="76"/>
      <c r="E4" s="542" t="s">
        <v>108</v>
      </c>
      <c r="F4" s="543"/>
      <c r="G4" s="543"/>
      <c r="H4" s="543"/>
      <c r="I4" s="543"/>
      <c r="J4" s="543"/>
      <c r="K4" s="543"/>
      <c r="L4" s="543"/>
      <c r="M4" s="543"/>
      <c r="N4" s="543"/>
      <c r="O4" s="543"/>
      <c r="P4" s="543"/>
      <c r="Q4" s="543"/>
      <c r="R4" s="544"/>
    </row>
    <row r="5" spans="1:21" ht="19.5" thickBot="1" x14ac:dyDescent="0.35">
      <c r="C5" s="481"/>
      <c r="D5" s="481"/>
      <c r="E5" s="481"/>
      <c r="F5" s="481"/>
      <c r="G5" s="481"/>
      <c r="H5" s="481"/>
      <c r="I5" s="481"/>
      <c r="J5" s="481"/>
      <c r="K5" s="481"/>
      <c r="L5" s="481"/>
      <c r="M5" s="481"/>
      <c r="N5" s="481"/>
      <c r="O5" s="481"/>
      <c r="P5" s="481"/>
      <c r="Q5" s="481"/>
      <c r="R5" s="481"/>
    </row>
    <row r="6" spans="1:21" ht="46.5" customHeight="1" x14ac:dyDescent="0.2">
      <c r="C6" s="508" t="s">
        <v>109</v>
      </c>
      <c r="D6" s="545"/>
      <c r="E6" s="546" t="s">
        <v>110</v>
      </c>
      <c r="F6" s="547"/>
      <c r="G6" s="547"/>
      <c r="H6" s="547"/>
      <c r="I6" s="548"/>
      <c r="J6" s="549" t="s">
        <v>43</v>
      </c>
      <c r="K6" s="509"/>
      <c r="L6" s="509"/>
      <c r="M6" s="509"/>
      <c r="N6" s="545"/>
      <c r="O6" s="550" t="s">
        <v>388</v>
      </c>
      <c r="P6" s="551"/>
      <c r="Q6" s="551"/>
      <c r="R6" s="552"/>
    </row>
    <row r="7" spans="1:21" ht="75.75" customHeight="1" thickBot="1" x14ac:dyDescent="0.25">
      <c r="A7" s="69" t="s">
        <v>111</v>
      </c>
      <c r="C7" s="521" t="s">
        <v>112</v>
      </c>
      <c r="D7" s="522"/>
      <c r="E7" s="523" t="s">
        <v>325</v>
      </c>
      <c r="F7" s="524"/>
      <c r="G7" s="524"/>
      <c r="H7" s="524"/>
      <c r="I7" s="525"/>
      <c r="J7" s="526" t="s">
        <v>113</v>
      </c>
      <c r="K7" s="527"/>
      <c r="L7" s="527"/>
      <c r="M7" s="527"/>
      <c r="N7" s="522"/>
      <c r="O7" s="528" t="s">
        <v>389</v>
      </c>
      <c r="P7" s="529"/>
      <c r="Q7" s="529"/>
      <c r="R7" s="530"/>
    </row>
    <row r="8" spans="1:21" ht="19.5" thickBot="1" x14ac:dyDescent="0.35">
      <c r="C8" s="77"/>
      <c r="D8" s="78"/>
      <c r="E8" s="78"/>
      <c r="F8" s="78"/>
      <c r="G8" s="78"/>
      <c r="H8" s="78"/>
      <c r="I8" s="78"/>
      <c r="J8" s="78"/>
      <c r="K8" s="78"/>
      <c r="L8" s="78"/>
      <c r="M8" s="78"/>
      <c r="N8" s="78"/>
      <c r="O8" s="78"/>
      <c r="P8" s="78"/>
      <c r="Q8" s="78"/>
      <c r="R8" s="78"/>
    </row>
    <row r="9" spans="1:21" ht="24" customHeight="1" x14ac:dyDescent="0.2">
      <c r="C9" s="508" t="s">
        <v>114</v>
      </c>
      <c r="D9" s="509"/>
      <c r="E9" s="509"/>
      <c r="F9" s="509"/>
      <c r="G9" s="509"/>
      <c r="H9" s="509"/>
      <c r="I9" s="509"/>
      <c r="J9" s="509"/>
      <c r="K9" s="509"/>
      <c r="L9" s="509"/>
      <c r="M9" s="509"/>
      <c r="N9" s="509"/>
      <c r="O9" s="509"/>
      <c r="P9" s="509"/>
      <c r="Q9" s="509"/>
      <c r="R9" s="510"/>
    </row>
    <row r="10" spans="1:21" ht="51.75" customHeight="1" thickBot="1" x14ac:dyDescent="0.25">
      <c r="C10" s="531" t="s">
        <v>20</v>
      </c>
      <c r="D10" s="532"/>
      <c r="E10" s="532"/>
      <c r="F10" s="532"/>
      <c r="G10" s="532"/>
      <c r="H10" s="532"/>
      <c r="I10" s="532"/>
      <c r="J10" s="532"/>
      <c r="K10" s="532"/>
      <c r="L10" s="532"/>
      <c r="M10" s="532"/>
      <c r="N10" s="532"/>
      <c r="O10" s="532"/>
      <c r="P10" s="532"/>
      <c r="Q10" s="532"/>
      <c r="R10" s="533"/>
    </row>
    <row r="11" spans="1:21" ht="19.5" thickBot="1" x14ac:dyDescent="0.35">
      <c r="C11" s="481"/>
      <c r="D11" s="481"/>
      <c r="E11" s="481"/>
      <c r="F11" s="481"/>
      <c r="G11" s="481"/>
      <c r="H11" s="481"/>
      <c r="I11" s="481"/>
      <c r="J11" s="481"/>
      <c r="K11" s="481"/>
      <c r="L11" s="481"/>
      <c r="M11" s="481"/>
      <c r="N11" s="481"/>
      <c r="O11" s="481"/>
      <c r="P11" s="481"/>
      <c r="Q11" s="481"/>
      <c r="R11" s="481"/>
    </row>
    <row r="12" spans="1:21" ht="24" customHeight="1" x14ac:dyDescent="0.2">
      <c r="C12" s="508" t="s">
        <v>115</v>
      </c>
      <c r="D12" s="509"/>
      <c r="E12" s="509"/>
      <c r="F12" s="509"/>
      <c r="G12" s="509"/>
      <c r="H12" s="509"/>
      <c r="I12" s="509"/>
      <c r="J12" s="509"/>
      <c r="K12" s="509"/>
      <c r="L12" s="509"/>
      <c r="M12" s="509"/>
      <c r="N12" s="509"/>
      <c r="O12" s="509"/>
      <c r="P12" s="509"/>
      <c r="Q12" s="509"/>
      <c r="R12" s="510"/>
    </row>
    <row r="13" spans="1:21" ht="51.75" customHeight="1" thickBot="1" x14ac:dyDescent="0.25">
      <c r="C13" s="511" t="s">
        <v>116</v>
      </c>
      <c r="D13" s="512"/>
      <c r="E13" s="512"/>
      <c r="F13" s="512"/>
      <c r="G13" s="512"/>
      <c r="H13" s="512"/>
      <c r="I13" s="512"/>
      <c r="J13" s="512"/>
      <c r="K13" s="512"/>
      <c r="L13" s="512"/>
      <c r="M13" s="512"/>
      <c r="N13" s="512"/>
      <c r="O13" s="512"/>
      <c r="P13" s="512"/>
      <c r="Q13" s="512"/>
      <c r="R13" s="513"/>
    </row>
    <row r="14" spans="1:21" ht="19.5" thickBot="1" x14ac:dyDescent="0.35">
      <c r="C14" s="481"/>
      <c r="D14" s="481"/>
      <c r="E14" s="481"/>
      <c r="F14" s="481"/>
      <c r="G14" s="481"/>
      <c r="H14" s="481"/>
      <c r="I14" s="481"/>
      <c r="J14" s="481"/>
      <c r="K14" s="481"/>
      <c r="L14" s="481"/>
      <c r="M14" s="481"/>
      <c r="N14" s="481"/>
      <c r="O14" s="481"/>
      <c r="P14" s="481"/>
      <c r="Q14" s="481"/>
      <c r="R14" s="481"/>
    </row>
    <row r="15" spans="1:21" ht="33" customHeight="1" thickBot="1" x14ac:dyDescent="0.25">
      <c r="C15" s="514" t="s">
        <v>117</v>
      </c>
      <c r="D15" s="515"/>
      <c r="E15" s="515"/>
      <c r="F15" s="515"/>
      <c r="G15" s="515"/>
      <c r="H15" s="515"/>
      <c r="I15" s="515"/>
      <c r="J15" s="515"/>
      <c r="K15" s="515"/>
      <c r="L15" s="515"/>
      <c r="M15" s="515"/>
      <c r="N15" s="515"/>
      <c r="O15" s="515"/>
      <c r="P15" s="515"/>
      <c r="Q15" s="515"/>
      <c r="R15" s="516"/>
    </row>
    <row r="16" spans="1:21" s="79" customFormat="1" ht="72.75" customHeight="1" thickBot="1" x14ac:dyDescent="0.25">
      <c r="C16" s="517" t="s">
        <v>1</v>
      </c>
      <c r="D16" s="518"/>
      <c r="E16" s="271" t="s">
        <v>118</v>
      </c>
      <c r="F16" s="519" t="s">
        <v>119</v>
      </c>
      <c r="G16" s="519"/>
      <c r="H16" s="519" t="s">
        <v>120</v>
      </c>
      <c r="I16" s="519"/>
      <c r="J16" s="519"/>
      <c r="K16" s="519" t="s">
        <v>121</v>
      </c>
      <c r="L16" s="519"/>
      <c r="M16" s="519"/>
      <c r="N16" s="519"/>
      <c r="O16" s="518" t="s">
        <v>122</v>
      </c>
      <c r="P16" s="518"/>
      <c r="Q16" s="518"/>
      <c r="R16" s="520"/>
      <c r="T16" s="74" t="s">
        <v>390</v>
      </c>
      <c r="U16" s="74" t="s">
        <v>391</v>
      </c>
    </row>
    <row r="17" spans="3:22" s="80" customFormat="1" ht="227.25" customHeight="1" thickBot="1" x14ac:dyDescent="0.25">
      <c r="C17" s="504" t="s">
        <v>326</v>
      </c>
      <c r="D17" s="505"/>
      <c r="E17" s="273" t="s">
        <v>5</v>
      </c>
      <c r="F17" s="501" t="s">
        <v>392</v>
      </c>
      <c r="G17" s="507"/>
      <c r="H17" s="495" t="s">
        <v>327</v>
      </c>
      <c r="I17" s="503"/>
      <c r="J17" s="503"/>
      <c r="K17" s="506" t="s">
        <v>393</v>
      </c>
      <c r="L17" s="506"/>
      <c r="M17" s="506"/>
      <c r="N17" s="506"/>
      <c r="O17" s="496" t="s">
        <v>394</v>
      </c>
      <c r="P17" s="497"/>
      <c r="Q17" s="497"/>
      <c r="R17" s="498"/>
      <c r="S17" s="274"/>
      <c r="T17" s="275">
        <v>100</v>
      </c>
      <c r="U17" s="275">
        <v>75</v>
      </c>
    </row>
    <row r="18" spans="3:22" ht="231.75" customHeight="1" thickBot="1" x14ac:dyDescent="0.25">
      <c r="C18" s="504" t="s">
        <v>326</v>
      </c>
      <c r="D18" s="505"/>
      <c r="E18" s="276" t="s">
        <v>5</v>
      </c>
      <c r="F18" s="501" t="s">
        <v>395</v>
      </c>
      <c r="G18" s="502"/>
      <c r="H18" s="495" t="s">
        <v>328</v>
      </c>
      <c r="I18" s="503"/>
      <c r="J18" s="503"/>
      <c r="K18" s="506" t="s">
        <v>396</v>
      </c>
      <c r="L18" s="506"/>
      <c r="M18" s="506"/>
      <c r="N18" s="506"/>
      <c r="O18" s="496" t="s">
        <v>397</v>
      </c>
      <c r="P18" s="497"/>
      <c r="Q18" s="497"/>
      <c r="R18" s="498"/>
      <c r="S18" s="274"/>
      <c r="T18" s="275">
        <v>100</v>
      </c>
      <c r="U18" s="275">
        <v>100</v>
      </c>
    </row>
    <row r="19" spans="3:22" ht="379.5" customHeight="1" thickBot="1" x14ac:dyDescent="0.25">
      <c r="C19" s="504" t="s">
        <v>326</v>
      </c>
      <c r="D19" s="505"/>
      <c r="E19" s="276" t="s">
        <v>5</v>
      </c>
      <c r="F19" s="501" t="s">
        <v>329</v>
      </c>
      <c r="G19" s="502"/>
      <c r="H19" s="495" t="s">
        <v>330</v>
      </c>
      <c r="I19" s="503"/>
      <c r="J19" s="503"/>
      <c r="K19" s="506" t="s">
        <v>398</v>
      </c>
      <c r="L19" s="506"/>
      <c r="M19" s="506"/>
      <c r="N19" s="506"/>
      <c r="O19" s="496" t="s">
        <v>399</v>
      </c>
      <c r="P19" s="497"/>
      <c r="Q19" s="497"/>
      <c r="R19" s="498"/>
      <c r="S19" s="274"/>
      <c r="T19" s="275">
        <v>100</v>
      </c>
      <c r="U19" s="275">
        <v>100</v>
      </c>
    </row>
    <row r="20" spans="3:22" ht="278.25" customHeight="1" thickBot="1" x14ac:dyDescent="0.25">
      <c r="C20" s="491" t="s">
        <v>331</v>
      </c>
      <c r="D20" s="492"/>
      <c r="E20" s="276" t="s">
        <v>5</v>
      </c>
      <c r="F20" s="501" t="s">
        <v>332</v>
      </c>
      <c r="G20" s="502"/>
      <c r="H20" s="495" t="s">
        <v>333</v>
      </c>
      <c r="I20" s="495"/>
      <c r="J20" s="495"/>
      <c r="K20" s="494" t="s">
        <v>400</v>
      </c>
      <c r="L20" s="494"/>
      <c r="M20" s="494"/>
      <c r="N20" s="494"/>
      <c r="O20" s="496" t="s">
        <v>401</v>
      </c>
      <c r="P20" s="497"/>
      <c r="Q20" s="497"/>
      <c r="R20" s="498"/>
      <c r="S20" s="274"/>
      <c r="T20" s="275">
        <v>100</v>
      </c>
      <c r="U20" s="275">
        <v>100</v>
      </c>
    </row>
    <row r="21" spans="3:22" ht="267.75" customHeight="1" thickBot="1" x14ac:dyDescent="0.25">
      <c r="C21" s="491" t="s">
        <v>331</v>
      </c>
      <c r="D21" s="492"/>
      <c r="E21" s="276" t="s">
        <v>5</v>
      </c>
      <c r="F21" s="501" t="s">
        <v>402</v>
      </c>
      <c r="G21" s="502"/>
      <c r="H21" s="495" t="s">
        <v>334</v>
      </c>
      <c r="I21" s="495"/>
      <c r="J21" s="495"/>
      <c r="K21" s="495" t="s">
        <v>403</v>
      </c>
      <c r="L21" s="495"/>
      <c r="M21" s="495"/>
      <c r="N21" s="495"/>
      <c r="O21" s="496" t="s">
        <v>404</v>
      </c>
      <c r="P21" s="497"/>
      <c r="Q21" s="497"/>
      <c r="R21" s="498"/>
      <c r="S21" s="274"/>
      <c r="T21" s="275">
        <v>100</v>
      </c>
      <c r="U21" s="275">
        <v>75</v>
      </c>
    </row>
    <row r="22" spans="3:22" ht="299.25" customHeight="1" thickBot="1" x14ac:dyDescent="0.25">
      <c r="C22" s="499" t="s">
        <v>335</v>
      </c>
      <c r="D22" s="500"/>
      <c r="E22" s="276" t="s">
        <v>6</v>
      </c>
      <c r="F22" s="501" t="s">
        <v>336</v>
      </c>
      <c r="G22" s="502"/>
      <c r="H22" s="495" t="s">
        <v>337</v>
      </c>
      <c r="I22" s="503"/>
      <c r="J22" s="503"/>
      <c r="K22" s="495" t="s">
        <v>405</v>
      </c>
      <c r="L22" s="495"/>
      <c r="M22" s="495"/>
      <c r="N22" s="495"/>
      <c r="O22" s="496" t="s">
        <v>406</v>
      </c>
      <c r="P22" s="497"/>
      <c r="Q22" s="497"/>
      <c r="R22" s="498"/>
      <c r="S22" s="274"/>
      <c r="T22" s="275">
        <v>100</v>
      </c>
      <c r="U22" s="275">
        <v>100</v>
      </c>
    </row>
    <row r="23" spans="3:22" ht="258.75" customHeight="1" thickBot="1" x14ac:dyDescent="0.25">
      <c r="C23" s="499" t="s">
        <v>335</v>
      </c>
      <c r="D23" s="500"/>
      <c r="E23" s="276" t="s">
        <v>6</v>
      </c>
      <c r="F23" s="501" t="s">
        <v>338</v>
      </c>
      <c r="G23" s="502"/>
      <c r="H23" s="495" t="s">
        <v>339</v>
      </c>
      <c r="I23" s="503"/>
      <c r="J23" s="503"/>
      <c r="K23" s="495" t="s">
        <v>407</v>
      </c>
      <c r="L23" s="495"/>
      <c r="M23" s="495"/>
      <c r="N23" s="495"/>
      <c r="O23" s="496" t="s">
        <v>408</v>
      </c>
      <c r="P23" s="497"/>
      <c r="Q23" s="497"/>
      <c r="R23" s="498"/>
      <c r="S23" s="274"/>
      <c r="T23" s="275">
        <v>100</v>
      </c>
      <c r="U23" s="275">
        <v>100</v>
      </c>
    </row>
    <row r="24" spans="3:22" ht="339.75" customHeight="1" thickBot="1" x14ac:dyDescent="0.25">
      <c r="C24" s="491" t="s">
        <v>340</v>
      </c>
      <c r="D24" s="492"/>
      <c r="E24" s="276" t="s">
        <v>6</v>
      </c>
      <c r="F24" s="493" t="s">
        <v>341</v>
      </c>
      <c r="G24" s="494"/>
      <c r="H24" s="495" t="s">
        <v>333</v>
      </c>
      <c r="I24" s="495"/>
      <c r="J24" s="495"/>
      <c r="K24" s="494" t="s">
        <v>409</v>
      </c>
      <c r="L24" s="494"/>
      <c r="M24" s="494"/>
      <c r="N24" s="494"/>
      <c r="O24" s="496" t="s">
        <v>410</v>
      </c>
      <c r="P24" s="497"/>
      <c r="Q24" s="497"/>
      <c r="R24" s="498"/>
      <c r="S24" s="274"/>
      <c r="T24" s="275">
        <v>100</v>
      </c>
      <c r="U24" s="275">
        <v>50</v>
      </c>
      <c r="V24" s="70" t="s">
        <v>411</v>
      </c>
    </row>
    <row r="25" spans="3:22" ht="270.75" customHeight="1" x14ac:dyDescent="0.2">
      <c r="C25" s="491" t="s">
        <v>340</v>
      </c>
      <c r="D25" s="492"/>
      <c r="E25" s="276" t="s">
        <v>6</v>
      </c>
      <c r="F25" s="493" t="s">
        <v>342</v>
      </c>
      <c r="G25" s="494"/>
      <c r="H25" s="495" t="s">
        <v>343</v>
      </c>
      <c r="I25" s="495"/>
      <c r="J25" s="495"/>
      <c r="K25" s="495" t="s">
        <v>412</v>
      </c>
      <c r="L25" s="495"/>
      <c r="M25" s="495"/>
      <c r="N25" s="495"/>
      <c r="O25" s="496" t="s">
        <v>413</v>
      </c>
      <c r="P25" s="497"/>
      <c r="Q25" s="497"/>
      <c r="R25" s="498"/>
      <c r="S25" s="274"/>
      <c r="T25" s="275">
        <v>100</v>
      </c>
      <c r="U25" s="275">
        <v>90</v>
      </c>
    </row>
    <row r="26" spans="3:22" ht="24.75" customHeight="1" thickBot="1" x14ac:dyDescent="0.35">
      <c r="C26" s="481"/>
      <c r="D26" s="481"/>
      <c r="E26" s="481"/>
      <c r="F26" s="481"/>
      <c r="G26" s="481"/>
      <c r="H26" s="481"/>
      <c r="I26" s="481"/>
      <c r="J26" s="481"/>
      <c r="K26" s="481"/>
      <c r="L26" s="481"/>
      <c r="M26" s="481"/>
      <c r="N26" s="481"/>
      <c r="O26" s="481"/>
      <c r="P26" s="481"/>
      <c r="Q26" s="481"/>
      <c r="R26" s="481"/>
      <c r="T26" s="277">
        <f>AVERAGE(T17:T25)</f>
        <v>100</v>
      </c>
      <c r="U26" s="278">
        <f>AVERAGE(U17:U25)</f>
        <v>87.777777777777771</v>
      </c>
    </row>
    <row r="27" spans="3:22" ht="33" customHeight="1" thickBot="1" x14ac:dyDescent="0.25">
      <c r="C27" s="484" t="s">
        <v>158</v>
      </c>
      <c r="D27" s="485"/>
      <c r="E27" s="485"/>
      <c r="F27" s="485"/>
      <c r="G27" s="485"/>
      <c r="H27" s="485"/>
      <c r="I27" s="485"/>
      <c r="J27" s="485"/>
      <c r="K27" s="485"/>
      <c r="L27" s="485"/>
      <c r="M27" s="485"/>
      <c r="N27" s="485"/>
      <c r="O27" s="485"/>
      <c r="P27" s="485"/>
      <c r="Q27" s="485"/>
      <c r="R27" s="486"/>
    </row>
    <row r="28" spans="3:22" s="86" customFormat="1" ht="94.5" thickBot="1" x14ac:dyDescent="0.25">
      <c r="C28" s="81" t="s">
        <v>125</v>
      </c>
      <c r="D28" s="81" t="s">
        <v>126</v>
      </c>
      <c r="E28" s="82" t="s">
        <v>127</v>
      </c>
      <c r="F28" s="83" t="s">
        <v>128</v>
      </c>
      <c r="G28" s="84" t="s">
        <v>344</v>
      </c>
      <c r="H28" s="84" t="s">
        <v>129</v>
      </c>
      <c r="I28" s="84" t="s">
        <v>130</v>
      </c>
      <c r="J28" s="487" t="s">
        <v>131</v>
      </c>
      <c r="K28" s="488"/>
      <c r="L28" s="489"/>
      <c r="M28" s="487" t="s">
        <v>132</v>
      </c>
      <c r="N28" s="488"/>
      <c r="O28" s="489"/>
      <c r="P28" s="487" t="s">
        <v>122</v>
      </c>
      <c r="Q28" s="488"/>
      <c r="R28" s="490"/>
      <c r="S28" s="85"/>
    </row>
    <row r="29" spans="3:22" s="91" customFormat="1" ht="261.75" customHeight="1" thickBot="1" x14ac:dyDescent="0.25">
      <c r="C29" s="87">
        <v>1</v>
      </c>
      <c r="D29" s="88" t="s">
        <v>345</v>
      </c>
      <c r="E29" s="89" t="s">
        <v>346</v>
      </c>
      <c r="F29" s="90" t="s">
        <v>35</v>
      </c>
      <c r="G29" s="199" t="s">
        <v>347</v>
      </c>
      <c r="H29" s="199" t="s">
        <v>348</v>
      </c>
      <c r="I29" s="279">
        <v>0.67</v>
      </c>
      <c r="J29" s="483" t="s">
        <v>414</v>
      </c>
      <c r="K29" s="483"/>
      <c r="L29" s="483"/>
      <c r="M29" s="482" t="s">
        <v>349</v>
      </c>
      <c r="N29" s="482"/>
      <c r="O29" s="482"/>
      <c r="P29" s="473" t="s">
        <v>415</v>
      </c>
      <c r="Q29" s="473"/>
      <c r="R29" s="474"/>
      <c r="S29" s="80"/>
    </row>
    <row r="30" spans="3:22" s="91" customFormat="1" ht="261.75" customHeight="1" thickBot="1" x14ac:dyDescent="0.25">
      <c r="C30" s="87">
        <v>1</v>
      </c>
      <c r="D30" s="88" t="s">
        <v>345</v>
      </c>
      <c r="E30" s="89" t="s">
        <v>350</v>
      </c>
      <c r="F30" s="90" t="s">
        <v>35</v>
      </c>
      <c r="G30" s="199" t="s">
        <v>351</v>
      </c>
      <c r="H30" s="199" t="s">
        <v>348</v>
      </c>
      <c r="I30" s="279">
        <v>0.67</v>
      </c>
      <c r="J30" s="483" t="s">
        <v>416</v>
      </c>
      <c r="K30" s="483"/>
      <c r="L30" s="483"/>
      <c r="M30" s="482" t="s">
        <v>352</v>
      </c>
      <c r="N30" s="482"/>
      <c r="O30" s="482"/>
      <c r="P30" s="473" t="s">
        <v>415</v>
      </c>
      <c r="Q30" s="473"/>
      <c r="R30" s="474"/>
      <c r="S30" s="80"/>
    </row>
    <row r="31" spans="3:22" s="86" customFormat="1" ht="308.25" customHeight="1" thickBot="1" x14ac:dyDescent="0.25">
      <c r="C31" s="92">
        <v>1</v>
      </c>
      <c r="D31" s="88" t="s">
        <v>345</v>
      </c>
      <c r="E31" s="94" t="s">
        <v>353</v>
      </c>
      <c r="F31" s="95" t="s">
        <v>35</v>
      </c>
      <c r="G31" s="200" t="s">
        <v>354</v>
      </c>
      <c r="H31" s="96" t="s">
        <v>133</v>
      </c>
      <c r="I31" s="279">
        <v>0.67</v>
      </c>
      <c r="J31" s="467" t="s">
        <v>417</v>
      </c>
      <c r="K31" s="468"/>
      <c r="L31" s="469"/>
      <c r="M31" s="470" t="s">
        <v>355</v>
      </c>
      <c r="N31" s="471"/>
      <c r="O31" s="472"/>
      <c r="P31" s="473" t="s">
        <v>415</v>
      </c>
      <c r="Q31" s="473"/>
      <c r="R31" s="474"/>
    </row>
    <row r="32" spans="3:22" s="86" customFormat="1" ht="308.25" customHeight="1" thickBot="1" x14ac:dyDescent="0.25">
      <c r="C32" s="92">
        <v>2</v>
      </c>
      <c r="D32" s="93" t="s">
        <v>356</v>
      </c>
      <c r="E32" s="94" t="s">
        <v>357</v>
      </c>
      <c r="F32" s="95" t="s">
        <v>35</v>
      </c>
      <c r="G32" s="200" t="s">
        <v>358</v>
      </c>
      <c r="H32" s="96" t="s">
        <v>348</v>
      </c>
      <c r="I32" s="279">
        <v>0.67</v>
      </c>
      <c r="J32" s="467" t="s">
        <v>418</v>
      </c>
      <c r="K32" s="468"/>
      <c r="L32" s="469"/>
      <c r="M32" s="470" t="s">
        <v>349</v>
      </c>
      <c r="N32" s="471"/>
      <c r="O32" s="472"/>
      <c r="P32" s="473" t="s">
        <v>415</v>
      </c>
      <c r="Q32" s="473"/>
      <c r="R32" s="474"/>
    </row>
    <row r="33" spans="3:19" s="86" customFormat="1" ht="308.25" customHeight="1" thickBot="1" x14ac:dyDescent="0.25">
      <c r="C33" s="92">
        <v>3</v>
      </c>
      <c r="D33" s="93" t="s">
        <v>345</v>
      </c>
      <c r="E33" s="94" t="s">
        <v>359</v>
      </c>
      <c r="F33" s="95" t="s">
        <v>35</v>
      </c>
      <c r="G33" s="200" t="s">
        <v>360</v>
      </c>
      <c r="H33" s="96" t="s">
        <v>306</v>
      </c>
      <c r="I33" s="279">
        <v>0.67</v>
      </c>
      <c r="J33" s="467" t="s">
        <v>419</v>
      </c>
      <c r="K33" s="468"/>
      <c r="L33" s="469"/>
      <c r="M33" s="470" t="s">
        <v>420</v>
      </c>
      <c r="N33" s="471"/>
      <c r="O33" s="472"/>
      <c r="P33" s="473" t="s">
        <v>415</v>
      </c>
      <c r="Q33" s="473"/>
      <c r="R33" s="474"/>
    </row>
    <row r="34" spans="3:19" s="86" customFormat="1" ht="308.25" customHeight="1" thickBot="1" x14ac:dyDescent="0.25">
      <c r="C34" s="92">
        <v>3</v>
      </c>
      <c r="D34" s="93" t="s">
        <v>345</v>
      </c>
      <c r="E34" s="94" t="s">
        <v>361</v>
      </c>
      <c r="F34" s="95" t="s">
        <v>35</v>
      </c>
      <c r="G34" s="200" t="s">
        <v>360</v>
      </c>
      <c r="H34" s="96" t="s">
        <v>133</v>
      </c>
      <c r="I34" s="279">
        <v>0.67</v>
      </c>
      <c r="J34" s="467" t="s">
        <v>421</v>
      </c>
      <c r="K34" s="468"/>
      <c r="L34" s="469"/>
      <c r="M34" s="482" t="s">
        <v>349</v>
      </c>
      <c r="N34" s="482"/>
      <c r="O34" s="482"/>
      <c r="P34" s="473" t="s">
        <v>415</v>
      </c>
      <c r="Q34" s="473"/>
      <c r="R34" s="474"/>
    </row>
    <row r="35" spans="3:19" s="86" customFormat="1" ht="190.5" customHeight="1" thickBot="1" x14ac:dyDescent="0.25">
      <c r="C35" s="92">
        <v>4</v>
      </c>
      <c r="D35" s="93" t="s">
        <v>356</v>
      </c>
      <c r="E35" s="94" t="s">
        <v>362</v>
      </c>
      <c r="F35" s="95" t="s">
        <v>35</v>
      </c>
      <c r="G35" s="200" t="s">
        <v>363</v>
      </c>
      <c r="H35" s="96" t="s">
        <v>133</v>
      </c>
      <c r="I35" s="279">
        <v>0.67</v>
      </c>
      <c r="J35" s="467" t="s">
        <v>422</v>
      </c>
      <c r="K35" s="468"/>
      <c r="L35" s="469"/>
      <c r="M35" s="470" t="s">
        <v>364</v>
      </c>
      <c r="N35" s="471"/>
      <c r="O35" s="472"/>
      <c r="P35" s="473" t="s">
        <v>423</v>
      </c>
      <c r="Q35" s="473"/>
      <c r="R35" s="474"/>
    </row>
    <row r="36" spans="3:19" s="86" customFormat="1" ht="143.25" customHeight="1" x14ac:dyDescent="0.2">
      <c r="C36" s="92">
        <v>4</v>
      </c>
      <c r="D36" s="93" t="s">
        <v>356</v>
      </c>
      <c r="E36" s="94" t="s">
        <v>365</v>
      </c>
      <c r="F36" s="95" t="s">
        <v>35</v>
      </c>
      <c r="G36" s="200" t="s">
        <v>363</v>
      </c>
      <c r="H36" s="96" t="s">
        <v>133</v>
      </c>
      <c r="I36" s="279">
        <v>0.67</v>
      </c>
      <c r="J36" s="467" t="s">
        <v>424</v>
      </c>
      <c r="K36" s="468"/>
      <c r="L36" s="469"/>
      <c r="M36" s="470" t="s">
        <v>364</v>
      </c>
      <c r="N36" s="471"/>
      <c r="O36" s="472"/>
      <c r="P36" s="473" t="s">
        <v>425</v>
      </c>
      <c r="Q36" s="473"/>
      <c r="R36" s="474"/>
    </row>
    <row r="37" spans="3:19" ht="12" customHeight="1" thickBot="1" x14ac:dyDescent="0.25">
      <c r="C37" s="97"/>
      <c r="D37" s="272"/>
      <c r="E37" s="272"/>
      <c r="F37" s="272"/>
      <c r="G37" s="272"/>
      <c r="H37" s="272"/>
      <c r="I37" s="272"/>
      <c r="J37" s="272"/>
      <c r="K37" s="272"/>
      <c r="L37" s="272"/>
      <c r="M37" s="272"/>
      <c r="N37" s="272"/>
      <c r="O37" s="272"/>
      <c r="P37" s="272"/>
      <c r="Q37" s="272"/>
      <c r="R37" s="272"/>
    </row>
    <row r="38" spans="3:19" s="98" customFormat="1" ht="48.75" customHeight="1" thickBot="1" x14ac:dyDescent="0.4">
      <c r="C38" s="475" t="s">
        <v>134</v>
      </c>
      <c r="D38" s="476"/>
      <c r="E38" s="476"/>
      <c r="F38" s="476"/>
      <c r="G38" s="476"/>
      <c r="H38" s="476"/>
      <c r="I38" s="476"/>
      <c r="J38" s="476"/>
      <c r="K38" s="476"/>
      <c r="L38" s="476"/>
      <c r="M38" s="476"/>
      <c r="N38" s="476"/>
      <c r="O38" s="476"/>
      <c r="P38" s="476"/>
      <c r="Q38" s="476"/>
      <c r="R38" s="477"/>
    </row>
    <row r="39" spans="3:19" ht="107.25" customHeight="1" thickBot="1" x14ac:dyDescent="0.25">
      <c r="C39" s="478" t="s">
        <v>366</v>
      </c>
      <c r="D39" s="479"/>
      <c r="E39" s="479"/>
      <c r="F39" s="479"/>
      <c r="G39" s="479"/>
      <c r="H39" s="479"/>
      <c r="I39" s="479"/>
      <c r="J39" s="479"/>
      <c r="K39" s="479"/>
      <c r="L39" s="479"/>
      <c r="M39" s="479"/>
      <c r="N39" s="479"/>
      <c r="O39" s="479"/>
      <c r="P39" s="479"/>
      <c r="Q39" s="479"/>
      <c r="R39" s="480"/>
    </row>
    <row r="40" spans="3:19" ht="19.5" thickBot="1" x14ac:dyDescent="0.35">
      <c r="C40" s="481"/>
      <c r="D40" s="481"/>
      <c r="E40" s="481"/>
      <c r="F40" s="481"/>
      <c r="G40" s="481"/>
      <c r="H40" s="481"/>
      <c r="I40" s="481"/>
      <c r="J40" s="481"/>
      <c r="K40" s="481"/>
      <c r="L40" s="481"/>
      <c r="M40" s="481"/>
      <c r="N40" s="481"/>
      <c r="O40" s="481"/>
      <c r="P40" s="481"/>
      <c r="Q40" s="481"/>
      <c r="R40" s="481"/>
      <c r="S40" s="69">
        <v>0</v>
      </c>
    </row>
    <row r="41" spans="3:19" s="98" customFormat="1" ht="27.95" customHeight="1" x14ac:dyDescent="0.35">
      <c r="C41" s="455" t="s">
        <v>135</v>
      </c>
      <c r="D41" s="456"/>
      <c r="E41" s="456"/>
      <c r="F41" s="456"/>
      <c r="G41" s="456"/>
      <c r="H41" s="456"/>
      <c r="I41" s="456"/>
      <c r="J41" s="456"/>
      <c r="K41" s="456"/>
      <c r="L41" s="456"/>
      <c r="M41" s="456"/>
      <c r="N41" s="456"/>
      <c r="O41" s="456"/>
      <c r="P41" s="456"/>
      <c r="Q41" s="456"/>
      <c r="R41" s="457"/>
    </row>
    <row r="42" spans="3:19" s="99" customFormat="1" ht="27.95" customHeight="1" x14ac:dyDescent="0.35">
      <c r="C42" s="458" t="s">
        <v>367</v>
      </c>
      <c r="D42" s="459"/>
      <c r="E42" s="459"/>
      <c r="F42" s="459"/>
      <c r="G42" s="459"/>
      <c r="H42" s="459"/>
      <c r="I42" s="459"/>
      <c r="J42" s="459"/>
      <c r="K42" s="459"/>
      <c r="L42" s="459"/>
      <c r="M42" s="459"/>
      <c r="N42" s="459"/>
      <c r="O42" s="459"/>
      <c r="P42" s="459"/>
      <c r="Q42" s="459"/>
      <c r="R42" s="460"/>
    </row>
    <row r="43" spans="3:19" s="98" customFormat="1" ht="27.95" customHeight="1" x14ac:dyDescent="0.35">
      <c r="C43" s="100"/>
      <c r="D43" s="280" t="s">
        <v>426</v>
      </c>
      <c r="R43" s="101"/>
    </row>
    <row r="44" spans="3:19" s="98" customFormat="1" ht="27.95" customHeight="1" x14ac:dyDescent="0.35">
      <c r="C44" s="100"/>
      <c r="R44" s="101"/>
      <c r="S44" s="98" t="s">
        <v>368</v>
      </c>
    </row>
    <row r="45" spans="3:19" s="98" customFormat="1" ht="27.95" customHeight="1" x14ac:dyDescent="0.35">
      <c r="C45" s="102"/>
      <c r="D45" s="103"/>
      <c r="E45" s="103"/>
      <c r="F45" s="103"/>
      <c r="G45" s="103"/>
      <c r="H45" s="103"/>
      <c r="I45" s="103"/>
      <c r="J45" s="103"/>
      <c r="K45" s="103"/>
      <c r="L45" s="103"/>
      <c r="M45" s="103"/>
      <c r="N45" s="103"/>
      <c r="O45" s="103"/>
      <c r="P45" s="103"/>
      <c r="Q45" s="103"/>
      <c r="R45" s="104"/>
      <c r="S45" s="98" t="s">
        <v>369</v>
      </c>
    </row>
    <row r="46" spans="3:19" s="99" customFormat="1" ht="27.95" customHeight="1" x14ac:dyDescent="0.35">
      <c r="C46" s="458" t="s">
        <v>136</v>
      </c>
      <c r="D46" s="459"/>
      <c r="E46" s="459"/>
      <c r="F46" s="459"/>
      <c r="G46" s="459"/>
      <c r="H46" s="459"/>
      <c r="I46" s="459"/>
      <c r="J46" s="459"/>
      <c r="K46" s="459"/>
      <c r="L46" s="459"/>
      <c r="M46" s="459"/>
      <c r="N46" s="459"/>
      <c r="O46" s="459"/>
      <c r="P46" s="459"/>
      <c r="Q46" s="459"/>
      <c r="R46" s="460"/>
    </row>
    <row r="47" spans="3:19" s="98" customFormat="1" ht="27.95" customHeight="1" x14ac:dyDescent="0.35">
      <c r="C47" s="100"/>
      <c r="R47" s="101"/>
    </row>
    <row r="48" spans="3:19" s="98" customFormat="1" ht="27.95" customHeight="1" x14ac:dyDescent="0.35">
      <c r="C48" s="100"/>
      <c r="R48" s="101"/>
    </row>
    <row r="49" spans="3:18" s="98" customFormat="1" ht="27.95" customHeight="1" x14ac:dyDescent="0.35">
      <c r="C49" s="102"/>
      <c r="D49" s="103"/>
      <c r="E49" s="103"/>
      <c r="F49" s="103"/>
      <c r="G49" s="103"/>
      <c r="H49" s="103"/>
      <c r="I49" s="103"/>
      <c r="J49" s="103"/>
      <c r="K49" s="103"/>
      <c r="L49" s="103"/>
      <c r="M49" s="103"/>
      <c r="N49" s="103"/>
      <c r="O49" s="103"/>
      <c r="P49" s="103"/>
      <c r="Q49" s="103"/>
      <c r="R49" s="104"/>
    </row>
    <row r="50" spans="3:18" s="99" customFormat="1" ht="27.95" customHeight="1" x14ac:dyDescent="0.35">
      <c r="C50" s="458" t="s">
        <v>370</v>
      </c>
      <c r="D50" s="459"/>
      <c r="E50" s="459"/>
      <c r="F50" s="459"/>
      <c r="G50" s="459"/>
      <c r="H50" s="459"/>
      <c r="I50" s="459"/>
      <c r="J50" s="459"/>
      <c r="K50" s="459"/>
      <c r="L50" s="459"/>
      <c r="M50" s="459"/>
      <c r="N50" s="459"/>
      <c r="O50" s="459"/>
      <c r="P50" s="459"/>
      <c r="Q50" s="459"/>
      <c r="R50" s="460"/>
    </row>
    <row r="51" spans="3:18" s="98" customFormat="1" ht="27.95" customHeight="1" x14ac:dyDescent="0.35">
      <c r="C51" s="461"/>
      <c r="D51" s="462"/>
      <c r="E51" s="462"/>
      <c r="F51" s="462"/>
      <c r="G51" s="462"/>
      <c r="H51" s="462"/>
      <c r="I51" s="462"/>
      <c r="J51" s="462"/>
      <c r="K51" s="462"/>
      <c r="L51" s="462"/>
      <c r="M51" s="462"/>
      <c r="N51" s="462"/>
      <c r="O51" s="462"/>
      <c r="P51" s="462"/>
      <c r="Q51" s="462"/>
      <c r="R51" s="463"/>
    </row>
    <row r="52" spans="3:18" s="98" customFormat="1" ht="27.95" customHeight="1" x14ac:dyDescent="0.35">
      <c r="C52" s="105"/>
      <c r="D52" s="106"/>
      <c r="E52" s="98" t="s">
        <v>371</v>
      </c>
      <c r="G52" s="106"/>
      <c r="I52" s="106"/>
      <c r="J52" s="106"/>
      <c r="K52" s="106"/>
      <c r="L52" s="106"/>
      <c r="M52" s="106"/>
      <c r="N52" s="106"/>
      <c r="O52" s="107"/>
      <c r="P52" s="106"/>
      <c r="Q52" s="106"/>
      <c r="R52" s="108"/>
    </row>
    <row r="53" spans="3:18" s="98" customFormat="1" ht="27.95" customHeight="1" x14ac:dyDescent="0.35">
      <c r="C53" s="109"/>
      <c r="D53" s="110"/>
      <c r="E53" s="281" t="s">
        <v>427</v>
      </c>
      <c r="F53" s="103"/>
      <c r="G53" s="110"/>
      <c r="H53" s="103"/>
      <c r="I53" s="110"/>
      <c r="J53" s="110"/>
      <c r="K53" s="110"/>
      <c r="L53" s="110"/>
      <c r="M53" s="110"/>
      <c r="N53" s="110"/>
      <c r="O53" s="111"/>
      <c r="P53" s="110"/>
      <c r="Q53" s="110"/>
      <c r="R53" s="112"/>
    </row>
    <row r="54" spans="3:18" s="99" customFormat="1" ht="27.95" customHeight="1" x14ac:dyDescent="0.35">
      <c r="C54" s="464" t="s">
        <v>137</v>
      </c>
      <c r="D54" s="465"/>
      <c r="E54" s="465"/>
      <c r="F54" s="465"/>
      <c r="G54" s="465"/>
      <c r="H54" s="465"/>
      <c r="I54" s="465"/>
      <c r="J54" s="465"/>
      <c r="K54" s="465"/>
      <c r="L54" s="465"/>
      <c r="M54" s="465"/>
      <c r="N54" s="465"/>
      <c r="O54" s="465"/>
      <c r="P54" s="465"/>
      <c r="Q54" s="465"/>
      <c r="R54" s="466"/>
    </row>
    <row r="55" spans="3:18" s="98" customFormat="1" ht="27.95" customHeight="1" x14ac:dyDescent="0.35">
      <c r="C55" s="105"/>
      <c r="D55" s="106"/>
      <c r="G55" s="106"/>
      <c r="I55" s="106"/>
      <c r="J55" s="106"/>
      <c r="K55" s="106"/>
      <c r="L55" s="106"/>
      <c r="M55" s="106"/>
      <c r="N55" s="106"/>
      <c r="O55" s="107"/>
      <c r="P55" s="106"/>
      <c r="Q55" s="106"/>
      <c r="R55" s="108"/>
    </row>
    <row r="56" spans="3:18" s="98" customFormat="1" ht="27.95" customHeight="1" x14ac:dyDescent="0.35">
      <c r="C56" s="105"/>
      <c r="D56" s="106"/>
      <c r="G56" s="106"/>
      <c r="I56" s="106"/>
      <c r="J56" s="106"/>
      <c r="K56" s="106"/>
      <c r="L56" s="106"/>
      <c r="M56" s="106"/>
      <c r="N56" s="106"/>
      <c r="O56" s="107"/>
      <c r="P56" s="106"/>
      <c r="Q56" s="106"/>
      <c r="R56" s="108"/>
    </row>
    <row r="57" spans="3:18" ht="27.95" customHeight="1" thickBot="1" x14ac:dyDescent="0.35">
      <c r="C57" s="113"/>
      <c r="D57" s="114"/>
      <c r="E57" s="115"/>
      <c r="F57" s="115"/>
      <c r="G57" s="114"/>
      <c r="H57" s="115"/>
      <c r="I57" s="114"/>
      <c r="J57" s="114"/>
      <c r="K57" s="114"/>
      <c r="L57" s="114"/>
      <c r="M57" s="114"/>
      <c r="N57" s="114"/>
      <c r="O57" s="116"/>
      <c r="P57" s="114"/>
      <c r="Q57" s="114"/>
      <c r="R57" s="117"/>
    </row>
    <row r="58" spans="3:18" ht="13.5" customHeight="1" x14ac:dyDescent="0.3">
      <c r="C58" s="444"/>
      <c r="D58" s="444"/>
      <c r="E58" s="444"/>
      <c r="F58" s="444"/>
      <c r="G58" s="444"/>
      <c r="H58" s="444"/>
      <c r="I58" s="444"/>
      <c r="J58" s="270"/>
      <c r="K58" s="270"/>
      <c r="L58" s="270"/>
      <c r="M58" s="270"/>
      <c r="N58" s="270"/>
      <c r="O58" s="118"/>
      <c r="P58" s="270"/>
      <c r="Q58" s="270"/>
      <c r="R58" s="270"/>
    </row>
    <row r="59" spans="3:18" ht="13.5" customHeight="1" thickBot="1" x14ac:dyDescent="0.35">
      <c r="C59" s="119"/>
      <c r="D59" s="270"/>
      <c r="E59" s="78"/>
      <c r="F59" s="78"/>
      <c r="G59" s="270"/>
      <c r="H59" s="118"/>
      <c r="I59" s="270"/>
      <c r="J59" s="270"/>
      <c r="K59" s="270"/>
      <c r="L59" s="270"/>
      <c r="M59" s="270"/>
      <c r="N59" s="270"/>
      <c r="O59" s="270"/>
      <c r="P59" s="270"/>
      <c r="Q59" s="270"/>
      <c r="R59" s="270"/>
    </row>
    <row r="60" spans="3:18" s="98" customFormat="1" ht="24.75" customHeight="1" thickBot="1" x14ac:dyDescent="0.4">
      <c r="C60" s="445" t="s">
        <v>138</v>
      </c>
      <c r="D60" s="446"/>
      <c r="E60" s="446"/>
      <c r="F60" s="446"/>
      <c r="G60" s="446"/>
      <c r="H60" s="446"/>
      <c r="I60" s="446"/>
      <c r="J60" s="446"/>
      <c r="K60" s="447"/>
      <c r="L60" s="120"/>
      <c r="M60" s="120"/>
      <c r="N60" s="120"/>
      <c r="O60" s="120"/>
      <c r="P60" s="120"/>
      <c r="Q60" s="120"/>
      <c r="R60" s="120"/>
    </row>
    <row r="61" spans="3:18" s="98" customFormat="1" ht="24" customHeight="1" x14ac:dyDescent="0.35">
      <c r="C61" s="448" t="s">
        <v>139</v>
      </c>
      <c r="D61" s="449"/>
      <c r="E61" s="450"/>
      <c r="F61" s="451" t="s">
        <v>140</v>
      </c>
      <c r="G61" s="452"/>
      <c r="H61" s="452"/>
      <c r="I61" s="452"/>
      <c r="J61" s="452"/>
      <c r="K61" s="453"/>
      <c r="L61" s="120"/>
      <c r="M61" s="120"/>
      <c r="N61" s="120"/>
      <c r="O61" s="120"/>
      <c r="P61" s="454"/>
      <c r="Q61" s="454"/>
      <c r="R61" s="454"/>
    </row>
    <row r="62" spans="3:18" ht="18.75" x14ac:dyDescent="0.3">
      <c r="C62" s="431" t="s">
        <v>372</v>
      </c>
      <c r="D62" s="432"/>
      <c r="E62" s="433"/>
      <c r="F62" s="434"/>
      <c r="G62" s="435"/>
      <c r="H62" s="435"/>
      <c r="I62" s="435"/>
      <c r="J62" s="435"/>
      <c r="K62" s="436"/>
      <c r="L62" s="74"/>
      <c r="M62" s="74"/>
      <c r="N62" s="74"/>
      <c r="O62" s="74"/>
      <c r="P62" s="437"/>
      <c r="Q62" s="437"/>
      <c r="R62" s="437"/>
    </row>
    <row r="63" spans="3:18" ht="18.75" x14ac:dyDescent="0.3">
      <c r="C63" s="431" t="s">
        <v>373</v>
      </c>
      <c r="D63" s="432"/>
      <c r="E63" s="433"/>
      <c r="F63" s="434"/>
      <c r="G63" s="435"/>
      <c r="H63" s="435"/>
      <c r="I63" s="435"/>
      <c r="J63" s="435"/>
      <c r="K63" s="436"/>
      <c r="L63" s="74"/>
      <c r="M63" s="74"/>
      <c r="N63" s="74"/>
      <c r="O63" s="74"/>
      <c r="P63" s="437"/>
      <c r="Q63" s="437"/>
      <c r="R63" s="437"/>
    </row>
    <row r="64" spans="3:18" ht="19.5" thickBot="1" x14ac:dyDescent="0.35">
      <c r="C64" s="438"/>
      <c r="D64" s="439"/>
      <c r="E64" s="440"/>
      <c r="F64" s="441"/>
      <c r="G64" s="442"/>
      <c r="H64" s="442"/>
      <c r="I64" s="442"/>
      <c r="J64" s="442"/>
      <c r="K64" s="443"/>
      <c r="L64" s="74"/>
      <c r="M64" s="74"/>
      <c r="N64" s="74"/>
      <c r="O64" s="74"/>
      <c r="P64" s="437"/>
      <c r="Q64" s="437"/>
      <c r="R64" s="437"/>
    </row>
    <row r="65" spans="3:18" ht="18.75" x14ac:dyDescent="0.3">
      <c r="C65" s="77"/>
      <c r="D65" s="78"/>
      <c r="E65" s="78"/>
      <c r="F65" s="78"/>
      <c r="G65" s="78"/>
      <c r="H65" s="78"/>
      <c r="I65" s="78"/>
      <c r="J65" s="78"/>
      <c r="K65" s="78"/>
      <c r="L65" s="78"/>
      <c r="M65" s="78"/>
      <c r="N65" s="78"/>
      <c r="O65" s="78"/>
      <c r="P65" s="78"/>
      <c r="Q65" s="78"/>
      <c r="R65" s="78"/>
    </row>
    <row r="66" spans="3:18" ht="18.75" x14ac:dyDescent="0.3">
      <c r="C66" s="430"/>
      <c r="D66" s="430"/>
      <c r="E66" s="430"/>
      <c r="F66" s="430"/>
      <c r="G66" s="430"/>
      <c r="H66" s="430"/>
      <c r="I66" s="430"/>
      <c r="J66" s="430"/>
      <c r="K66" s="430"/>
      <c r="L66" s="78"/>
      <c r="M66" s="78"/>
      <c r="N66" s="78"/>
      <c r="O66" s="78"/>
      <c r="P66" s="78"/>
      <c r="Q66" s="78"/>
      <c r="R66" s="78"/>
    </row>
    <row r="67" spans="3:18" x14ac:dyDescent="0.2">
      <c r="C67" s="121"/>
    </row>
    <row r="68" spans="3:18" ht="12.75" customHeight="1" x14ac:dyDescent="0.2"/>
    <row r="69" spans="3:18" x14ac:dyDescent="0.2">
      <c r="C69" s="121"/>
    </row>
  </sheetData>
  <mergeCells count="123">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C17:D17"/>
    <mergeCell ref="F17:G17"/>
    <mergeCell ref="H17:J17"/>
    <mergeCell ref="K17:N17"/>
    <mergeCell ref="O17:R17"/>
    <mergeCell ref="C18:D18"/>
    <mergeCell ref="F18:G18"/>
    <mergeCell ref="H18:J18"/>
    <mergeCell ref="K18:N18"/>
    <mergeCell ref="O18:R18"/>
    <mergeCell ref="C19:D19"/>
    <mergeCell ref="F19:G19"/>
    <mergeCell ref="H19:J19"/>
    <mergeCell ref="K19:N19"/>
    <mergeCell ref="O19:R19"/>
    <mergeCell ref="C20:D20"/>
    <mergeCell ref="F20:G20"/>
    <mergeCell ref="H20:J20"/>
    <mergeCell ref="K20:N20"/>
    <mergeCell ref="O20:R20"/>
    <mergeCell ref="C21:D21"/>
    <mergeCell ref="F21:G21"/>
    <mergeCell ref="H21:J21"/>
    <mergeCell ref="K21:N21"/>
    <mergeCell ref="O21:R21"/>
    <mergeCell ref="C22:D22"/>
    <mergeCell ref="F22:G22"/>
    <mergeCell ref="H22:J22"/>
    <mergeCell ref="K22:N22"/>
    <mergeCell ref="O22:R22"/>
    <mergeCell ref="C25:D25"/>
    <mergeCell ref="F25:G25"/>
    <mergeCell ref="H25:J25"/>
    <mergeCell ref="K25:N25"/>
    <mergeCell ref="O25:R25"/>
    <mergeCell ref="C26:R26"/>
    <mergeCell ref="C23:D23"/>
    <mergeCell ref="F23:G23"/>
    <mergeCell ref="H23:J23"/>
    <mergeCell ref="K23:N23"/>
    <mergeCell ref="O23:R23"/>
    <mergeCell ref="C24:D24"/>
    <mergeCell ref="F24:G24"/>
    <mergeCell ref="H24:J24"/>
    <mergeCell ref="K24:N24"/>
    <mergeCell ref="O24:R24"/>
    <mergeCell ref="J30:L30"/>
    <mergeCell ref="M30:O30"/>
    <mergeCell ref="P30:R30"/>
    <mergeCell ref="J31:L31"/>
    <mergeCell ref="M31:O31"/>
    <mergeCell ref="P31:R31"/>
    <mergeCell ref="C27:R27"/>
    <mergeCell ref="J28:L28"/>
    <mergeCell ref="M28:O28"/>
    <mergeCell ref="P28:R28"/>
    <mergeCell ref="J29:L29"/>
    <mergeCell ref="M29:O29"/>
    <mergeCell ref="P29:R29"/>
    <mergeCell ref="J34:L34"/>
    <mergeCell ref="M34:O34"/>
    <mergeCell ref="P34:R34"/>
    <mergeCell ref="J35:L35"/>
    <mergeCell ref="M35:O35"/>
    <mergeCell ref="P35:R35"/>
    <mergeCell ref="J32:L32"/>
    <mergeCell ref="M32:O32"/>
    <mergeCell ref="P32:R32"/>
    <mergeCell ref="J33:L33"/>
    <mergeCell ref="M33:O33"/>
    <mergeCell ref="P33:R33"/>
    <mergeCell ref="C41:R41"/>
    <mergeCell ref="C42:R42"/>
    <mergeCell ref="C46:R46"/>
    <mergeCell ref="C50:R50"/>
    <mergeCell ref="C51:R51"/>
    <mergeCell ref="C54:R54"/>
    <mergeCell ref="J36:L36"/>
    <mergeCell ref="M36:O36"/>
    <mergeCell ref="P36:R36"/>
    <mergeCell ref="C38:R38"/>
    <mergeCell ref="C39:R39"/>
    <mergeCell ref="C40:R40"/>
    <mergeCell ref="C66:K66"/>
    <mergeCell ref="C63:E63"/>
    <mergeCell ref="F63:K63"/>
    <mergeCell ref="P63:R63"/>
    <mergeCell ref="C64:E64"/>
    <mergeCell ref="F64:K64"/>
    <mergeCell ref="P64:R64"/>
    <mergeCell ref="C58:I58"/>
    <mergeCell ref="C60:K60"/>
    <mergeCell ref="C61:E61"/>
    <mergeCell ref="F61:K61"/>
    <mergeCell ref="P61:R61"/>
    <mergeCell ref="C62:E62"/>
    <mergeCell ref="F62:K62"/>
    <mergeCell ref="P62:R62"/>
  </mergeCells>
  <printOptions horizontalCentered="1" verticalCentered="1"/>
  <pageMargins left="0.23622047244094491" right="0.23622047244094491" top="0.27559055118110237" bottom="0.27559055118110237" header="7.874015748031496E-2" footer="7.874015748031496E-2"/>
  <pageSetup scale="29"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26" max="17" man="1"/>
  </rowBreaks>
  <colBreaks count="1" manualBreakCount="1">
    <brk id="18" max="68"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BB601-1464-4DE8-8EE0-D57E211F2FEA}">
  <ds:schemaRefs>
    <ds:schemaRef ds:uri="7a094bdd-a36f-422c-aad8-60d4e7e2607b"/>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1d5d787f-d619-4ed2-ae72-20f7b97ca2d2"/>
    <ds:schemaRef ds:uri="http://purl.org/dc/dcmitype/"/>
    <ds:schemaRef ds:uri="http://purl.org/dc/terms/"/>
  </ds:schemaRefs>
</ds:datastoreItem>
</file>

<file path=customXml/itemProps2.xml><?xml version="1.0" encoding="utf-8"?>
<ds:datastoreItem xmlns:ds="http://schemas.openxmlformats.org/officeDocument/2006/customXml" ds:itemID="{CCD771E0-B120-417F-8A5C-588F8E8AF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1. RIESGOS SIGNIFICATIVOS</vt:lpstr>
      <vt:lpstr>2. DISEÑO CONTROL</vt:lpstr>
      <vt:lpstr>3. EJECUCIÓN CONTROL</vt:lpstr>
      <vt:lpstr>4- SOLIDEZ CONTROL</vt:lpstr>
      <vt:lpstr>MAPA DE RIESGOS PROCESOS</vt:lpstr>
      <vt:lpstr>DESI-FM-019</vt:lpstr>
      <vt:lpstr>'1. RIESGOS SIGNIFICATIVOS'!Área_de_impresión</vt:lpstr>
      <vt:lpstr>'2. DISEÑO CONTROL'!Área_de_impresión</vt:lpstr>
      <vt:lpstr>'3. EJECUCIÓN CONTROL'!Área_de_impresión</vt:lpstr>
      <vt:lpstr>'4- SOLIDEZ CONTROL'!Área_de_impresión</vt:lpstr>
      <vt:lpstr>'DESI-FM-019'!Área_de_impresión</vt:lpstr>
      <vt:lpstr>'MAPA DE RIESGOS PROCESOS'!Área_de_impresión</vt:lpstr>
      <vt:lpstr>'DESI-FM-019'!Títulos_a_imprimir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2022-01-13T00:18:13Z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