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20" firstSheet="7" activeTab="7"/>
  </bookViews>
  <sheets>
    <sheet name="RIESGOS Y CONTROLES" sheetId="55" state="hidden" r:id="rId1"/>
    <sheet name="1. RIESGOS SIGNIFICATIVOS" sheetId="63" r:id="rId2"/>
    <sheet name="2. DISEÑO CONTROL" sheetId="61" r:id="rId3"/>
    <sheet name="3. EJECUCIÓN CONTROL" sheetId="62" r:id="rId4"/>
    <sheet name="4- SOLIDEZ CONTROL" sheetId="66" r:id="rId5"/>
    <sheet name="Moniotreo" sheetId="69" r:id="rId6"/>
    <sheet name="MapaV2" sheetId="70" r:id="rId7"/>
    <sheet name="Mapa del proceso V1" sheetId="67" r:id="rId8"/>
  </sheets>
  <externalReferences>
    <externalReference r:id="rId9"/>
    <externalReference r:id="rId10"/>
    <externalReference r:id="rId11"/>
  </externalReferences>
  <definedNames>
    <definedName name="_xlnm._FilterDatabase" localSheetId="2" hidden="1">'2. DISEÑO CONTROL'!$B$14:$X$21</definedName>
    <definedName name="_xlnm._FilterDatabase" localSheetId="0" hidden="1">'RIESGOS Y CONTROLES'!$T$1:$T$34</definedName>
    <definedName name="_xlnm.Print_Area" localSheetId="1">'1. RIESGOS SIGNIFICATIVOS'!$A$2:$Z$27</definedName>
    <definedName name="_xlnm.Print_Area" localSheetId="2">'2. DISEÑO CONTROL'!$A$5:$X$25</definedName>
    <definedName name="_xlnm.Print_Area" localSheetId="3">'3. EJECUCIÓN CONTROL'!$A$1:$I$25</definedName>
    <definedName name="_xlnm.Print_Area" localSheetId="4">'4- SOLIDEZ CONTROL'!$A$1:$J$22</definedName>
    <definedName name="_xlnm.Print_Area" localSheetId="0">'RIESGOS Y CONTROLES'!$A$1:$V$30</definedName>
    <definedName name="n">[1]FORMULAS!$C$4:$C$6</definedName>
    <definedName name="opciondelriesgo">[2]FORMULAS!$K$4:$K$7</definedName>
    <definedName name="probabilidad">[2]FORMULAS!$G$4:$G$8</definedName>
    <definedName name="procesos">[2]FORMULAS!$B$4:$B$21</definedName>
    <definedName name="tipo_de_amenaza">[2]FORMULAS!$E$4:$E$11</definedName>
    <definedName name="tipo_de_riesgos">[2]FORMULAS!$C$4:$C$6</definedName>
    <definedName name="_xlnm.Print_Titles" localSheetId="1">'1. RIESGOS SIGNIFICATIVOS'!$7:$15</definedName>
    <definedName name="_xlnm.Print_Titles" localSheetId="2">'2. DISEÑO CONTROL'!$6:$14</definedName>
    <definedName name="_xlnm.Print_Titles" localSheetId="3">'3. EJECUCIÓN CONTROL'!$5:$14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9" i="61" l="1"/>
  <c r="Q19" i="61"/>
  <c r="O19" i="61"/>
  <c r="M19" i="61"/>
  <c r="K19" i="61"/>
  <c r="I19" i="61"/>
  <c r="G19" i="61"/>
  <c r="T19" i="61" l="1"/>
  <c r="AL18" i="70"/>
  <c r="AH18" i="70"/>
  <c r="AF18" i="70"/>
  <c r="AD18" i="70"/>
  <c r="AB18" i="70"/>
  <c r="Z18" i="70"/>
  <c r="X18" i="70"/>
  <c r="V18" i="70"/>
  <c r="AY17" i="70"/>
  <c r="AZ17" i="70" s="1"/>
  <c r="AL17" i="70"/>
  <c r="AH17" i="70"/>
  <c r="AF17" i="70"/>
  <c r="AD17" i="70"/>
  <c r="AB17" i="70"/>
  <c r="Z17" i="70"/>
  <c r="X17" i="70"/>
  <c r="V17" i="70"/>
  <c r="P17" i="70"/>
  <c r="Q17" i="70" s="1"/>
  <c r="M17" i="70"/>
  <c r="AL16" i="70"/>
  <c r="AH16" i="70"/>
  <c r="AF16" i="70"/>
  <c r="AD16" i="70"/>
  <c r="AB16" i="70"/>
  <c r="Z16" i="70"/>
  <c r="X16" i="70"/>
  <c r="V16" i="70"/>
  <c r="AY15" i="70"/>
  <c r="AZ15" i="70" s="1"/>
  <c r="AL15" i="70"/>
  <c r="AH15" i="70"/>
  <c r="AF15" i="70"/>
  <c r="AD15" i="70"/>
  <c r="AB15" i="70"/>
  <c r="Z15" i="70"/>
  <c r="X15" i="70"/>
  <c r="V15" i="70"/>
  <c r="AI15" i="70" s="1"/>
  <c r="AJ15" i="70" s="1"/>
  <c r="AM15" i="70" s="1"/>
  <c r="AN15" i="70" s="1"/>
  <c r="AO15" i="70" s="1"/>
  <c r="P15" i="70"/>
  <c r="Q15" i="70" s="1"/>
  <c r="M15" i="70"/>
  <c r="AL14" i="70"/>
  <c r="AH14" i="70"/>
  <c r="AF14" i="70"/>
  <c r="AD14" i="70"/>
  <c r="AB14" i="70"/>
  <c r="Z14" i="70"/>
  <c r="X14" i="70"/>
  <c r="V14" i="70"/>
  <c r="AY13" i="70"/>
  <c r="AZ13" i="70" s="1"/>
  <c r="AL13" i="70"/>
  <c r="AH13" i="70"/>
  <c r="AF13" i="70"/>
  <c r="AD13" i="70"/>
  <c r="AB13" i="70"/>
  <c r="Z13" i="70"/>
  <c r="X13" i="70"/>
  <c r="V13" i="70"/>
  <c r="AI13" i="70" s="1"/>
  <c r="AJ13" i="70" s="1"/>
  <c r="AM13" i="70" s="1"/>
  <c r="AN13" i="70" s="1"/>
  <c r="AO13" i="70" s="1"/>
  <c r="P13" i="70"/>
  <c r="Q13" i="70" s="1"/>
  <c r="M13" i="70"/>
  <c r="AL12" i="70"/>
  <c r="AH12" i="70"/>
  <c r="AF12" i="70"/>
  <c r="AD12" i="70"/>
  <c r="AB12" i="70"/>
  <c r="Z12" i="70"/>
  <c r="X12" i="70"/>
  <c r="V12" i="70"/>
  <c r="AY11" i="70"/>
  <c r="AZ11" i="70" s="1"/>
  <c r="AL11" i="70"/>
  <c r="AH11" i="70"/>
  <c r="AF11" i="70"/>
  <c r="AD11" i="70"/>
  <c r="AB11" i="70"/>
  <c r="Z11" i="70"/>
  <c r="X11" i="70"/>
  <c r="V11" i="70"/>
  <c r="AI11" i="70" s="1"/>
  <c r="AJ11" i="70" s="1"/>
  <c r="AM11" i="70" s="1"/>
  <c r="AN11" i="70" s="1"/>
  <c r="AO11" i="70" s="1"/>
  <c r="P11" i="70"/>
  <c r="Q11" i="70" s="1"/>
  <c r="M11" i="70"/>
  <c r="AR3" i="70"/>
  <c r="U3" i="70"/>
  <c r="AR2" i="70"/>
  <c r="U2" i="70"/>
  <c r="U25" i="69"/>
  <c r="T25" i="69"/>
  <c r="C16" i="66"/>
  <c r="AI12" i="70" l="1"/>
  <c r="AI14" i="70"/>
  <c r="AJ14" i="70" s="1"/>
  <c r="AM14" i="70" s="1"/>
  <c r="AN14" i="70" s="1"/>
  <c r="AO14" i="70" s="1"/>
  <c r="AI16" i="70"/>
  <c r="AJ16" i="70" s="1"/>
  <c r="AM16" i="70" s="1"/>
  <c r="AN16" i="70" s="1"/>
  <c r="AO16" i="70" s="1"/>
  <c r="AJ12" i="70"/>
  <c r="AM12" i="70" s="1"/>
  <c r="AN12" i="70" s="1"/>
  <c r="AO12" i="70" s="1"/>
  <c r="AP11" i="70" s="1"/>
  <c r="AQ11" i="70" s="1"/>
  <c r="AT11" i="70" s="1"/>
  <c r="AI17" i="70"/>
  <c r="AJ17" i="70" s="1"/>
  <c r="AM17" i="70" s="1"/>
  <c r="AN17" i="70" s="1"/>
  <c r="AO17" i="70" s="1"/>
  <c r="AI18" i="70"/>
  <c r="AJ18" i="70" s="1"/>
  <c r="AM18" i="70" s="1"/>
  <c r="AN18" i="70" s="1"/>
  <c r="AO18" i="70" s="1"/>
  <c r="AP13" i="70"/>
  <c r="AQ13" i="70" s="1"/>
  <c r="AT13" i="70" s="1"/>
  <c r="AP15" i="70"/>
  <c r="AQ15" i="70" s="1"/>
  <c r="AT15" i="70" s="1"/>
  <c r="AL18" i="67"/>
  <c r="AH18" i="67"/>
  <c r="AF18" i="67"/>
  <c r="AD18" i="67"/>
  <c r="AB18" i="67"/>
  <c r="Z18" i="67"/>
  <c r="X18" i="67"/>
  <c r="V18" i="67"/>
  <c r="AL17" i="67"/>
  <c r="AH17" i="67"/>
  <c r="AF17" i="67"/>
  <c r="AD17" i="67"/>
  <c r="AB17" i="67"/>
  <c r="Z17" i="67"/>
  <c r="X17" i="67"/>
  <c r="V17" i="67"/>
  <c r="AI17" i="67" s="1"/>
  <c r="AJ17" i="67" s="1"/>
  <c r="AM17" i="67" s="1"/>
  <c r="AN17" i="67" s="1"/>
  <c r="AO17" i="67" s="1"/>
  <c r="AY16" i="67"/>
  <c r="AZ16" i="67" s="1"/>
  <c r="AL16" i="67"/>
  <c r="AH16" i="67"/>
  <c r="AF16" i="67"/>
  <c r="AD16" i="67"/>
  <c r="AB16" i="67"/>
  <c r="Z16" i="67"/>
  <c r="X16" i="67"/>
  <c r="V16" i="67"/>
  <c r="AI16" i="67" s="1"/>
  <c r="AJ16" i="67" s="1"/>
  <c r="AM16" i="67" s="1"/>
  <c r="AN16" i="67" s="1"/>
  <c r="AO16" i="67" s="1"/>
  <c r="P16" i="67"/>
  <c r="Q16" i="67" s="1"/>
  <c r="M16" i="67"/>
  <c r="AL15" i="67"/>
  <c r="AH15" i="67"/>
  <c r="AF15" i="67"/>
  <c r="AD15" i="67"/>
  <c r="AB15" i="67"/>
  <c r="Z15" i="67"/>
  <c r="X15" i="67"/>
  <c r="V15" i="67"/>
  <c r="AI15" i="67" s="1"/>
  <c r="AJ15" i="67" s="1"/>
  <c r="AM15" i="67" s="1"/>
  <c r="AN15" i="67" s="1"/>
  <c r="AO15" i="67" s="1"/>
  <c r="AL14" i="67"/>
  <c r="AF14" i="67"/>
  <c r="AD14" i="67"/>
  <c r="AB14" i="67"/>
  <c r="Z14" i="67"/>
  <c r="X14" i="67"/>
  <c r="V14" i="67"/>
  <c r="AI14" i="67" s="1"/>
  <c r="AJ14" i="67" s="1"/>
  <c r="AM14" i="67" s="1"/>
  <c r="AN14" i="67" s="1"/>
  <c r="AO14" i="67" s="1"/>
  <c r="AY13" i="67"/>
  <c r="AZ13" i="67" s="1"/>
  <c r="AL13" i="67"/>
  <c r="AH13" i="67"/>
  <c r="AF13" i="67"/>
  <c r="AD13" i="67"/>
  <c r="AB13" i="67"/>
  <c r="Z13" i="67"/>
  <c r="X13" i="67"/>
  <c r="V13" i="67"/>
  <c r="AI13" i="67" s="1"/>
  <c r="AJ13" i="67" s="1"/>
  <c r="AM13" i="67" s="1"/>
  <c r="AN13" i="67" s="1"/>
  <c r="AO13" i="67" s="1"/>
  <c r="P13" i="67"/>
  <c r="Q13" i="67" s="1"/>
  <c r="M13" i="67"/>
  <c r="AL12" i="67"/>
  <c r="AH12" i="67"/>
  <c r="AF12" i="67"/>
  <c r="AD12" i="67"/>
  <c r="AB12" i="67"/>
  <c r="Z12" i="67"/>
  <c r="X12" i="67"/>
  <c r="V12" i="67"/>
  <c r="AI12" i="67" s="1"/>
  <c r="AJ12" i="67" s="1"/>
  <c r="AM12" i="67" s="1"/>
  <c r="AN12" i="67" s="1"/>
  <c r="AO12" i="67" s="1"/>
  <c r="AY11" i="67"/>
  <c r="AZ11" i="67" s="1"/>
  <c r="AL11" i="67"/>
  <c r="AH11" i="67"/>
  <c r="AF11" i="67"/>
  <c r="AD11" i="67"/>
  <c r="AB11" i="67"/>
  <c r="Z11" i="67"/>
  <c r="X11" i="67"/>
  <c r="V11" i="67"/>
  <c r="AI11" i="67" s="1"/>
  <c r="AJ11" i="67" s="1"/>
  <c r="AM11" i="67" s="1"/>
  <c r="AN11" i="67" s="1"/>
  <c r="AO11" i="67" s="1"/>
  <c r="P11" i="67"/>
  <c r="Q11" i="67" s="1"/>
  <c r="M11" i="67"/>
  <c r="AR3" i="67"/>
  <c r="U3" i="67"/>
  <c r="AR2" i="67"/>
  <c r="U2" i="67"/>
  <c r="AI18" i="67" l="1"/>
  <c r="AJ18" i="67" s="1"/>
  <c r="AM18" i="67" s="1"/>
  <c r="AN18" i="67" s="1"/>
  <c r="AO18" i="67" s="1"/>
  <c r="AP17" i="70"/>
  <c r="AQ17" i="70" s="1"/>
  <c r="AT17" i="70" s="1"/>
  <c r="AV17" i="70"/>
  <c r="AU17" i="70"/>
  <c r="AU13" i="70"/>
  <c r="AV13" i="70"/>
  <c r="AV15" i="70"/>
  <c r="AU15" i="70"/>
  <c r="AV11" i="70"/>
  <c r="AU11" i="70"/>
  <c r="AP16" i="67"/>
  <c r="AQ16" i="67" s="1"/>
  <c r="AT16" i="67" s="1"/>
  <c r="AV16" i="67" s="1"/>
  <c r="AP11" i="67"/>
  <c r="AQ11" i="67" s="1"/>
  <c r="AT11" i="67" s="1"/>
  <c r="AP13" i="67"/>
  <c r="AQ13" i="67" s="1"/>
  <c r="AT13" i="67" s="1"/>
  <c r="AU16" i="67" l="1"/>
  <c r="AV11" i="67"/>
  <c r="AU11" i="67"/>
  <c r="AV13" i="67"/>
  <c r="AU13" i="67"/>
  <c r="H21" i="66" l="1"/>
  <c r="C17" i="62"/>
  <c r="S17" i="61" l="1"/>
  <c r="Q17" i="61"/>
  <c r="O17" i="61"/>
  <c r="M17" i="61"/>
  <c r="K17" i="61"/>
  <c r="I17" i="61"/>
  <c r="G17" i="61"/>
  <c r="C13" i="66"/>
  <c r="C14" i="66"/>
  <c r="C15" i="66"/>
  <c r="C17" i="66"/>
  <c r="T17" i="61" l="1"/>
  <c r="S16" i="61"/>
  <c r="S18" i="61"/>
  <c r="S20" i="61"/>
  <c r="Q16" i="61"/>
  <c r="Q18" i="61"/>
  <c r="Q20" i="61"/>
  <c r="O16" i="61"/>
  <c r="O18" i="61"/>
  <c r="O20" i="61"/>
  <c r="M16" i="61"/>
  <c r="M18" i="61"/>
  <c r="M20" i="61"/>
  <c r="K16" i="61"/>
  <c r="K18" i="61"/>
  <c r="K20" i="61"/>
  <c r="I16" i="61"/>
  <c r="I18" i="61"/>
  <c r="I20" i="61"/>
  <c r="G16" i="61"/>
  <c r="G18" i="61"/>
  <c r="G20" i="61"/>
  <c r="S15" i="61"/>
  <c r="Q15" i="61"/>
  <c r="O15" i="61"/>
  <c r="M15" i="61"/>
  <c r="K15" i="61"/>
  <c r="I15" i="61"/>
  <c r="G15" i="61"/>
  <c r="T18" i="61" l="1"/>
  <c r="T20" i="61"/>
  <c r="T16" i="61"/>
  <c r="E21" i="66"/>
  <c r="I20" i="66"/>
  <c r="C20" i="66"/>
  <c r="I9" i="66"/>
  <c r="C7" i="66"/>
  <c r="B12" i="62"/>
  <c r="T15" i="61"/>
  <c r="C16" i="62"/>
  <c r="C18" i="62"/>
  <c r="C20" i="62"/>
  <c r="B10" i="66"/>
  <c r="C12" i="66"/>
  <c r="C15" i="62"/>
  <c r="B13" i="61"/>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N23" i="55"/>
  <c r="O23" i="55"/>
  <c r="Q23" i="55" s="1"/>
  <c r="P23" i="55"/>
  <c r="R23" i="55"/>
  <c r="T23" i="55" s="1"/>
  <c r="S23" i="55"/>
  <c r="E23" i="55"/>
  <c r="K23" i="55"/>
</calcChain>
</file>

<file path=xl/comments1.xml><?xml version="1.0" encoding="utf-8"?>
<comments xmlns="http://schemas.openxmlformats.org/spreadsheetml/2006/main">
  <authors>
    <author>Andrea del Pilar Zambrano Barrios</author>
    <author>Natalia Norato Mora</author>
  </authors>
  <commentList>
    <comment ref="C16" authorId="0" shapeId="0">
      <text>
        <r>
          <rPr>
            <sz val="9"/>
            <color indexed="81"/>
            <rFont val="Tahoma"/>
            <family val="2"/>
          </rPr>
          <t>Transcribir el riesgo que se encuentra en la ultima versión del mapa de riesgos del proceso aprobado</t>
        </r>
      </text>
    </comment>
    <comment ref="K16" authorId="1" shapeId="0">
      <text>
        <r>
          <rPr>
            <sz val="9"/>
            <color indexed="81"/>
            <rFont val="Tahoma"/>
            <family val="2"/>
          </rPr>
          <t>Para esto es pertinente revisar los seis pasos para el diseño del control y que se realicen de acuerdo al diseño.</t>
        </r>
      </text>
    </comment>
    <comment ref="D27" authorId="1" shapeId="0">
      <text>
        <r>
          <rPr>
            <sz val="9"/>
            <color indexed="81"/>
            <rFont val="Tahoma"/>
            <family val="2"/>
          </rPr>
          <t xml:space="preserve">Transcribir la zona de riesgo residual
</t>
        </r>
      </text>
    </comment>
  </commentList>
</comments>
</file>

<file path=xl/comments2.xml><?xml version="1.0" encoding="utf-8"?>
<comments xmlns="http://schemas.openxmlformats.org/spreadsheetml/2006/main">
  <authors>
    <author>Natalia Norato Mora</author>
  </authors>
  <commentList>
    <comment ref="BE9" authorId="0" shapeId="0">
      <text>
        <r>
          <rPr>
            <b/>
            <sz val="9"/>
            <color indexed="81"/>
            <rFont val="Tahoma"/>
            <family val="2"/>
          </rPr>
          <t>Natalia Norato Mora:</t>
        </r>
        <r>
          <rPr>
            <sz val="9"/>
            <color indexed="81"/>
            <rFont val="Tahoma"/>
            <family val="2"/>
          </rPr>
          <t xml:space="preserve">
se debe establecer en que tiepo se hace la actividad su periocidad</t>
        </r>
      </text>
    </comment>
  </commentList>
</comments>
</file>

<file path=xl/comments3.xml><?xml version="1.0" encoding="utf-8"?>
<comments xmlns="http://schemas.openxmlformats.org/spreadsheetml/2006/main">
  <authors>
    <author>Natalia Norato Mora</author>
  </authors>
  <commentList>
    <comment ref="BE9" authorId="0" shapeId="0">
      <text>
        <r>
          <rPr>
            <b/>
            <sz val="9"/>
            <color indexed="81"/>
            <rFont val="Tahoma"/>
            <family val="2"/>
          </rPr>
          <t>Natalia Norato Mora:</t>
        </r>
        <r>
          <rPr>
            <sz val="9"/>
            <color indexed="81"/>
            <rFont val="Tahoma"/>
            <family val="2"/>
          </rPr>
          <t xml:space="preserve">
se debe establecer en que tiepo se hace la actividad su periocidad</t>
        </r>
      </text>
    </comment>
    <comment ref="BG9" authorId="0" shapeId="0">
      <text>
        <r>
          <rPr>
            <b/>
            <sz val="9"/>
            <color indexed="81"/>
            <rFont val="Tahoma"/>
            <family val="2"/>
          </rPr>
          <t>Natalia Norato Mora:</t>
        </r>
        <r>
          <rPr>
            <sz val="9"/>
            <color indexed="81"/>
            <rFont val="Tahoma"/>
            <family val="2"/>
          </rPr>
          <t xml:space="preserve">
esta actividad hace referencia a lo que se debe realizar cuando se materialice el riesgo una acción por riesgo </t>
        </r>
      </text>
    </comment>
    <comment ref="BB11" authorId="0" shapeId="0">
      <text>
        <r>
          <rPr>
            <b/>
            <sz val="9"/>
            <color indexed="81"/>
            <rFont val="Tahoma"/>
            <family val="2"/>
          </rPr>
          <t>Natalia Norato Mora:</t>
        </r>
        <r>
          <rPr>
            <sz val="9"/>
            <color indexed="81"/>
            <rFont val="Tahoma"/>
            <family val="2"/>
          </rPr>
          <t xml:space="preserve">
este tiene mayor forma de control que de actividad</t>
        </r>
      </text>
    </comment>
    <comment ref="BB13" authorId="0" shapeId="0">
      <text>
        <r>
          <rPr>
            <b/>
            <sz val="9"/>
            <color indexed="81"/>
            <rFont val="Tahoma"/>
            <family val="2"/>
          </rPr>
          <t>Natalia Norato Mora:</t>
        </r>
        <r>
          <rPr>
            <sz val="9"/>
            <color indexed="81"/>
            <rFont val="Tahoma"/>
            <family val="2"/>
          </rPr>
          <t xml:space="preserve">
este tiene mayor forma de control que de actividad</t>
        </r>
      </text>
    </comment>
  </commentList>
</comments>
</file>

<file path=xl/sharedStrings.xml><?xml version="1.0" encoding="utf-8"?>
<sst xmlns="http://schemas.openxmlformats.org/spreadsheetml/2006/main" count="1086" uniqueCount="457">
  <si>
    <t>No</t>
  </si>
  <si>
    <t>RESUMEN RIESGO Y CONTROL</t>
  </si>
  <si>
    <t>RIESGO</t>
  </si>
  <si>
    <t>CONTROL</t>
  </si>
  <si>
    <t>CONOCE LA POLÍTICA DE RIESGOS</t>
  </si>
  <si>
    <t>PROCESO</t>
  </si>
  <si>
    <t>No 
DE RIESGOS IDENTIFICADOS</t>
  </si>
  <si>
    <t>NIVEL EXPOSICIÓN</t>
  </si>
  <si>
    <t xml:space="preserve">No DE RIESGOS EVALUADOS - CEM </t>
  </si>
  <si>
    <t xml:space="preserve">PORCENTAJE  EVALUACIÓN </t>
  </si>
  <si>
    <t>CONTROLES  IDENTIFICADOS</t>
  </si>
  <si>
    <t>CONTROLES EVALUADOS</t>
  </si>
  <si>
    <t>PORCENTAJES  EVALUACION</t>
  </si>
  <si>
    <t>EFICACIA</t>
  </si>
  <si>
    <t>EFICIENCIA</t>
  </si>
  <si>
    <t>CUMPLE</t>
  </si>
  <si>
    <t>E</t>
  </si>
  <si>
    <t>A</t>
  </si>
  <si>
    <t>M</t>
  </si>
  <si>
    <t>B</t>
  </si>
  <si>
    <t>SI</t>
  </si>
  <si>
    <t>NO</t>
  </si>
  <si>
    <t xml:space="preserve">SIRVE </t>
  </si>
  <si>
    <t xml:space="preserve"> NO SIRVE</t>
  </si>
  <si>
    <t>Direccionamiento Estratégico e Innovación  (DESI)</t>
  </si>
  <si>
    <t>S</t>
  </si>
  <si>
    <t>Atención a Partes Interesadas y Comunicaciones  (APIC)</t>
  </si>
  <si>
    <t>Estrategia y Gobierno de TI  (EGTI)</t>
  </si>
  <si>
    <t>N</t>
  </si>
  <si>
    <t>Planificación de la Intervención Vial (PIV)</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</si>
  <si>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</si>
  <si>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</si>
  <si>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</si>
  <si>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</si>
  <si>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</si>
  <si>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</si>
  <si>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</si>
  <si>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</si>
  <si>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</si>
  <si>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</si>
  <si>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</si>
  <si>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</si>
  <si>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 xml:space="preserve">TOTAL </t>
  </si>
  <si>
    <t>Si</t>
  </si>
  <si>
    <t>Gestión</t>
  </si>
  <si>
    <t>Corrupción</t>
  </si>
  <si>
    <t>Debe revisarse la redacción del riesgo</t>
  </si>
  <si>
    <t>Debe revisarse la causa porque no guarda relación con el riesgo</t>
  </si>
  <si>
    <t>Seguridad Digital</t>
  </si>
  <si>
    <t>Debe revisarse el control</t>
  </si>
  <si>
    <t>Debe revisarse la causa porque no guarda relación con el control</t>
  </si>
  <si>
    <t>FORMATO EVALUACIÓN DE LOS CONTROLES DE RIESGOS POR PROCESO</t>
  </si>
  <si>
    <t>CÓDIGO: CEM-FM-011</t>
  </si>
  <si>
    <t>VERSIÓN: 1</t>
  </si>
  <si>
    <t>FECHA DE APLICACIÓN:  NOVIEMBRE DE 2019</t>
  </si>
  <si>
    <t>HOJA 1 - EVALUACIÓN DE RIESGOS IDENTIFICADOS</t>
  </si>
  <si>
    <t>PROCESO:</t>
  </si>
  <si>
    <t>Atención a Partes Interesadas y Comunicaciones - APIC</t>
  </si>
  <si>
    <t>OBJETIVO DEL PROCESO:</t>
  </si>
  <si>
    <t>Gestionar de manera efectiva, mediante acciones socialmente responsables, la relación con los grupos de valor, promoviendo su participación con el fin de mantener una adecuada comunicación para posicionar la identidad e imagen institucional de la UAERMV en aras de generar mayores niveles de satisfacción.</t>
  </si>
  <si>
    <t>DEL MAPA DE RIESGOS -17 DE AGOSTO DE 2021</t>
  </si>
  <si>
    <t>ANALISIS OCI</t>
  </si>
  <si>
    <t>OBSERVACIONES Y RECOMENDACIONES</t>
  </si>
  <si>
    <t>RIESGO
¿Qué puede suceder?</t>
  </si>
  <si>
    <t>DESCRIPCIÓN DEL RIESGO</t>
  </si>
  <si>
    <t>TIPO
(SELECCIONE UNA OPCIÓN)</t>
  </si>
  <si>
    <t>CAUSA 
¿Cómo puede suceder?</t>
  </si>
  <si>
    <t>CONTROL
¿Elimina o Mitiga la causa?</t>
  </si>
  <si>
    <t>RIESGO-OBJETIVO
¿El RIESGO puede llegar a afectar el cumplimiento del OBJETIVO del proceso?
(SELECCIONE UNA OPCIÓN)</t>
  </si>
  <si>
    <t>CONTROL-CAUSA
¿El CONTROL mitiga o elimina la CAUSA identificada?
(SELECCIONE UNA OPCIÓN)</t>
  </si>
  <si>
    <t>Desatención de las solicitudes (PQRSFD) o atención fuera de los términos establecidos por la normativa en la materia.</t>
  </si>
  <si>
    <t>En atención al volumen de requerimientos recibidos por la entidad, a la inadecuada centralización de las peticiones en el proceso para su asignación y trámite y a la deficiencia de los controles establecidos para el seguimiento oportuno a las respuestas, puede materializarse el vencimiento de los requerimientos conforme a los términos legales establecidos en CPACA y en la Ley 1755 de 2015, generando una disminución de la percepción positiva de la entidad y desconociendo el derecho fundamental de petición de la ciudadanía.</t>
  </si>
  <si>
    <t>Inadecuada centralización de las peticiones en el proceso para su adecuada asignación y trámite</t>
  </si>
  <si>
    <r>
      <rPr>
        <b/>
        <sz val="12"/>
        <rFont val="Arial"/>
        <family val="2"/>
      </rPr>
      <t xml:space="preserve">El colaborador de la Secretaría General, </t>
    </r>
    <r>
      <rPr>
        <sz val="12"/>
        <rFont val="Arial"/>
        <family val="2"/>
      </rPr>
      <t xml:space="preserve">asignado a Atención a la Ciudadano, </t>
    </r>
    <r>
      <rPr>
        <b/>
        <sz val="12"/>
        <rFont val="Arial"/>
        <family val="2"/>
      </rPr>
      <t>verifica</t>
    </r>
    <r>
      <rPr>
        <sz val="12"/>
        <rFont val="Arial"/>
        <family val="2"/>
      </rPr>
      <t xml:space="preserve"> </t>
    </r>
    <r>
      <rPr>
        <b/>
        <sz val="12"/>
        <rFont val="Arial"/>
        <family val="2"/>
      </rPr>
      <t>diariamente</t>
    </r>
    <r>
      <rPr>
        <sz val="12"/>
        <rFont val="Arial"/>
        <family val="2"/>
      </rPr>
      <t xml:space="preserve">  que la totalidad de requerimientos allegados a la Entidad hayan sido reasignados a Atención al Ciudadano, mediante la generación de un reporte del sistema de gestión documental Orfeo,  el cual es cruzado contra  la bandeja de entrada del correo electrónico de Atención al Ciudadano, verificando que las asignaciones sean equivalentes, </t>
    </r>
    <r>
      <rPr>
        <b/>
        <sz val="12"/>
        <rFont val="Arial"/>
        <family val="2"/>
      </rPr>
      <t>Como evidencia</t>
    </r>
    <r>
      <rPr>
        <sz val="12"/>
        <rFont val="Arial"/>
        <family val="2"/>
      </rPr>
      <t xml:space="preserve"> se genera el archivo RADICADOS DIARIOS EN ORFEO el cual debe ser almacenado en la carpeta  compartida en One Drive por el proceso.
</t>
    </r>
    <r>
      <rPr>
        <b/>
        <sz val="12"/>
        <rFont val="Arial"/>
        <family val="2"/>
      </rPr>
      <t xml:space="preserve">En caso de </t>
    </r>
    <r>
      <rPr>
        <sz val="12"/>
        <rFont val="Arial"/>
        <family val="2"/>
      </rPr>
      <t>evidenciar requerimientos de entrada faltantes, se remite como soporte, un correo al proceso de Gestión Documental informando la situación y se verifica en el nuevo envío que dichos radicados hayan sido reasignados. Lo anterior se realiza con el fin de garantizar la centralización de la totalidad de las peticiones en el proceso para su adecuado reparto.</t>
    </r>
    <r>
      <rPr>
        <b/>
        <sz val="9"/>
        <color rgb="FF7030A0"/>
        <rFont val="Arial"/>
        <family val="2"/>
      </rPr>
      <t/>
    </r>
  </si>
  <si>
    <r>
      <t xml:space="preserve">El proceso atendió las observaciones de la OCI en el reporte anterior y mejoró el diseño del control, como se observa:
1.El control tiene claridad sobre los registros / fuentes de información de  entradas PQRS. 
2.En el control define con claridad la acción ejecutada y los registros que resultan como evidencia así como la desviación.
</t>
    </r>
    <r>
      <rPr>
        <b/>
        <sz val="14"/>
        <color theme="1"/>
        <rFont val="Arial"/>
        <family val="2"/>
      </rPr>
      <t/>
    </r>
  </si>
  <si>
    <r>
      <t>1. EL riesgo puede llegar a afectar el cumplimiento del objetivo.  SI
2. El control mitiga la causa. Parcialmente:</t>
    </r>
    <r>
      <rPr>
        <sz val="12"/>
        <color theme="0"/>
        <rFont val="Arial"/>
        <family val="2"/>
      </rPr>
      <t xml:space="preserve"> La causa </t>
    </r>
    <r>
      <rPr>
        <i/>
        <sz val="12"/>
        <color theme="0"/>
        <rFont val="Arial"/>
        <family val="2"/>
      </rPr>
      <t>"Falta de capacitación o experticia del equipo de control interno, para generar informes ejecutivos "</t>
    </r>
    <r>
      <rPr>
        <sz val="12"/>
        <color theme="0"/>
        <rFont val="Arial"/>
        <family val="2"/>
      </rPr>
      <t xml:space="preserve"> no esta asociada con el control </t>
    </r>
    <r>
      <rPr>
        <i/>
        <sz val="12"/>
        <color theme="0"/>
        <rFont val="Arial"/>
        <family val="2"/>
      </rPr>
      <t xml:space="preserve">"con cronograma concertado previamente, revisa y verifica los contenidos de cada informe", </t>
    </r>
    <r>
      <rPr>
        <sz val="12"/>
        <color theme="0"/>
        <rFont val="Arial"/>
        <family val="2"/>
      </rPr>
      <t>porque los informes se elaboran independiente de la capacitación o experticia del que lo realiza.</t>
    </r>
    <r>
      <rPr>
        <b/>
        <sz val="12"/>
        <color theme="0"/>
        <rFont val="Arial"/>
        <family val="2"/>
      </rPr>
      <t xml:space="preserve">
RECOMENDACIÓN
</t>
    </r>
    <r>
      <rPr>
        <sz val="12"/>
        <color theme="0"/>
        <rFont val="Arial"/>
        <family val="2"/>
      </rPr>
      <t xml:space="preserve">
Articular la acción definida en el control con una causa asociada con la revisión y verificación de los contenidos de informes.</t>
    </r>
  </si>
  <si>
    <t>En atención al volumen de requerimientos recibidos por la entidad, a la inadecuada centralización de las peticiones en el proceso para su asignación y tramite y a la deficiencia de los controles establecidos para el seguimiento oportuno a las respuestas, puede materiaizarse el vencimiento de los requerimientos conforme a los terminos legales establecidos en CPACA y en la Ley 1755 de 2015, generando una disminución de la percepción positiva de la entidad y desconociendo el derecho fundamental de petición de la ciudadanía.</t>
  </si>
  <si>
    <t>Deficiencia de los controles establecidos para el seguimiento oportuno a las respuestas de los requerimientos</t>
  </si>
  <si>
    <r>
      <rPr>
        <b/>
        <sz val="12"/>
        <rFont val="Arial"/>
        <family val="2"/>
      </rPr>
      <t xml:space="preserve">El colaborador de la Secretaría General, </t>
    </r>
    <r>
      <rPr>
        <sz val="12"/>
        <rFont val="Arial"/>
        <family val="2"/>
      </rPr>
      <t>asignado a Atención al ciudadano, v</t>
    </r>
    <r>
      <rPr>
        <b/>
        <sz val="12"/>
        <rFont val="Arial"/>
        <family val="2"/>
      </rPr>
      <t xml:space="preserve">erifica diariamente </t>
    </r>
    <r>
      <rPr>
        <sz val="12"/>
        <rFont val="Arial"/>
        <family val="2"/>
      </rPr>
      <t xml:space="preserve"> la base de datos  de seguimiento y control a las respuestas PQRSFD y remite los correos de  alertas que correspondan a las áreas encargadas de dar respuesta, de acuerdo con  lo establecido en los controles del procedimiento Gestión de Requerimientos PQRSFD , de tal manera que se pueda hacer el seguimiento a la oportunidad de las respuestas.  </t>
    </r>
    <r>
      <rPr>
        <b/>
        <sz val="12"/>
        <rFont val="Arial"/>
        <family val="2"/>
      </rPr>
      <t xml:space="preserve">La evidencia </t>
    </r>
    <r>
      <rPr>
        <sz val="12"/>
        <rFont val="Arial"/>
        <family val="2"/>
      </rPr>
      <t xml:space="preserve">son los correos remitidos a las dependencias responsables y la base de  datos ACI 2021 que contiene la información sobre las alertas realizadas.
</t>
    </r>
    <r>
      <rPr>
        <b/>
        <sz val="12"/>
        <rFont val="Arial"/>
        <family val="2"/>
      </rPr>
      <t xml:space="preserve">En caso de identificar </t>
    </r>
    <r>
      <rPr>
        <sz val="12"/>
        <rFont val="Arial"/>
        <family val="2"/>
      </rPr>
      <t xml:space="preserve">peticiones por fuera de los términos legales establecidos, se procede a requerir  al colaborador responsable con el fin de  que  realice la respuesta de manera  inmediata y revisar las razones de fondo para dicho incumplimiento. </t>
    </r>
  </si>
  <si>
    <r>
      <t xml:space="preserve">El proceso atendió en su mayoría las observaciones de la OCI en el reporte anterior y mejoró el diseño del control, como se observa:
 </t>
    </r>
    <r>
      <rPr>
        <b/>
        <sz val="12"/>
        <color theme="1"/>
        <rFont val="Arial"/>
        <family val="2"/>
      </rPr>
      <t xml:space="preserve">
1.</t>
    </r>
    <r>
      <rPr>
        <sz val="12"/>
        <color theme="1"/>
        <rFont val="Arial"/>
        <family val="2"/>
      </rPr>
      <t>Mejoro la redacción del control</t>
    </r>
    <r>
      <rPr>
        <b/>
        <sz val="12"/>
        <color theme="1"/>
        <rFont val="Arial"/>
        <family val="2"/>
      </rPr>
      <t xml:space="preserve">
2. </t>
    </r>
    <r>
      <rPr>
        <sz val="12"/>
        <color theme="1"/>
        <rFont val="Arial"/>
        <family val="2"/>
      </rPr>
      <t xml:space="preserve">Mejorar el diseño, se describe claramente la acción que se ejecuta y la evidencia. 
No obstante, frente a la desviación o complemento es importante aclarar de que forma es que se </t>
    </r>
    <r>
      <rPr>
        <i/>
        <sz val="12"/>
        <color theme="1"/>
        <rFont val="Arial"/>
        <family val="2"/>
      </rPr>
      <t>´´</t>
    </r>
    <r>
      <rPr>
        <i/>
        <u/>
        <sz val="12"/>
        <color theme="1"/>
        <rFont val="Arial"/>
        <family val="2"/>
      </rPr>
      <t xml:space="preserve">procede a requerir´´ </t>
    </r>
    <r>
      <rPr>
        <u/>
        <sz val="12"/>
        <color theme="1"/>
        <rFont val="Arial"/>
        <family val="2"/>
      </rPr>
      <t xml:space="preserve"> </t>
    </r>
    <r>
      <rPr>
        <sz val="12"/>
        <color theme="1"/>
        <rFont val="Arial"/>
        <family val="2"/>
      </rPr>
      <t xml:space="preserve">mediante correo electronico, llamada telefonica, es automatizado en el aplicativo, etc...?  </t>
    </r>
  </si>
  <si>
    <r>
      <rPr>
        <b/>
        <sz val="12"/>
        <color theme="0"/>
        <rFont val="Arial"/>
        <family val="2"/>
      </rPr>
      <t>1. EL riesgo puede llegar a afectar el cumplimiento del objetivo.  SI
2. El control mitiga la causa. SI</t>
    </r>
    <r>
      <rPr>
        <sz val="12"/>
        <color theme="0"/>
        <rFont val="Arial"/>
        <family val="2"/>
      </rPr>
      <t xml:space="preserve">; no obstante, debe revisarse la redacción del control en el como se generan las alertas al equipo OCI.
</t>
    </r>
    <r>
      <rPr>
        <b/>
        <sz val="12"/>
        <color theme="0"/>
        <rFont val="Arial"/>
        <family val="2"/>
      </rPr>
      <t>RECOMENDACIÓN</t>
    </r>
    <r>
      <rPr>
        <sz val="12"/>
        <color theme="0"/>
        <rFont val="Arial"/>
        <family val="2"/>
      </rPr>
      <t xml:space="preserve">
Mejorar la redacción del control en la acción </t>
    </r>
    <r>
      <rPr>
        <i/>
        <sz val="12"/>
        <color theme="0"/>
        <rFont val="Arial"/>
        <family val="2"/>
      </rPr>
      <t xml:space="preserve">"y poder hacer el seguimiento a fin de mes del cumplimiento de estas actividades", </t>
    </r>
    <r>
      <rPr>
        <sz val="12"/>
        <color theme="0"/>
        <rFont val="Arial"/>
        <family val="2"/>
      </rPr>
      <t>porque se identificaron dos verbos.</t>
    </r>
  </si>
  <si>
    <t xml:space="preserve">Ausencia de respuesta o respuesta incorrecta , incompleta o contradictoria a una solicitud 
</t>
  </si>
  <si>
    <t xml:space="preserve">Debido a la inadecuada clasificación de la PQRSFD,  a la radicación de documentos análogos interpuestos por los ciudadanos por los diferentes  canales de atención y a la falta de radicación por parte de los responsables, puede ocasionarse ausencia de respuesta, o respuesta incorrecta que genera una inconformidad y baja credibilidad frente al servicio brindado por la Entidad.
</t>
  </si>
  <si>
    <r>
      <rPr>
        <sz val="12"/>
        <rFont val="Arial"/>
        <family val="2"/>
      </rPr>
      <t xml:space="preserve">Que no se realice un adecuado análisis al requerimiento del ciudadano(a) por parte del colaborador que recibe la petición inicial </t>
    </r>
    <r>
      <rPr>
        <b/>
        <sz val="12"/>
        <rFont val="Arial"/>
        <family val="2"/>
      </rPr>
      <t>(tipificación</t>
    </r>
    <r>
      <rPr>
        <sz val="12"/>
        <rFont val="Arial"/>
        <family val="2"/>
      </rPr>
      <t xml:space="preserve"> de las peticiones).</t>
    </r>
    <r>
      <rPr>
        <sz val="12"/>
        <color theme="1"/>
        <rFont val="Arial"/>
        <family val="2"/>
      </rPr>
      <t xml:space="preserve">
</t>
    </r>
  </si>
  <si>
    <r>
      <rPr>
        <b/>
        <sz val="12"/>
        <rFont val="Arial"/>
        <family val="2"/>
      </rPr>
      <t>El colaborador de la Secretaría General,</t>
    </r>
    <r>
      <rPr>
        <sz val="12"/>
        <rFont val="Arial"/>
        <family val="2"/>
      </rPr>
      <t xml:space="preserve"> asignado a Atención al Ciudadano, deberá </t>
    </r>
    <r>
      <rPr>
        <b/>
        <sz val="12"/>
        <rFont val="Arial"/>
        <family val="2"/>
      </rPr>
      <t>validar</t>
    </r>
    <r>
      <rPr>
        <sz val="12"/>
        <rFont val="Arial"/>
        <family val="2"/>
      </rPr>
      <t xml:space="preserve"> diariamente en el aplicativo Orfeo y Bogotá te Escucha la tipificación adecuada a los requerimientos, para clasificar adecuadamente las peticiones y evitar los reprocesos al momento de reasignar los requerimientos.</t>
    </r>
    <r>
      <rPr>
        <b/>
        <sz val="12"/>
        <rFont val="Arial"/>
        <family val="2"/>
      </rPr>
      <t xml:space="preserve"> Como evidencia </t>
    </r>
    <r>
      <rPr>
        <sz val="12"/>
        <rFont val="Arial"/>
        <family val="2"/>
      </rPr>
      <t xml:space="preserve">quedará un registro del aplicativo Orfeo y SDQS de la clasificación inicial y la reclasificación final.
</t>
    </r>
    <r>
      <rPr>
        <b/>
        <sz val="12"/>
        <rFont val="Arial"/>
        <family val="2"/>
      </rPr>
      <t>En caso de no tificarse adecuadamente las peticiones,</t>
    </r>
    <r>
      <rPr>
        <sz val="12"/>
        <rFont val="Arial"/>
        <family val="2"/>
      </rPr>
      <t xml:space="preserve"> se corregirá inmediatamente y se informará al área correspondiente y se retroalimentará al colaborador responsable para que se tomen a las acciones de mejora correspondientes.
</t>
    </r>
  </si>
  <si>
    <r>
      <t xml:space="preserve">El proceso atendió en su mayoria las observaciones de la OCI en el reporte anterior y mejoró el diseño del control, como se observa:
 </t>
    </r>
    <r>
      <rPr>
        <b/>
        <sz val="12"/>
        <color theme="1"/>
        <rFont val="Arial"/>
        <family val="2"/>
      </rPr>
      <t xml:space="preserve">
1.</t>
    </r>
    <r>
      <rPr>
        <sz val="12"/>
        <color theme="1"/>
        <rFont val="Arial"/>
        <family val="2"/>
      </rPr>
      <t>Mejoro la redacción del control</t>
    </r>
    <r>
      <rPr>
        <b/>
        <sz val="12"/>
        <color theme="1"/>
        <rFont val="Arial"/>
        <family val="2"/>
      </rPr>
      <t xml:space="preserve">
2. </t>
    </r>
    <r>
      <rPr>
        <sz val="12"/>
        <color theme="1"/>
        <rFont val="Arial"/>
        <family val="2"/>
      </rPr>
      <t xml:space="preserve">Mejorar el diseño, se describe claramente la acción que se ejecuta y la evidencia. 
No obstante, frente a la desviación o complemento es importante aclarar de que forma es que se </t>
    </r>
    <r>
      <rPr>
        <i/>
        <u/>
        <sz val="12"/>
        <color theme="1"/>
        <rFont val="Arial"/>
        <family val="2"/>
      </rPr>
      <t>´´informará al área correspondiente ´</t>
    </r>
    <r>
      <rPr>
        <i/>
        <sz val="12"/>
        <color theme="1"/>
        <rFont val="Arial"/>
        <family val="2"/>
      </rPr>
      <t xml:space="preserve"> </t>
    </r>
    <r>
      <rPr>
        <sz val="12"/>
        <color theme="1"/>
        <rFont val="Arial"/>
        <family val="2"/>
      </rPr>
      <t xml:space="preserve"> mediante correo electronico, llamada telefonica, es automatizado en el aplicativo, etc...?  Dado que este seria el registro de evidencias a las devisaciones.</t>
    </r>
  </si>
  <si>
    <t xml:space="preserve">Que no se radiquen en la Entidad, las PQRSFD recibidas a través de Bogotá te Escucha. </t>
  </si>
  <si>
    <r>
      <rPr>
        <b/>
        <sz val="12"/>
        <rFont val="Arial"/>
        <family val="2"/>
      </rPr>
      <t>El colaborador de la Secretaría General</t>
    </r>
    <r>
      <rPr>
        <sz val="12"/>
        <rFont val="Arial"/>
        <family val="2"/>
      </rPr>
      <t xml:space="preserve">, designado a Atención al Ciudadano, debe  </t>
    </r>
    <r>
      <rPr>
        <b/>
        <sz val="12"/>
        <rFont val="Arial"/>
        <family val="2"/>
      </rPr>
      <t>validar</t>
    </r>
    <r>
      <rPr>
        <sz val="12"/>
        <rFont val="Arial"/>
        <family val="2"/>
      </rPr>
      <t xml:space="preserve"> diariamente el envío de todos los requerimientos ciudadanos recibidos en Bogotá te Escucha a través del correo electrónico de atención al ciudadano para su correspondiente radicación.  </t>
    </r>
    <r>
      <rPr>
        <b/>
        <sz val="12"/>
        <rFont val="Arial"/>
        <family val="2"/>
      </rPr>
      <t xml:space="preserve">Como evidencia </t>
    </r>
    <r>
      <rPr>
        <sz val="12"/>
        <rFont val="Arial"/>
        <family val="2"/>
      </rPr>
      <t xml:space="preserve">quedará registro en el correo electrónico de atención al ciudadano y en la matriz de control y seguimiento de envió de peticiones.
</t>
    </r>
    <r>
      <rPr>
        <b/>
        <sz val="12"/>
        <rFont val="Arial"/>
        <family val="2"/>
      </rPr>
      <t xml:space="preserve">En caso que falte </t>
    </r>
    <r>
      <rPr>
        <sz val="12"/>
        <rFont val="Arial"/>
        <family val="2"/>
      </rPr>
      <t xml:space="preserve">alguna petición recibida a través de Bogotá te Escucha por radicado, se debe notificar a correspondencia para realizar la radicación de manera inmediata y establecer comunicación con la dependencia responsable de generar respuesta con el fin de que se priorice el tramite. </t>
    </r>
  </si>
  <si>
    <r>
      <t xml:space="preserve">El proceso atendió las observaciones de la OCI en el reporte anterior y mejoró el diseño del control, como se observa:
 </t>
    </r>
    <r>
      <rPr>
        <b/>
        <sz val="12"/>
        <color theme="1"/>
        <rFont val="Arial"/>
        <family val="2"/>
      </rPr>
      <t xml:space="preserve">
1.</t>
    </r>
    <r>
      <rPr>
        <sz val="12"/>
        <color theme="1"/>
        <rFont val="Arial"/>
        <family val="2"/>
      </rPr>
      <t>Mejoró la redacción del control</t>
    </r>
    <r>
      <rPr>
        <b/>
        <sz val="12"/>
        <color theme="1"/>
        <rFont val="Arial"/>
        <family val="2"/>
      </rPr>
      <t xml:space="preserve">
2. </t>
    </r>
    <r>
      <rPr>
        <sz val="12"/>
        <color theme="1"/>
        <rFont val="Arial"/>
        <family val="2"/>
      </rPr>
      <t xml:space="preserve">Mejorar el diseño, se describe claramente la acción que se ejecuta, los registros y la evidencia. 
</t>
    </r>
  </si>
  <si>
    <r>
      <rPr>
        <b/>
        <sz val="12"/>
        <color theme="0"/>
        <rFont val="Arial"/>
        <family val="2"/>
      </rPr>
      <t xml:space="preserve">1. EL riesgo puede llegar a afectar el cumplimiento del objetivo.  SI.
2. El control mitiga la causa. Parcialmente. </t>
    </r>
    <r>
      <rPr>
        <sz val="12"/>
        <color theme="0"/>
        <rFont val="Arial"/>
        <family val="2"/>
      </rPr>
      <t>Porque el control funciona únicamente cuando ingresa personal nuevo al equipo OCI.</t>
    </r>
    <r>
      <rPr>
        <b/>
        <sz val="12"/>
        <color theme="0"/>
        <rFont val="Arial"/>
        <family val="2"/>
      </rPr>
      <t xml:space="preserve">
</t>
    </r>
    <r>
      <rPr>
        <sz val="12"/>
        <color theme="0"/>
        <rFont val="Arial"/>
        <family val="2"/>
      </rPr>
      <t xml:space="preserve">
</t>
    </r>
    <r>
      <rPr>
        <b/>
        <sz val="12"/>
        <color theme="0"/>
        <rFont val="Arial"/>
        <family val="2"/>
      </rPr>
      <t xml:space="preserve">RECOMENDACIÓN
</t>
    </r>
    <r>
      <rPr>
        <sz val="12"/>
        <color theme="0"/>
        <rFont val="Arial"/>
        <family val="2"/>
      </rPr>
      <t xml:space="preserve">
Mejorar la redacción del riesgo en su aplicabilidad para todos los integrantes del equipo OCI, en aras de mitigar la causa </t>
    </r>
    <r>
      <rPr>
        <i/>
        <sz val="12"/>
        <color theme="0"/>
        <rFont val="Arial"/>
        <family val="2"/>
      </rPr>
      <t>"Falta de conocimiento sobre las políticas de seguridad de la información"</t>
    </r>
    <r>
      <rPr>
        <sz val="12"/>
        <color theme="0"/>
        <rFont val="Arial"/>
        <family val="2"/>
      </rPr>
      <t>.</t>
    </r>
  </si>
  <si>
    <t xml:space="preserve">Baja implementación de los espacios de participación ciudadana de la entidad. </t>
  </si>
  <si>
    <t xml:space="preserve">Debido a la dificultad en articular la implementación del plan de participacion ciudadana de la entidad, se omiten espacios de participación o se implementan de manera aislada y no son reportados conforme con los lineamientos establecidos, lo que dificulta su seguimiento, evaluación y retoalimentacion con sus grupos de valor y no cumplen con el ciclo de gestión de la participación, generando incumplimeintos de normativos y de leyes el cual tienen derecho todos los ciudadanos. </t>
  </si>
  <si>
    <t>Desarticulación de las dependencias encargadas de desarrollar los espacios de participación ciudadana</t>
  </si>
  <si>
    <r>
      <rPr>
        <b/>
        <sz val="12"/>
        <rFont val="Arial"/>
        <family val="2"/>
      </rPr>
      <t>El gerente ambiental, social y de atenci</t>
    </r>
    <r>
      <rPr>
        <sz val="12"/>
        <rFont val="Arial"/>
        <family val="2"/>
      </rPr>
      <t xml:space="preserve">ón al usuario se reunirá con el equipo de participación ciudadana de la entidad </t>
    </r>
    <r>
      <rPr>
        <b/>
        <sz val="12"/>
        <rFont val="Arial"/>
        <family val="2"/>
      </rPr>
      <t>mensualmente,</t>
    </r>
    <r>
      <rPr>
        <sz val="12"/>
        <rFont val="Arial"/>
        <family val="2"/>
      </rPr>
      <t xml:space="preserve"> en donde </t>
    </r>
    <r>
      <rPr>
        <b/>
        <sz val="12"/>
        <rFont val="Arial"/>
        <family val="2"/>
      </rPr>
      <t>revisarán</t>
    </r>
    <r>
      <rPr>
        <sz val="12"/>
        <rFont val="Arial"/>
        <family val="2"/>
      </rPr>
      <t xml:space="preserve"> la implementación de los espacios de participación ciudadana y harán seguimiento al cronograma propuesto para cada uno estos, evitando así los incumplimientos. </t>
    </r>
    <r>
      <rPr>
        <b/>
        <sz val="12"/>
        <rFont val="Arial"/>
        <family val="2"/>
      </rPr>
      <t>Como evidencia</t>
    </r>
    <r>
      <rPr>
        <sz val="12"/>
        <rFont val="Arial"/>
        <family val="2"/>
      </rPr>
      <t xml:space="preserve"> de dichos espacios quedarán listados de asistencia de la sesión y el acta con los temas tratados. 
</t>
    </r>
    <r>
      <rPr>
        <b/>
        <sz val="12"/>
        <rFont val="Arial"/>
        <family val="2"/>
      </rPr>
      <t>En caso de</t>
    </r>
    <r>
      <rPr>
        <sz val="12"/>
        <rFont val="Arial"/>
        <family val="2"/>
      </rPr>
      <t xml:space="preserve"> evidenciar que los espacios de participación presentan demora en su implementación, se notificará al la dependencia correspondiente y se generará la alerta de tal forma que se pueda reprogramar las fechas en el cronograma sin afectar el desarrollo de los espacios y que logre cumplir con el propósito correspondiente. </t>
    </r>
  </si>
  <si>
    <t>El riesgo es objetivo, el control elimina la cuasa y se observa un adecuado diseño del control.</t>
  </si>
  <si>
    <t xml:space="preserve">Debido  a  la falta de claridad en la solicitud recibida en la Entidad asi como  a la debilidad en los controles frente al contenido de la respuesta a las peticiones y falta de capacitación de los servidores o colaborades encargados de atender las solicitudes en lo concerniente a tratamiento de derechos de petición, puede ocasionarse una  disminución en la calidad de las respuestas, incorformidad  y una baja  percepción del ciudadano frente a la Entidad  e  incumplimiento en los atributos del buen servicio. </t>
  </si>
  <si>
    <t xml:space="preserve">Desconocimiento de los espacios de participacion ciudadana que tiene la entidad. </t>
  </si>
  <si>
    <r>
      <rPr>
        <b/>
        <sz val="12"/>
        <rFont val="Arial"/>
        <family val="2"/>
      </rPr>
      <t xml:space="preserve">El profesional delegado por el gerente ambiental, social </t>
    </r>
    <r>
      <rPr>
        <sz val="12"/>
        <rFont val="Arial"/>
        <family val="2"/>
      </rPr>
      <t xml:space="preserve">y de atención al usuario,  al inicio de la formulación del plan de participación ciudadana, solicitará a cada una de las dependencias el envío o la relación de los epsacios al cual estan asistendo, en donde se validará si los mismos correponden a espacios de participación o son otro tipo de encuentros. Posteriormente, </t>
    </r>
    <r>
      <rPr>
        <b/>
        <sz val="12"/>
        <rFont val="Arial"/>
        <family val="2"/>
      </rPr>
      <t>Cuatrimestralmente</t>
    </r>
    <r>
      <rPr>
        <sz val="12"/>
        <rFont val="Arial"/>
        <family val="2"/>
      </rPr>
      <t xml:space="preserve"> se realizará sensibilización del plan de participación ciudadana de la entidad y de los espacios que allí se describen para dar a conocer los espacios formalizados por la entidad.</t>
    </r>
    <r>
      <rPr>
        <b/>
        <sz val="12"/>
        <rFont val="Arial"/>
        <family val="2"/>
      </rPr>
      <t xml:space="preserve"> Como evidencia </t>
    </r>
    <r>
      <rPr>
        <sz val="12"/>
        <rFont val="Arial"/>
        <family val="2"/>
      </rPr>
      <t xml:space="preserve">de esta actividad quedará mesa de trabajo de validación de espacios de particiáción, la presentación de la sensibilización, el listado de asistencia  y los resultados de la encuesta aplicada. 
</t>
    </r>
    <r>
      <rPr>
        <b/>
        <sz val="12"/>
        <rFont val="Arial"/>
        <family val="2"/>
      </rPr>
      <t>En caso de evidenciar</t>
    </r>
    <r>
      <rPr>
        <sz val="12"/>
        <rFont val="Arial"/>
        <family val="2"/>
      </rPr>
      <t xml:space="preserve"> que los colaboradores asisten a espacios diferentes a los consignados en el Plan de Participación Ciudadana de la entidad, se procede a actualizar los documentos correpondientes y formalizar dichos espacios de tal manera que se les pueda hacer seguimiento y control de acuerdo con los procedimientos establecidos. </t>
    </r>
  </si>
  <si>
    <t>ue</t>
  </si>
  <si>
    <t>CONCLUSION:</t>
  </si>
  <si>
    <t xml:space="preserve">Del análisis a 6 controles asociados a los 3 riesgos valorados en nivel  alto y moderado, se identificaron los siguientes resultados:
* De acuerdo con lo presentado en el monitoreo de la OAP, se reportó seguimiento a los 6 controles yse observó:
*El proceso aumento el número de riesgos pasanso de 3 riesgos a 4 riesgos en la versión 2 del mapa.
*El nivel en zona de evaluación del tiesgo en zona inherente bajo de Extremo a Alto en el riesgo No.2. 
* Los 3 riesgos evaluados pueden llegar a afectar el cumplimiento del objetivo del proceso.
* Los 6 controles mitigan o eliminan las causas identificadas.
* En los controles 2 y 3 se debe revisar las desviaciones para caso.
</t>
  </si>
  <si>
    <t>PRUEBA DE RECORRIDO EFECTUADA EN:</t>
  </si>
  <si>
    <t>No se efectúo prueba de recorrido dada el cumplimiento de protocolos de seguridad por la emergencia sanitaria por COVID-19</t>
  </si>
  <si>
    <t xml:space="preserve">FECHA: </t>
  </si>
  <si>
    <t>24 de noviembre de 2021</t>
  </si>
  <si>
    <t xml:space="preserve">Evaluador OCI: </t>
  </si>
  <si>
    <t xml:space="preserve">Nombre: </t>
  </si>
  <si>
    <t>Rafaela Montoya González</t>
  </si>
  <si>
    <t xml:space="preserve">Cargo o Rol: </t>
  </si>
  <si>
    <t>Evaluador / Socióloga - Contratista</t>
  </si>
  <si>
    <t>Asignado</t>
  </si>
  <si>
    <t>Adecuado</t>
  </si>
  <si>
    <t>Oportuna</t>
  </si>
  <si>
    <t>Prevenir</t>
  </si>
  <si>
    <t>Se investigan y resuelven oportunamente</t>
  </si>
  <si>
    <t>Completa</t>
  </si>
  <si>
    <t>Confiable</t>
  </si>
  <si>
    <t>Débil</t>
  </si>
  <si>
    <t>No asignado</t>
  </si>
  <si>
    <t>Inadecuado</t>
  </si>
  <si>
    <t>Inoportuna</t>
  </si>
  <si>
    <t>Detectar</t>
  </si>
  <si>
    <t>No se investigan y resuelven oportunamente</t>
  </si>
  <si>
    <t xml:space="preserve">Incompleta </t>
  </si>
  <si>
    <t>No confiable</t>
  </si>
  <si>
    <t>Moderado</t>
  </si>
  <si>
    <t>No es un control</t>
  </si>
  <si>
    <t>No existe</t>
  </si>
  <si>
    <t>Fuerte</t>
  </si>
  <si>
    <t>HOJA 2 - EVALUACIÓN DEL DISEÑO DEL CONTROL</t>
  </si>
  <si>
    <t>ANÁLISIS OCI - EVALUACIÓN DEL DISEÑO  DEL CONTROL REDACTADO EN EL FORMATO DE MONITOREO</t>
  </si>
  <si>
    <r>
      <t>FORMATO DE MONITOREO DE RIEGOS (OAP)
 RECIBIDO: 02</t>
    </r>
    <r>
      <rPr>
        <b/>
        <u/>
        <sz val="12"/>
        <color theme="1"/>
        <rFont val="Arial"/>
        <family val="2"/>
      </rPr>
      <t xml:space="preserve"> DE NOVIEMBRE DE 2021</t>
    </r>
  </si>
  <si>
    <r>
      <t xml:space="preserve">RIESGO
</t>
    </r>
    <r>
      <rPr>
        <i/>
        <sz val="12"/>
        <rFont val="Arial"/>
        <family val="2"/>
      </rPr>
      <t>¿Qué puede suceder?</t>
    </r>
  </si>
  <si>
    <t>TIPO</t>
  </si>
  <si>
    <r>
      <t xml:space="preserve">CAUSA 
</t>
    </r>
    <r>
      <rPr>
        <i/>
        <sz val="12"/>
        <rFont val="Arial"/>
        <family val="2"/>
      </rPr>
      <t>¿Cómo puede suceder?</t>
    </r>
  </si>
  <si>
    <r>
      <t xml:space="preserve">CONTROL
</t>
    </r>
    <r>
      <rPr>
        <i/>
        <sz val="12"/>
        <rFont val="Arial"/>
        <family val="2"/>
      </rPr>
      <t>¿Elimina o Mitiga la causa?</t>
    </r>
  </si>
  <si>
    <r>
      <t xml:space="preserve">RESPONSABLE
</t>
    </r>
    <r>
      <rPr>
        <sz val="12"/>
        <rFont val="Arial"/>
        <family val="2"/>
      </rPr>
      <t>¿La persona asignada  tiene competencia y conocimiento para ejecutar el control?
(SELECCIONE UNA OPCIÓN)</t>
    </r>
  </si>
  <si>
    <t>CALIFICACION</t>
  </si>
  <si>
    <r>
      <t xml:space="preserve">AUTORIDAD 
</t>
    </r>
    <r>
      <rPr>
        <sz val="12"/>
        <rFont val="Arial"/>
        <family val="2"/>
      </rPr>
      <t>Sus responsabilidades deben estar segregadas  o redistribuidas entre varios individuos
(SELECCIONE UNA OPCIÓN)</t>
    </r>
  </si>
  <si>
    <r>
      <t xml:space="preserve">OPORTUNIDAD
</t>
    </r>
    <r>
      <rPr>
        <sz val="12"/>
        <rFont val="Arial"/>
        <family val="2"/>
      </rPr>
      <t>Periodicidad específica para su realización, que debe se consistente y oportuna para mitigar el riesgo (previene o detecta antes de …)
(SELECCIONE UNA OPCIÓN)</t>
    </r>
  </si>
  <si>
    <r>
      <t xml:space="preserve">PROPÓSITO
</t>
    </r>
    <r>
      <rPr>
        <sz val="12"/>
        <rFont val="Arial"/>
        <family val="2"/>
      </rPr>
      <t>¿Es o no es un control?
El control  debe indicar para qué se realiza(verificar, validar, comparar, revisar, cotejar, conciliar, etc…)
(SELECCIONE UNA OPCIÓN)</t>
    </r>
  </si>
  <si>
    <r>
      <t xml:space="preserve">FUENTE DE INFORMACIÓN
</t>
    </r>
    <r>
      <rPr>
        <sz val="12"/>
        <rFont val="Arial"/>
        <family val="2"/>
      </rPr>
      <t>¿La fuente de información que se utiliza en el desarrollo del control, es información confiable que permita mitigar el riesgo?
(SELECCIONE UNA OPCIÓN)</t>
    </r>
  </si>
  <si>
    <r>
      <t xml:space="preserve">OBSERVACIONES, DESVIACIONES O DIFERENCIAS
</t>
    </r>
    <r>
      <rPr>
        <sz val="12"/>
        <rFont val="Arial"/>
        <family val="2"/>
      </rPr>
      <t>¿Qué pasa con las observaciones o desviaciones resultantes de ejecutar el control?
(SELECCIONE UNA OPCIÓN)</t>
    </r>
  </si>
  <si>
    <r>
      <rPr>
        <b/>
        <sz val="12"/>
        <rFont val="Arial"/>
        <family val="2"/>
      </rPr>
      <t>EVIDENCIA</t>
    </r>
    <r>
      <rPr>
        <sz val="12"/>
        <rFont val="Arial"/>
        <family val="2"/>
      </rPr>
      <t xml:space="preserve">
¿Con la evidencia que se dejó definida, se llega a la misma conclusión de quien ejecutó el control?
(SELECCIONE UNA OPCIÓN)</t>
    </r>
  </si>
  <si>
    <t>CALIFICACIÓN DEL DISEÑO
POR OCI</t>
  </si>
  <si>
    <t>RANGO DE CALIFICACIÓN DEL CONTROL</t>
  </si>
  <si>
    <r>
      <t xml:space="preserve">VALIDACIÓN  DE LA CALIFICACIÓN
</t>
    </r>
    <r>
      <rPr>
        <i/>
        <sz val="12"/>
        <color theme="1"/>
        <rFont val="Arial"/>
        <family val="2"/>
      </rPr>
      <t xml:space="preserve">
(efectuada por el Proceso, en el Formato de Monitoreo de Riesgos)</t>
    </r>
  </si>
  <si>
    <t>El colaborador de la Secretaría General, asignado a Atención a la Ciudadano, verifica diariamente  que la totalidad de requerimientos allegados a la Entidad hayan sido reasignados a Atención al Ciudadano, mediante la generación de un reporte del sistema de gestión documental Orfeo,  el cual es cruzado contra  la bandeja de entrada del correo electrónico de Atención al Ciudadano, verificando que las asignaciones sean equivalentes, Como evidencia se genera el archivo RADICADOS DIARIOS EN ORFEO el cual debe ser almacenado en la carpeta  compartida en One Drive por el proceso.
En caso de evidenciar requerimientos de entrada faltantes, se remite como soporte, un correo al proceso de Gestión Documental informando la situación y se verifica en el nuevo envío que dichos radicados hayan sido reasignados. Lo anterior se realiza con el fin de garantizar la centralización de la totalidad de las peticiones en el proceso para su adecuado reparto.</t>
  </si>
  <si>
    <t>Los resultados de calificación OCI son los mismos identificados por el proceso en el formato de monitoreo. Mejoró el diseño del control.</t>
  </si>
  <si>
    <t>.</t>
  </si>
  <si>
    <t xml:space="preserve">El colaborador de la Secretaría General, asignado a Atención al ciudadano, verifica diariamente  la base de datos  de seguimiento y control a las respuestas PQRSFD y remite los correos de  alertas que correspondan a las áreas encargadas de dar respuesta, de acuerdo con  lo establecido en los controles del procedimiento Gestión de Requerimientos PQRSFD , de tal manera que se pueda hacer el seguimiento a la oportunidad de las respuestas.  La evidencia son los correos remitidos a las dependencias responsables y la base de  datos ACI 2021 que contiene la información sobre las alertas realizadas.
En caso de identificar peticiones por fuera de los términos legales establecidos, se procede a requerir  al colaborador responsable con el fin de  que  realice la respuesta de manera  inmediata y revisar las razones de fondo para dicho incumplimiento. </t>
  </si>
  <si>
    <r>
      <t xml:space="preserve">Los resultados de calificación OCI son los mismos identificados por el proceso en el formato de monitoreo. Mejoró el diseño del control.
No obstante,obstante frente a la desviación o complemento es importante aclarar de que forma es que se ´´procede a requerir´´  mediante correo electronico, llamada telefonica, es automatizado en el aplicativo, etc...?  
*Se identificó diferencia entre la calificación de los criterios del diseño del control evaluados por OCI Vs. Los registrados en el mapa de riesgos del proceso Version 2, por cuanto en el mapa de riesgos el proposito del control en </t>
    </r>
    <r>
      <rPr>
        <sz val="12"/>
        <color rgb="FFFF0000"/>
        <rFont val="Arial"/>
        <family val="2"/>
      </rPr>
      <t xml:space="preserve"> es</t>
    </r>
    <r>
      <rPr>
        <b/>
        <sz val="12"/>
        <color rgb="FFFF0000"/>
        <rFont val="Arial"/>
        <family val="2"/>
      </rPr>
      <t xml:space="preserve"> detectivo</t>
    </r>
    <r>
      <rPr>
        <b/>
        <sz val="12"/>
        <color theme="1"/>
        <rFont val="Arial"/>
        <family val="2"/>
      </rPr>
      <t>,</t>
    </r>
    <r>
      <rPr>
        <sz val="12"/>
        <color theme="1"/>
        <rFont val="Arial"/>
        <family val="2"/>
      </rPr>
      <t xml:space="preserve"> en tanto que en la redacción del control se describe como preventivo. 
</t>
    </r>
    <r>
      <rPr>
        <b/>
        <sz val="14"/>
        <color theme="1"/>
        <rFont val="Arial"/>
        <family val="2"/>
      </rPr>
      <t/>
    </r>
  </si>
  <si>
    <t>El colaborador de la Secretaría General, asignado a Atención al Ciudadano, deberá validar diariamente en el aplicativo Orfeo y Bogotá te Escucha la tipificación adecuada a los requerimientos, para clasificar adecuadamente las peticiones y evitar los reprocesos al momento de reasignar los requerimientos. Como evidencia quedará un registro del aplicativo Orfeo y SDQS de la clasificación inicial y la reclasificación final.
En caso de no tificarse adecuadamente las peticiones, se corregirá inmediatamente y se informará al área correspondiente y se retroalimentará al colaborador responsable para que se tomen a las acciones de mejora correspondientes.</t>
  </si>
  <si>
    <t xml:space="preserve">Los resultados de calificación OCI son los mismos identificados por el proceso en el formato de monitoreo. Mejoró el diseño del control.
No obstante, frente a la desviación o complemento es importante aclarar de que forma es que se ´´´´y se informará al área correspondiente ´  mediante correo electronico, llamada telefonica, es automatizado en el aplicativo, etc...?  
</t>
  </si>
  <si>
    <t xml:space="preserve">El colaborador de la Secretaría General, designado a Atención al Ciudadano, debe  validar diariamente el envío de todos los requerimientos ciudadanos recibidos en Bogotá te Escucha a través del correo electrónico de atención al ciudadano para su correspondiente radicación.  Como evidencia quedará registro en el correo electrónico de atención al ciudadano y en la matriz de control y seguimiento de envió de peticiones.
En caso que falte alguna petición recibida a través de Bogotá te Escucha por radicado, se debe notificar a correspondencia para realizar la radicación de manera inmediata y establecer comunicación con la dependencia responsable de generar respuesta con el fin de que se priorice el tramite. </t>
  </si>
  <si>
    <t xml:space="preserve">El gerente ambiental, social y de atención al usuario se reunirá con el equipo de participación ciudadana de la entidad mensualmente, en donde revisarán la implementación de los espacios de participación ciudadana y harán seguimiento al cronograma propuesto para cada uno estos, evitando así los incumplimientos. Como evidencia de dichos espacios quedarán listados de asistencia de la sesión y el acta con los temas tratados. 
En caso de evidenciar que los espacios de participación presentan demora en su implementación, se notificará al la dependencia correspondiente y se generará la alerta de tal forma que se pueda reprogramar las fechas en el cronograma sin afectar el desarrollo de los espacios y que logre cumplir con el propósito correspondiente. </t>
  </si>
  <si>
    <t xml:space="preserve">El profesional delegado por el gerente ambiental, social y de atención al usuario,  al inicio de la formulación del plan de participación ciudadana, solicitará a cada una de las dependencias el envío o la relación de los epsacios al cual estan asistendo, en donde se validará si los mismos correponden a espacios de participación o son otro tipo de encuentros. Posteriormente, Cuatrimestralmente se realizará sensibilización del plan de participación ciudadana de la entidad y de los espacios que allí se describen para dar a conocer los espacios formalizados por la entidad. Como evidencia de esta actividad quedará mesa de trabajo de validación de espacios de particiáción, la presentación de la sensibilización, el listado de asistencia  y los resultados de la encuesta aplicada. 
En caso de evidenciar que los colaboradores asisten a espacios diferentes a los consignados en el Plan de Participación Ciudadana de la entidad, se procede a actualizar los documentos correpondientes y formalizar dichos espacios de tal manera que se les pueda hacer seguimiento y control de acuerdo con los procedimientos establecidos. </t>
  </si>
  <si>
    <t>Los resultados de calificación OCI , NO son los mismos identificados por el proceso en el formato de monitoreo. Mejoró el diseño del control.</t>
  </si>
  <si>
    <t>De la evaluación al diseño de los 6 controles asociados a 3 riesgos, se identificaron los siguientes resultados:
* En el monitoreo reportado por OAP se evidencia que mejoró la redacción y diseño en todos los controles.
*Cinco delas calificaciones evaluadas por OCI son similares a las del proceso.
*Una calificación es diferente, por cuanto existen diferencias en la evaluación OCI frente a la evaluada por el proceso en el monitoreo
- Se observó una diferencia en el control 2 del riesgo 1, en cuanto a que en el mapa de riesgos del proceso vesrión 2 (columna AA fila 12) el control se calificó como detectivo pero en su redaccion se observa que es preventivo. 
*Los controles 2 y 3 debe mejorar la redacción del complemento.</t>
  </si>
  <si>
    <t>FECHA</t>
  </si>
  <si>
    <t>24 de NOVIEMBRE de 2021</t>
  </si>
  <si>
    <t>Nombre:</t>
  </si>
  <si>
    <t>Cargo o Rol:</t>
  </si>
  <si>
    <t>Cargo o Rol.</t>
  </si>
  <si>
    <t>Parcialmente</t>
  </si>
  <si>
    <t xml:space="preserve">HOJA 3 - EVALUACIÓN DE LA EJECUCIÓN DEL CONTROL </t>
  </si>
  <si>
    <t>EFICACIA Y EFICIENCIA</t>
  </si>
  <si>
    <t>RECOMENDACIONES POR OCI</t>
  </si>
  <si>
    <r>
      <t xml:space="preserve">¿EL CONTROL SE CUMPLE?
</t>
    </r>
    <r>
      <rPr>
        <sz val="12"/>
        <color theme="1"/>
        <rFont val="Arial"/>
        <family val="2"/>
      </rPr>
      <t>¿El control se ejecuta como fue diseñado?  
Ver: PROPÓSITO</t>
    </r>
    <r>
      <rPr>
        <b/>
        <sz val="12"/>
        <color theme="1"/>
        <rFont val="Arial"/>
        <family val="2"/>
      </rPr>
      <t xml:space="preserve">
</t>
    </r>
    <r>
      <rPr>
        <sz val="12"/>
        <color theme="1"/>
        <rFont val="Arial"/>
        <family val="2"/>
      </rPr>
      <t>(SELECCIONE UNA OPCIÓN)</t>
    </r>
  </si>
  <si>
    <r>
      <t xml:space="preserve">Observaciones
</t>
    </r>
    <r>
      <rPr>
        <i/>
        <sz val="12"/>
        <color theme="1"/>
        <rFont val="Arial"/>
        <family val="2"/>
      </rPr>
      <t xml:space="preserve">
Justifique la respuesta en caso de NO o Parcialmente</t>
    </r>
  </si>
  <si>
    <r>
      <t xml:space="preserve">¿EL CONTROL SIRVE SI - NO? 
</t>
    </r>
    <r>
      <rPr>
        <sz val="12"/>
        <color theme="1"/>
        <rFont val="Arial"/>
        <family val="2"/>
      </rPr>
      <t>¿El control es preventivo o detectivo?  
Ver: EVIDENCIA</t>
    </r>
    <r>
      <rPr>
        <b/>
        <sz val="12"/>
        <color theme="1"/>
        <rFont val="Arial"/>
        <family val="2"/>
      </rPr>
      <t xml:space="preserve">
</t>
    </r>
    <r>
      <rPr>
        <sz val="12"/>
        <color theme="1"/>
        <rFont val="Arial"/>
        <family val="2"/>
      </rPr>
      <t>(SELECCIONE UNA OPCIÓN)</t>
    </r>
  </si>
  <si>
    <t>No aplica</t>
  </si>
  <si>
    <t xml:space="preserve">NO APLICA </t>
  </si>
  <si>
    <t>No se identificaron observaciones, ni recomendaciones en la evaluación de la ejecución del control.</t>
  </si>
  <si>
    <t xml:space="preserve">El colaborador de la Secretaría General, asignado a Atención al ciudadano, verifica diariamente  la base de datos  de seguimiento y control a las respuestas PQRSFD y remite los correos de  alertas que correspondan a las áreas encargadas de dar respuesta, de acuerdo con  lo establecido en los controles del procedimiento Gestión de Requerimientos PQRSFD , de tal manera que se pueda hacer el seguimiento a la oportunidad de las respuestas.  La evidencia son los correos remitidos a las dependencias responsables y la base de  datos ACI 2021 que contiene la información sobre las alertas realizadas.
En caso de identificar peticiones por fuera de los términos legales establecidos, se procede a requerir  al colaborador responsable con el fin de  que  realice la respuesta de manera  inmediata y revisar las razones de fondo para dicho incumplimiento. </t>
  </si>
  <si>
    <t>El gerente ambiental, social y de atención al usuario se reunirá con el equipo de participación ciudadana de la entidad mensualmente, en donde revisarán la implementación de los espacios de participación ciudadana y harán seguimiento al cronograma propuesto para cada uno estos, evitando así los incumplimientos. Como evidencia de dichos espacios quedarán listados de asistencia de la sesión y el acta con los temas tratados. 
En caso de evidenciar que los espacios de participación presentan demora en su implementación, se notificará al la dependencia correspondiente y se generará la alerta de tal forma que se pueda reprogramar las fechas en el cronograma sin afectar el desarrollo de los espacios y que logre cumplir con el propósito correspondiente.</t>
  </si>
  <si>
    <t xml:space="preserve">El profesional delegado por el gerente ambiental, social y de atención al usuario,  al inicio de la formulación del plan de participación ciudadana, solicitará a cada una de las dependencias el envío o la relación de los epsacios al cual estan asistendo, en donde se validará si los mismos correponden a espacios de participación o son otro tipo de encuentros. Posteriormente, Cuatrimestralmente se realizará sensibilización del plan de participación ciudadana de la entidad y de los espacios que allí se describen para dar a conocer los espacios formalizados por la entidad. Como evidencia de esta actividad quedará mesa de trabajo de validación de espacios de particiáción, la presentación de la sensibilización, el listado de asistencia  y los resultados de la encuesta aplicada. 
En caso de evidenciar que los colaboradores asisten a espacios diferentes a los consignados en el Plan de Participación Ciudadana de la entidad, se procede a actualizar los documentos correpondientes y formalizar dichos espacios de tal manera que se les pueda hacer seguimiento y control de acuerdo con los procedimientos establecidos. 
</t>
  </si>
  <si>
    <r>
      <t>No se presento la evidencia total, dado que justificación del proceso : ´´</t>
    </r>
    <r>
      <rPr>
        <i/>
        <u/>
        <sz val="12"/>
        <color theme="1"/>
        <rFont val="Arial"/>
        <family val="2"/>
      </rPr>
      <t>este mapa de riesgos fue ajustado con el proceso durante el mes de julio y agosto, para ese momento ya se había realizado la primera capacitación en donde no se realizó dicha encuesta, no obstante, durante el siguiente cuatrimestre, el proceso tiene programado una nueva mesa en donde sí se evaluarán a los asistentes. ´´</t>
    </r>
  </si>
  <si>
    <t>No se identificaron observaciones, ni recomendaciones en la evaluación de la ejecución del control.
No obstante no se presnto toda la evidencia por lo anterior la calificación de la eficiencia es parcial.</t>
  </si>
  <si>
    <t xml:space="preserve">De los 6 controles se recibio evidencia de ejecución de 5 controles, y de la verificación se identificaron los siguientes resultados:
* La eficacia de los 6 controles es adecuada porque se ejecutan de acuerdo a su diseño
* La eficiencia de controles 5 es adecuada y la evidencia presentada es acorde con su ejecución.
*La eficiencia del cxontrol No.2 del riesgos 6, es parcial dado que no se presentó la evidencia completa de su ejeccucíon 
*El prospósito de los controles es preventivo de acuerdo a su diseño y redacción.
*Se debe revisar el control (C2= R1) en el mapa del proceso, dado que allí esta como detectivo, no obstante su redacción.y diseño es preventivo .
</t>
  </si>
  <si>
    <t>HOJA 4. EVALUACIÓN DE LA SOLIDEZ DEL CONTROL</t>
  </si>
  <si>
    <t>MEDICIÓN DE LA SOLIDEZ DE LOS CONTROLES</t>
  </si>
  <si>
    <r>
      <t xml:space="preserve">SOLIDEZ DEL CONTROL
MATRIZ DEL PROCESO
</t>
    </r>
    <r>
      <rPr>
        <sz val="12"/>
        <color theme="1"/>
        <rFont val="Arial"/>
        <family val="2"/>
      </rPr>
      <t>(SELECCIONE UNA OPCIÓN)</t>
    </r>
  </si>
  <si>
    <t>SOLIDEZ DEL CONTROL 
(EVALUADA POR OCI)</t>
  </si>
  <si>
    <r>
      <t xml:space="preserve">EFECTO EN MATRIZ DE RIESGO - RESIDUAL
MATRIZ DEL PROCESO
</t>
    </r>
    <r>
      <rPr>
        <sz val="12"/>
        <color theme="1"/>
        <rFont val="Arial"/>
        <family val="2"/>
      </rPr>
      <t>(SELECCIONE UNA OPCIÓN)</t>
    </r>
  </si>
  <si>
    <t>EFECTO EN MATRIZ DE RIESGO - RESIDUAL
EVALUADA POR OCI</t>
  </si>
  <si>
    <t>OBSERVACIONES / 
RECOMENDACIONES</t>
  </si>
  <si>
    <t>FUERTE + FUERTE
FUERTE</t>
  </si>
  <si>
    <t>FUERTE +FUERTE
FUERTE</t>
  </si>
  <si>
    <t>no se diligencia</t>
  </si>
  <si>
    <t xml:space="preserve">No se identificó diferencia en el cálculo de la solídez del control, la calificación es similar a la del proceso.
</t>
  </si>
  <si>
    <t xml:space="preserve"> FUERTE +MODERADO 
MODERADO</t>
  </si>
  <si>
    <r>
      <t xml:space="preserve">Se identificó diferencia en el cálculo de la solidez del control, la calificación no es similar a la del proceso.
</t>
    </r>
    <r>
      <rPr>
        <b/>
        <sz val="12"/>
        <color theme="1"/>
        <rFont val="Arial"/>
        <family val="2"/>
      </rPr>
      <t>Se recomienda:</t>
    </r>
    <r>
      <rPr>
        <sz val="12"/>
        <color theme="1"/>
        <rFont val="Arial"/>
        <family val="2"/>
      </rPr>
      <t xml:space="preserve">
Atender las observaciones y recomendaciones descritas en la hoja ejecución del control</t>
    </r>
  </si>
  <si>
    <t>No se identificó diferencia en el cálculo de la solídez del control, la calificación es similar a la del proceso..
RECOMENDACIONES
Atender las observaciones y recomendaciones descritas en la hoja ejecución del control</t>
  </si>
  <si>
    <t xml:space="preserve"> FUERTE +MODERADO 
MODERADO </t>
  </si>
  <si>
    <r>
      <t xml:space="preserve">Se identificó diferencia en el cálculo de la solidez del control, la calificación no es similar a la del proceso.
</t>
    </r>
    <r>
      <rPr>
        <b/>
        <sz val="12"/>
        <color theme="1"/>
        <rFont val="Arial"/>
        <family val="2"/>
      </rPr>
      <t>Se recomienda:</t>
    </r>
    <r>
      <rPr>
        <sz val="12"/>
        <color theme="1"/>
        <rFont val="Arial"/>
        <family val="2"/>
      </rPr>
      <t xml:space="preserve">
Atender las observaciones y recomendaciones descritas en la hoja ejecución del control</t>
    </r>
  </si>
  <si>
    <r>
      <t xml:space="preserve">De la solidez evaluada a los 6 controles se identificó que la evaluación de la OCI fue distinta a la del proceso, no obstante se mantuvo en que dos controles se calificaron como fuertes y dos moderados, así:
*El resultado de la solidez del C1-R1, reportado en la matriz de riesgos del proceso APIC Vs. la evaluada por OCI  es </t>
    </r>
    <r>
      <rPr>
        <b/>
        <sz val="12"/>
        <color theme="1"/>
        <rFont val="Arial"/>
        <family val="2"/>
      </rPr>
      <t>homogénea</t>
    </r>
    <r>
      <rPr>
        <sz val="12"/>
        <color theme="1"/>
        <rFont val="Arial"/>
        <family val="2"/>
      </rPr>
      <t xml:space="preserve">
*El resultado de la solidez del C2-R1, reportado en la matriz de riesgos del proceso APIC Vs. la evaluada por OCI  es diferente dado que se identificó una diferencia en el propósito del control en la matriz del proceso Vs en la evaluación dada por OCI frente al propósito del control (detectivo / preventivo).).
*El resultado de la solidez del C1-R2, reportado en la matriz de riesgos del proceso APIC Vs. la evaluada por OCI  es </t>
    </r>
    <r>
      <rPr>
        <b/>
        <sz val="12"/>
        <color theme="1"/>
        <rFont val="Arial"/>
        <family val="2"/>
      </rPr>
      <t>homogénea</t>
    </r>
    <r>
      <rPr>
        <sz val="12"/>
        <color theme="1"/>
        <rFont val="Arial"/>
        <family val="2"/>
      </rPr>
      <t xml:space="preserve">
*El resultado de la solidez del C2- R2, reportado en la matriz de riesgos del proceso APIC Vs. la evaluada por OCI es </t>
    </r>
    <r>
      <rPr>
        <b/>
        <sz val="12"/>
        <color theme="1"/>
        <rFont val="Arial"/>
        <family val="2"/>
      </rPr>
      <t>homogénea</t>
    </r>
    <r>
      <rPr>
        <sz val="12"/>
        <color theme="1"/>
        <rFont val="Arial"/>
        <family val="2"/>
      </rPr>
      <t xml:space="preserve">
*El resultado de la solidez del C1-R3, reportado en la matriz de riesgos del proceso APIC Vs. la evaluada por OCI  es</t>
    </r>
    <r>
      <rPr>
        <b/>
        <sz val="12"/>
        <color theme="1"/>
        <rFont val="Arial"/>
        <family val="2"/>
      </rPr>
      <t xml:space="preserve"> homogénea</t>
    </r>
    <r>
      <rPr>
        <sz val="12"/>
        <color theme="1"/>
        <rFont val="Arial"/>
        <family val="2"/>
      </rPr>
      <t xml:space="preserve">
*El resultado de la solidez del C2-R3, reportado en la matriz de riesgos del proceso APIC Vs. la evaluada por OCI  es</t>
    </r>
    <r>
      <rPr>
        <b/>
        <sz val="12"/>
        <color theme="1"/>
        <rFont val="Arial"/>
        <family val="2"/>
      </rPr>
      <t xml:space="preserve"> diferente</t>
    </r>
    <r>
      <rPr>
        <sz val="12"/>
        <color theme="1"/>
        <rFont val="Arial"/>
        <family val="2"/>
      </rPr>
      <t xml:space="preserve"> dado que se identificó una debilidad en la ejecución (eficiencia).</t>
    </r>
  </si>
  <si>
    <t>FORMATO DE MONITOREO AL MAPA DE RIESGOS POR PROCESO</t>
  </si>
  <si>
    <t>CÓDIGO: DESI-FM-019</t>
  </si>
  <si>
    <t>VERSIÓN: 4</t>
  </si>
  <si>
    <t>FECHA DE APLICACIÓN: JULIO 2019</t>
  </si>
  <si>
    <t xml:space="preserve">PROCESO </t>
  </si>
  <si>
    <t>Atención a Partes Interesadas y Comunicaciones</t>
  </si>
  <si>
    <t>PRESENTADO POR</t>
  </si>
  <si>
    <t>Andrea del Pilar Zambrano Barrios</t>
  </si>
  <si>
    <t xml:space="preserve">LÍDERES DEL PROCESO </t>
  </si>
  <si>
    <t>Secretaria General, Gerente Ambiental, Social y de Atención al Usuario y Jefe OAP</t>
  </si>
  <si>
    <t xml:space="preserve">OBJETIVO DEL PROCESO </t>
  </si>
  <si>
    <t xml:space="preserve">ALCANCE DEL PROCESO </t>
  </si>
  <si>
    <t xml:space="preserve">Inicia con la identificación y caracterización de grupos de valor pasando por el análisis y captura de sus expectativas y necesidades, siguiendo con la generación de alternativas de atención,  la medición de los niveles de satisfacción de los grupos de valor y finaliza con el desarrollo de acciones de divulgación y comunicación.
</t>
  </si>
  <si>
    <t>MONITOREO A LOS CONTROLES DEL MAPA DE RIESGO DEL PROCESO</t>
  </si>
  <si>
    <t>TIPO DE RIESGO</t>
  </si>
  <si>
    <t xml:space="preserve">CONTROL </t>
  </si>
  <si>
    <t>¿CUÁL ES LA HERRAMIENTA QUE UTILIZA?</t>
  </si>
  <si>
    <t>¿LA EVALUACIÓN DEL CONTROL ES LA ADECUADA?</t>
  </si>
  <si>
    <t>SUGERENCIAS OAP</t>
  </si>
  <si>
    <t>DISEÑO</t>
  </si>
  <si>
    <t xml:space="preserve">EJECUCIÓN </t>
  </si>
  <si>
    <t>ATENCIÓN DE OBSERVACIONES POR PARTE DEL PROCESO APIC</t>
  </si>
  <si>
    <t>1. Desatención de las solicitudes (PQRSFD) o atención fuera de los términos establecidos por la normativa en la materia.</t>
  </si>
  <si>
    <t xml:space="preserve">Gestión </t>
  </si>
  <si>
    <r>
      <t>El colaborador de la Secretaría General, asignado a Atención a la Ciudadano, verifica diariamente  que la totalidad de requerimientos allegados a la Entidad hayan sido reasignados a Atención al Ciudadano, mediante la generación de un reporte del sistema de gestión documental Orfeo,  el cual es cruzado contra  la bandeja de entrada del correo electrónico de Atención al Ciudadano, verificando que las asignaciones sean equivalentes</t>
    </r>
    <r>
      <rPr>
        <b/>
        <sz val="14"/>
        <rFont val="Calibri"/>
        <family val="2"/>
        <scheme val="minor"/>
      </rPr>
      <t xml:space="preserve">, Como evidencia se genera el archivo RADICADOS DIARIOS EN ORFEO </t>
    </r>
    <r>
      <rPr>
        <sz val="14"/>
        <rFont val="Calibri"/>
        <family val="2"/>
        <scheme val="minor"/>
      </rPr>
      <t>el cual debe ser almacenado en la carpeta  compartida en One Drive por el proceso.
En caso de evidenciar requerimientos de entrada faltantes, se remite como soporte, un correo al proceso de Gestión Documental informando la situación y se verifica en el nuevo envío que dichos radicados hayan sido reasignados. Lo anterior se realiza con el fin de garantizar la centralización de la totalidad de las peticiones en el proceso para su adecuado reparto.</t>
    </r>
  </si>
  <si>
    <t xml:space="preserve">Orfeo y correo electrónico. </t>
  </si>
  <si>
    <r>
      <t xml:space="preserve">Si, el control cumple con las preguntas y obtiene un puntaje mayor 100 puntos. 
</t>
    </r>
    <r>
      <rPr>
        <b/>
        <sz val="14"/>
        <rFont val="Calibri"/>
        <family val="2"/>
        <scheme val="minor"/>
      </rPr>
      <t xml:space="preserve">1. ¿Existe un responsable asignado a la ejecución del control? </t>
    </r>
    <r>
      <rPr>
        <sz val="14"/>
        <rFont val="Calibri"/>
        <family val="2"/>
        <scheme val="minor"/>
      </rPr>
      <t xml:space="preserve">Si, Se encuentra designado del por la Secretaría General del equipo de atención al ciudadano.
</t>
    </r>
    <r>
      <rPr>
        <b/>
        <sz val="14"/>
        <rFont val="Calibri"/>
        <family val="2"/>
        <scheme val="minor"/>
      </rPr>
      <t>2. ¿El responsable tiene la autoridad y adecuada segregación de funciones en la ejecución del control?</t>
    </r>
    <r>
      <rPr>
        <sz val="14"/>
        <rFont val="Calibri"/>
        <family val="2"/>
        <scheme val="minor"/>
      </rPr>
      <t xml:space="preserve"> Sí, la Secretaría General tiene autoridad y funciones para delegar al responsable el objeto y  obligaciones contractuales para la ejecución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Si el control se ejecuta de manera oportuna de forma diaria y busca prevenir la materialización del riesgo.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verifica diariamente la totalidad de requerimientos.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corresponde a las peticiones remitidas por el Sistema de Gestión Documental oficial de la Entidad (Orfeo), así como el correo electrónico.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realiza verificación para evidenciar que la información que ha ingresado a la entidad corresponda con lo que se tiene desde el correo de Atención al Ciudadano, verificando que lo que se tiene en orfeo sea igual a lo que se tiene desde el equipo de atención al ciudadano consigando en la base de datos ACI 2021. No se presentaron desviaciones en la ejecución de éste control.
</t>
    </r>
    <r>
      <rPr>
        <b/>
        <sz val="14"/>
        <rFont val="Calibri"/>
        <family val="2"/>
        <scheme val="minor"/>
      </rPr>
      <t xml:space="preserve">7. ¿Se deja evidencia o rastro de la ejecución del control, que permita a cualquier tercero con la evidencia, llegar a la misma conclusión? </t>
    </r>
    <r>
      <rPr>
        <sz val="14"/>
        <rFont val="Calibri"/>
        <family val="2"/>
        <scheme val="minor"/>
      </rPr>
      <t>Si, como evidencia se genera el archivo RADICADOS DIARIOS EN ORFEO el cual debe ser almacenado en la carpeta  compartida en One Drive por el proceso.</t>
    </r>
  </si>
  <si>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del control: </t>
    </r>
    <r>
      <rPr>
        <sz val="14"/>
        <rFont val="Calibri"/>
        <family val="2"/>
        <scheme val="minor"/>
      </rPr>
      <t xml:space="preserve">
La evaluación de los criterios es completa.</t>
    </r>
    <r>
      <rPr>
        <sz val="14"/>
        <color rgb="FF7030A0"/>
        <rFont val="Calibri"/>
        <family val="2"/>
        <scheme val="minor"/>
      </rPr>
      <t xml:space="preserve"> </t>
    </r>
    <r>
      <rPr>
        <sz val="14"/>
        <rFont val="Calibri"/>
        <family val="2"/>
        <scheme val="minor"/>
      </rPr>
      <t xml:space="preserve">
</t>
    </r>
    <r>
      <rPr>
        <b/>
        <sz val="14"/>
        <rFont val="Calibri"/>
        <family val="2"/>
        <scheme val="minor"/>
      </rPr>
      <t>Ejecución de control:</t>
    </r>
    <r>
      <rPr>
        <sz val="14"/>
        <rFont val="Calibri"/>
        <family val="2"/>
        <scheme val="minor"/>
      </rPr>
      <t xml:space="preserve">
Con los soporte allegados ( Documentos de Excel RADICADOS EN ORFEO de los meses mayo, junio, julio y agosto)  se puede evidenciar los radicados diarios en Orfeo 
Se recomienda para el próximo reporte en el Excel de radicados en ORFEO incorporar una columna para marcar que la coincide con la información del correo</t>
    </r>
  </si>
  <si>
    <r>
      <t xml:space="preserve">El colaborador de la Secretaría General, asignado a Atención al ciudadano, </t>
    </r>
    <r>
      <rPr>
        <b/>
        <sz val="14"/>
        <rFont val="Calibri"/>
        <family val="2"/>
        <scheme val="minor"/>
      </rPr>
      <t>verifica</t>
    </r>
    <r>
      <rPr>
        <sz val="14"/>
        <rFont val="Calibri"/>
        <family val="2"/>
        <scheme val="minor"/>
      </rPr>
      <t xml:space="preserve"> diariamente  la base de datos  de seguimiento y control a las respuestas PQRSFD y remite los correos de  alertas que correspondan a las áreas encargadas de dar respuesta, de acuerdo con  lo establecido en los controles del procedimiento Gestión de Requerimientos PQRSFD , de tal manera que se pueda hacer el seguimiento a la oportunidad de las respuestas.  </t>
    </r>
    <r>
      <rPr>
        <b/>
        <sz val="14"/>
        <rFont val="Calibri"/>
        <family val="2"/>
        <scheme val="minor"/>
      </rPr>
      <t>La evidencia son los correos remitidos a las dependencias responsables</t>
    </r>
    <r>
      <rPr>
        <sz val="14"/>
        <rFont val="Calibri"/>
        <family val="2"/>
        <scheme val="minor"/>
      </rPr>
      <t xml:space="preserve"> y la </t>
    </r>
    <r>
      <rPr>
        <b/>
        <sz val="14"/>
        <rFont val="Calibri"/>
        <family val="2"/>
        <scheme val="minor"/>
      </rPr>
      <t>base de  datos ACI 202</t>
    </r>
    <r>
      <rPr>
        <sz val="14"/>
        <rFont val="Calibri"/>
        <family val="2"/>
        <scheme val="minor"/>
      </rPr>
      <t xml:space="preserve">1 que contiene la información sobre las alertas realizadas.
En caso de identificar peticiones por fuera de los términos legales establecidos, se procede a requerir  al colaborador responsable con el fin de  que  realice la respuesta de manera  inmediata y revisar las razones de fondo para dicho incumplimiento. </t>
    </r>
  </si>
  <si>
    <t>Correo electrónico y base de datos.</t>
  </si>
  <si>
    <r>
      <t xml:space="preserve">Si, el control cumple con las preguntas y obtiene un puntaje mayor 100 puntos. 
</t>
    </r>
    <r>
      <rPr>
        <b/>
        <sz val="14"/>
        <rFont val="Calibri"/>
        <family val="2"/>
        <scheme val="minor"/>
      </rPr>
      <t xml:space="preserve">1. ¿Existe un responsable asignado a la ejecución del control? </t>
    </r>
    <r>
      <rPr>
        <sz val="14"/>
        <rFont val="Calibri"/>
        <family val="2"/>
        <scheme val="minor"/>
      </rPr>
      <t xml:space="preserve">Si, Se encuentra designado del por la Secretaría General del equipo de atención al ciudadano.
</t>
    </r>
    <r>
      <rPr>
        <b/>
        <sz val="14"/>
        <rFont val="Calibri"/>
        <family val="2"/>
        <scheme val="minor"/>
      </rPr>
      <t>2. ¿El responsable tiene la autoridad y adecuada segregación de funciones en la ejecución del control?</t>
    </r>
    <r>
      <rPr>
        <sz val="14"/>
        <rFont val="Calibri"/>
        <family val="2"/>
        <scheme val="minor"/>
      </rPr>
      <t xml:space="preserve"> Sí, la Secretaría General tiene autoridad y funciones para delegar al responsable el objeto y  obligaciones contractuales para la ejecución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Si el control se ejecuta de manera oportuna de forma diaria y busca prevenir la materialización del riesgo.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verifica diariamente la base de datos de seguimiento y control a respuestas de PQRS.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son los correos de  alertas que correspondan a las áreas encargadas de dar respuesta, de acuerdo con  lo establecido en los controles del procedimiento Gestión de Requerimientos PQRSFD.</t>
    </r>
    <r>
      <rPr>
        <b/>
        <sz val="14"/>
        <rFont val="Calibri"/>
        <family val="2"/>
        <scheme val="minor"/>
      </rPr>
      <t xml:space="preserve">
6. ¿Las observaciones, desviaciones o diferencias identificadas como resultados de la ejecución del control son investigadas y resueltas de manera oportuna? </t>
    </r>
    <r>
      <rPr>
        <sz val="14"/>
        <rFont val="Calibri"/>
        <family val="2"/>
        <scheme val="minor"/>
      </rPr>
      <t xml:space="preserve">Si, se realiza verificación con el área o reportarte para evidenciar que la información sea coherente, así como con el proceso de Gestión Documental, a través de la validación de los radicados electrónicos en la base de datos ACI 2021 de las peticiones. No se presentaron desviaciones en la ejecución de éste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como evidencia se tienen los correos remitidos a las dependencias y la base de datos ACI 2021. </t>
    </r>
  </si>
  <si>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del control: </t>
    </r>
    <r>
      <rPr>
        <sz val="14"/>
        <rFont val="Calibri"/>
        <family val="2"/>
        <scheme val="minor"/>
      </rPr>
      <t xml:space="preserve">
La evaluación de los criterios es completa.</t>
    </r>
    <r>
      <rPr>
        <sz val="14"/>
        <color rgb="FF7030A0"/>
        <rFont val="Calibri"/>
        <family val="2"/>
        <scheme val="minor"/>
      </rPr>
      <t xml:space="preserve"> </t>
    </r>
    <r>
      <rPr>
        <sz val="14"/>
        <rFont val="Calibri"/>
        <family val="2"/>
        <scheme val="minor"/>
      </rPr>
      <t xml:space="preserve">
</t>
    </r>
    <r>
      <rPr>
        <b/>
        <sz val="14"/>
        <rFont val="Calibri"/>
        <family val="2"/>
        <scheme val="minor"/>
      </rPr>
      <t>Ejecución de control:</t>
    </r>
    <r>
      <rPr>
        <sz val="14"/>
        <rFont val="Calibri"/>
        <family val="2"/>
        <scheme val="minor"/>
      </rPr>
      <t xml:space="preserve">
Con los soporte allegados (Base de datos ACI actualizada 2021 y  PDF por día de correos de alerta)  se puede evidenciar la ejecución del control</t>
    </r>
  </si>
  <si>
    <t xml:space="preserve">2. Ausencia de respuesta o respuesta incorrecta , incompleta o contradictoria a una solicitud 
</t>
  </si>
  <si>
    <r>
      <t xml:space="preserve">El colaborador de la Secretaría General, asignado a Atención al Ciudadano, deberá </t>
    </r>
    <r>
      <rPr>
        <b/>
        <sz val="14"/>
        <rFont val="Calibri"/>
        <family val="2"/>
      </rPr>
      <t>validar</t>
    </r>
    <r>
      <rPr>
        <sz val="14"/>
        <rFont val="Calibri"/>
        <family val="2"/>
      </rPr>
      <t xml:space="preserve"> diariamente en el aplicativo Orfeo y Bogotá te Escucha la tipificación adecuada a los requerimientos, para clasificar adecuadamente las peticiones y evitar los reprocesos al momento de reasignar los requerimientos. </t>
    </r>
    <r>
      <rPr>
        <b/>
        <sz val="14"/>
        <rFont val="Calibri"/>
        <family val="2"/>
      </rPr>
      <t>Como evidencia quedará un registro del aplicativo Orfeo y SDQS d</t>
    </r>
    <r>
      <rPr>
        <sz val="14"/>
        <rFont val="Calibri"/>
        <family val="2"/>
      </rPr>
      <t xml:space="preserve">e la clasificación inicial y la reclasificación final.
En caso de no tificarse adecuadamente las peticiones, se corregirá inmediatamente y se informará al área correspondiente y se retroalimentará al colaborador responsable para que se tomen a las acciones de mejora correspondientes.
</t>
    </r>
  </si>
  <si>
    <t>Aplicativo Orfeo y Bogotá te escucha.</t>
  </si>
  <si>
    <r>
      <t xml:space="preserve">Si, el control cumple con las preguntas y obtiene un puntaje mayor 100 puntos. 
</t>
    </r>
    <r>
      <rPr>
        <b/>
        <sz val="14"/>
        <rFont val="Calibri"/>
        <family val="2"/>
        <scheme val="minor"/>
      </rPr>
      <t>1. ¿Existe un responsable asignado a la ejecución del control?</t>
    </r>
    <r>
      <rPr>
        <sz val="14"/>
        <rFont val="Calibri"/>
        <family val="2"/>
        <scheme val="minor"/>
      </rPr>
      <t xml:space="preserve"> Si, Se encuentra designado del por la Secretaría General del equipo de atención al ciudadano.
</t>
    </r>
    <r>
      <rPr>
        <b/>
        <sz val="14"/>
        <rFont val="Calibri"/>
        <family val="2"/>
        <scheme val="minor"/>
      </rPr>
      <t>2. ¿El responsable tiene la autoridad y adecuada segregación de funciones en la ejecución del control?</t>
    </r>
    <r>
      <rPr>
        <sz val="14"/>
        <rFont val="Calibri"/>
        <family val="2"/>
        <scheme val="minor"/>
      </rPr>
      <t xml:space="preserve"> Sí, la Secretaría General tiene autoridad y funciones para delegar al responsable el objeto y  obligaciones contractuales para la ejecución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Si el control se ejecuta de manera oportuna de forma diaria y busca prevenir la materialización del riesgo.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verifica diariamente la totalidad de requerimientos.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corresponde a las peticiones remitidas por el Sistema de Gestión Documental oficial de la Entidad (Orfeo), así como el correo electrónico.
</t>
    </r>
    <r>
      <rPr>
        <b/>
        <sz val="14"/>
        <rFont val="Calibri"/>
        <family val="2"/>
        <scheme val="minor"/>
      </rPr>
      <t>6. ¿Las observaciones, desviaciones o diferencias identificadas como resultados de la ejecución del control son investigadas y resueltas de manera oportuna? S</t>
    </r>
    <r>
      <rPr>
        <sz val="14"/>
        <rFont val="Calibri"/>
        <family val="2"/>
        <scheme val="minor"/>
      </rPr>
      <t xml:space="preserve">i, se realiza verificación y en caso de identificar (en este control se valida los temimos o la tipificación )peticiones por fuera de los términos legales establecidos, se procede a requerir  al colaborador responsable con el fin de  que  realice la respuesta de manera  inmediata.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como evidencia queda un registro del aplicativo Orfeo y SDQS de la clasificación inicial y la reclasificación final.</t>
    </r>
  </si>
  <si>
    <r>
      <rPr>
        <b/>
        <sz val="14"/>
        <rFont val="Calibri"/>
        <family val="2"/>
        <scheme val="minor"/>
      </rPr>
      <t xml:space="preserve">Diseño del Control: 
</t>
    </r>
    <r>
      <rPr>
        <sz val="14"/>
        <rFont val="Calibri"/>
        <family val="2"/>
        <scheme val="minor"/>
      </rPr>
      <t xml:space="preserve">El control cumple con todas las variables establecidas en la política de la administración del riesgos  de la Unidad. </t>
    </r>
    <r>
      <rPr>
        <b/>
        <sz val="14"/>
        <rFont val="Calibri"/>
        <family val="2"/>
        <scheme val="minor"/>
      </rPr>
      <t xml:space="preserve">
Evaluación del control: 
</t>
    </r>
    <r>
      <rPr>
        <sz val="14"/>
        <rFont val="Calibri"/>
        <family val="2"/>
        <scheme val="minor"/>
      </rPr>
      <t xml:space="preserve">La evaluación de los criterios es completa. 
</t>
    </r>
    <r>
      <rPr>
        <b/>
        <sz val="14"/>
        <rFont val="Calibri"/>
        <family val="2"/>
        <scheme val="minor"/>
      </rPr>
      <t>Ejecución de control:</t>
    </r>
    <r>
      <rPr>
        <sz val="14"/>
        <rFont val="Calibri"/>
        <family val="2"/>
        <scheme val="minor"/>
      </rPr>
      <t xml:space="preserve">
Con los soporte allegados ( REPORTE GESTIÓN DE PETICIONES de mayo junio julio y agosto y los pantallazos de retipificacion )  se evidencia la ejecución del control </t>
    </r>
  </si>
  <si>
    <r>
      <t xml:space="preserve">El colaborador de la Secretaría General, designado a Atención al Ciudadano, debe  </t>
    </r>
    <r>
      <rPr>
        <b/>
        <sz val="14"/>
        <rFont val="Calibri"/>
        <family val="2"/>
      </rPr>
      <t>validar</t>
    </r>
    <r>
      <rPr>
        <sz val="14"/>
        <rFont val="Calibri"/>
        <family val="2"/>
      </rPr>
      <t xml:space="preserve"> diariamente el envío de todos los requerimientos ciudadanos recibidos en Bogotá te Escucha a través del correo electrónico de atención al ciudadano para su correspondiente radicación. </t>
    </r>
    <r>
      <rPr>
        <b/>
        <sz val="14"/>
        <rFont val="Calibri"/>
        <family val="2"/>
      </rPr>
      <t xml:space="preserve"> Como evidencia quedará registro en el correo electrónico de atención al ciudadano y en la matriz de control y seguimiento </t>
    </r>
    <r>
      <rPr>
        <sz val="14"/>
        <rFont val="Calibri"/>
        <family val="2"/>
      </rPr>
      <t xml:space="preserve">de envió de peticiones.
En caso que falte alguna petición recibida a través de Bogotá te Escucha por radicado, se debe notificar a correspondencia para realizar la radicación de manera inmediata y establecer comunicación con la dependencia responsable de generar respuesta con el fin de que se priorice el tramite. </t>
    </r>
  </si>
  <si>
    <t>Correo electrónico y matriz de control y seguimiento a peticiones</t>
  </si>
  <si>
    <r>
      <t xml:space="preserve">Si, el control cumple con las preguntas y obtiene un puntaje mayor 100 puntos. 
</t>
    </r>
    <r>
      <rPr>
        <b/>
        <sz val="14"/>
        <rFont val="Calibri"/>
        <family val="2"/>
        <scheme val="minor"/>
      </rPr>
      <t xml:space="preserve">1. ¿Existe un responsable asignado a la ejecución del control? </t>
    </r>
    <r>
      <rPr>
        <sz val="14"/>
        <rFont val="Calibri"/>
        <family val="2"/>
        <scheme val="minor"/>
      </rPr>
      <t xml:space="preserve">Si, Se encuentra designado del por la Secretaría General del equipo de atención al ciudadano.
</t>
    </r>
    <r>
      <rPr>
        <b/>
        <sz val="14"/>
        <rFont val="Calibri"/>
        <family val="2"/>
        <scheme val="minor"/>
      </rPr>
      <t xml:space="preserve">2. ¿El responsable tiene la autoridad y adecuada segregación de funciones en la ejecución del control? </t>
    </r>
    <r>
      <rPr>
        <sz val="14"/>
        <rFont val="Calibri"/>
        <family val="2"/>
        <scheme val="minor"/>
      </rPr>
      <t xml:space="preserve">Sí, la Secretaría General tiene autoridad y funciones para delegar al responsable el objeto y  obligaciones contractuales para la ejecución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Si el control se ejecuta de manera oportuna de forma diaria y busca prevenir la materialización del riesgo.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valida diariamente los requerimientos ciudadanos a través de Bogotá te escucha.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corresponde a las peticiones remitidas por el Sistema Bogotá te escucha, así como el correo electrónico.
</t>
    </r>
    <r>
      <rPr>
        <b/>
        <sz val="14"/>
        <rFont val="Calibri"/>
        <family val="2"/>
        <scheme val="minor"/>
      </rPr>
      <t xml:space="preserve">6. ¿Las observaciones, desviaciones o diferencias identificadas como resultados de la ejecución del control son investigadas y resueltas de manera oportuna? </t>
    </r>
    <r>
      <rPr>
        <sz val="14"/>
        <rFont val="Calibri"/>
        <family val="2"/>
        <scheme val="minor"/>
      </rPr>
      <t xml:space="preserve">Si, se realiza verificación para  notificar a correspondencia para realizar la radicación de manera inmediata y establecer comunicación con la dependencia responsable
</t>
    </r>
    <r>
      <rPr>
        <b/>
        <sz val="14"/>
        <rFont val="Calibri"/>
        <family val="2"/>
        <scheme val="minor"/>
      </rPr>
      <t>7. ¿Se deja evidencia o rastro de la ejecución del control, que permita a cualquier tercero con la evidencia, llegar a la misma conclusión</t>
    </r>
    <r>
      <rPr>
        <sz val="14"/>
        <rFont val="Calibri"/>
        <family val="2"/>
        <scheme val="minor"/>
      </rPr>
      <t>? Si, como evidencia quedará registro en el correo electrónico de atención al ciudadano y en la matriz de control y seguimiento de envió de peticiones.</t>
    </r>
  </si>
  <si>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del control: </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Con los soporte allegados (Matriz de control y seguimiento de peticiones MAYO JUNIO JULIO AGOSTO Y CORREOS DE ASIGNACION SDQS )  se evidencia la ejecución 
Se recomienda que para el proximo reporte estandarizar  la matriz de control y seguimiento
</t>
    </r>
  </si>
  <si>
    <t xml:space="preserve">3. Baja implementación de los espacios de participación ciudadana de la entidad. </t>
  </si>
  <si>
    <r>
      <t xml:space="preserve">El gerente ambiental, social y de atención al usuario se reunirá con el equipo de participación ciudadana de la entidad </t>
    </r>
    <r>
      <rPr>
        <b/>
        <sz val="14"/>
        <rFont val="Calibri"/>
        <family val="2"/>
        <scheme val="minor"/>
      </rPr>
      <t>mensualmente,</t>
    </r>
    <r>
      <rPr>
        <sz val="14"/>
        <rFont val="Calibri"/>
        <family val="2"/>
        <scheme val="minor"/>
      </rPr>
      <t xml:space="preserve"> en donde </t>
    </r>
    <r>
      <rPr>
        <b/>
        <sz val="14"/>
        <rFont val="Calibri"/>
        <family val="2"/>
        <scheme val="minor"/>
      </rPr>
      <t>revisarán</t>
    </r>
    <r>
      <rPr>
        <sz val="14"/>
        <rFont val="Calibri"/>
        <family val="2"/>
        <scheme val="minor"/>
      </rPr>
      <t xml:space="preserve"> la implementación de los espacios de participación ciudadana y harán seguimiento al cronograma propuesto para cada uno estos, evitando así los incumplimientos. </t>
    </r>
    <r>
      <rPr>
        <b/>
        <sz val="14"/>
        <rFont val="Calibri"/>
        <family val="2"/>
        <scheme val="minor"/>
      </rPr>
      <t xml:space="preserve">Como evidencia de dichos espacios quedarán listados de asistencia de la sesión y el acta </t>
    </r>
    <r>
      <rPr>
        <sz val="14"/>
        <rFont val="Calibri"/>
        <family val="2"/>
        <scheme val="minor"/>
      </rPr>
      <t xml:space="preserve">con los temas tratados. 
En caso de evidenciar que los espacios de participación presentan demora en su implementación, se notificará al la dependencia correspondiente y se generará la alerta de tal forma que se pueda reprogramar las fechas en el cronograma sin afectar el desarrollo de los espacios y que logre cumplir con el propósito correspondiente. </t>
    </r>
  </si>
  <si>
    <t>Listado de asistencia</t>
  </si>
  <si>
    <r>
      <t xml:space="preserve">Si, el control cumple con las preguntas y obtiene un puntaje mayor 100 puntos. 
</t>
    </r>
    <r>
      <rPr>
        <b/>
        <sz val="14"/>
        <rFont val="Calibri"/>
        <family val="2"/>
        <scheme val="minor"/>
      </rPr>
      <t>1. ¿Existe un responsable asignado a la ejecución del control?</t>
    </r>
    <r>
      <rPr>
        <sz val="14"/>
        <rFont val="Calibri"/>
        <family val="2"/>
        <scheme val="minor"/>
      </rPr>
      <t xml:space="preserve"> Si, el gerente Ambiental, Social y de Atención al Usuario.
</t>
    </r>
    <r>
      <rPr>
        <b/>
        <sz val="14"/>
        <rFont val="Calibri"/>
        <family val="2"/>
        <scheme val="minor"/>
      </rPr>
      <t>2. ¿El responsable tiene la autoridad y adecuada segregación de funciones en la ejecución del control?</t>
    </r>
    <r>
      <rPr>
        <sz val="14"/>
        <rFont val="Calibri"/>
        <family val="2"/>
        <scheme val="minor"/>
      </rPr>
      <t xml:space="preserve"> Sí, el Gerente tiene autoridad y funciones para la ejecución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Si el control se ejecuta de manera oportuna de forma mensual, en donde se revisa la implementación de los espacios.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revisa la implementación de los espacios de participacion que se tienen identificados e incluidos dentro del plan de participación con su repectivo cronograma, evitando incumplimeintos y la no implementación de la politica dentro de la UAERMV.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corresponde a las actas de reunión de los temas tratados con cada uno de los responsables de la ejecución de cada uno de los espacios.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revisa la implementación de los espacios de participación ciudadana y harán seguimiento al cronograma propuesto para cada uno estos. En caso de evidenciar que los espacios de participación presentan demora en su implementación, se notificará al la dependencia correspondiente y se generará la alerta de tal forma que se pueda reprogramar las fechas en el cronograma.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el listado de asistencia y el acta de los temas tratados. </t>
    </r>
  </si>
  <si>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del control: </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Con los soporte allegados (Listados de asistencia y link de las reuniones de agosto ) Queda pendiente las actas </t>
    </r>
  </si>
  <si>
    <r>
      <t xml:space="preserve">El profesional delegado por el gerente ambiental, social y de atención al usuario,  al inicio de la formulación del plan de participación ciudadana, solicitará a cada una de las dependencias el envío o la relación de los espacios al cual están asistiendo, en donde se </t>
    </r>
    <r>
      <rPr>
        <b/>
        <sz val="14"/>
        <rFont val="Calibri"/>
        <family val="2"/>
        <scheme val="minor"/>
      </rPr>
      <t xml:space="preserve">validará </t>
    </r>
    <r>
      <rPr>
        <sz val="14"/>
        <rFont val="Calibri"/>
        <family val="2"/>
        <scheme val="minor"/>
      </rPr>
      <t xml:space="preserve">si los mismos corresponden a espacios de participación o son otro tipo de encuentros. 
Posteriormente, </t>
    </r>
    <r>
      <rPr>
        <b/>
        <sz val="14"/>
        <rFont val="Calibri"/>
        <family val="2"/>
        <scheme val="minor"/>
      </rPr>
      <t>Cuatrimestralmente</t>
    </r>
    <r>
      <rPr>
        <sz val="14"/>
        <rFont val="Calibri"/>
        <family val="2"/>
        <scheme val="minor"/>
      </rPr>
      <t xml:space="preserve"> se realizará sensibilización del plan de participación ciudadana de la entidad y de los espacios que allí se describen para dar a conocer los espacios formalizados por la entidad. </t>
    </r>
    <r>
      <rPr>
        <b/>
        <sz val="14"/>
        <rFont val="Calibri"/>
        <family val="2"/>
        <scheme val="minor"/>
      </rPr>
      <t xml:space="preserve">Como evidencia de esta actividad quedará mesa de trabajo de validación de espacios de participación, la presentación de la sensibilización, el listado de asistencia  y los resultados de la encuesta aplicada. </t>
    </r>
    <r>
      <rPr>
        <sz val="14"/>
        <rFont val="Calibri"/>
        <family val="2"/>
        <scheme val="minor"/>
      </rPr>
      <t xml:space="preserve">
En caso de evidenciar que los colaboradores asisten a espacios diferentes a los consignados en el Plan de Participación Ciudadana de la entidad, se procede a actualizar los documentos correspondientes y formalizar dichos espacios de tal manera que se les pueda hacer seguimiento y control de acuerdo con los procedimientos establecidos. </t>
    </r>
  </si>
  <si>
    <t>mesa de trabajo de validación de espacios de participación, la presentación de la sensibilización, el listado de asistencia  y los resultados de la encuesta aplicada.</t>
  </si>
  <si>
    <r>
      <t xml:space="preserve">Si, el control cumple con las preguntas y obtiene un puntaje mayor 100 puntos. 
</t>
    </r>
    <r>
      <rPr>
        <b/>
        <sz val="14"/>
        <rFont val="Calibri"/>
        <family val="2"/>
        <scheme val="minor"/>
      </rPr>
      <t>1. ¿Existe un responsable asignado a la ejecución del control?</t>
    </r>
    <r>
      <rPr>
        <sz val="14"/>
        <rFont val="Calibri"/>
        <family val="2"/>
        <scheme val="minor"/>
      </rPr>
      <t xml:space="preserve"> Si, el profesional delegado por  el gerente Ambiental, Social y de Atención al Usuario.
</t>
    </r>
    <r>
      <rPr>
        <b/>
        <sz val="14"/>
        <rFont val="Calibri"/>
        <family val="2"/>
        <scheme val="minor"/>
      </rPr>
      <t>2. ¿El responsable tiene la autoridad y adecuada segregación de funciones en la ejecución del control?</t>
    </r>
    <r>
      <rPr>
        <sz val="14"/>
        <rFont val="Calibri"/>
        <family val="2"/>
        <scheme val="minor"/>
      </rPr>
      <t xml:space="preserve"> Sí, el Gerente tiene autoridad de delegar la ejecución de los controles y las obligaciones necesarias para la ejecución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Si el control se ejecuta de manera oportuna al inicio de cada vigencia y cuatrimestralmente.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valida si los espacios de participación corresponden a espacios de participación o son otro tipo de espacio de interaccion con los grupos de valor. Asi mismo, se realiza sensibilización en donde se profundiza cuales son los espacios de participación que actualmente tiene la entidad. </t>
    </r>
    <r>
      <rPr>
        <sz val="14"/>
        <rFont val="Calibri"/>
        <family val="2"/>
        <scheme val="minor"/>
      </rPr>
      <t xml:space="preserve">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corresponde a la entregada por cada una de las áreas de la entidad.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realizará la actualización correspondiente al plan de participación ciudadana de la entidad.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 con la mesa de trabajo de validación de espacios, presentación de la sensibilización y listado de asistencia.  </t>
    </r>
  </si>
  <si>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 Sin embargo, se recomienda mejorar la redacción para que la acción de validar sea la que se realice cuatrimestralmente o  que el control se enfoque a la validación de los resultados de sensibilizaciones 
</t>
    </r>
    <r>
      <rPr>
        <b/>
        <sz val="14"/>
        <rFont val="Calibri"/>
        <family val="2"/>
        <scheme val="minor"/>
      </rPr>
      <t xml:space="preserve">Evaluación del control: </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Con los soporte allegados (pantallazos de la socialización del 25 de julio, la presentación, correo y listado de asistencia de las mesas realizadas ) queda pendiente  los resultados de la encuesta aplicada. </t>
    </r>
  </si>
  <si>
    <t xml:space="preserve">Teniendo en cuenta que este mapa de riesgos fue ajustado con el proceso durante el mes de julio y agosto, para ese momento ya se había realizado la primera capacitación en donde no se realizó dicha encuesta, no obstante, durante el siguiente cuatrimestre, el proceso tiene programado una nueva mesa en donde sí se evaluarán a los asistentes. </t>
  </si>
  <si>
    <t xml:space="preserve">
Posibilidad de afectación en la imagen de la UMV por no publicar  información de las dependencias de la entidad</t>
  </si>
  <si>
    <r>
      <t xml:space="preserve">El profesional del Componente Comunicaciones  designado por la jefe de la Oficina Asesora de Planeación realizará un informe el quinto día hábil del siguiente bimestre, en el que analice y </t>
    </r>
    <r>
      <rPr>
        <b/>
        <sz val="14"/>
        <rFont val="Calibri"/>
        <family val="2"/>
        <scheme val="minor"/>
      </rPr>
      <t>valide</t>
    </r>
    <r>
      <rPr>
        <sz val="14"/>
        <rFont val="Calibri"/>
        <family val="2"/>
        <scheme val="minor"/>
      </rPr>
      <t xml:space="preserve"> el comportamiento de las actividades solicitadas por las dependencias de la UMV a través del Aplicativo de Comunicaciones y el estado de avance en su cumplimiento.
En caso de que las dependencias realicen solicitudes vía correo electrónico se les indicará que deben hacer la solicitud a través del aplicativo de comunicaciones y se les compartirá un tutorial para hacerla. 
</t>
    </r>
    <r>
      <rPr>
        <b/>
        <sz val="14"/>
        <rFont val="Calibri"/>
        <family val="2"/>
        <scheme val="minor"/>
      </rPr>
      <t>Como evidencia queda el informe</t>
    </r>
    <r>
      <rPr>
        <sz val="14"/>
        <rFont val="Calibri"/>
        <family val="2"/>
        <scheme val="minor"/>
      </rPr>
      <t xml:space="preserve"> con el visto bueno y las observaciones de la jefe de la Oficina Asesora de Planeación. </t>
    </r>
  </si>
  <si>
    <t xml:space="preserve">Informe </t>
  </si>
  <si>
    <r>
      <t xml:space="preserve">Si, el control cumple con las preguntas y obtiene un puntaje mayor 100 puntos. 
</t>
    </r>
    <r>
      <rPr>
        <b/>
        <sz val="14"/>
        <rFont val="Calibri"/>
        <family val="2"/>
        <scheme val="minor"/>
      </rPr>
      <t xml:space="preserve">1. ¿Existe un responsable asignado a la ejecución del control? </t>
    </r>
    <r>
      <rPr>
        <sz val="14"/>
        <rFont val="Calibri"/>
        <family val="2"/>
        <scheme val="minor"/>
      </rPr>
      <t xml:space="preserve">Si, el profesional delegado por la jefe OAP.
</t>
    </r>
    <r>
      <rPr>
        <b/>
        <sz val="14"/>
        <rFont val="Calibri"/>
        <family val="2"/>
        <scheme val="minor"/>
      </rPr>
      <t xml:space="preserve">2. ¿El responsable tiene la autoridad y adecuada segregación de funciones en la ejecución del control? </t>
    </r>
    <r>
      <rPr>
        <sz val="14"/>
        <rFont val="Calibri"/>
        <family val="2"/>
        <scheme val="minor"/>
      </rPr>
      <t xml:space="preserve">Sí, la Jefe OAP tiene autoridad de delegar la ejecución de los controles y las obligaciones necesarias para la ejecución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Si el control se ejecuta de manera oportuna bimestralmente.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valida el comportamiento de las solicitudes a traves del aplicativo APLICO y el estado de cumplimiento de las mismas.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corresponde a la entregada por cada una de las áreas de la entidad.
</t>
    </r>
    <r>
      <rPr>
        <b/>
        <sz val="14"/>
        <rFont val="Calibri"/>
        <family val="2"/>
        <scheme val="minor"/>
      </rPr>
      <t xml:space="preserve">6. ¿Las observaciones, desviaciones o diferencias identificadas como resultados de la ejecución del control son investigadas y resueltas de manera oportuna? </t>
    </r>
    <r>
      <rPr>
        <sz val="14"/>
        <rFont val="Calibri"/>
        <family val="2"/>
        <scheme val="minor"/>
      </rPr>
      <t xml:space="preserve">Si, se indica a las personas que el único canal para realizar las solitudes es APLICO, para llevar el respectivo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 con el informe que describe el estado de las mismas.   </t>
    </r>
  </si>
  <si>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del control: </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Con los soporte allegados (Informe bimestral 3 y 4 y los reportes de mayo, junio , julio y agosto)  queda pendiente el visto bueno  la Jefe de la OAP  de los informes </t>
    </r>
  </si>
  <si>
    <t xml:space="preserve">Teniendo en cuenta la observación realizada, se informa que todos los informes bimestrales son enviados a la Jefe OAP, sin embargo, todos no cuentan con respuesta del mismo, hay uno en especial en donde se revisó y validó por parte de ella, se adjunta PDF de correo electrónico. </t>
  </si>
  <si>
    <r>
      <t xml:space="preserve">El profesional del Componente Comunicaciones  designado por la jefe de la Oficina Asesora de Planeación </t>
    </r>
    <r>
      <rPr>
        <b/>
        <sz val="14"/>
        <rFont val="Calibri"/>
        <family val="2"/>
        <scheme val="minor"/>
      </rPr>
      <t>validará</t>
    </r>
    <r>
      <rPr>
        <sz val="14"/>
        <rFont val="Calibri"/>
        <family val="2"/>
        <scheme val="minor"/>
      </rPr>
      <t xml:space="preserve"> la participación del 80% de las dependencias de la UMV en las dos (2) jornadas de socialización que se realizarán durante la vigencia, en las que se explicará el manejo del Aplicativo de Comunicaciones y los canales de comunicación existentes en la entidad.
</t>
    </r>
    <r>
      <rPr>
        <b/>
        <sz val="14"/>
        <rFont val="Calibri"/>
        <family val="2"/>
        <scheme val="minor"/>
      </rPr>
      <t>En caso de que la participación sea inferior</t>
    </r>
    <r>
      <rPr>
        <sz val="14"/>
        <rFont val="Calibri"/>
        <family val="2"/>
        <scheme val="minor"/>
      </rPr>
      <t xml:space="preserve"> al 80% se requerirá al jefe de la dependencia vía correo electrónico para asegurar la participación en la siguiente sesión. </t>
    </r>
    <r>
      <rPr>
        <b/>
        <sz val="14"/>
        <rFont val="Calibri"/>
        <family val="2"/>
        <scheme val="minor"/>
      </rPr>
      <t>Como evidencia queda la planilla</t>
    </r>
    <r>
      <rPr>
        <sz val="14"/>
        <rFont val="Calibri"/>
        <family val="2"/>
        <scheme val="minor"/>
      </rPr>
      <t xml:space="preserve"> de asistencia a las jornadas de socialización. </t>
    </r>
  </si>
  <si>
    <t xml:space="preserve">Planilla de asistencia </t>
  </si>
  <si>
    <r>
      <t xml:space="preserve">Si, el control cumple con las preguntas y obtiene un puntaje mayor 100 puntos. 
</t>
    </r>
    <r>
      <rPr>
        <b/>
        <sz val="14"/>
        <rFont val="Calibri"/>
        <family val="2"/>
        <scheme val="minor"/>
      </rPr>
      <t>1. ¿Existe un responsable asignado a la ejecución del control?</t>
    </r>
    <r>
      <rPr>
        <sz val="14"/>
        <rFont val="Calibri"/>
        <family val="2"/>
        <scheme val="minor"/>
      </rPr>
      <t xml:space="preserve"> Si, el profesional delegado por  la Oficina Asesora de Planeación. 
</t>
    </r>
    <r>
      <rPr>
        <b/>
        <sz val="14"/>
        <rFont val="Calibri"/>
        <family val="2"/>
        <scheme val="minor"/>
      </rPr>
      <t>2. ¿El responsable tiene la autoridad y adecuada segregación de funciones en la ejecución del control</t>
    </r>
    <r>
      <rPr>
        <sz val="14"/>
        <rFont val="Calibri"/>
        <family val="2"/>
        <scheme val="minor"/>
      </rPr>
      <t xml:space="preserve">? Sí, el Gerente tiene autoridad de delegar la ejecución de los controles y las obligaciones necesarias para la ejecución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Si el control se ejecuta de manera oportuna con las dos jornadas al año.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valida la participación del 80%.
</t>
    </r>
    <r>
      <rPr>
        <b/>
        <sz val="14"/>
        <rFont val="Calibri"/>
        <family val="2"/>
        <scheme val="minor"/>
      </rPr>
      <t xml:space="preserve">5. ¿La fuente de información que se utiliza en el desarrollo del control es información confiable que permita mitigar el riesgo? </t>
    </r>
    <r>
      <rPr>
        <sz val="14"/>
        <rFont val="Calibri"/>
        <family val="2"/>
        <scheme val="minor"/>
      </rPr>
      <t xml:space="preserve">Si, la fuente de información viene directamente de la fuente.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valida la participación del 80% de las dependencias, y se envía correo electronico al jefe del area en caso de que no se cuente con la participación de este porcentaje de colaboradores. 
</t>
    </r>
    <r>
      <rPr>
        <b/>
        <sz val="14"/>
        <rFont val="Calibri"/>
        <family val="2"/>
        <scheme val="minor"/>
      </rPr>
      <t xml:space="preserve">7. ¿Se deja evidencia o rastro de la ejecución del control, que permita a cualquier tercero con la evidencia, llegar a la misma conclusión? </t>
    </r>
    <r>
      <rPr>
        <sz val="14"/>
        <rFont val="Calibri"/>
        <family val="2"/>
        <scheme val="minor"/>
      </rPr>
      <t>Si, se cuenta con la planilla de asistencia a las jornadas de socialización.</t>
    </r>
  </si>
  <si>
    <r>
      <rPr>
        <b/>
        <sz val="14"/>
        <rFont val="Calibri"/>
        <family val="2"/>
        <scheme val="minor"/>
      </rPr>
      <t xml:space="preserve">Diseño del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del control: </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Con los soporte allegados (listado de asistencia y grabación de la socialización se evidencia la ejecución del control</t>
    </r>
  </si>
  <si>
    <t>ACTIVIDADES DE CONTROL</t>
  </si>
  <si>
    <t>N° RIESGO</t>
  </si>
  <si>
    <t>ZONA DE RIESGO RESIDUAL</t>
  </si>
  <si>
    <t>ACTIVIDAD DEL CONTROL</t>
  </si>
  <si>
    <t>¿ESTA INCORPORADA EN EL PLAN DE ACCIÓN DEL PROCESO?</t>
  </si>
  <si>
    <t>RESPONSABLE (Nombre/
Dependencia)</t>
  </si>
  <si>
    <t xml:space="preserve">TIEMPO DE LA ACTIVIDAD  </t>
  </si>
  <si>
    <t xml:space="preserve">% DE CUMPLIMIENTO DEL PLAN A LA FECHA </t>
  </si>
  <si>
    <t xml:space="preserve">INDICADOR </t>
  </si>
  <si>
    <t>INDIQUE LAS EVIDENCIAS QUE  DEMUESTRAN LAS ACCIONES DE CONTROL</t>
  </si>
  <si>
    <t>Registrar diariamente en la base de datos ACI 2021 el total de las peticiones que ingresan a la Entidad.</t>
  </si>
  <si>
    <t>Secretaria General</t>
  </si>
  <si>
    <r>
      <rPr>
        <sz val="12"/>
        <rFont val="Calibri"/>
        <family val="2"/>
        <scheme val="minor"/>
      </rPr>
      <t>Diariamente</t>
    </r>
    <r>
      <rPr>
        <sz val="12"/>
        <color rgb="FFFF0000"/>
        <rFont val="Calibri"/>
        <family val="2"/>
        <scheme val="minor"/>
      </rPr>
      <t xml:space="preserve">
</t>
    </r>
  </si>
  <si>
    <t>N°de peticiones allegadas a la entidad / N° de peticiones centralizadas en el proceso * 100</t>
  </si>
  <si>
    <t>https://uaermv.sharepoint.com/sites/Secretara-General/Documentos%20compartidos/Forms/AllItems.aspx?viewid=10d47896%2D0597%2D4de6%2D8d03%2Df0ba61f3076e&amp;id=%2Fsites%2FSecretara%2DGeneral%2FDocumentos%20compartidos%2FREPOSITORIO%20SG%2F2021%2F03%5FMapas%5Fde%5Friesgos%2FMapa%20de%20Riesgos%202021%2F2%2ECuatrimestre%20Riesgos%20SG%2F1%2EAPIC%2FActividades%20de%20control</t>
  </si>
  <si>
    <t>SE REALIZÓ LA ACTIVIDAD DE ACUERDO A LO PROGRAMADO</t>
  </si>
  <si>
    <r>
      <t>Realizar sensibilización al personal de las dependencias responsable de generar respuesta a los requerimientos, sobre el tramite y tratamiento de los derechos de petición.</t>
    </r>
    <r>
      <rPr>
        <sz val="12"/>
        <color theme="3"/>
        <rFont val="Calibri"/>
        <family val="2"/>
        <scheme val="minor"/>
      </rPr>
      <t xml:space="preserve"> </t>
    </r>
  </si>
  <si>
    <t xml:space="preserve">
Semestral
</t>
  </si>
  <si>
    <t>N° de sensibilizaciones realizadas a las dependencias / N° de sensibilizaciones programadas en el proceso * 100</t>
  </si>
  <si>
    <t xml:space="preserve">Elaborar informe de PQRSFD trimestral que en uno de sus capítulos contiene la tipología de las peticiones </t>
  </si>
  <si>
    <t>Trimestral</t>
  </si>
  <si>
    <t>N°de informes realizados /
N°de informes programados * 100</t>
  </si>
  <si>
    <t xml:space="preserve">Enviar por correo electrónico al responsable de Atención al Ciudadano, encargado de Bogotá te Escucha, el radicado Orfeo de las PQRSFD
</t>
  </si>
  <si>
    <t>Diariamente</t>
  </si>
  <si>
    <t>(N° de radicados Orfeo enviados / N° de peticiones Bogotá te Escucha) * 100</t>
  </si>
  <si>
    <t>Bajo</t>
  </si>
  <si>
    <t>Realizar el informe que de cuenta de las solicitudes realizadas por las dependencias al aplicativo de comunicaciones y su trámite.</t>
  </si>
  <si>
    <t xml:space="preserve">Jefe Oficina Asesora de Planeación </t>
  </si>
  <si>
    <t>Diciembre de 2021</t>
  </si>
  <si>
    <t>(Cantidad de informes presentados / Cantidad de informes validados)*100</t>
  </si>
  <si>
    <t>Realizar dos (2) jornadas de socialización en la vigencia, para el manejo del aplicativo de comunicaciones y los canales de comunicación.</t>
  </si>
  <si>
    <t>(Cantidad de dependencias participantes / 10)*100</t>
  </si>
  <si>
    <t>¿Qué dificultades como lideres de proceso han presentado respecto a la ejecución de los controles y actividades de control que han propuesto?</t>
  </si>
  <si>
    <t>No se ha presentado ninguna dificultad durante el cuatrimestre.</t>
  </si>
  <si>
    <t xml:space="preserve">PREGUNTAS </t>
  </si>
  <si>
    <t>1. ¿Existen nuevos eventos, actores o elementos en el contexto estratégico del proceso?  SI______ NO ____X__ ¿Cuáles?</t>
  </si>
  <si>
    <r>
      <t xml:space="preserve">2. ¿Existen nuevos riesgos potenciales ? SI____X__ NO ______ ¿Cuáles? </t>
    </r>
    <r>
      <rPr>
        <sz val="16"/>
        <rFont val="Calibri"/>
        <family val="2"/>
        <scheme val="minor"/>
      </rPr>
      <t xml:space="preserve">Se realizó un ejercicio de revisar el nuevo mapa de riesgos, en donde se identificaron nuevos riesgos asociados a participación ciudadana. </t>
    </r>
  </si>
  <si>
    <r>
      <t xml:space="preserve">3. ¿Se realizaron cambios en el Mapa de Riesgos del Proceso? SI__X____ NO ______ ¿Cuáles? </t>
    </r>
    <r>
      <rPr>
        <sz val="16"/>
        <rFont val="Calibri"/>
        <family val="2"/>
        <scheme val="minor"/>
      </rPr>
      <t xml:space="preserve">Se actualizó a versión 2 el mapa de riesgos del proceso. </t>
    </r>
  </si>
  <si>
    <t xml:space="preserve">4. ¿Se ha materializado alguno de los riesgos del mapa de riesgos? SI______ NO __x____ </t>
  </si>
  <si>
    <t>Elaborado por:</t>
  </si>
  <si>
    <t>NOMBRE</t>
  </si>
  <si>
    <t>FIRMA</t>
  </si>
  <si>
    <t xml:space="preserve">Andrea del Pilar Zambrano </t>
  </si>
  <si>
    <t>Ángela Liliana Malagón</t>
  </si>
  <si>
    <t xml:space="preserve">Julio Cesar Guevara </t>
  </si>
  <si>
    <t>OBJETIVO DEL PROCESO</t>
  </si>
  <si>
    <t>Proceso</t>
  </si>
  <si>
    <t>No. Riesgo</t>
  </si>
  <si>
    <t>Riesgo</t>
  </si>
  <si>
    <t>Descripción</t>
  </si>
  <si>
    <t>Tipo de riesgo</t>
  </si>
  <si>
    <t>Tipología de riesgos</t>
  </si>
  <si>
    <t>Activo de información</t>
  </si>
  <si>
    <t>Tipo de amenaza</t>
  </si>
  <si>
    <t>Amenaza</t>
  </si>
  <si>
    <t>Causa / vulnerabilidad</t>
  </si>
  <si>
    <t>Consecuencias</t>
  </si>
  <si>
    <t xml:space="preserve">CALIFICACIÓN DEL RIESGO </t>
  </si>
  <si>
    <t>EVALUACIÓN DEL RIESGO INHERENTE</t>
  </si>
  <si>
    <t xml:space="preserve">OPCIÓN DE MANEJO -
</t>
  </si>
  <si>
    <t>VERIFICACIÓN DE CONTROLES ESTABLECIDOS</t>
  </si>
  <si>
    <t>EVALUACIÓN DE  RIESGO RESIDUAL</t>
  </si>
  <si>
    <t>OPCIÓN DE MANEJO</t>
  </si>
  <si>
    <t>ACCIONES DE CONTINGENCIA</t>
  </si>
  <si>
    <t>PROBABILIDAD</t>
  </si>
  <si>
    <t xml:space="preserve">IMPACTO </t>
  </si>
  <si>
    <t>ZONA DE RIESGO</t>
  </si>
  <si>
    <t>DESCRIPCIÓN DE CONTROLES EXISTENTES</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</si>
  <si>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</si>
  <si>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</si>
  <si>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</si>
  <si>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</si>
  <si>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</si>
  <si>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</si>
  <si>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</si>
  <si>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PUNTAJE</t>
  </si>
  <si>
    <t>Evaluación del diseño del control</t>
  </si>
  <si>
    <t>El control se ejecuta de manera consistente por los responsables</t>
  </si>
  <si>
    <t>Solidez del control</t>
  </si>
  <si>
    <t>Solidez del conjunto de controles</t>
  </si>
  <si>
    <t>Controles ayudan a disminuir la probabilidad</t>
  </si>
  <si>
    <t>Controles ayudan a disminuir impacto</t>
  </si>
  <si>
    <t>CASILLAS A DISMINUIR</t>
  </si>
  <si>
    <t>ACTIVIDAD</t>
  </si>
  <si>
    <t>SOPORTE / PRODUCTO</t>
  </si>
  <si>
    <t>RESPONSABLE</t>
  </si>
  <si>
    <t>TIEMPO</t>
  </si>
  <si>
    <t>INDICADOR</t>
  </si>
  <si>
    <t>ACCIÓN</t>
  </si>
  <si>
    <t># Columnas en la matriz de riesgo que se desplaza en el eje de la probabilidad</t>
  </si>
  <si>
    <t># Columnas en la matriz de riesgo que se desplaza en el eje de impacto</t>
  </si>
  <si>
    <t>Atención a partes interesadas y comunicaciones </t>
  </si>
  <si>
    <t>Gestion</t>
  </si>
  <si>
    <t>Riesgos de cumplimiento</t>
  </si>
  <si>
    <t>N/A</t>
  </si>
  <si>
    <t>El directivo responsable podría recibir sanciones disciplinarias</t>
  </si>
  <si>
    <t>Posible</t>
  </si>
  <si>
    <t>Reducir el riesgo</t>
  </si>
  <si>
    <r>
      <rPr>
        <b/>
        <sz val="9"/>
        <rFont val="Arial"/>
        <family val="2"/>
      </rPr>
      <t xml:space="preserve">El colaborador de la Secretaría General, </t>
    </r>
    <r>
      <rPr>
        <sz val="9"/>
        <rFont val="Arial"/>
        <family val="2"/>
      </rPr>
      <t xml:space="preserve">asignado a Atención a la Ciudadano, </t>
    </r>
    <r>
      <rPr>
        <b/>
        <sz val="9"/>
        <rFont val="Arial"/>
        <family val="2"/>
      </rPr>
      <t>verifica</t>
    </r>
    <r>
      <rPr>
        <sz val="9"/>
        <rFont val="Arial"/>
        <family val="2"/>
      </rPr>
      <t xml:space="preserve"> </t>
    </r>
    <r>
      <rPr>
        <b/>
        <sz val="9"/>
        <rFont val="Arial"/>
        <family val="2"/>
      </rPr>
      <t>diariamente</t>
    </r>
    <r>
      <rPr>
        <sz val="9"/>
        <rFont val="Arial"/>
        <family val="2"/>
      </rPr>
      <t xml:space="preserve">  que la totalidad de requerimientos allegados a la Entidad hayan sido reasignados a Atención al Ciudadano, mediante la generación de un reporte del sistema de gestión documental Orfeo,  el cual es cruzado contra  la bandeja de entrada del correo electrónico de Atención al Ciudadano, verificando que las asignaciones sean equivalentes, </t>
    </r>
    <r>
      <rPr>
        <b/>
        <sz val="9"/>
        <rFont val="Arial"/>
        <family val="2"/>
      </rPr>
      <t>Como evidencia</t>
    </r>
    <r>
      <rPr>
        <sz val="9"/>
        <rFont val="Arial"/>
        <family val="2"/>
      </rPr>
      <t xml:space="preserve"> se genera el archivo RADICADOS DIARIOS EN ORFEO el cual debe ser almacenado en la carpeta  compartida en One Drive por el proceso.
</t>
    </r>
    <r>
      <rPr>
        <b/>
        <sz val="9"/>
        <rFont val="Arial"/>
        <family val="2"/>
      </rPr>
      <t xml:space="preserve">En caso de </t>
    </r>
    <r>
      <rPr>
        <sz val="9"/>
        <rFont val="Arial"/>
        <family val="2"/>
      </rPr>
      <t>evidenciar requerimientos de entrada faltantes, se remite como soporte, un correo al proceso de Gestión Documental informando la situación y se verifica en el nuevo envío que dichos radicados hayan sido reasignados. Lo anterior se realiza con el fin de garantizar la centralización de la totalidad de las peticiones en el proceso para su adecuado reparto.</t>
    </r>
    <r>
      <rPr>
        <b/>
        <sz val="9"/>
        <color rgb="FF7030A0"/>
        <rFont val="Arial"/>
        <family val="2"/>
      </rPr>
      <t/>
    </r>
  </si>
  <si>
    <t>Siempre se ejecuta</t>
  </si>
  <si>
    <t>Directamente</t>
  </si>
  <si>
    <t>Indirectamente</t>
  </si>
  <si>
    <t>Improbable</t>
  </si>
  <si>
    <t xml:space="preserve">Registrar diariamente en la base de datos ACI 2021 el total de las peticiones que ingresan a la Entidad.
</t>
  </si>
  <si>
    <t>Base de Datos ACI 2021</t>
  </si>
  <si>
    <r>
      <rPr>
        <sz val="9"/>
        <rFont val="Arial"/>
        <family val="2"/>
      </rPr>
      <t>Diariamente</t>
    </r>
    <r>
      <rPr>
        <sz val="9"/>
        <color rgb="FFFF0000"/>
        <rFont val="Arial"/>
        <family val="2"/>
      </rPr>
      <t xml:space="preserve">
</t>
    </r>
  </si>
  <si>
    <t>Remisión inmediata al área competente</t>
  </si>
  <si>
    <t>Respuesta a peticiones</t>
  </si>
  <si>
    <t>Todos los procesos</t>
  </si>
  <si>
    <t>De forma inmediata cuando se materialice el riesgo</t>
  </si>
  <si>
    <r>
      <rPr>
        <b/>
        <sz val="9"/>
        <rFont val="Arial"/>
        <family val="2"/>
      </rPr>
      <t xml:space="preserve">El colaborador de la Secretaría General, </t>
    </r>
    <r>
      <rPr>
        <sz val="9"/>
        <rFont val="Arial"/>
        <family val="2"/>
      </rPr>
      <t>asignado a Atención al ciudadano, v</t>
    </r>
    <r>
      <rPr>
        <b/>
        <sz val="9"/>
        <rFont val="Arial"/>
        <family val="2"/>
      </rPr>
      <t xml:space="preserve">erifica diariamente </t>
    </r>
    <r>
      <rPr>
        <sz val="9"/>
        <rFont val="Arial"/>
        <family val="2"/>
      </rPr>
      <t xml:space="preserve"> la base de datos  de seguimiento y control a las respuestas PQRSFD y remite los correos de  alertas que correspondan a las áreas encargadas de dar respuesta, de acuerdo con  lo establecido en los controles del procedimiento Gestión de Requerimientos PQRSFD , de tal manera que se pueda hacer el seguimiento a la oportunidad de las respuestas.  </t>
    </r>
    <r>
      <rPr>
        <b/>
        <sz val="9"/>
        <rFont val="Arial"/>
        <family val="2"/>
      </rPr>
      <t xml:space="preserve">La evidencia </t>
    </r>
    <r>
      <rPr>
        <sz val="9"/>
        <rFont val="Arial"/>
        <family val="2"/>
      </rPr>
      <t xml:space="preserve">son los correos remitidos a las dependencias responsables y la base de  datos ACI 2021 que contiene la información sobre las alertas realizadas.
</t>
    </r>
    <r>
      <rPr>
        <b/>
        <sz val="9"/>
        <rFont val="Arial"/>
        <family val="2"/>
      </rPr>
      <t xml:space="preserve">En caso de identificar </t>
    </r>
    <r>
      <rPr>
        <sz val="9"/>
        <rFont val="Arial"/>
        <family val="2"/>
      </rPr>
      <t xml:space="preserve">peticiones por fuera de los términos legales establecidos, se procede a requerir  al colaborador responsable con el fin de  que  realice la respuesta de manera  inmediata y revisar las razones de fondo para dicho incumplimiento. </t>
    </r>
  </si>
  <si>
    <r>
      <t xml:space="preserve">
Realizar sensibilización al personal de las dependencias responsable de generar respuesta a los requerimientos, sobre el tramite y tratamiento de los derechos de petición.</t>
    </r>
    <r>
      <rPr>
        <sz val="9"/>
        <color theme="3"/>
        <rFont val="Arial"/>
        <family val="2"/>
      </rPr>
      <t xml:space="preserve"> </t>
    </r>
  </si>
  <si>
    <t xml:space="preserve">Listados de asistencia, material de apoyo
</t>
  </si>
  <si>
    <t xml:space="preserve">Ausencia de respuesta o respuesta incorrecta , incompleta o contradictoria a una solicitud 
</t>
  </si>
  <si>
    <t xml:space="preserve">Debido a la inadecuada clasificación de la PQRSFD,  a la radicación de documentos análogos interpuestos por los ciudadanos por los diferentes  canales de atención y a la falta de radicación por parte de los responsables, puede ocasionarse ausencia de respuesta, o respuesta incorrecta que genera una inconformidad y baja credibilidad frente al servicio brindado por la Entidad.
</t>
  </si>
  <si>
    <t>Riesgo de imagen o reputacional</t>
  </si>
  <si>
    <r>
      <rPr>
        <sz val="9"/>
        <rFont val="Arial"/>
        <family val="2"/>
      </rPr>
      <t xml:space="preserve">Que no se realice un adecuado análisis al requerimiento del ciudadano(a) por parte del colaborador que recibe la petición inicial </t>
    </r>
    <r>
      <rPr>
        <b/>
        <sz val="9"/>
        <rFont val="Arial"/>
        <family val="2"/>
      </rPr>
      <t>(tipificación</t>
    </r>
    <r>
      <rPr>
        <sz val="9"/>
        <rFont val="Arial"/>
        <family val="2"/>
      </rPr>
      <t xml:space="preserve"> de las peticiones).</t>
    </r>
    <r>
      <rPr>
        <sz val="9"/>
        <color theme="1"/>
        <rFont val="Arial"/>
        <family val="2"/>
      </rPr>
      <t xml:space="preserve">
</t>
    </r>
  </si>
  <si>
    <t>Insatisfacción de los ciudadanos con la respuesta emitida</t>
  </si>
  <si>
    <r>
      <rPr>
        <b/>
        <sz val="9"/>
        <rFont val="Arial"/>
        <family val="2"/>
      </rPr>
      <t>El colaborador de la Secretaría General,</t>
    </r>
    <r>
      <rPr>
        <sz val="9"/>
        <rFont val="Arial"/>
        <family val="2"/>
      </rPr>
      <t xml:space="preserve"> asignado a Atención al Ciudadano, deberá </t>
    </r>
    <r>
      <rPr>
        <b/>
        <sz val="9"/>
        <rFont val="Arial"/>
        <family val="2"/>
      </rPr>
      <t>validar</t>
    </r>
    <r>
      <rPr>
        <sz val="9"/>
        <rFont val="Arial"/>
        <family val="2"/>
      </rPr>
      <t xml:space="preserve"> diariamente en el aplicativo Orfeo y Bogotá te Escucha la tipificación adecuada a los requerimientos, para clasificar adecuadamente las peticiones y evitar los reprocesos al momento de reasignar los requerimientos.</t>
    </r>
    <r>
      <rPr>
        <b/>
        <sz val="9"/>
        <rFont val="Arial"/>
        <family val="2"/>
      </rPr>
      <t xml:space="preserve"> Como evidencia </t>
    </r>
    <r>
      <rPr>
        <sz val="9"/>
        <rFont val="Arial"/>
        <family val="2"/>
      </rPr>
      <t xml:space="preserve">quedará un registro del aplicativo Orfeo y SDQS de la clasificación inicial y la reclasificación final.
</t>
    </r>
    <r>
      <rPr>
        <b/>
        <sz val="9"/>
        <rFont val="Arial"/>
        <family val="2"/>
      </rPr>
      <t>En caso de no tificarse adecuadamente las peticiones,</t>
    </r>
    <r>
      <rPr>
        <sz val="9"/>
        <rFont val="Arial"/>
        <family val="2"/>
      </rPr>
      <t xml:space="preserve"> se corregirá inmediatamente y se informará al área correspondiente y se retroalimentará al colaborador responsable para que se tomen a las acciones de mejora correspondientes.
</t>
    </r>
  </si>
  <si>
    <t>Rara vez</t>
  </si>
  <si>
    <t>Informes de PQRSFD trimestral</t>
  </si>
  <si>
    <t xml:space="preserve">Notificar al responsable Directivo para la toma de acciones de mejora
</t>
  </si>
  <si>
    <t>Correo electrónico</t>
  </si>
  <si>
    <r>
      <rPr>
        <sz val="9"/>
        <rFont val="Arial"/>
        <family val="2"/>
      </rPr>
      <t xml:space="preserve">Cuándo se materialice el riesgo
</t>
    </r>
    <r>
      <rPr>
        <sz val="9"/>
        <color theme="1"/>
        <rFont val="Arial"/>
        <family val="2"/>
      </rPr>
      <t xml:space="preserve">
</t>
    </r>
  </si>
  <si>
    <t>Semestral</t>
  </si>
  <si>
    <r>
      <rPr>
        <b/>
        <sz val="9"/>
        <rFont val="Arial"/>
        <family val="2"/>
      </rPr>
      <t>El colaborador de la Secretaría General</t>
    </r>
    <r>
      <rPr>
        <sz val="9"/>
        <rFont val="Arial"/>
        <family val="2"/>
      </rPr>
      <t xml:space="preserve">, designado a Atención al Ciudadano, debe  </t>
    </r>
    <r>
      <rPr>
        <b/>
        <sz val="9"/>
        <rFont val="Arial"/>
        <family val="2"/>
      </rPr>
      <t>validar</t>
    </r>
    <r>
      <rPr>
        <sz val="9"/>
        <rFont val="Arial"/>
        <family val="2"/>
      </rPr>
      <t xml:space="preserve"> diariamente el envío de todos los requerimientos ciudadanos recibidos en Bogotá te Escucha a través del correo electrónico de atención al ciudadano para su correspondiente radicación.  </t>
    </r>
    <r>
      <rPr>
        <b/>
        <sz val="9"/>
        <rFont val="Arial"/>
        <family val="2"/>
      </rPr>
      <t xml:space="preserve">Como evidencia </t>
    </r>
    <r>
      <rPr>
        <sz val="9"/>
        <rFont val="Arial"/>
        <family val="2"/>
      </rPr>
      <t xml:space="preserve">quedará registro en el correo electrónico de atención al ciudadano y en la matriz de control y seguimiento de envió de peticiones.
</t>
    </r>
    <r>
      <rPr>
        <b/>
        <sz val="9"/>
        <rFont val="Arial"/>
        <family val="2"/>
      </rPr>
      <t xml:space="preserve">En caso que falte </t>
    </r>
    <r>
      <rPr>
        <sz val="9"/>
        <rFont val="Arial"/>
        <family val="2"/>
      </rPr>
      <t xml:space="preserve">alguna petición recibida a través de Bogotá te Escucha por radicado, se debe notificar a correspondencia para realizar la radicación de manera inmediata y establecer comunicación con la dependencia responsable de generar respuesta con el fin de que se priorice el tramite. </t>
    </r>
  </si>
  <si>
    <t>Copia de los correos electrónicos enviados Y Base de Datos ACI 2021</t>
  </si>
  <si>
    <t xml:space="preserve">(N° de radicados orfeo enviados / N° de peticiones Bogotá te Escucha) * 100
</t>
  </si>
  <si>
    <t>Incumplimiento del plan de participación ciudadana. 
Politica de participación ciudadana con una implementación baja</t>
  </si>
  <si>
    <t>Menor</t>
  </si>
  <si>
    <r>
      <rPr>
        <b/>
        <sz val="9"/>
        <rFont val="Arial"/>
        <family val="2"/>
      </rPr>
      <t>El gerente ambiental, social y de atenci</t>
    </r>
    <r>
      <rPr>
        <sz val="9"/>
        <rFont val="Arial"/>
        <family val="2"/>
      </rPr>
      <t xml:space="preserve">ón al usuario se reunirá con el equipo de participación ciudadana de la entidad </t>
    </r>
    <r>
      <rPr>
        <b/>
        <sz val="9"/>
        <rFont val="Arial"/>
        <family val="2"/>
      </rPr>
      <t>mensualmente,</t>
    </r>
    <r>
      <rPr>
        <sz val="9"/>
        <rFont val="Arial"/>
        <family val="2"/>
      </rPr>
      <t xml:space="preserve"> en donde </t>
    </r>
    <r>
      <rPr>
        <b/>
        <sz val="9"/>
        <rFont val="Arial"/>
        <family val="2"/>
      </rPr>
      <t>revisarán</t>
    </r>
    <r>
      <rPr>
        <sz val="9"/>
        <rFont val="Arial"/>
        <family val="2"/>
      </rPr>
      <t xml:space="preserve"> la implementación de los espacios de participación ciudadana y harán seguimiento al cronograma propuesto para cada uno estos, evitando así los incumplimientos. </t>
    </r>
    <r>
      <rPr>
        <b/>
        <sz val="9"/>
        <rFont val="Arial"/>
        <family val="2"/>
      </rPr>
      <t>Como evidencia</t>
    </r>
    <r>
      <rPr>
        <sz val="9"/>
        <rFont val="Arial"/>
        <family val="2"/>
      </rPr>
      <t xml:space="preserve"> de dichos espacios quedarán listados de asistencia de la sesión y el acta con los temas tratados. 
</t>
    </r>
    <r>
      <rPr>
        <b/>
        <sz val="9"/>
        <rFont val="Arial"/>
        <family val="2"/>
      </rPr>
      <t>En caso de</t>
    </r>
    <r>
      <rPr>
        <sz val="9"/>
        <rFont val="Arial"/>
        <family val="2"/>
      </rPr>
      <t xml:space="preserve"> evidenciar que los espacios de participación presentan demora en su implementación, se notificará al la dependencia correspondiente y se generará la alerta de tal forma que se pueda reprogramar las fechas en el cronograma sin afectar el desarrollo de los espacios y que logre cumplir con el propósito correspondiente. </t>
    </r>
  </si>
  <si>
    <t>Insignificante</t>
  </si>
  <si>
    <t>Aceptar el riesgo</t>
  </si>
  <si>
    <t xml:space="preserve">Revisar el plan de participación ciudadana de la entidad y los procedimientos existentes, con el fin de hacer los ajustes necesarios e identificar oportunidades de mejora. </t>
  </si>
  <si>
    <t>Acta de reunión y documentos ajustados</t>
  </si>
  <si>
    <t>Gerencia Ambiental, Social y de Atención al Usuario</t>
  </si>
  <si>
    <t>cuando se materilice el riesgo.</t>
  </si>
  <si>
    <r>
      <rPr>
        <b/>
        <sz val="9"/>
        <rFont val="Arial"/>
        <family val="2"/>
      </rPr>
      <t xml:space="preserve">El profesional delegado por el gerente ambiental, social </t>
    </r>
    <r>
      <rPr>
        <sz val="9"/>
        <rFont val="Arial"/>
        <family val="2"/>
      </rPr>
      <t xml:space="preserve">y de atención al usuario,  al inicio de la formulación del plan de participación ciudadana, solicitará a cada una de las dependencias el envío o la relación de los epsacios al cual estan asistendo, en donde se validará si los mismos correponden a espacios de participación o son otro tipo de encuentros. Posteriormente, </t>
    </r>
    <r>
      <rPr>
        <b/>
        <sz val="9"/>
        <rFont val="Arial"/>
        <family val="2"/>
      </rPr>
      <t>Cuatrimestralmente</t>
    </r>
    <r>
      <rPr>
        <sz val="9"/>
        <rFont val="Arial"/>
        <family val="2"/>
      </rPr>
      <t xml:space="preserve"> se realizará sensibilización del plan de participación ciudadana de la entidad y de los espacios que allí se describen para dar a conocer los espacios formalizados por la entidad.</t>
    </r>
    <r>
      <rPr>
        <b/>
        <sz val="9"/>
        <rFont val="Arial"/>
        <family val="2"/>
      </rPr>
      <t xml:space="preserve"> Como evidencia </t>
    </r>
    <r>
      <rPr>
        <sz val="9"/>
        <rFont val="Arial"/>
        <family val="2"/>
      </rPr>
      <t xml:space="preserve">de esta actividad quedará mesa de trabajo de validación de espacios de particiáción, la presentación de la sensibilización, el listado de asistencia  y los resultados de la encuesta aplicada. 
</t>
    </r>
    <r>
      <rPr>
        <b/>
        <sz val="9"/>
        <rFont val="Arial"/>
        <family val="2"/>
      </rPr>
      <t>En caso de evidenciar</t>
    </r>
    <r>
      <rPr>
        <sz val="9"/>
        <rFont val="Arial"/>
        <family val="2"/>
      </rPr>
      <t xml:space="preserve"> que los colaboradores asisten a espacios diferentes a los consignados en el Plan de Participación Ciudadana de la entidad, se procede a actualizar los documentos correpondientes y formalizar dichos espacios de tal manera que se les pueda hacer seguimiento y control de acuerdo con los procedimientos establecidos. </t>
    </r>
  </si>
  <si>
    <t>La baja capacidad de las dependenicas  para interrelacionar sus necesidades  y el desconocimiento de los canales de comunicación, por parte de los colaboradores de la UMV,   podría llevar a una baja efectividad de los procesos de comunicación, que origne que ciudadanos y grupos de valor desconozcan los logros, proyectos y actividades de la entidad, llevando a un débil posicionamiento de la entidad</t>
  </si>
  <si>
    <t>Riesgos estratégicos</t>
  </si>
  <si>
    <t xml:space="preserve">
La baja capacidad de las dependenicas  para interrelacionar sus necesidades  y el desconocimiento de los canales de comunicación, </t>
  </si>
  <si>
    <t xml:space="preserve">
Baja efectividad de los procesos de comunicación, que  origne que ciudadanos y grupos de valor desconozcan los logros, proyectos y actividades de la entidad, llevando a un débil posicionamiento de la entidad</t>
  </si>
  <si>
    <r>
      <t xml:space="preserve">El profesional del Componente Comunicaciones  designado por la jefe de la Oficina Asesora de Planeación realizará un informe el quinto día hábil del siguiente bimestre, en el que </t>
    </r>
    <r>
      <rPr>
        <b/>
        <sz val="9"/>
        <rFont val="Arial"/>
        <family val="2"/>
      </rPr>
      <t xml:space="preserve">analice y valide </t>
    </r>
    <r>
      <rPr>
        <sz val="9"/>
        <rFont val="Arial"/>
        <family val="2"/>
      </rPr>
      <t xml:space="preserve">el comportamiento de las actividades solicitadas por las dependencias de la UMV a través del Aplicativo de Comunicaciones y el estado de avance en su cumplimiento.
En caso de que las dependencias realicen solicitudes vía correo electrónico se les indicará que deben hacer la solicitud a través del aplicativo de comunicaciones y se les compartirá un tutorial para hacerla. Como evidencia queda el informe con el visto bueno y las observaciones de la jefe de la Oficina Asesora de Planeación. </t>
    </r>
  </si>
  <si>
    <t>Algunas veces</t>
  </si>
  <si>
    <t xml:space="preserve">Informe sobre las solicitudes realizadas por las dependencias al aplicativo de comunicaciones  y su cumplimiento. </t>
  </si>
  <si>
    <t xml:space="preserve">Revisión de los procedimientos existentes y actividades de comunicación realizadas con el fin de hacer los ajustes necesarios e identificar oportunidades de mejora. </t>
  </si>
  <si>
    <t xml:space="preserve">Informe de análisis de la situación y sus conclusiones </t>
  </si>
  <si>
    <t>Jefe Oficina Asesora de Planeación</t>
  </si>
  <si>
    <t xml:space="preserve">Desconocimiento de los canales de comunicación interna, la forma de acceder a ellos y del apoyo que puede prestar el equipo de comunicaciones para el logro de los objetivos de los demás procesos. </t>
  </si>
  <si>
    <r>
      <t xml:space="preserve">El profesional del Componente Comunicaciones  designado por la jefe de la Oficina Asesora de Planeación </t>
    </r>
    <r>
      <rPr>
        <b/>
        <sz val="9"/>
        <rFont val="Arial"/>
        <family val="2"/>
      </rPr>
      <t>validará</t>
    </r>
    <r>
      <rPr>
        <sz val="9"/>
        <rFont val="Arial"/>
        <family val="2"/>
      </rPr>
      <t xml:space="preserve"> la participación del 80% de las dependencias de la UMV en las dos (2) jornadas de socialización que se realizarán durante la vigencia, en las que se explicará el manejo del Aplicativo de Comunicaciones y los canales de comunicación existentes en la entidad.
</t>
    </r>
    <r>
      <rPr>
        <b/>
        <sz val="9"/>
        <rFont val="Arial"/>
        <family val="2"/>
      </rPr>
      <t>En caso de que la participación sea inferior al 80%</t>
    </r>
    <r>
      <rPr>
        <sz val="9"/>
        <rFont val="Arial"/>
        <family val="2"/>
      </rPr>
      <t xml:space="preserve"> se requerirá al jefe de la dependencia vía correo electrónico para asegurar la participación en la siguiente sesión. Como evidencia queda la planilla de asistencia a las jornadas de socialización. </t>
    </r>
  </si>
  <si>
    <t>Registro de las actividades de socialización</t>
  </si>
  <si>
    <t>APIC</t>
  </si>
  <si>
    <t>APLICATIVO ORFEO
APLICATIVO SQS
BASE DE DATOS DE CONTROL</t>
  </si>
  <si>
    <t>Compromiso_de_la_informacion</t>
  </si>
  <si>
    <t>Inadecuada centralización de las peticiones en el proceso para su adecuado asignación y tramite</t>
  </si>
  <si>
    <t>Evitar el riesgo</t>
  </si>
  <si>
    <r>
      <rPr>
        <b/>
        <sz val="9"/>
        <color theme="1"/>
        <rFont val="Arial"/>
        <family val="2"/>
      </rPr>
      <t xml:space="preserve">El colaborador de la secretaría general, </t>
    </r>
    <r>
      <rPr>
        <sz val="9"/>
        <color theme="1"/>
        <rFont val="Arial"/>
        <family val="2"/>
      </rPr>
      <t xml:space="preserve">asignado a servicio al ciudadano, </t>
    </r>
    <r>
      <rPr>
        <b/>
        <sz val="9"/>
        <color theme="1"/>
        <rFont val="Arial"/>
        <family val="2"/>
      </rPr>
      <t>verifica</t>
    </r>
    <r>
      <rPr>
        <sz val="9"/>
        <color theme="1"/>
        <rFont val="Arial"/>
        <family val="2"/>
      </rPr>
      <t xml:space="preserve"> </t>
    </r>
    <r>
      <rPr>
        <b/>
        <sz val="9"/>
        <color theme="1"/>
        <rFont val="Arial"/>
        <family val="2"/>
      </rPr>
      <t>diariamente</t>
    </r>
    <r>
      <rPr>
        <sz val="9"/>
        <color theme="1"/>
        <rFont val="Arial"/>
        <family val="2"/>
      </rPr>
      <t xml:space="preserve"> el registo de las entradas de las PQRS y las asignaciones sean equivalentes, </t>
    </r>
    <r>
      <rPr>
        <b/>
        <sz val="9"/>
        <color theme="1"/>
        <rFont val="Arial"/>
        <family val="2"/>
      </rPr>
      <t>Como evidencia</t>
    </r>
    <r>
      <rPr>
        <sz val="9"/>
        <color theme="1"/>
        <rFont val="Arial"/>
        <family val="2"/>
      </rPr>
      <t xml:space="preserve"> se genera el reporte diario de asignaciones.  </t>
    </r>
    <r>
      <rPr>
        <b/>
        <sz val="9"/>
        <color theme="1"/>
        <rFont val="Arial"/>
        <family val="2"/>
      </rPr>
      <t xml:space="preserve">En caso de </t>
    </r>
    <r>
      <rPr>
        <sz val="9"/>
        <color theme="1"/>
        <rFont val="Arial"/>
        <family val="2"/>
      </rPr>
      <t>encontrar dferencias deberá revisar registro a regisro la asignación en ORFEO y dejar constancia en correo enviado al líder de servicio al ciudadano.</t>
    </r>
  </si>
  <si>
    <r>
      <rPr>
        <b/>
        <sz val="9"/>
        <color theme="1"/>
        <rFont val="Arial"/>
        <family val="2"/>
      </rPr>
      <t>G</t>
    </r>
    <r>
      <rPr>
        <sz val="9"/>
        <color theme="1"/>
        <rFont val="Arial"/>
        <family val="2"/>
      </rPr>
      <t xml:space="preserve">enerar el reporte de no radicación por correo electrónico al servidor público encargado de la ventanilla de correspondencia para que </t>
    </r>
    <r>
      <rPr>
        <b/>
        <sz val="9"/>
        <color theme="1"/>
        <rFont val="Arial"/>
        <family val="2"/>
      </rPr>
      <t>verifique</t>
    </r>
    <r>
      <rPr>
        <sz val="9"/>
        <color theme="1"/>
        <rFont val="Arial"/>
        <family val="2"/>
      </rPr>
      <t xml:space="preserve"> la causa y controle los tiempos de respuesta</t>
    </r>
  </si>
  <si>
    <t xml:space="preserve">CORREO ELECTRÓNICO </t>
  </si>
  <si>
    <t>Auxiliar administrativo grado 3</t>
  </si>
  <si>
    <t>diariamente durante la vigencia</t>
  </si>
  <si>
    <t>(peticiones atendidas en términos por mes / peticiones recibidas en el mismo periodo)*100</t>
  </si>
  <si>
    <t>Inicio de la actuación disciplinaria en contra de los responsables.</t>
  </si>
  <si>
    <t>Actuación disciplinaria</t>
  </si>
  <si>
    <t>Término en el que caduca la acción</t>
  </si>
  <si>
    <t>No conocer los tiempos debidos de respuesta y tener tiempos asignados errados, originando que el funcionario no conteste dentro de los términos legales</t>
  </si>
  <si>
    <r>
      <rPr>
        <b/>
        <sz val="9"/>
        <color theme="1"/>
        <rFont val="Arial"/>
        <family val="2"/>
      </rPr>
      <t xml:space="preserve">El colaborador de la secretaría general, </t>
    </r>
    <r>
      <rPr>
        <sz val="9"/>
        <color theme="1"/>
        <rFont val="Arial"/>
        <family val="2"/>
      </rPr>
      <t>asignado a servicio al ciudadano, v</t>
    </r>
    <r>
      <rPr>
        <b/>
        <sz val="9"/>
        <color theme="1"/>
        <rFont val="Arial"/>
        <family val="2"/>
      </rPr>
      <t xml:space="preserve">erifica diariamente </t>
    </r>
    <r>
      <rPr>
        <sz val="9"/>
        <color theme="1"/>
        <rFont val="Arial"/>
        <family val="2"/>
      </rPr>
      <t>el reporte producido por ORFEO que evidencia los de los días transcurridos para el tra´mite, si el Tiempo de respuesta es de 10 dh, correo de advertencia día 5, si el tiempo de respuesta de 15 dh, correo de advertencia día 6, si el tiempo de respuesta de 30 dh, correo de advertencia día 15, para ello contará con un reporotiro de las evidencias de la verificación diaria.  E</t>
    </r>
    <r>
      <rPr>
        <b/>
        <sz val="9"/>
        <color theme="1"/>
        <rFont val="Arial"/>
        <family val="2"/>
      </rPr>
      <t xml:space="preserve">n caso de identificar fallas </t>
    </r>
    <r>
      <rPr>
        <sz val="9"/>
        <color theme="1"/>
        <rFont val="Arial"/>
        <family val="2"/>
      </rPr>
      <t xml:space="preserve">genera alertas cuando el servidor o colaborador, no genera respuesta oportuna, mediante el envío de correo electrónico, dirigido al responsable de generar la respuesta,
</t>
    </r>
  </si>
  <si>
    <r>
      <t xml:space="preserve">Generar requerimiento cuando el servidor o colaborador, no genera respuesta oportuna, habiendo recibido correo electrónico de advertencia, dirigido al responsable de generar la respuesta con copia a su superior o supervisor, con la siguiente tipificación:
</t>
    </r>
    <r>
      <rPr>
        <sz val="8"/>
        <color theme="1"/>
        <rFont val="Arial"/>
        <family val="2"/>
      </rPr>
      <t>Tiempo de respuesta de 10 dh, correo de advertencia día 8
Tiempo de respuesta de 15 dh, correo de advertencia día 9
Tiempo de respuesta de 30 dh, correo de advertencia día 18</t>
    </r>
  </si>
  <si>
    <t>CORREO ELECTRÓNICO Y/O MEMORANDO</t>
  </si>
  <si>
    <t xml:space="preserve">Dar respuesta incorrecta , incompleta o contradictoria a una solicitud </t>
  </si>
  <si>
    <t>El peticionario no georreferencia adecuadamente el lugar objeto de intervención en su petición y/o emite una solicitud con información inexacta e incompleta.</t>
  </si>
  <si>
    <t>Mayor</t>
  </si>
  <si>
    <r>
      <rPr>
        <b/>
        <sz val="9"/>
        <color theme="1"/>
        <rFont val="Arial"/>
        <family val="2"/>
      </rPr>
      <t xml:space="preserve">El colaborador de la secretaría general, </t>
    </r>
    <r>
      <rPr>
        <sz val="9"/>
        <color theme="1"/>
        <rFont val="Arial"/>
        <family val="2"/>
      </rPr>
      <t xml:space="preserve">asignado a servicio al ciudadano, </t>
    </r>
    <r>
      <rPr>
        <b/>
        <sz val="9"/>
        <color theme="1"/>
        <rFont val="Arial"/>
        <family val="2"/>
      </rPr>
      <t>verifica diariamente</t>
    </r>
    <r>
      <rPr>
        <sz val="9"/>
        <color theme="1"/>
        <rFont val="Arial"/>
        <family val="2"/>
      </rPr>
      <t xml:space="preserve"> las peticiones para identicar si existe  incompletas dejado como </t>
    </r>
    <r>
      <rPr>
        <b/>
        <sz val="9"/>
        <color theme="1"/>
        <rFont val="Arial"/>
        <family val="2"/>
      </rPr>
      <t>soporte la solicitud de información al ciuadadano</t>
    </r>
    <r>
      <rPr>
        <sz val="9"/>
        <color theme="1"/>
        <rFont val="Arial"/>
        <family val="2"/>
      </rPr>
      <t xml:space="preserve">
</t>
    </r>
    <r>
      <rPr>
        <b/>
        <sz val="9"/>
        <color theme="1"/>
        <rFont val="Arial"/>
        <family val="2"/>
      </rPr>
      <t xml:space="preserve">
En caso</t>
    </r>
    <r>
      <rPr>
        <sz val="9"/>
        <color theme="1"/>
        <rFont val="Arial"/>
        <family val="2"/>
      </rPr>
      <t xml:space="preserve">  realizar solicitud de ampliación de la petición a través de correo electrónico el cual contenga unos requisitos mínimos para dar respuesta de fondo al ciudadano.</t>
    </r>
  </si>
  <si>
    <t>Realización de lista de verifiación</t>
  </si>
  <si>
    <t>Informes Dirección de la Calidad del Servicio, Secretaria General de la Alcaldia Mayor de Bogotá</t>
  </si>
  <si>
    <t>(N° de peticiones atendidas de manera correta  / N° peticiones recibidas en el mismo periodo)*100</t>
  </si>
  <si>
    <t>No recibir capacitación por ausencia de la misma en la entidad o por desinterés.</t>
  </si>
  <si>
    <r>
      <rPr>
        <b/>
        <sz val="9"/>
        <color theme="1"/>
        <rFont val="Arial"/>
        <family val="2"/>
      </rPr>
      <t>El colaborador de la secretaría genera</t>
    </r>
    <r>
      <rPr>
        <sz val="9"/>
        <color theme="1"/>
        <rFont val="Arial"/>
        <family val="2"/>
      </rPr>
      <t xml:space="preserve">l, asignado a servicio al ciudadano, </t>
    </r>
    <r>
      <rPr>
        <b/>
        <sz val="9"/>
        <color theme="1"/>
        <rFont val="Arial"/>
        <family val="2"/>
      </rPr>
      <t>verifica</t>
    </r>
    <r>
      <rPr>
        <sz val="9"/>
        <color theme="1"/>
        <rFont val="Arial"/>
        <family val="2"/>
      </rPr>
      <t xml:space="preserve">  la lista de asistencia a la jornada de capacitación </t>
    </r>
    <r>
      <rPr>
        <b/>
        <sz val="9"/>
        <color theme="1"/>
        <rFont val="Arial"/>
        <family val="2"/>
      </rPr>
      <t>trimestral</t>
    </r>
    <r>
      <rPr>
        <sz val="9"/>
        <color theme="1"/>
        <rFont val="Arial"/>
        <family val="2"/>
      </rPr>
      <t xml:space="preserve"> para servidores antiguos y nuevos durante el  del año, generando informe de inasistencia.  E</t>
    </r>
    <r>
      <rPr>
        <b/>
        <sz val="9"/>
        <color theme="1"/>
        <rFont val="Arial"/>
        <family val="2"/>
      </rPr>
      <t>n caso d</t>
    </r>
    <r>
      <rPr>
        <sz val="9"/>
        <color theme="1"/>
        <rFont val="Arial"/>
        <family val="2"/>
      </rPr>
      <t>e inasistencia genera reporte de ausentes y verifica la evaluación correspondiente.</t>
    </r>
  </si>
  <si>
    <t>Realizar mínimo 2 sensibilizaciones a los colaboradores de la Entidad en materia de Servicio al Ciudadano.</t>
  </si>
  <si>
    <t>Actas y listas de asistencia</t>
  </si>
  <si>
    <t>trimestral</t>
  </si>
  <si>
    <t>(N° de colaboradores capacitados  / N° de capacitaciones realizadas) *100</t>
  </si>
  <si>
    <t>Ausencia de competencia</t>
  </si>
  <si>
    <r>
      <rPr>
        <b/>
        <sz val="9"/>
        <color theme="1"/>
        <rFont val="Arial"/>
        <family val="2"/>
      </rPr>
      <t>El colaborador de la secretaría genera</t>
    </r>
    <r>
      <rPr>
        <sz val="9"/>
        <color theme="1"/>
        <rFont val="Arial"/>
        <family val="2"/>
      </rPr>
      <t xml:space="preserve">l, asignado a servicio al ciudadano, </t>
    </r>
    <r>
      <rPr>
        <b/>
        <sz val="9"/>
        <color theme="1"/>
        <rFont val="Arial"/>
        <family val="2"/>
      </rPr>
      <t xml:space="preserve">verifica </t>
    </r>
    <r>
      <rPr>
        <sz val="9"/>
        <color theme="1"/>
        <rFont val="Arial"/>
        <family val="2"/>
      </rPr>
      <t xml:space="preserve"> los resultado de la encuesta de satisfaccion y genera las alertas para ser presenradas dentro de las estadírsticas de PQRS cada trimestre al comité directivo, con el fin de que se tomen acciones y se deje constnacia por acta
</t>
    </r>
  </si>
  <si>
    <t>Asistir a  jornadas de induccion y reinducción semestral, respecto al manejo y funcionamiento de la herramienta SDQS Bogota te Escucha, SIGMA y SIGIDU.</t>
  </si>
  <si>
    <t>Aula Virtual</t>
  </si>
  <si>
    <t>Baja efectividad en los procesos comunicativos internos que son los que ayudan a mantener informados a los colaboradores de la entidad.</t>
  </si>
  <si>
    <t xml:space="preserve">El bajo relacionamiento con los demás procesos  y el desconocimiento de los canales de comunicación por parte de los colaboradores, genera una baja efectivadad de los procesos de comunicación, que puede llevar a que los colaboradores desconozcan los logros, proyectos y actividades de la entidad, llevando a una fragil identidad corporativa. </t>
  </si>
  <si>
    <r>
      <rPr>
        <b/>
        <sz val="9"/>
        <color theme="1"/>
        <rFont val="Arial"/>
        <family val="2"/>
      </rPr>
      <t>El profesional asignado a la oficina de Planeación quea atiende el componente de comunicaciones  valida</t>
    </r>
    <r>
      <rPr>
        <sz val="9"/>
        <color theme="1"/>
        <rFont val="Arial"/>
        <family val="2"/>
      </rPr>
      <t xml:space="preserve"> mediante memorando la inclusión de las necesidades de comunicación de los procesos de la UMV,  en el que se establezca que las actividades no programadas al inicio de la vigencia, deberán ser solicitadas a través del aplicativo de comunicaciones de conformidad con lo establecido en el Manual.  Esta verifiación debe ser diaria y se dejará constncia dne acta, en caso de no cumplimiento se le ifnormará al jefe inmediato</t>
    </r>
  </si>
  <si>
    <t xml:space="preserve">
Enviar los correos electrónicos a los enlaces de los procesos de la entidad para recopilar información con valor noticioso el penúltimo día hábil de cada mes.</t>
  </si>
  <si>
    <t>Copia de los correos electrónicos enviados.
Relación de la información enviada por los procesos en la que se mencionan los canales que serán usados para su publicación.
Matriz con la información consolidada.</t>
  </si>
  <si>
    <r>
      <rPr>
        <b/>
        <sz val="9"/>
        <color theme="1"/>
        <rFont val="Arial"/>
        <family val="2"/>
      </rPr>
      <t>El profesional asignado a la oficina de Planeació</t>
    </r>
    <r>
      <rPr>
        <sz val="9"/>
        <color theme="1"/>
        <rFont val="Arial"/>
        <family val="2"/>
      </rPr>
      <t xml:space="preserve">n que  atiende el componente de comunicaciones  </t>
    </r>
    <r>
      <rPr>
        <b/>
        <sz val="9"/>
        <color theme="1"/>
        <rFont val="Arial"/>
        <family val="2"/>
      </rPr>
      <t>valida,</t>
    </r>
    <r>
      <rPr>
        <sz val="9"/>
        <color theme="1"/>
        <rFont val="Arial"/>
        <family val="2"/>
      </rPr>
      <t xml:space="preserve"> que al transcurrir el 5 dia hábil de los meses de marzo, mayo, julo, septeimbre, noviembre, octubre y enero las dependencias realicen las incorporaciones</t>
    </r>
    <r>
      <rPr>
        <b/>
        <sz val="9"/>
        <color theme="1"/>
        <rFont val="Arial"/>
        <family val="2"/>
      </rPr>
      <t xml:space="preserve">, </t>
    </r>
    <r>
      <rPr>
        <sz val="9"/>
        <color theme="1"/>
        <rFont val="Arial"/>
        <family val="2"/>
      </rPr>
      <t xml:space="preserve"> esta actividad constará en un informe que detalle las actividades incorporadas y el cumplimiento de las solicitudes de los procesos, en caso de no incorporación se dejará constancia mediiante envioo de un memorando</t>
    </r>
  </si>
  <si>
    <t>Alimentar constantemente los canales de comunicación interna de la entidad con información suministrada por los diferentes procesos.</t>
  </si>
  <si>
    <t xml:space="preserve">Registro de las publicaciones a través de los canales internos de comunicación. </t>
  </si>
  <si>
    <r>
      <rPr>
        <b/>
        <sz val="9"/>
        <color theme="1"/>
        <rFont val="Arial"/>
        <family val="2"/>
      </rPr>
      <t>El profesional asignado a la oficina de Planeació</t>
    </r>
    <r>
      <rPr>
        <sz val="9"/>
        <color theme="1"/>
        <rFont val="Arial"/>
        <family val="2"/>
      </rPr>
      <t xml:space="preserve">n quea atiende de comunicaciones </t>
    </r>
    <r>
      <rPr>
        <b/>
        <sz val="9"/>
        <color theme="1"/>
        <rFont val="Arial"/>
        <family val="2"/>
      </rPr>
      <t xml:space="preserve">valida cada vez que se realicen  jornadas de socialización  del APLICATIVO SOLICITUDES COMUNICACIONES, con </t>
    </r>
    <r>
      <rPr>
        <sz val="9"/>
        <color theme="1"/>
        <rFont val="Arial"/>
        <family val="2"/>
      </rPr>
      <t>la participación de las dependencias de la UMV. E</t>
    </r>
    <r>
      <rPr>
        <b/>
        <sz val="9"/>
        <color theme="1"/>
        <rFont val="Arial"/>
        <family val="2"/>
      </rPr>
      <t>n caso que</t>
    </r>
    <r>
      <rPr>
        <sz val="9"/>
        <color theme="1"/>
        <rFont val="Arial"/>
        <family val="2"/>
      </rPr>
      <t xml:space="preserve"> la participacion sea menor 80%, se enviarán dos boletines de socialziación</t>
    </r>
  </si>
  <si>
    <t xml:space="preserve">Realizar actividades de impacto para que los colaboradores conozcan los canales de comunicación interna. </t>
  </si>
  <si>
    <t xml:space="preserve">Registro de las actividades </t>
  </si>
  <si>
    <t>Verificar por la Jefe de la OAP, que al transcurrir el 5 dia hábil del siguiente bimestre, el profesional designado realizará un informe en el que conste las actividades incorporadas y el cumplimiento de las solicitudes de los procesos</t>
  </si>
  <si>
    <t xml:space="preserve">Validar la participación del 80% de las dependencias de la UMV en las dos (2) jornadas de socialización en la vigencia, para el manejo del APLICATIVO SOLICITUDES COMUNICACIONES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</si>
</sst>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_(* \(#,##0\);_(* &quot;-&quot;??_);_(@_)"/>
  </numFmts>
  <fonts count="76"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sz val="11"/>
      <color theme="1"/>
      <name val="Arial"/>
      <family val="2"/>
    </font>
    <font>
      <b/>
      <sz val="12"/>
      <color theme="1"/>
      <name val="Arial"/>
      <family val="2"/>
    </font>
    <font>
      <sz val="12"/>
      <color theme="1"/>
      <name val="Arial"/>
      <family val="2"/>
    </font>
    <font>
      <sz val="10"/>
      <name val="Arial"/>
      <family val="2"/>
    </font>
    <font>
      <b/>
      <sz val="12"/>
      <name val="Arial"/>
      <family val="2"/>
    </font>
    <font>
      <i/>
      <sz val="12"/>
      <name val="Arial"/>
      <family val="2"/>
    </font>
    <font>
      <i/>
      <sz val="12"/>
      <color theme="1"/>
      <name val="Arial"/>
      <family val="2"/>
    </font>
    <font>
      <b/>
      <sz val="12"/>
      <color theme="0"/>
      <name val="Arial"/>
      <family val="2"/>
    </font>
    <font>
      <sz val="12"/>
      <color theme="0"/>
      <name val="Arial"/>
      <family val="2"/>
    </font>
    <font>
      <sz val="8"/>
      <color theme="1"/>
      <name val="Calibri"/>
      <family val="2"/>
      <scheme val="minor"/>
    </font>
    <font>
      <u/>
      <sz val="10"/>
      <color indexed="12"/>
      <name val="Arial"/>
      <family val="2"/>
    </font>
    <font>
      <b/>
      <sz val="10"/>
      <color theme="1"/>
      <name val="Arial"/>
      <family val="2"/>
    </font>
    <font>
      <sz val="8"/>
      <color theme="1"/>
      <name val="Arial"/>
      <family val="2"/>
    </font>
    <font>
      <b/>
      <sz val="8"/>
      <color theme="1"/>
      <name val="Arial"/>
      <family val="2"/>
    </font>
    <font>
      <sz val="9"/>
      <color theme="1"/>
      <name val="Arial"/>
      <family val="2"/>
    </font>
    <font>
      <b/>
      <sz val="9"/>
      <color theme="1"/>
      <name val="Arial"/>
      <family val="2"/>
    </font>
    <font>
      <b/>
      <sz val="10"/>
      <color theme="1"/>
      <name val="Calibri Light"/>
      <family val="2"/>
    </font>
    <font>
      <sz val="10"/>
      <color theme="1"/>
      <name val="Arial"/>
      <family val="2"/>
    </font>
    <font>
      <sz val="10"/>
      <color theme="1"/>
      <name val="Calibri Light"/>
      <family val="2"/>
    </font>
    <font>
      <sz val="9"/>
      <color theme="1"/>
      <name val="Calibri Light"/>
      <family val="2"/>
    </font>
    <font>
      <b/>
      <sz val="9"/>
      <color indexed="81"/>
      <name val="Tahoma"/>
      <family val="2"/>
    </font>
    <font>
      <sz val="9"/>
      <color indexed="81"/>
      <name val="Tahoma"/>
      <family val="2"/>
    </font>
    <font>
      <sz val="10"/>
      <name val="Calibri"/>
      <family val="2"/>
      <scheme val="minor"/>
    </font>
    <font>
      <sz val="14"/>
      <name val="Calibri"/>
      <family val="2"/>
      <scheme val="minor"/>
    </font>
    <font>
      <b/>
      <sz val="14"/>
      <name val="Calibri"/>
      <family val="2"/>
      <scheme val="minor"/>
    </font>
    <font>
      <b/>
      <sz val="14"/>
      <color theme="1"/>
      <name val="Calibri"/>
      <family val="2"/>
      <scheme val="minor"/>
    </font>
    <font>
      <sz val="8"/>
      <name val="Calibri"/>
      <family val="2"/>
      <scheme val="minor"/>
    </font>
    <font>
      <b/>
      <sz val="12"/>
      <color rgb="FFFF0000"/>
      <name val="Arial"/>
      <family val="2"/>
    </font>
    <font>
      <sz val="8"/>
      <color rgb="FFFF0000"/>
      <name val="Calibri"/>
      <family val="2"/>
      <scheme val="minor"/>
    </font>
    <font>
      <b/>
      <sz val="16"/>
      <color theme="1"/>
      <name val="Calibri"/>
      <family val="2"/>
      <scheme val="minor"/>
    </font>
    <font>
      <sz val="16"/>
      <name val="Calibri"/>
      <family val="2"/>
      <scheme val="minor"/>
    </font>
    <font>
      <b/>
      <sz val="16"/>
      <name val="Calibri"/>
      <family val="2"/>
      <scheme val="minor"/>
    </font>
    <font>
      <sz val="16"/>
      <color theme="1"/>
      <name val="Calibri"/>
      <family val="2"/>
      <scheme val="minor"/>
    </font>
    <font>
      <sz val="16"/>
      <color rgb="FFFF0000"/>
      <name val="Calibri"/>
      <family val="2"/>
      <scheme val="minor"/>
    </font>
    <font>
      <sz val="14"/>
      <color rgb="FFFF0000"/>
      <name val="Calibri"/>
      <family val="2"/>
      <scheme val="minor"/>
    </font>
    <font>
      <b/>
      <i/>
      <sz val="14"/>
      <name val="Calibri"/>
      <family val="2"/>
      <scheme val="minor"/>
    </font>
    <font>
      <sz val="10"/>
      <color rgb="FFFF0000"/>
      <name val="Calibri"/>
      <family val="2"/>
      <scheme val="minor"/>
    </font>
    <font>
      <sz val="9"/>
      <name val="Arial"/>
      <family val="2"/>
    </font>
    <font>
      <b/>
      <sz val="9"/>
      <name val="Arial"/>
      <family val="2"/>
    </font>
    <font>
      <b/>
      <sz val="9"/>
      <color rgb="FF7030A0"/>
      <name val="Arial"/>
      <family val="2"/>
    </font>
    <font>
      <sz val="9"/>
      <color rgb="FFFF0000"/>
      <name val="Arial"/>
      <family val="2"/>
    </font>
    <font>
      <b/>
      <sz val="8"/>
      <name val="Calibri"/>
      <family val="2"/>
      <scheme val="minor"/>
    </font>
    <font>
      <sz val="14"/>
      <color rgb="FF7030A0"/>
      <name val="Calibri"/>
      <family val="2"/>
      <scheme val="minor"/>
    </font>
    <font>
      <b/>
      <sz val="10"/>
      <name val="Calibri"/>
      <family val="2"/>
      <scheme val="minor"/>
    </font>
    <font>
      <sz val="14"/>
      <name val="Calibri"/>
      <family val="2"/>
    </font>
    <font>
      <b/>
      <sz val="14"/>
      <name val="Calibri"/>
      <family val="2"/>
    </font>
    <font>
      <b/>
      <sz val="12"/>
      <name val="Calibri"/>
      <family val="2"/>
      <scheme val="minor"/>
    </font>
    <font>
      <sz val="12"/>
      <name val="Calibri"/>
      <family val="2"/>
      <scheme val="minor"/>
    </font>
    <font>
      <sz val="12"/>
      <color rgb="FFFF0000"/>
      <name val="Calibri"/>
      <family val="2"/>
      <scheme val="minor"/>
    </font>
    <font>
      <u/>
      <sz val="12"/>
      <color theme="10"/>
      <name val="Calibri"/>
      <family val="2"/>
      <scheme val="minor"/>
    </font>
    <font>
      <sz val="12"/>
      <color theme="3"/>
      <name val="Calibri"/>
      <family val="2"/>
      <scheme val="minor"/>
    </font>
    <font>
      <sz val="9"/>
      <color theme="3"/>
      <name val="Arial"/>
      <family val="2"/>
    </font>
    <font>
      <sz val="9"/>
      <name val="Calibri Light"/>
      <family val="2"/>
    </font>
    <font>
      <i/>
      <u/>
      <sz val="12"/>
      <color theme="1"/>
      <name val="Arial"/>
      <family val="2"/>
    </font>
    <font>
      <sz val="12"/>
      <name val="Arial"/>
      <family val="2"/>
    </font>
    <font>
      <sz val="12"/>
      <color theme="1"/>
      <name val="Calibri"/>
      <family val="2"/>
      <scheme val="minor"/>
    </font>
    <font>
      <sz val="12"/>
      <name val="Calibri"/>
      <family val="2"/>
    </font>
    <font>
      <sz val="12"/>
      <color theme="0"/>
      <name val="Calibri"/>
      <family val="2"/>
      <scheme val="minor"/>
    </font>
    <font>
      <sz val="12"/>
      <color rgb="FF7030A0"/>
      <name val="Arial"/>
      <family val="2"/>
    </font>
    <font>
      <i/>
      <sz val="12"/>
      <color theme="0"/>
      <name val="Arial"/>
      <family val="2"/>
    </font>
    <font>
      <sz val="12"/>
      <color rgb="FFFF0000"/>
      <name val="Arial"/>
      <family val="2"/>
    </font>
    <font>
      <u/>
      <sz val="12"/>
      <color theme="1"/>
      <name val="Arial"/>
      <family val="2"/>
    </font>
    <font>
      <sz val="12"/>
      <color theme="0"/>
      <name val="Calibri"/>
      <family val="2"/>
    </font>
    <font>
      <b/>
      <u/>
      <sz val="12"/>
      <color theme="1"/>
      <name val="Arial"/>
      <family val="2"/>
    </font>
  </fonts>
  <fills count="19">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rgb="FFC00000"/>
        <bgColor indexed="64"/>
      </patternFill>
    </fill>
    <fill>
      <patternFill patternType="solid">
        <fgColor rgb="FFFF0000"/>
        <bgColor indexed="64"/>
      </patternFill>
    </fill>
    <fill>
      <patternFill patternType="solid">
        <fgColor rgb="FF92D05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ouble">
        <color indexed="64"/>
      </right>
      <top style="thin">
        <color indexed="64"/>
      </top>
      <bottom style="thin">
        <color indexed="64"/>
      </bottom>
      <diagonal/>
    </border>
    <border>
      <left style="dashed">
        <color indexed="64"/>
      </left>
      <right style="double">
        <color indexed="64"/>
      </right>
      <top style="thin">
        <color indexed="64"/>
      </top>
      <bottom style="dashed">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7">
    <xf numFmtId="0" fontId="0" fillId="0" borderId="0"/>
    <xf numFmtId="9" fontId="7" fillId="0" borderId="0" applyFont="0" applyFill="0" applyBorder="0" applyAlignment="0" applyProtection="0"/>
    <xf numFmtId="0" fontId="15" fillId="0" borderId="0"/>
    <xf numFmtId="0" fontId="15" fillId="0" borderId="0"/>
    <xf numFmtId="0" fontId="7" fillId="0" borderId="0"/>
    <xf numFmtId="43" fontId="7" fillId="0" borderId="0" applyFont="0" applyFill="0" applyBorder="0" applyAlignment="0" applyProtection="0"/>
    <xf numFmtId="0" fontId="22" fillId="0" borderId="0" applyNumberFormat="0" applyFill="0" applyBorder="0" applyAlignment="0" applyProtection="0">
      <alignment vertical="top"/>
      <protection locked="0"/>
    </xf>
  </cellStyleXfs>
  <cellXfs count="622">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9" fontId="0" fillId="7" borderId="1" xfId="1" applyFont="1" applyFill="1" applyBorder="1" applyAlignment="1">
      <alignment horizontal="center" vertical="center" wrapText="1"/>
    </xf>
    <xf numFmtId="0" fontId="6" fillId="6" borderId="16" xfId="0" applyFont="1" applyFill="1" applyBorder="1"/>
    <xf numFmtId="0" fontId="5" fillId="6" borderId="15" xfId="0" applyFont="1" applyFill="1" applyBorder="1"/>
    <xf numFmtId="0" fontId="0" fillId="6" borderId="2" xfId="0" applyFill="1" applyBorder="1" applyAlignment="1">
      <alignment horizontal="center"/>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4" fillId="0" borderId="0" xfId="0" applyFont="1" applyAlignment="1">
      <alignment vertical="center"/>
    </xf>
    <xf numFmtId="0" fontId="13" fillId="11" borderId="6" xfId="0" applyFont="1" applyFill="1" applyBorder="1" applyAlignment="1">
      <alignment horizontal="center" vertical="center" wrapText="1"/>
    </xf>
    <xf numFmtId="0" fontId="13" fillId="11" borderId="1" xfId="0" applyFont="1" applyFill="1" applyBorder="1" applyAlignment="1">
      <alignment horizontal="center" vertical="center" wrapText="1"/>
    </xf>
    <xf numFmtId="14" fontId="13" fillId="0" borderId="16" xfId="0" applyNumberFormat="1" applyFont="1" applyBorder="1" applyAlignment="1">
      <alignment horizontal="center" vertical="center"/>
    </xf>
    <xf numFmtId="0" fontId="21" fillId="0" borderId="0" xfId="0" applyFont="1" applyAlignment="1">
      <alignment horizontal="center" vertical="center"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5" fillId="0" borderId="11" xfId="0" applyFont="1" applyBorder="1" applyAlignment="1">
      <alignment vertical="center" wrapText="1"/>
    </xf>
    <xf numFmtId="0" fontId="26" fillId="0" borderId="0" xfId="0" applyFont="1" applyAlignment="1">
      <alignment horizontal="center" vertical="center" wrapText="1"/>
    </xf>
    <xf numFmtId="0" fontId="27" fillId="0" borderId="0" xfId="0" applyFont="1" applyAlignment="1">
      <alignment vertical="center" wrapText="1"/>
    </xf>
    <xf numFmtId="0" fontId="25" fillId="0" borderId="0" xfId="0" applyFont="1" applyAlignment="1">
      <alignment vertical="center" wrapText="1"/>
    </xf>
    <xf numFmtId="0" fontId="24" fillId="13" borderId="0" xfId="0" applyFont="1" applyFill="1" applyAlignment="1">
      <alignment horizontal="center" vertical="center" wrapText="1"/>
    </xf>
    <xf numFmtId="0" fontId="27" fillId="11" borderId="1" xfId="0" applyFont="1" applyFill="1" applyBorder="1" applyAlignment="1">
      <alignment horizontal="center" vertical="center" wrapText="1"/>
    </xf>
    <xf numFmtId="0" fontId="27" fillId="14" borderId="1" xfId="0" applyFont="1" applyFill="1" applyBorder="1" applyAlignment="1">
      <alignment vertical="center" wrapText="1"/>
    </xf>
    <xf numFmtId="0" fontId="27" fillId="14" borderId="1" xfId="0" applyFont="1" applyFill="1" applyBorder="1" applyAlignment="1">
      <alignment horizontal="center" vertical="center" wrapText="1"/>
    </xf>
    <xf numFmtId="0" fontId="27" fillId="11" borderId="1" xfId="0" applyFont="1" applyFill="1" applyBorder="1" applyAlignment="1">
      <alignment vertical="center" wrapText="1"/>
    </xf>
    <xf numFmtId="0" fontId="26" fillId="0" borderId="1" xfId="2" applyFont="1" applyBorder="1" applyAlignment="1" applyProtection="1">
      <alignment vertical="center" wrapText="1"/>
      <protection locked="0"/>
    </xf>
    <xf numFmtId="0" fontId="27" fillId="0" borderId="1" xfId="2" applyFont="1" applyBorder="1" applyAlignment="1" applyProtection="1">
      <alignment horizontal="center" vertical="center" wrapText="1"/>
      <protection locked="0"/>
    </xf>
    <xf numFmtId="0" fontId="27" fillId="0" borderId="1" xfId="2" applyFont="1" applyBorder="1" applyAlignment="1">
      <alignment horizontal="center" vertical="center" wrapText="1"/>
    </xf>
    <xf numFmtId="2" fontId="27" fillId="0" borderId="1" xfId="5" applyNumberFormat="1" applyFont="1" applyFill="1" applyBorder="1" applyAlignment="1" applyProtection="1">
      <alignment horizontal="center" vertical="center" wrapText="1"/>
    </xf>
    <xf numFmtId="2" fontId="27" fillId="0" borderId="1" xfId="5" applyNumberFormat="1" applyFont="1" applyFill="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26" fillId="0" borderId="1" xfId="0" applyFont="1" applyBorder="1" applyAlignment="1" applyProtection="1">
      <alignment vertical="center" wrapText="1"/>
      <protection locked="0"/>
    </xf>
    <xf numFmtId="14" fontId="26" fillId="0" borderId="6" xfId="0" applyNumberFormat="1" applyFont="1" applyBorder="1" applyAlignment="1" applyProtection="1">
      <alignment horizontal="center" vertical="center" wrapText="1"/>
      <protection locked="0"/>
    </xf>
    <xf numFmtId="0" fontId="27" fillId="16" borderId="1" xfId="2" applyFont="1" applyFill="1" applyBorder="1" applyAlignment="1" applyProtection="1">
      <alignment horizontal="center" vertical="center" wrapText="1"/>
      <protection locked="0"/>
    </xf>
    <xf numFmtId="14" fontId="26" fillId="0" borderId="36" xfId="0" applyNumberFormat="1" applyFont="1" applyBorder="1" applyAlignment="1" applyProtection="1">
      <alignment vertical="center" wrapText="1"/>
      <protection locked="0"/>
    </xf>
    <xf numFmtId="0" fontId="26" fillId="2" borderId="0" xfId="0" applyFont="1" applyFill="1" applyAlignment="1">
      <alignment horizontal="center" vertical="center" wrapText="1"/>
    </xf>
    <xf numFmtId="0" fontId="26" fillId="2" borderId="1" xfId="2" applyFont="1" applyFill="1" applyBorder="1" applyAlignment="1" applyProtection="1">
      <alignment vertical="center" wrapText="1"/>
      <protection locked="0"/>
    </xf>
    <xf numFmtId="0" fontId="27" fillId="2" borderId="1" xfId="2" applyFont="1" applyFill="1" applyBorder="1" applyAlignment="1" applyProtection="1">
      <alignment horizontal="center" vertical="center" wrapText="1"/>
      <protection locked="0"/>
    </xf>
    <xf numFmtId="0" fontId="27" fillId="2" borderId="1" xfId="2" applyFont="1" applyFill="1" applyBorder="1" applyAlignment="1">
      <alignment horizontal="center" vertical="center" wrapText="1"/>
    </xf>
    <xf numFmtId="2" fontId="27" fillId="2" borderId="1" xfId="5" applyNumberFormat="1" applyFont="1" applyFill="1" applyBorder="1" applyAlignment="1" applyProtection="1">
      <alignment horizontal="center" vertical="center" wrapText="1"/>
    </xf>
    <xf numFmtId="2" fontId="27" fillId="2" borderId="1" xfId="5" applyNumberFormat="1" applyFont="1" applyFill="1" applyBorder="1" applyAlignment="1" applyProtection="1">
      <alignment horizontal="center" vertical="center" wrapText="1"/>
      <protection locked="0"/>
    </xf>
    <xf numFmtId="0" fontId="26" fillId="2" borderId="1" xfId="0" applyFont="1" applyFill="1" applyBorder="1" applyAlignment="1" applyProtection="1">
      <alignment horizontal="center" vertical="center" wrapText="1"/>
      <protection locked="0"/>
    </xf>
    <xf numFmtId="0" fontId="26" fillId="2" borderId="1" xfId="0" applyFont="1" applyFill="1" applyBorder="1" applyAlignment="1" applyProtection="1">
      <alignment vertical="center" wrapText="1"/>
      <protection locked="0"/>
    </xf>
    <xf numFmtId="0" fontId="27" fillId="2" borderId="1" xfId="0" applyFont="1" applyFill="1" applyBorder="1" applyAlignment="1" applyProtection="1">
      <alignment vertical="center" wrapText="1"/>
      <protection locked="0"/>
    </xf>
    <xf numFmtId="14" fontId="26" fillId="2" borderId="6" xfId="0" applyNumberFormat="1" applyFont="1" applyFill="1" applyBorder="1" applyAlignment="1" applyProtection="1">
      <alignment horizontal="center" vertical="center" wrapText="1"/>
      <protection locked="0"/>
    </xf>
    <xf numFmtId="14" fontId="26" fillId="2" borderId="36" xfId="0" applyNumberFormat="1" applyFont="1" applyFill="1" applyBorder="1" applyAlignment="1" applyProtection="1">
      <alignment vertical="center" wrapText="1"/>
      <protection locked="0"/>
    </xf>
    <xf numFmtId="0" fontId="27" fillId="0" borderId="1" xfId="0" applyFont="1" applyBorder="1" applyAlignment="1" applyProtection="1">
      <alignment vertical="center" wrapText="1"/>
      <protection locked="0"/>
    </xf>
    <xf numFmtId="14" fontId="26" fillId="0" borderId="35" xfId="0" applyNumberFormat="1" applyFont="1" applyBorder="1" applyAlignment="1" applyProtection="1">
      <alignment vertical="center" wrapText="1"/>
      <protection locked="0"/>
    </xf>
    <xf numFmtId="0" fontId="26" fillId="0" borderId="16" xfId="0" applyFont="1" applyBorder="1" applyAlignment="1" applyProtection="1">
      <alignment vertical="center" wrapText="1"/>
      <protection locked="0"/>
    </xf>
    <xf numFmtId="14" fontId="26" fillId="0" borderId="1" xfId="0" applyNumberFormat="1" applyFont="1" applyBorder="1" applyAlignment="1" applyProtection="1">
      <alignment vertical="center" wrapText="1"/>
      <protection locked="0"/>
    </xf>
    <xf numFmtId="0" fontId="26" fillId="6" borderId="1" xfId="2" applyFont="1" applyFill="1" applyBorder="1" applyAlignment="1" applyProtection="1">
      <alignment vertical="center" wrapText="1"/>
      <protection locked="0"/>
    </xf>
    <xf numFmtId="0" fontId="29" fillId="0" borderId="0" xfId="0" applyFont="1" applyAlignment="1">
      <alignment horizontal="center" vertical="center" wrapText="1"/>
    </xf>
    <xf numFmtId="0" fontId="29" fillId="0" borderId="1" xfId="0" applyFont="1" applyBorder="1" applyAlignment="1" applyProtection="1">
      <alignment vertical="center" wrapText="1"/>
      <protection locked="0"/>
    </xf>
    <xf numFmtId="14" fontId="26" fillId="0" borderId="11" xfId="0" applyNumberFormat="1" applyFont="1" applyBorder="1" applyAlignment="1" applyProtection="1">
      <alignment vertical="center" wrapText="1"/>
      <protection locked="0"/>
    </xf>
    <xf numFmtId="0" fontId="30" fillId="0" borderId="1" xfId="0" applyFont="1" applyBorder="1" applyAlignment="1" applyProtection="1">
      <alignment vertical="center" wrapText="1"/>
      <protection locked="0"/>
    </xf>
    <xf numFmtId="14" fontId="30" fillId="0" borderId="1" xfId="0" applyNumberFormat="1" applyFont="1" applyBorder="1" applyAlignment="1" applyProtection="1">
      <alignment vertical="center" wrapText="1"/>
      <protection locked="0"/>
    </xf>
    <xf numFmtId="0" fontId="29" fillId="0" borderId="1" xfId="0" applyFont="1" applyBorder="1" applyAlignment="1" applyProtection="1">
      <alignment horizontal="center" vertical="center" wrapText="1"/>
      <protection locked="0"/>
    </xf>
    <xf numFmtId="0" fontId="24" fillId="0" borderId="0" xfId="2" applyFont="1" applyAlignment="1">
      <alignment horizontal="center" vertical="center" wrapText="1"/>
    </xf>
    <xf numFmtId="0" fontId="25" fillId="0" borderId="0" xfId="2" applyFont="1" applyAlignment="1">
      <alignment horizontal="center" vertical="center" wrapText="1"/>
    </xf>
    <xf numFmtId="0" fontId="26" fillId="0" borderId="0" xfId="2" applyFont="1" applyAlignment="1">
      <alignment horizontal="center" vertical="center" wrapText="1"/>
    </xf>
    <xf numFmtId="2" fontId="25" fillId="0" borderId="0" xfId="5" applyNumberFormat="1" applyFont="1" applyFill="1" applyBorder="1" applyAlignment="1" applyProtection="1">
      <alignment horizontal="center" vertical="center" wrapText="1"/>
    </xf>
    <xf numFmtId="164" fontId="21" fillId="0" borderId="0" xfId="5" applyNumberFormat="1" applyFont="1" applyFill="1" applyAlignment="1" applyProtection="1">
      <alignment horizontal="center" vertical="center" wrapText="1"/>
    </xf>
    <xf numFmtId="0" fontId="34" fillId="6" borderId="0" xfId="0" applyFont="1" applyFill="1"/>
    <xf numFmtId="0" fontId="35" fillId="6" borderId="7" xfId="2" applyFont="1" applyFill="1" applyBorder="1"/>
    <xf numFmtId="0" fontId="36" fillId="6" borderId="29" xfId="2" applyFont="1" applyFill="1" applyBorder="1" applyAlignment="1">
      <alignment vertical="center"/>
    </xf>
    <xf numFmtId="0" fontId="35" fillId="6" borderId="14" xfId="2" applyFont="1" applyFill="1" applyBorder="1"/>
    <xf numFmtId="0" fontId="36" fillId="6" borderId="0" xfId="2" applyFont="1" applyFill="1" applyAlignment="1">
      <alignment vertical="center"/>
    </xf>
    <xf numFmtId="0" fontId="35" fillId="6" borderId="32" xfId="2" applyFont="1" applyFill="1" applyBorder="1"/>
    <xf numFmtId="0" fontId="36" fillId="6" borderId="33" xfId="2" applyFont="1" applyFill="1" applyBorder="1" applyAlignment="1">
      <alignment vertical="center"/>
    </xf>
    <xf numFmtId="0" fontId="35" fillId="6" borderId="0" xfId="0" applyFont="1" applyFill="1"/>
    <xf numFmtId="0" fontId="38" fillId="6" borderId="0" xfId="0" applyFont="1" applyFill="1"/>
    <xf numFmtId="0" fontId="40" fillId="6" borderId="0" xfId="0" applyFont="1" applyFill="1" applyAlignment="1">
      <alignment horizontal="center" wrapText="1"/>
    </xf>
    <xf numFmtId="0" fontId="38" fillId="6" borderId="0" xfId="0" applyFont="1" applyFill="1" applyAlignment="1">
      <alignment wrapText="1"/>
    </xf>
    <xf numFmtId="0" fontId="42" fillId="6" borderId="0" xfId="0" applyFont="1" applyFill="1"/>
    <xf numFmtId="0" fontId="43" fillId="6" borderId="0" xfId="0" applyFont="1" applyFill="1"/>
    <xf numFmtId="0" fontId="42" fillId="6" borderId="14" xfId="0" applyFont="1" applyFill="1" applyBorder="1"/>
    <xf numFmtId="0" fontId="42" fillId="6" borderId="31" xfId="0" applyFont="1" applyFill="1" applyBorder="1"/>
    <xf numFmtId="0" fontId="42" fillId="6" borderId="24" xfId="0" applyFont="1" applyFill="1" applyBorder="1"/>
    <xf numFmtId="0" fontId="42" fillId="6" borderId="10" xfId="0" applyFont="1" applyFill="1" applyBorder="1"/>
    <xf numFmtId="0" fontId="42" fillId="6" borderId="70" xfId="0" applyFont="1" applyFill="1" applyBorder="1"/>
    <xf numFmtId="0" fontId="45" fillId="6" borderId="14" xfId="0" applyFont="1" applyFill="1" applyBorder="1" applyAlignment="1">
      <alignment horizontal="left"/>
    </xf>
    <xf numFmtId="0" fontId="42" fillId="6" borderId="0" xfId="0" applyFont="1" applyFill="1" applyAlignment="1">
      <alignment horizontal="center"/>
    </xf>
    <xf numFmtId="0" fontId="45" fillId="6" borderId="0" xfId="0" applyFont="1" applyFill="1" applyAlignment="1">
      <alignment horizontal="center"/>
    </xf>
    <xf numFmtId="0" fontId="42" fillId="6" borderId="31" xfId="0" applyFont="1" applyFill="1" applyBorder="1" applyAlignment="1">
      <alignment horizontal="center"/>
    </xf>
    <xf numFmtId="0" fontId="45" fillId="6" borderId="24" xfId="0" applyFont="1" applyFill="1" applyBorder="1" applyAlignment="1">
      <alignment horizontal="left"/>
    </xf>
    <xf numFmtId="0" fontId="42" fillId="6" borderId="10" xfId="0" applyFont="1" applyFill="1" applyBorder="1" applyAlignment="1">
      <alignment horizontal="center"/>
    </xf>
    <xf numFmtId="0" fontId="45" fillId="6" borderId="10" xfId="0" applyFont="1" applyFill="1" applyBorder="1" applyAlignment="1">
      <alignment horizontal="center"/>
    </xf>
    <xf numFmtId="0" fontId="42" fillId="6" borderId="70" xfId="0" applyFont="1" applyFill="1" applyBorder="1" applyAlignment="1">
      <alignment horizontal="center"/>
    </xf>
    <xf numFmtId="0" fontId="46" fillId="6" borderId="32" xfId="0" applyFont="1" applyFill="1" applyBorder="1" applyAlignment="1">
      <alignment horizontal="left"/>
    </xf>
    <xf numFmtId="0" fontId="35" fillId="6" borderId="33" xfId="0" applyFont="1" applyFill="1" applyBorder="1" applyAlignment="1">
      <alignment horizontal="center"/>
    </xf>
    <xf numFmtId="0" fontId="35" fillId="6" borderId="33" xfId="0" applyFont="1" applyFill="1" applyBorder="1"/>
    <xf numFmtId="0" fontId="46" fillId="6" borderId="33" xfId="0" applyFont="1" applyFill="1" applyBorder="1" applyAlignment="1">
      <alignment horizontal="center"/>
    </xf>
    <xf numFmtId="0" fontId="35" fillId="6" borderId="34" xfId="0" applyFont="1" applyFill="1" applyBorder="1" applyAlignment="1">
      <alignment horizontal="center"/>
    </xf>
    <xf numFmtId="0" fontId="46" fillId="6" borderId="0" xfId="0" applyFont="1" applyFill="1" applyAlignment="1">
      <alignment horizontal="center"/>
    </xf>
    <xf numFmtId="0" fontId="43" fillId="6" borderId="0" xfId="0" applyFont="1" applyFill="1" applyAlignment="1">
      <alignment vertical="center"/>
    </xf>
    <xf numFmtId="0" fontId="36" fillId="6" borderId="0" xfId="0" applyFont="1" applyFill="1" applyAlignment="1">
      <alignment vertical="center"/>
    </xf>
    <xf numFmtId="0" fontId="48" fillId="6" borderId="0" xfId="0" applyFont="1" applyFill="1"/>
    <xf numFmtId="0" fontId="13" fillId="11" borderId="1" xfId="0" applyFont="1" applyFill="1" applyBorder="1" applyAlignment="1">
      <alignment horizontal="center" vertical="center"/>
    </xf>
    <xf numFmtId="0" fontId="13" fillId="12" borderId="1" xfId="0" applyFont="1" applyFill="1" applyBorder="1" applyAlignment="1">
      <alignment horizontal="center" vertical="center"/>
    </xf>
    <xf numFmtId="0" fontId="26" fillId="0" borderId="1" xfId="2" applyFont="1" applyBorder="1" applyAlignment="1" applyProtection="1">
      <alignment horizontal="center" vertical="center" wrapText="1"/>
      <protection locked="0"/>
    </xf>
    <xf numFmtId="0" fontId="36" fillId="6" borderId="0" xfId="0" applyFont="1" applyFill="1" applyAlignment="1">
      <alignment horizontal="center" vertical="center"/>
    </xf>
    <xf numFmtId="0" fontId="46" fillId="6" borderId="0" xfId="0" applyFont="1" applyFill="1" applyAlignment="1">
      <alignment horizontal="left"/>
    </xf>
    <xf numFmtId="0" fontId="35" fillId="6" borderId="0" xfId="0" applyFont="1" applyFill="1" applyAlignment="1">
      <alignment horizontal="center"/>
    </xf>
    <xf numFmtId="0" fontId="36" fillId="6" borderId="51" xfId="0" applyFont="1" applyFill="1" applyBorder="1" applyAlignment="1">
      <alignment horizontal="center" vertical="center"/>
    </xf>
    <xf numFmtId="0" fontId="36" fillId="6" borderId="51" xfId="0" applyFont="1" applyFill="1" applyBorder="1" applyAlignment="1">
      <alignment horizontal="center" vertical="center" wrapText="1"/>
    </xf>
    <xf numFmtId="0" fontId="35" fillId="6" borderId="33" xfId="0" applyFont="1" applyFill="1" applyBorder="1" applyAlignment="1">
      <alignment horizontal="center" vertical="center"/>
    </xf>
    <xf numFmtId="0" fontId="27" fillId="17" borderId="1" xfId="2" applyFont="1" applyFill="1" applyBorder="1" applyAlignment="1" applyProtection="1">
      <alignment horizontal="center" vertical="center" wrapText="1"/>
      <protection locked="0"/>
    </xf>
    <xf numFmtId="0" fontId="16" fillId="12" borderId="1" xfId="0" applyFont="1" applyFill="1" applyBorder="1" applyAlignment="1">
      <alignment horizontal="center" vertical="center" wrapText="1"/>
    </xf>
    <xf numFmtId="0" fontId="16" fillId="12" borderId="27" xfId="0" applyFont="1" applyFill="1" applyBorder="1" applyAlignment="1">
      <alignment horizontal="center" vertical="center" wrapText="1"/>
    </xf>
    <xf numFmtId="0" fontId="49" fillId="0" borderId="1" xfId="2" applyFont="1" applyBorder="1" applyAlignment="1" applyProtection="1">
      <alignment horizontal="center" vertical="center" wrapText="1"/>
      <protection locked="0"/>
    </xf>
    <xf numFmtId="0" fontId="49" fillId="0" borderId="1" xfId="2" applyFont="1" applyBorder="1" applyAlignment="1" applyProtection="1">
      <alignment horizontal="left" vertical="center" wrapText="1"/>
      <protection locked="0"/>
    </xf>
    <xf numFmtId="0" fontId="34" fillId="6" borderId="0" xfId="0" applyFont="1" applyFill="1" applyAlignment="1">
      <alignment horizontal="center" vertical="center"/>
    </xf>
    <xf numFmtId="0" fontId="35" fillId="6" borderId="0" xfId="0" applyFont="1" applyFill="1" applyAlignment="1">
      <alignment horizontal="center" vertical="center"/>
    </xf>
    <xf numFmtId="0" fontId="53" fillId="6" borderId="0" xfId="0" applyFont="1" applyFill="1" applyAlignment="1">
      <alignment horizontal="center" vertical="center"/>
    </xf>
    <xf numFmtId="0" fontId="53" fillId="6" borderId="0" xfId="0" applyFont="1" applyFill="1" applyAlignment="1">
      <alignment horizontal="center" vertical="center" wrapText="1"/>
    </xf>
    <xf numFmtId="0" fontId="55" fillId="6" borderId="0" xfId="0" applyFont="1" applyFill="1" applyAlignment="1">
      <alignment horizontal="center" vertical="center"/>
    </xf>
    <xf numFmtId="0" fontId="48" fillId="6" borderId="0" xfId="0" applyFont="1" applyFill="1" applyAlignment="1">
      <alignment vertical="center" wrapText="1"/>
    </xf>
    <xf numFmtId="1" fontId="36" fillId="9" borderId="68" xfId="0" applyNumberFormat="1" applyFont="1" applyFill="1" applyBorder="1" applyAlignment="1">
      <alignment horizontal="center" vertical="center"/>
    </xf>
    <xf numFmtId="1" fontId="36" fillId="9" borderId="64" xfId="0" applyNumberFormat="1" applyFont="1" applyFill="1" applyBorder="1" applyAlignment="1">
      <alignment horizontal="center" vertical="center"/>
    </xf>
    <xf numFmtId="0" fontId="36" fillId="6" borderId="50" xfId="0" applyFont="1" applyFill="1" applyBorder="1" applyAlignment="1">
      <alignment vertical="center" wrapText="1"/>
    </xf>
    <xf numFmtId="0" fontId="36" fillId="6" borderId="61" xfId="0" applyFont="1" applyFill="1" applyBorder="1" applyAlignment="1">
      <alignment horizontal="center" vertical="center" wrapText="1"/>
    </xf>
    <xf numFmtId="0" fontId="36" fillId="6" borderId="50" xfId="0" applyFont="1" applyFill="1" applyBorder="1" applyAlignment="1">
      <alignment horizontal="center" vertical="center" wrapText="1"/>
    </xf>
    <xf numFmtId="0" fontId="58" fillId="6" borderId="5" xfId="0" applyFont="1" applyFill="1" applyBorder="1" applyAlignment="1">
      <alignment vertical="center" wrapText="1"/>
    </xf>
    <xf numFmtId="0" fontId="58" fillId="6" borderId="8" xfId="0" applyFont="1" applyFill="1" applyBorder="1" applyAlignment="1">
      <alignment vertical="center" wrapText="1"/>
    </xf>
    <xf numFmtId="0" fontId="59" fillId="6" borderId="1" xfId="0" applyFont="1" applyFill="1" applyBorder="1" applyAlignment="1" applyProtection="1">
      <alignment horizontal="center" vertical="center" wrapText="1"/>
      <protection locked="0"/>
    </xf>
    <xf numFmtId="0" fontId="58" fillId="6" borderId="53" xfId="0" applyFont="1" applyFill="1" applyBorder="1" applyAlignment="1">
      <alignment horizontal="center" vertical="center" wrapText="1"/>
    </xf>
    <xf numFmtId="14" fontId="60" fillId="6" borderId="1" xfId="0" applyNumberFormat="1" applyFont="1" applyFill="1" applyBorder="1" applyAlignment="1" applyProtection="1">
      <alignment horizontal="center" vertical="center" wrapText="1"/>
      <protection locked="0"/>
    </xf>
    <xf numFmtId="10" fontId="59" fillId="6" borderId="54" xfId="0" applyNumberFormat="1" applyFont="1" applyFill="1" applyBorder="1" applyAlignment="1">
      <alignment horizontal="center" vertical="center" wrapText="1"/>
    </xf>
    <xf numFmtId="0" fontId="58" fillId="6" borderId="56" xfId="0" applyFont="1" applyFill="1" applyBorder="1" applyAlignment="1">
      <alignment vertical="center" wrapText="1"/>
    </xf>
    <xf numFmtId="0" fontId="58" fillId="6" borderId="56" xfId="0" applyFont="1" applyFill="1" applyBorder="1" applyAlignment="1">
      <alignment horizontal="center" vertical="center" wrapText="1"/>
    </xf>
    <xf numFmtId="14" fontId="59" fillId="6" borderId="1" xfId="0" applyNumberFormat="1" applyFont="1" applyFill="1" applyBorder="1" applyAlignment="1" applyProtection="1">
      <alignment horizontal="center" vertical="center" wrapText="1"/>
      <protection locked="0"/>
    </xf>
    <xf numFmtId="9" fontId="59" fillId="6" borderId="1" xfId="0" applyNumberFormat="1" applyFont="1" applyFill="1" applyBorder="1" applyAlignment="1">
      <alignment horizontal="center" vertical="center" wrapText="1"/>
    </xf>
    <xf numFmtId="0" fontId="59" fillId="0" borderId="1" xfId="0" applyFont="1" applyBorder="1" applyAlignment="1" applyProtection="1">
      <alignment horizontal="center" vertical="center" wrapText="1"/>
      <protection locked="0"/>
    </xf>
    <xf numFmtId="14" fontId="59" fillId="0" borderId="1" xfId="0" applyNumberFormat="1" applyFont="1" applyBorder="1" applyAlignment="1" applyProtection="1">
      <alignment horizontal="center" vertical="center" wrapText="1"/>
      <protection locked="0"/>
    </xf>
    <xf numFmtId="0" fontId="58" fillId="6" borderId="1" xfId="0" applyFont="1" applyFill="1" applyBorder="1" applyAlignment="1">
      <alignment vertical="center" wrapText="1"/>
    </xf>
    <xf numFmtId="0" fontId="58" fillId="6" borderId="56" xfId="0" applyFont="1" applyFill="1" applyBorder="1" applyAlignment="1">
      <alignment horizontal="center" vertical="center"/>
    </xf>
    <xf numFmtId="9" fontId="59" fillId="6" borderId="1" xfId="0" applyNumberFormat="1" applyFont="1" applyFill="1" applyBorder="1" applyAlignment="1">
      <alignment horizontal="center" vertical="center"/>
    </xf>
    <xf numFmtId="0" fontId="42" fillId="6" borderId="0" xfId="0" applyFont="1" applyFill="1" applyAlignment="1">
      <alignment horizontal="center" vertical="center"/>
    </xf>
    <xf numFmtId="0" fontId="42" fillId="6" borderId="10" xfId="0" applyFont="1" applyFill="1" applyBorder="1" applyAlignment="1">
      <alignment horizontal="center" vertical="center"/>
    </xf>
    <xf numFmtId="0" fontId="21" fillId="5" borderId="0" xfId="0" applyFont="1" applyFill="1" applyAlignment="1">
      <alignment horizontal="center" vertical="center" wrapText="1"/>
    </xf>
    <xf numFmtId="0" fontId="5" fillId="5" borderId="0" xfId="0" applyFont="1" applyFill="1" applyAlignment="1">
      <alignment horizontal="center" vertical="center" wrapText="1"/>
    </xf>
    <xf numFmtId="0" fontId="24" fillId="5" borderId="0" xfId="0" applyFont="1" applyFill="1" applyAlignment="1">
      <alignment horizontal="center" vertical="center" wrapText="1"/>
    </xf>
    <xf numFmtId="0" fontId="25" fillId="5" borderId="0" xfId="0" applyFont="1" applyFill="1" applyAlignment="1">
      <alignment horizontal="center" vertical="center" wrapText="1"/>
    </xf>
    <xf numFmtId="0" fontId="25" fillId="5" borderId="11" xfId="0" applyFont="1" applyFill="1" applyBorder="1" applyAlignment="1">
      <alignment vertical="center" wrapText="1"/>
    </xf>
    <xf numFmtId="0" fontId="26" fillId="5" borderId="0" xfId="0" applyFont="1" applyFill="1" applyAlignment="1">
      <alignment horizontal="center" vertical="center" wrapText="1"/>
    </xf>
    <xf numFmtId="0" fontId="27" fillId="5" borderId="0" xfId="0" applyFont="1" applyFill="1" applyAlignment="1">
      <alignment vertical="center" wrapText="1"/>
    </xf>
    <xf numFmtId="0" fontId="25" fillId="5" borderId="0" xfId="0" applyFont="1" applyFill="1" applyAlignment="1">
      <alignment vertical="center" wrapText="1"/>
    </xf>
    <xf numFmtId="0" fontId="27" fillId="5" borderId="1" xfId="0" applyFont="1" applyFill="1" applyBorder="1" applyAlignment="1">
      <alignment horizontal="center" vertical="center" wrapText="1"/>
    </xf>
    <xf numFmtId="0" fontId="27" fillId="5" borderId="1" xfId="0" applyFont="1" applyFill="1" applyBorder="1" applyAlignment="1">
      <alignment vertical="center" wrapText="1"/>
    </xf>
    <xf numFmtId="0" fontId="26" fillId="6" borderId="0" xfId="0" applyFont="1" applyFill="1" applyAlignment="1">
      <alignment horizontal="center" vertical="center" wrapText="1"/>
    </xf>
    <xf numFmtId="0" fontId="49" fillId="6" borderId="1" xfId="0" applyFont="1" applyFill="1" applyBorder="1" applyAlignment="1" applyProtection="1">
      <alignment horizontal="center" vertical="center" wrapText="1"/>
      <protection locked="0"/>
    </xf>
    <xf numFmtId="14" fontId="52" fillId="6" borderId="1" xfId="0" applyNumberFormat="1" applyFont="1" applyFill="1" applyBorder="1" applyAlignment="1" applyProtection="1">
      <alignment horizontal="center" vertical="center" wrapText="1"/>
      <protection locked="0"/>
    </xf>
    <xf numFmtId="14" fontId="26" fillId="6" borderId="75" xfId="0" applyNumberFormat="1" applyFont="1" applyFill="1" applyBorder="1" applyAlignment="1" applyProtection="1">
      <alignment vertical="center" wrapText="1"/>
      <protection locked="0"/>
    </xf>
    <xf numFmtId="14" fontId="49" fillId="6" borderId="1" xfId="0" applyNumberFormat="1" applyFont="1" applyFill="1" applyBorder="1" applyAlignment="1" applyProtection="1">
      <alignment horizontal="center" vertical="center" wrapText="1"/>
      <protection locked="0"/>
    </xf>
    <xf numFmtId="14" fontId="26" fillId="6" borderId="76" xfId="0" applyNumberFormat="1" applyFont="1" applyFill="1" applyBorder="1" applyAlignment="1" applyProtection="1">
      <alignment vertical="center" wrapText="1"/>
      <protection locked="0"/>
    </xf>
    <xf numFmtId="0" fontId="49" fillId="0" borderId="1" xfId="0" applyFont="1" applyBorder="1" applyAlignment="1" applyProtection="1">
      <alignment horizontal="center" vertical="center" wrapText="1"/>
      <protection locked="0"/>
    </xf>
    <xf numFmtId="14" fontId="49" fillId="0" borderId="1" xfId="0" applyNumberFormat="1" applyFont="1" applyBorder="1" applyAlignment="1" applyProtection="1">
      <alignment horizontal="center" vertical="center" wrapText="1"/>
      <protection locked="0"/>
    </xf>
    <xf numFmtId="0" fontId="49" fillId="6" borderId="1" xfId="2" applyFont="1" applyFill="1" applyBorder="1" applyAlignment="1" applyProtection="1">
      <alignment horizontal="center" vertical="center" wrapText="1"/>
      <protection locked="0"/>
    </xf>
    <xf numFmtId="0" fontId="49" fillId="0" borderId="1" xfId="0" applyFont="1" applyBorder="1" applyAlignment="1" applyProtection="1">
      <alignment vertical="center" wrapText="1"/>
      <protection locked="0"/>
    </xf>
    <xf numFmtId="14" fontId="49" fillId="0" borderId="1" xfId="0" applyNumberFormat="1" applyFont="1" applyBorder="1" applyAlignment="1" applyProtection="1">
      <alignment vertical="center" wrapText="1"/>
      <protection locked="0"/>
    </xf>
    <xf numFmtId="0" fontId="49" fillId="6" borderId="1" xfId="2" applyFont="1" applyFill="1" applyBorder="1" applyAlignment="1" applyProtection="1">
      <alignment vertical="center" wrapText="1"/>
      <protection locked="0"/>
    </xf>
    <xf numFmtId="2" fontId="27" fillId="18" borderId="1" xfId="5" applyNumberFormat="1" applyFont="1" applyFill="1" applyBorder="1" applyAlignment="1" applyProtection="1">
      <alignment horizontal="center" vertical="center" wrapText="1"/>
    </xf>
    <xf numFmtId="0" fontId="27" fillId="18" borderId="1" xfId="2" applyFont="1" applyFill="1" applyBorder="1" applyAlignment="1" applyProtection="1">
      <alignment horizontal="center" vertical="center" wrapText="1"/>
      <protection locked="0"/>
    </xf>
    <xf numFmtId="0" fontId="16" fillId="0" borderId="72" xfId="0" applyFont="1" applyBorder="1" applyAlignment="1">
      <alignment horizontal="left" vertical="center" wrapText="1"/>
    </xf>
    <xf numFmtId="0" fontId="13" fillId="11" borderId="72" xfId="0" applyFont="1" applyFill="1" applyBorder="1" applyAlignment="1">
      <alignment horizontal="center" vertical="center"/>
    </xf>
    <xf numFmtId="0" fontId="14" fillId="0" borderId="72" xfId="0" applyFont="1" applyBorder="1" applyAlignment="1">
      <alignment horizontal="center" vertical="top"/>
    </xf>
    <xf numFmtId="0" fontId="16" fillId="12" borderId="72" xfId="0" applyFont="1" applyFill="1" applyBorder="1" applyAlignment="1">
      <alignment horizontal="center" vertical="top" wrapText="1"/>
    </xf>
    <xf numFmtId="0" fontId="16" fillId="12" borderId="72" xfId="0" applyFont="1" applyFill="1" applyBorder="1" applyAlignment="1">
      <alignment horizontal="center" vertical="top"/>
    </xf>
    <xf numFmtId="0" fontId="13" fillId="11" borderId="72" xfId="0" applyFont="1" applyFill="1" applyBorder="1" applyAlignment="1">
      <alignment horizontal="center" vertical="top" wrapText="1"/>
    </xf>
    <xf numFmtId="0" fontId="20" fillId="6" borderId="72" xfId="0" applyFont="1" applyFill="1" applyBorder="1" applyAlignment="1">
      <alignment horizontal="center" vertical="top"/>
    </xf>
    <xf numFmtId="0" fontId="20" fillId="6" borderId="72" xfId="0" applyFont="1" applyFill="1" applyBorder="1" applyAlignment="1">
      <alignment vertical="top" wrapText="1"/>
    </xf>
    <xf numFmtId="0" fontId="14" fillId="0" borderId="72" xfId="0" applyFont="1" applyBorder="1" applyAlignment="1">
      <alignment vertical="top" wrapText="1"/>
    </xf>
    <xf numFmtId="0" fontId="19" fillId="6" borderId="72" xfId="0" applyFont="1" applyFill="1" applyBorder="1" applyAlignment="1">
      <alignment horizontal="left" vertical="center" wrapText="1"/>
    </xf>
    <xf numFmtId="0" fontId="13" fillId="11" borderId="72" xfId="0" applyFont="1" applyFill="1" applyBorder="1" applyAlignment="1">
      <alignment horizontal="center" vertical="center" wrapText="1"/>
    </xf>
    <xf numFmtId="0" fontId="13" fillId="12" borderId="72" xfId="0" applyFont="1" applyFill="1" applyBorder="1" applyAlignment="1">
      <alignment horizontal="center" vertical="center" wrapText="1"/>
    </xf>
    <xf numFmtId="0" fontId="19" fillId="6" borderId="72" xfId="0" applyFont="1" applyFill="1" applyBorder="1" applyAlignment="1">
      <alignment horizontal="center" vertical="center" wrapText="1"/>
    </xf>
    <xf numFmtId="0" fontId="14" fillId="0" borderId="72" xfId="0" applyFont="1" applyBorder="1" applyAlignment="1">
      <alignment horizontal="center" vertical="center"/>
    </xf>
    <xf numFmtId="0" fontId="16" fillId="12" borderId="72" xfId="0" applyFont="1" applyFill="1" applyBorder="1" applyAlignment="1">
      <alignment horizontal="center" vertical="center" wrapText="1"/>
    </xf>
    <xf numFmtId="0" fontId="14" fillId="12" borderId="72" xfId="0" applyFont="1" applyFill="1" applyBorder="1" applyAlignment="1">
      <alignment horizontal="center" vertical="center" wrapText="1"/>
    </xf>
    <xf numFmtId="0" fontId="14" fillId="6" borderId="72" xfId="0" applyFont="1" applyFill="1" applyBorder="1" applyAlignment="1">
      <alignment horizontal="center" vertical="center"/>
    </xf>
    <xf numFmtId="0" fontId="13" fillId="0" borderId="72" xfId="0" applyFont="1" applyBorder="1" applyAlignment="1">
      <alignment horizontal="center" vertical="center"/>
    </xf>
    <xf numFmtId="0" fontId="13" fillId="12" borderId="72" xfId="0" applyFont="1" applyFill="1" applyBorder="1" applyAlignment="1">
      <alignment horizontal="center" vertical="center"/>
    </xf>
    <xf numFmtId="14" fontId="13" fillId="0" borderId="72" xfId="0" applyNumberFormat="1" applyFont="1" applyBorder="1" applyAlignment="1">
      <alignment horizontal="center" vertical="center"/>
    </xf>
    <xf numFmtId="0" fontId="19" fillId="6" borderId="72" xfId="0" applyFont="1" applyFill="1" applyBorder="1" applyAlignment="1">
      <alignment horizontal="center" vertical="center"/>
    </xf>
    <xf numFmtId="0" fontId="13" fillId="6" borderId="72" xfId="0" applyFont="1" applyFill="1" applyBorder="1" applyAlignment="1">
      <alignment vertical="center"/>
    </xf>
    <xf numFmtId="0" fontId="13" fillId="0" borderId="72" xfId="0" applyFont="1" applyBorder="1" applyAlignment="1">
      <alignment vertical="center"/>
    </xf>
    <xf numFmtId="0" fontId="14" fillId="0" borderId="72" xfId="0" applyFont="1" applyBorder="1" applyAlignment="1">
      <alignment vertical="center"/>
    </xf>
    <xf numFmtId="0" fontId="20" fillId="6" borderId="72" xfId="0" applyFont="1" applyFill="1" applyBorder="1" applyAlignment="1">
      <alignment vertical="center"/>
    </xf>
    <xf numFmtId="0" fontId="14" fillId="6" borderId="72" xfId="0" applyFont="1" applyFill="1" applyBorder="1" applyAlignment="1">
      <alignment vertical="center"/>
    </xf>
    <xf numFmtId="0" fontId="66" fillId="0" borderId="72" xfId="0" applyFont="1" applyBorder="1" applyAlignment="1">
      <alignment wrapText="1"/>
    </xf>
    <xf numFmtId="0" fontId="66" fillId="0" borderId="72" xfId="0" applyFont="1" applyBorder="1" applyAlignment="1">
      <alignment horizontal="center" vertical="center" wrapText="1"/>
    </xf>
    <xf numFmtId="0" fontId="16" fillId="0" borderId="72" xfId="0" applyFont="1" applyBorder="1" applyAlignment="1">
      <alignment horizontal="center" wrapText="1"/>
    </xf>
    <xf numFmtId="0" fontId="19" fillId="6" borderId="72" xfId="0" applyFont="1" applyFill="1" applyBorder="1" applyAlignment="1">
      <alignment horizontal="center" wrapText="1"/>
    </xf>
    <xf numFmtId="0" fontId="66" fillId="6" borderId="72" xfId="0" applyFont="1" applyFill="1" applyBorder="1" applyAlignment="1">
      <alignment wrapText="1"/>
    </xf>
    <xf numFmtId="0" fontId="67" fillId="0" borderId="72" xfId="0" applyFont="1" applyBorder="1" applyAlignment="1">
      <alignment horizontal="center"/>
    </xf>
    <xf numFmtId="0" fontId="68" fillId="0" borderId="72" xfId="0" applyFont="1" applyBorder="1"/>
    <xf numFmtId="0" fontId="69" fillId="6" borderId="72" xfId="0" applyFont="1" applyFill="1" applyBorder="1" applyAlignment="1">
      <alignment horizontal="center"/>
    </xf>
    <xf numFmtId="0" fontId="19" fillId="6" borderId="72" xfId="0" applyFont="1" applyFill="1" applyBorder="1" applyAlignment="1">
      <alignment horizontal="left" vertical="center"/>
    </xf>
    <xf numFmtId="0" fontId="66" fillId="6" borderId="72" xfId="0" applyFont="1" applyFill="1" applyBorder="1" applyAlignment="1">
      <alignment vertical="top" wrapText="1"/>
    </xf>
    <xf numFmtId="0" fontId="14" fillId="6" borderId="72" xfId="0" applyFont="1" applyFill="1" applyBorder="1" applyAlignment="1">
      <alignment horizontal="center" vertical="top"/>
    </xf>
    <xf numFmtId="0" fontId="14" fillId="0" borderId="72" xfId="2" applyFont="1" applyBorder="1" applyAlignment="1" applyProtection="1">
      <alignment vertical="top" wrapText="1"/>
      <protection locked="0"/>
    </xf>
    <xf numFmtId="0" fontId="66" fillId="6" borderId="72" xfId="0" applyFont="1" applyFill="1" applyBorder="1" applyAlignment="1">
      <alignment horizontal="justify" vertical="top" wrapText="1"/>
    </xf>
    <xf numFmtId="0" fontId="14" fillId="6" borderId="72" xfId="0" applyFont="1" applyFill="1" applyBorder="1" applyAlignment="1">
      <alignment horizontal="center" vertical="center" wrapText="1"/>
    </xf>
    <xf numFmtId="0" fontId="70" fillId="6" borderId="72" xfId="0" applyFont="1" applyFill="1" applyBorder="1" applyAlignment="1">
      <alignment horizontal="center" vertical="top" wrapText="1"/>
    </xf>
    <xf numFmtId="0" fontId="14" fillId="6" borderId="72" xfId="0" applyFont="1" applyFill="1" applyBorder="1" applyAlignment="1">
      <alignment vertical="top" wrapText="1"/>
    </xf>
    <xf numFmtId="0" fontId="19" fillId="6" borderId="72" xfId="0" applyFont="1" applyFill="1" applyBorder="1" applyAlignment="1">
      <alignment vertical="center" wrapText="1"/>
    </xf>
    <xf numFmtId="0" fontId="66" fillId="0" borderId="72" xfId="2" applyFont="1" applyBorder="1" applyAlignment="1" applyProtection="1">
      <alignment horizontal="center" vertical="top" wrapText="1"/>
      <protection locked="0"/>
    </xf>
    <xf numFmtId="0" fontId="70" fillId="6" borderId="72" xfId="0" applyFont="1" applyFill="1" applyBorder="1" applyAlignment="1">
      <alignment horizontal="center" vertical="center" wrapText="1"/>
    </xf>
    <xf numFmtId="0" fontId="20" fillId="6" borderId="72" xfId="0" applyFont="1" applyFill="1" applyBorder="1" applyAlignment="1">
      <alignment vertical="center" wrapText="1"/>
    </xf>
    <xf numFmtId="0" fontId="14" fillId="0" borderId="72" xfId="2" applyFont="1" applyBorder="1" applyAlignment="1" applyProtection="1">
      <alignment horizontal="center" vertical="top" wrapText="1"/>
      <protection locked="0"/>
    </xf>
    <xf numFmtId="0" fontId="66" fillId="6" borderId="72" xfId="0" applyFont="1" applyFill="1" applyBorder="1" applyAlignment="1">
      <alignment vertical="center" wrapText="1"/>
    </xf>
    <xf numFmtId="0" fontId="66" fillId="6" borderId="72" xfId="0" applyFont="1" applyFill="1" applyBorder="1" applyAlignment="1">
      <alignment horizontal="justify" vertical="center" wrapText="1"/>
    </xf>
    <xf numFmtId="0" fontId="66" fillId="0" borderId="72" xfId="2" applyFont="1" applyBorder="1" applyAlignment="1" applyProtection="1">
      <alignment horizontal="left" vertical="top" wrapText="1"/>
      <protection locked="0"/>
    </xf>
    <xf numFmtId="0" fontId="14" fillId="12" borderId="72" xfId="0" applyFont="1" applyFill="1" applyBorder="1" applyAlignment="1">
      <alignment vertical="center"/>
    </xf>
    <xf numFmtId="0" fontId="14" fillId="12" borderId="72" xfId="0" applyFont="1" applyFill="1" applyBorder="1" applyAlignment="1">
      <alignment vertical="top"/>
    </xf>
    <xf numFmtId="0" fontId="66" fillId="0" borderId="72" xfId="0" applyFont="1" applyBorder="1" applyAlignment="1">
      <alignment vertical="top" wrapText="1"/>
    </xf>
    <xf numFmtId="0" fontId="20" fillId="6" borderId="72" xfId="0" applyFont="1" applyFill="1" applyBorder="1" applyAlignment="1">
      <alignment wrapText="1"/>
    </xf>
    <xf numFmtId="0" fontId="74" fillId="6" borderId="72" xfId="0" applyFont="1" applyFill="1" applyBorder="1"/>
    <xf numFmtId="0" fontId="66" fillId="12" borderId="72" xfId="0" applyFont="1" applyFill="1" applyBorder="1" applyAlignment="1">
      <alignment horizontal="center" vertical="top" wrapText="1"/>
    </xf>
    <xf numFmtId="0" fontId="14" fillId="0" borderId="72" xfId="2" applyFont="1" applyBorder="1" applyAlignment="1" applyProtection="1">
      <alignment vertical="center" wrapText="1"/>
      <protection locked="0"/>
    </xf>
    <xf numFmtId="0" fontId="66" fillId="6" borderId="72" xfId="0" applyFont="1" applyFill="1" applyBorder="1" applyAlignment="1">
      <alignment horizontal="center" vertical="center" wrapText="1"/>
    </xf>
    <xf numFmtId="0" fontId="14" fillId="6" borderId="72" xfId="0" applyFont="1" applyFill="1" applyBorder="1" applyAlignment="1">
      <alignment horizontal="justify" vertical="center" wrapText="1"/>
    </xf>
    <xf numFmtId="0" fontId="19" fillId="6" borderId="72" xfId="0" applyFont="1" applyFill="1" applyBorder="1" applyAlignment="1">
      <alignment vertical="top" wrapText="1"/>
    </xf>
    <xf numFmtId="0" fontId="66" fillId="0" borderId="72" xfId="2" applyFont="1" applyBorder="1" applyAlignment="1" applyProtection="1">
      <alignment horizontal="center" vertical="center" wrapText="1"/>
      <protection locked="0"/>
    </xf>
    <xf numFmtId="0" fontId="14" fillId="0" borderId="72" xfId="2" applyFont="1" applyBorder="1" applyAlignment="1" applyProtection="1">
      <alignment horizontal="center" vertical="center" wrapText="1"/>
      <protection locked="0"/>
    </xf>
    <xf numFmtId="0" fontId="14" fillId="6" borderId="72" xfId="0" applyFont="1" applyFill="1" applyBorder="1" applyAlignment="1">
      <alignment horizontal="justify" vertical="top" wrapText="1"/>
    </xf>
    <xf numFmtId="0" fontId="66" fillId="0" borderId="72" xfId="2" applyFont="1" applyBorder="1" applyAlignment="1" applyProtection="1">
      <alignment horizontal="left" vertical="center" wrapText="1"/>
      <protection locked="0"/>
    </xf>
    <xf numFmtId="0" fontId="14" fillId="0" borderId="72" xfId="0" applyFont="1" applyBorder="1" applyAlignment="1">
      <alignment vertical="top"/>
    </xf>
    <xf numFmtId="0" fontId="67" fillId="0" borderId="72" xfId="0" applyFont="1" applyBorder="1"/>
    <xf numFmtId="0" fontId="67" fillId="0" borderId="72" xfId="0" applyFont="1" applyBorder="1" applyAlignment="1">
      <alignment vertical="top"/>
    </xf>
    <xf numFmtId="0" fontId="66" fillId="6" borderId="72" xfId="0" applyFont="1" applyFill="1" applyBorder="1" applyAlignment="1">
      <alignment vertical="center"/>
    </xf>
    <xf numFmtId="0" fontId="14" fillId="0" borderId="72" xfId="0" applyFont="1" applyBorder="1"/>
    <xf numFmtId="0" fontId="14" fillId="0" borderId="72" xfId="0" applyFont="1" applyBorder="1" applyAlignment="1">
      <alignment horizontal="justify" vertical="center" wrapText="1"/>
    </xf>
    <xf numFmtId="0" fontId="66" fillId="2" borderId="72" xfId="0" applyFont="1" applyFill="1" applyBorder="1" applyAlignment="1">
      <alignment vertical="center"/>
    </xf>
    <xf numFmtId="0" fontId="14" fillId="0" borderId="72" xfId="0" applyFont="1" applyBorder="1" applyAlignment="1">
      <alignment horizontal="center" vertical="center" wrapText="1"/>
    </xf>
    <xf numFmtId="0" fontId="66" fillId="0" borderId="0" xfId="0" applyFont="1" applyAlignment="1">
      <alignment wrapText="1"/>
    </xf>
    <xf numFmtId="0" fontId="66" fillId="0" borderId="0" xfId="0" applyFont="1" applyAlignment="1">
      <alignment horizontal="center" vertical="center" wrapText="1"/>
    </xf>
    <xf numFmtId="0" fontId="66" fillId="0" borderId="0" xfId="0" applyFont="1" applyAlignment="1">
      <alignment vertical="top" wrapText="1"/>
    </xf>
    <xf numFmtId="0" fontId="16" fillId="0" borderId="0" xfId="0" applyFont="1" applyAlignment="1">
      <alignment horizontal="center" wrapText="1"/>
    </xf>
    <xf numFmtId="0" fontId="68" fillId="0" borderId="0" xfId="0" applyFont="1"/>
    <xf numFmtId="0" fontId="67" fillId="0" borderId="0" xfId="0" applyFont="1"/>
    <xf numFmtId="14" fontId="14" fillId="0" borderId="16" xfId="0" applyNumberFormat="1" applyFont="1" applyBorder="1" applyAlignment="1">
      <alignment horizontal="left" vertical="center"/>
    </xf>
    <xf numFmtId="0" fontId="16" fillId="12" borderId="1" xfId="0" applyFont="1" applyFill="1" applyBorder="1" applyAlignment="1">
      <alignment horizontal="center" vertical="center"/>
    </xf>
    <xf numFmtId="0" fontId="13" fillId="12" borderId="2" xfId="0" applyFont="1" applyFill="1" applyBorder="1" applyAlignment="1">
      <alignment horizontal="center" wrapText="1"/>
    </xf>
    <xf numFmtId="0" fontId="13" fillId="12" borderId="2" xfId="0" applyFont="1" applyFill="1" applyBorder="1" applyAlignment="1">
      <alignment horizontal="center" vertical="center" wrapText="1"/>
    </xf>
    <xf numFmtId="0" fontId="66" fillId="6" borderId="25" xfId="0" applyFont="1" applyFill="1" applyBorder="1" applyAlignment="1">
      <alignment horizontal="justify" vertical="top" wrapText="1"/>
    </xf>
    <xf numFmtId="0" fontId="66" fillId="6" borderId="28" xfId="0" applyFont="1" applyFill="1" applyBorder="1" applyAlignment="1">
      <alignment horizontal="justify" vertical="top" wrapText="1"/>
    </xf>
    <xf numFmtId="0" fontId="66" fillId="0" borderId="25"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vertical="top" wrapText="1"/>
    </xf>
    <xf numFmtId="0" fontId="14" fillId="6" borderId="26" xfId="0" applyFont="1" applyFill="1" applyBorder="1" applyAlignment="1">
      <alignment vertical="top" wrapText="1"/>
    </xf>
    <xf numFmtId="0" fontId="14" fillId="0" borderId="0" xfId="0" applyFont="1" applyAlignment="1">
      <alignment vertical="top"/>
    </xf>
    <xf numFmtId="0" fontId="66" fillId="6" borderId="0" xfId="0" applyFont="1" applyFill="1" applyAlignment="1">
      <alignment vertical="center"/>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66" fillId="6" borderId="72" xfId="2" applyFont="1" applyFill="1" applyBorder="1" applyAlignment="1" applyProtection="1">
      <alignment horizontal="justify" vertical="top" wrapText="1"/>
      <protection locked="0"/>
    </xf>
    <xf numFmtId="0" fontId="72" fillId="6" borderId="72" xfId="2" applyFont="1" applyFill="1" applyBorder="1" applyAlignment="1" applyProtection="1">
      <alignment horizontal="justify" vertical="top" wrapText="1"/>
      <protection locked="0"/>
    </xf>
    <xf numFmtId="0" fontId="67" fillId="0" borderId="72" xfId="0" applyFont="1" applyBorder="1" applyAlignment="1">
      <alignment horizontal="center"/>
    </xf>
    <xf numFmtId="0" fontId="16" fillId="0" borderId="72" xfId="0" applyFont="1" applyBorder="1" applyAlignment="1">
      <alignment horizontal="center" vertical="center" wrapText="1"/>
    </xf>
    <xf numFmtId="0" fontId="16" fillId="0" borderId="72" xfId="0" applyFont="1" applyBorder="1" applyAlignment="1">
      <alignment horizontal="left" vertical="center" wrapText="1"/>
    </xf>
    <xf numFmtId="0" fontId="16" fillId="6" borderId="72" xfId="0" applyFont="1" applyFill="1" applyBorder="1" applyAlignment="1">
      <alignment horizontal="left" vertical="center" wrapText="1"/>
    </xf>
    <xf numFmtId="0" fontId="66" fillId="0" borderId="72" xfId="2" applyFont="1" applyBorder="1" applyAlignment="1" applyProtection="1">
      <alignment horizontal="justify" vertical="top" wrapText="1"/>
      <protection locked="0"/>
    </xf>
    <xf numFmtId="0" fontId="13" fillId="0" borderId="72" xfId="0" applyFont="1" applyBorder="1" applyAlignment="1">
      <alignment horizontal="center" vertical="center"/>
    </xf>
    <xf numFmtId="0" fontId="66" fillId="0" borderId="72" xfId="0" applyFont="1" applyBorder="1" applyAlignment="1">
      <alignment horizontal="left" vertical="top" wrapText="1"/>
    </xf>
    <xf numFmtId="0" fontId="13" fillId="12" borderId="72" xfId="0" applyFont="1" applyFill="1" applyBorder="1" applyAlignment="1">
      <alignment horizontal="center" vertical="center" wrapText="1"/>
    </xf>
    <xf numFmtId="0" fontId="13" fillId="6" borderId="72" xfId="0" applyFont="1" applyFill="1" applyBorder="1" applyAlignment="1">
      <alignment horizontal="left" vertical="center"/>
    </xf>
    <xf numFmtId="0" fontId="14" fillId="6" borderId="72" xfId="0" applyFont="1" applyFill="1" applyBorder="1" applyAlignment="1">
      <alignment horizontal="left" vertical="center" wrapText="1"/>
    </xf>
    <xf numFmtId="0" fontId="13" fillId="11" borderId="72" xfId="0" applyFont="1" applyFill="1" applyBorder="1" applyAlignment="1">
      <alignment horizontal="center" vertical="center"/>
    </xf>
    <xf numFmtId="0" fontId="13" fillId="11" borderId="72" xfId="0" applyFont="1" applyFill="1" applyBorder="1" applyAlignment="1">
      <alignment horizontal="center" vertical="center" wrapText="1"/>
    </xf>
    <xf numFmtId="0" fontId="13" fillId="12" borderId="72" xfId="0" applyFont="1" applyFill="1" applyBorder="1" applyAlignment="1">
      <alignment horizontal="center" vertical="center"/>
    </xf>
    <xf numFmtId="0" fontId="14" fillId="0" borderId="72" xfId="0" applyFont="1" applyBorder="1" applyAlignment="1">
      <alignment horizontal="left" vertical="top" wrapText="1"/>
    </xf>
    <xf numFmtId="14" fontId="13" fillId="0" borderId="72" xfId="0" applyNumberFormat="1" applyFont="1" applyBorder="1" applyAlignment="1">
      <alignment horizontal="center" vertical="center"/>
    </xf>
    <xf numFmtId="0" fontId="16" fillId="12" borderId="72" xfId="0" applyFont="1" applyFill="1" applyBorder="1" applyAlignment="1">
      <alignment horizontal="center" vertical="center" wrapText="1"/>
    </xf>
    <xf numFmtId="0" fontId="16" fillId="12" borderId="72" xfId="0" applyFont="1" applyFill="1" applyBorder="1" applyAlignment="1">
      <alignment horizontal="center" vertical="center"/>
    </xf>
    <xf numFmtId="0" fontId="16" fillId="12" borderId="72" xfId="0" applyFont="1" applyFill="1" applyBorder="1" applyAlignment="1">
      <alignment horizontal="center" wrapText="1"/>
    </xf>
    <xf numFmtId="0" fontId="14" fillId="0" borderId="72" xfId="0" applyFont="1" applyBorder="1" applyAlignment="1">
      <alignment horizontal="left" vertical="center" wrapText="1"/>
    </xf>
    <xf numFmtId="0" fontId="14" fillId="0" borderId="72" xfId="0" applyFont="1" applyBorder="1" applyAlignment="1">
      <alignment horizontal="left" vertical="center"/>
    </xf>
    <xf numFmtId="0" fontId="67" fillId="0" borderId="1" xfId="0" applyFont="1" applyBorder="1" applyAlignment="1">
      <alignment horizontal="center"/>
    </xf>
    <xf numFmtId="0" fontId="14" fillId="0" borderId="6" xfId="0" applyFont="1" applyBorder="1" applyAlignment="1">
      <alignment horizontal="justify" vertical="center" wrapText="1"/>
    </xf>
    <xf numFmtId="0" fontId="14" fillId="0" borderId="19" xfId="0" applyFont="1" applyBorder="1" applyAlignment="1">
      <alignment horizontal="justify" vertical="center"/>
    </xf>
    <xf numFmtId="0" fontId="14" fillId="0" borderId="16" xfId="0" applyFont="1" applyBorder="1" applyAlignment="1">
      <alignment horizontal="justify" vertical="center"/>
    </xf>
    <xf numFmtId="0" fontId="16" fillId="0" borderId="1" xfId="0" applyFont="1" applyBorder="1" applyAlignment="1">
      <alignment horizontal="left" vertical="center" wrapText="1"/>
    </xf>
    <xf numFmtId="0" fontId="67" fillId="0" borderId="19" xfId="0" applyFont="1" applyBorder="1" applyAlignment="1">
      <alignment horizontal="center"/>
    </xf>
    <xf numFmtId="0" fontId="13" fillId="6" borderId="6" xfId="0" applyFont="1" applyFill="1" applyBorder="1" applyAlignment="1">
      <alignment horizontal="left" vertical="center"/>
    </xf>
    <xf numFmtId="0" fontId="13" fillId="6" borderId="19" xfId="0" applyFont="1" applyFill="1" applyBorder="1" applyAlignment="1">
      <alignment horizontal="left" vertical="center"/>
    </xf>
    <xf numFmtId="0" fontId="13" fillId="6" borderId="16" xfId="0" applyFont="1" applyFill="1" applyBorder="1" applyAlignment="1">
      <alignment horizontal="left" vertical="center"/>
    </xf>
    <xf numFmtId="0" fontId="14" fillId="6" borderId="6" xfId="0" applyFont="1" applyFill="1" applyBorder="1" applyAlignment="1">
      <alignment horizontal="justify" vertical="center"/>
    </xf>
    <xf numFmtId="0" fontId="14" fillId="6" borderId="19" xfId="0" applyFont="1" applyFill="1" applyBorder="1" applyAlignment="1">
      <alignment horizontal="justify" vertical="center"/>
    </xf>
    <xf numFmtId="0" fontId="14" fillId="6" borderId="16" xfId="0" applyFont="1" applyFill="1" applyBorder="1" applyAlignment="1">
      <alignment horizontal="justify" vertical="center"/>
    </xf>
    <xf numFmtId="0" fontId="14" fillId="0" borderId="6" xfId="0" applyFont="1" applyBorder="1" applyAlignment="1">
      <alignment horizontal="left" vertical="center"/>
    </xf>
    <xf numFmtId="0" fontId="14" fillId="0" borderId="19" xfId="0" applyFont="1" applyBorder="1" applyAlignment="1">
      <alignment horizontal="left" vertical="center"/>
    </xf>
    <xf numFmtId="0" fontId="14" fillId="0" borderId="16" xfId="0" applyFont="1" applyBorder="1" applyAlignment="1">
      <alignment horizontal="left" vertical="center"/>
    </xf>
    <xf numFmtId="0" fontId="13" fillId="12" borderId="6" xfId="0" applyFont="1" applyFill="1" applyBorder="1" applyAlignment="1">
      <alignment horizontal="center" vertical="center" wrapText="1"/>
    </xf>
    <xf numFmtId="0" fontId="13" fillId="12" borderId="19" xfId="0" applyFont="1" applyFill="1" applyBorder="1" applyAlignment="1">
      <alignment horizontal="center" vertical="center" wrapText="1"/>
    </xf>
    <xf numFmtId="0" fontId="13" fillId="12" borderId="16" xfId="0" applyFont="1" applyFill="1" applyBorder="1" applyAlignment="1">
      <alignment horizontal="center" vertical="center" wrapText="1"/>
    </xf>
    <xf numFmtId="0" fontId="13" fillId="11" borderId="6" xfId="0" applyFont="1" applyFill="1" applyBorder="1" applyAlignment="1">
      <alignment horizontal="center" vertical="center"/>
    </xf>
    <xf numFmtId="0" fontId="13" fillId="11" borderId="19" xfId="0" applyFont="1" applyFill="1" applyBorder="1" applyAlignment="1">
      <alignment horizontal="center" vertical="center"/>
    </xf>
    <xf numFmtId="0" fontId="13" fillId="11" borderId="16" xfId="0" applyFont="1" applyFill="1" applyBorder="1" applyAlignment="1">
      <alignment horizontal="center" vertical="center"/>
    </xf>
    <xf numFmtId="0" fontId="14" fillId="0" borderId="6" xfId="0" applyFont="1" applyBorder="1" applyAlignment="1">
      <alignment horizontal="center" vertical="center"/>
    </xf>
    <xf numFmtId="0" fontId="14" fillId="0" borderId="19" xfId="0" applyFont="1" applyBorder="1" applyAlignment="1">
      <alignment horizontal="center" vertical="center"/>
    </xf>
    <xf numFmtId="0" fontId="14" fillId="0" borderId="16" xfId="0" applyFont="1" applyBorder="1" applyAlignment="1">
      <alignment horizontal="center" vertical="center"/>
    </xf>
    <xf numFmtId="0" fontId="13" fillId="12" borderId="1" xfId="0" applyFont="1" applyFill="1" applyBorder="1" applyAlignment="1">
      <alignment horizontal="center" vertical="center"/>
    </xf>
    <xf numFmtId="0" fontId="14" fillId="0" borderId="1" xfId="0" applyFont="1" applyBorder="1" applyAlignment="1">
      <alignment horizontal="center" vertical="center"/>
    </xf>
    <xf numFmtId="0" fontId="16" fillId="0" borderId="1" xfId="0" applyFont="1" applyBorder="1" applyAlignment="1">
      <alignment horizontal="center" vertical="center" wrapText="1"/>
    </xf>
    <xf numFmtId="0" fontId="16" fillId="6" borderId="1" xfId="0" applyFont="1" applyFill="1" applyBorder="1" applyAlignment="1">
      <alignment horizontal="left" vertical="center" wrapText="1"/>
    </xf>
    <xf numFmtId="0" fontId="36" fillId="6" borderId="32" xfId="0" applyFont="1" applyFill="1" applyBorder="1" applyAlignment="1">
      <alignment horizontal="left" vertical="center"/>
    </xf>
    <xf numFmtId="0" fontId="36" fillId="6" borderId="48" xfId="0" applyFont="1" applyFill="1" applyBorder="1" applyAlignment="1">
      <alignment horizontal="left" vertical="center"/>
    </xf>
    <xf numFmtId="0" fontId="35" fillId="6" borderId="33" xfId="0" applyFont="1" applyFill="1" applyBorder="1" applyAlignment="1">
      <alignment horizontal="center"/>
    </xf>
    <xf numFmtId="0" fontId="36" fillId="6" borderId="49" xfId="0" applyFont="1" applyFill="1" applyBorder="1" applyAlignment="1">
      <alignment horizontal="left" vertical="center"/>
    </xf>
    <xf numFmtId="0" fontId="36" fillId="6" borderId="33" xfId="0" applyFont="1" applyFill="1" applyBorder="1" applyAlignment="1">
      <alignment horizontal="left" vertical="center"/>
    </xf>
    <xf numFmtId="0" fontId="35" fillId="6" borderId="33" xfId="0" applyFont="1" applyFill="1" applyBorder="1" applyAlignment="1">
      <alignment horizontal="center" wrapText="1"/>
    </xf>
    <xf numFmtId="0" fontId="35" fillId="6" borderId="34" xfId="0" applyFont="1" applyFill="1" applyBorder="1" applyAlignment="1">
      <alignment horizontal="center" wrapText="1"/>
    </xf>
    <xf numFmtId="0" fontId="36" fillId="6" borderId="37" xfId="0" applyFont="1" applyFill="1" applyBorder="1" applyAlignment="1">
      <alignment horizontal="left" vertical="center"/>
    </xf>
    <xf numFmtId="0" fontId="36" fillId="6" borderId="38" xfId="0" applyFont="1" applyFill="1" applyBorder="1" applyAlignment="1">
      <alignment horizontal="left" vertical="center"/>
    </xf>
    <xf numFmtId="0" fontId="36" fillId="6" borderId="39" xfId="0" applyFont="1" applyFill="1" applyBorder="1" applyAlignment="1">
      <alignment horizontal="left" vertical="center"/>
    </xf>
    <xf numFmtId="0" fontId="35" fillId="6" borderId="43" xfId="0" applyFont="1" applyFill="1" applyBorder="1" applyAlignment="1">
      <alignment horizontal="center" wrapText="1"/>
    </xf>
    <xf numFmtId="0" fontId="35" fillId="6" borderId="44" xfId="0" applyFont="1" applyFill="1" applyBorder="1" applyAlignment="1">
      <alignment horizontal="center" wrapText="1"/>
    </xf>
    <xf numFmtId="0" fontId="35" fillId="6" borderId="45" xfId="0" applyFont="1" applyFill="1" applyBorder="1" applyAlignment="1">
      <alignment horizontal="center" wrapText="1"/>
    </xf>
    <xf numFmtId="0" fontId="36" fillId="6" borderId="37" xfId="2" applyFont="1" applyFill="1" applyBorder="1" applyAlignment="1">
      <alignment horizontal="center" vertical="center"/>
    </xf>
    <xf numFmtId="0" fontId="36" fillId="6" borderId="38" xfId="2" applyFont="1" applyFill="1" applyBorder="1" applyAlignment="1">
      <alignment horizontal="center" vertical="center"/>
    </xf>
    <xf numFmtId="0" fontId="36" fillId="6" borderId="39" xfId="2" applyFont="1" applyFill="1" applyBorder="1" applyAlignment="1">
      <alignment horizontal="center" vertical="center"/>
    </xf>
    <xf numFmtId="0" fontId="36" fillId="6" borderId="23" xfId="2" applyFont="1" applyFill="1" applyBorder="1" applyAlignment="1">
      <alignment horizontal="left" vertical="center"/>
    </xf>
    <xf numFmtId="0" fontId="36" fillId="6" borderId="19" xfId="2" applyFont="1" applyFill="1" applyBorder="1" applyAlignment="1">
      <alignment horizontal="left" vertical="center"/>
    </xf>
    <xf numFmtId="0" fontId="36" fillId="6" borderId="40" xfId="2" applyFont="1" applyFill="1" applyBorder="1" applyAlignment="1">
      <alignment horizontal="left" vertical="center"/>
    </xf>
    <xf numFmtId="0" fontId="36" fillId="6" borderId="41" xfId="2" applyFont="1" applyFill="1" applyBorder="1" applyAlignment="1">
      <alignment horizontal="left" vertical="center"/>
    </xf>
    <xf numFmtId="0" fontId="36" fillId="6" borderId="42" xfId="2" applyFont="1" applyFill="1" applyBorder="1" applyAlignment="1">
      <alignment horizontal="left" vertical="center"/>
    </xf>
    <xf numFmtId="0" fontId="36" fillId="6" borderId="43" xfId="0" applyFont="1" applyFill="1" applyBorder="1" applyAlignment="1">
      <alignment horizontal="left" vertical="center"/>
    </xf>
    <xf numFmtId="0" fontId="36" fillId="6" borderId="44" xfId="0" applyFont="1" applyFill="1" applyBorder="1" applyAlignment="1">
      <alignment horizontal="left" vertical="center"/>
    </xf>
    <xf numFmtId="0" fontId="36" fillId="6" borderId="45" xfId="0" applyFont="1" applyFill="1" applyBorder="1" applyAlignment="1">
      <alignment horizontal="left" vertical="center"/>
    </xf>
    <xf numFmtId="0" fontId="35" fillId="6" borderId="0" xfId="0" applyFont="1" applyFill="1" applyAlignment="1">
      <alignment horizontal="center"/>
    </xf>
    <xf numFmtId="0" fontId="36" fillId="6" borderId="46" xfId="0" applyFont="1" applyFill="1" applyBorder="1" applyAlignment="1">
      <alignment horizontal="left" vertical="center"/>
    </xf>
    <xf numFmtId="0" fontId="35" fillId="6" borderId="38" xfId="0" applyFont="1" applyFill="1" applyBorder="1" applyAlignment="1">
      <alignment horizontal="center"/>
    </xf>
    <xf numFmtId="0" fontId="36" fillId="6" borderId="47" xfId="0" applyFont="1" applyFill="1" applyBorder="1" applyAlignment="1">
      <alignment horizontal="left" vertical="center"/>
    </xf>
    <xf numFmtId="14" fontId="35" fillId="6" borderId="38" xfId="0" applyNumberFormat="1" applyFont="1" applyFill="1" applyBorder="1" applyAlignment="1">
      <alignment horizontal="center"/>
    </xf>
    <xf numFmtId="0" fontId="35" fillId="6" borderId="39" xfId="0" applyFont="1" applyFill="1" applyBorder="1" applyAlignment="1">
      <alignment horizontal="center"/>
    </xf>
    <xf numFmtId="0" fontId="35" fillId="6" borderId="44" xfId="0" applyFont="1" applyFill="1" applyBorder="1" applyAlignment="1">
      <alignment horizontal="center"/>
    </xf>
    <xf numFmtId="0" fontId="35" fillId="6" borderId="45" xfId="0" applyFont="1" applyFill="1" applyBorder="1" applyAlignment="1">
      <alignment horizontal="center"/>
    </xf>
    <xf numFmtId="0" fontId="37" fillId="6" borderId="7" xfId="0" applyFont="1" applyFill="1" applyBorder="1" applyAlignment="1">
      <alignment horizontal="center" vertical="center"/>
    </xf>
    <xf numFmtId="0" fontId="37" fillId="6" borderId="29" xfId="0" applyFont="1" applyFill="1" applyBorder="1" applyAlignment="1">
      <alignment horizontal="center" vertical="center"/>
    </xf>
    <xf numFmtId="0" fontId="37" fillId="6" borderId="30" xfId="0" applyFont="1" applyFill="1" applyBorder="1" applyAlignment="1">
      <alignment horizontal="center" vertical="center"/>
    </xf>
    <xf numFmtId="0" fontId="36" fillId="6" borderId="50" xfId="0" applyFont="1" applyFill="1" applyBorder="1" applyAlignment="1">
      <alignment horizontal="center" vertical="center"/>
    </xf>
    <xf numFmtId="0" fontId="36" fillId="6" borderId="51" xfId="0" applyFont="1" applyFill="1" applyBorder="1" applyAlignment="1">
      <alignment horizontal="center" vertical="center"/>
    </xf>
    <xf numFmtId="0" fontId="36" fillId="6" borderId="51" xfId="0" applyFont="1" applyFill="1" applyBorder="1" applyAlignment="1">
      <alignment horizontal="center" vertical="center" wrapText="1"/>
    </xf>
    <xf numFmtId="0" fontId="36" fillId="6" borderId="52" xfId="0" applyFont="1" applyFill="1" applyBorder="1" applyAlignment="1">
      <alignment horizontal="center" vertical="center"/>
    </xf>
    <xf numFmtId="0" fontId="35" fillId="0" borderId="7" xfId="0" applyFont="1" applyBorder="1" applyAlignment="1">
      <alignment horizontal="center" vertical="center" wrapText="1"/>
    </xf>
    <xf numFmtId="0" fontId="35" fillId="0" borderId="65"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13" xfId="0" applyFont="1" applyBorder="1" applyAlignment="1">
      <alignment horizontal="center" vertical="center" wrapText="1"/>
    </xf>
    <xf numFmtId="0" fontId="36" fillId="0" borderId="73" xfId="0" applyFont="1" applyBorder="1" applyAlignment="1">
      <alignment horizontal="center" vertical="center"/>
    </xf>
    <xf numFmtId="0" fontId="36" fillId="0" borderId="11" xfId="0" applyFont="1" applyBorder="1" applyAlignment="1">
      <alignment horizontal="center" vertical="center"/>
    </xf>
    <xf numFmtId="0" fontId="35" fillId="0" borderId="73" xfId="0" applyFont="1" applyBorder="1" applyAlignment="1">
      <alignment horizontal="justify" vertical="center" wrapText="1"/>
    </xf>
    <xf numFmtId="0" fontId="35" fillId="0" borderId="73" xfId="0" applyFont="1" applyBorder="1" applyAlignment="1">
      <alignment horizontal="justify" vertical="center"/>
    </xf>
    <xf numFmtId="0" fontId="35" fillId="0" borderId="73" xfId="0" applyFont="1" applyBorder="1" applyAlignment="1">
      <alignment horizontal="center" vertical="center"/>
    </xf>
    <xf numFmtId="0" fontId="35" fillId="0" borderId="73" xfId="0" applyFont="1" applyBorder="1" applyAlignment="1">
      <alignment horizontal="left" vertical="center" wrapText="1"/>
    </xf>
    <xf numFmtId="0" fontId="35" fillId="0" borderId="73" xfId="0" applyFont="1" applyBorder="1" applyAlignment="1">
      <alignment horizontal="left" vertical="center"/>
    </xf>
    <xf numFmtId="0" fontId="35" fillId="0" borderId="74" xfId="0" applyFont="1" applyBorder="1" applyAlignment="1">
      <alignment horizontal="left" vertical="center"/>
    </xf>
    <xf numFmtId="0" fontId="35" fillId="0" borderId="1" xfId="0" applyFont="1" applyBorder="1" applyAlignment="1">
      <alignment horizontal="justify" vertical="center" wrapText="1"/>
    </xf>
    <xf numFmtId="0" fontId="35" fillId="0" borderId="1" xfId="0" applyFont="1" applyBorder="1" applyAlignment="1">
      <alignment horizontal="justify" vertical="center"/>
    </xf>
    <xf numFmtId="0" fontId="35" fillId="0" borderId="1" xfId="0" applyFont="1" applyBorder="1" applyAlignment="1">
      <alignment horizontal="center" vertical="center"/>
    </xf>
    <xf numFmtId="0" fontId="35" fillId="0" borderId="1" xfId="0" applyFont="1" applyBorder="1" applyAlignment="1">
      <alignment vertical="center" wrapText="1"/>
    </xf>
    <xf numFmtId="0" fontId="35" fillId="0" borderId="1" xfId="0" applyFont="1" applyBorder="1" applyAlignment="1">
      <alignment vertical="center"/>
    </xf>
    <xf numFmtId="0" fontId="35" fillId="6" borderId="57" xfId="0" applyFont="1" applyFill="1" applyBorder="1" applyAlignment="1">
      <alignment horizontal="center" vertical="center" wrapText="1"/>
    </xf>
    <xf numFmtId="0" fontId="35" fillId="6" borderId="15" xfId="0" applyFont="1" applyFill="1" applyBorder="1" applyAlignment="1">
      <alignment horizontal="center" vertical="center" wrapText="1"/>
    </xf>
    <xf numFmtId="0" fontId="35" fillId="6" borderId="24"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36" fillId="6" borderId="1" xfId="0" applyFont="1" applyFill="1" applyBorder="1" applyAlignment="1">
      <alignment horizontal="center" vertical="center"/>
    </xf>
    <xf numFmtId="0" fontId="56" fillId="6" borderId="1" xfId="0" applyFont="1" applyFill="1" applyBorder="1" applyAlignment="1">
      <alignment horizontal="justify" vertical="center" wrapText="1"/>
    </xf>
    <xf numFmtId="0" fontId="56" fillId="6" borderId="1" xfId="0" applyFont="1" applyFill="1" applyBorder="1" applyAlignment="1">
      <alignment horizontal="justify" vertical="center"/>
    </xf>
    <xf numFmtId="0" fontId="35" fillId="6" borderId="1" xfId="0" applyFont="1" applyFill="1" applyBorder="1" applyAlignment="1">
      <alignment horizontal="center" vertical="center"/>
    </xf>
    <xf numFmtId="0" fontId="35" fillId="6" borderId="1" xfId="0" applyFont="1" applyFill="1" applyBorder="1" applyAlignment="1">
      <alignment horizontal="justify" vertical="center" wrapText="1"/>
    </xf>
    <xf numFmtId="0" fontId="35" fillId="6" borderId="1" xfId="0" applyFont="1" applyFill="1" applyBorder="1" applyAlignment="1">
      <alignment horizontal="justify" vertical="center"/>
    </xf>
    <xf numFmtId="0" fontId="35" fillId="6" borderId="54" xfId="0" applyFont="1" applyFill="1" applyBorder="1" applyAlignment="1">
      <alignment vertical="center" wrapText="1"/>
    </xf>
    <xf numFmtId="0" fontId="35" fillId="6" borderId="54" xfId="0" applyFont="1" applyFill="1" applyBorder="1" applyAlignment="1">
      <alignment vertical="center"/>
    </xf>
    <xf numFmtId="0" fontId="35" fillId="6" borderId="55" xfId="0" applyFont="1" applyFill="1" applyBorder="1" applyAlignment="1">
      <alignment vertical="center"/>
    </xf>
    <xf numFmtId="0" fontId="35" fillId="6" borderId="1" xfId="0" applyFont="1" applyFill="1" applyBorder="1" applyAlignment="1">
      <alignment horizontal="center" vertical="center" wrapText="1"/>
    </xf>
    <xf numFmtId="0" fontId="35" fillId="0" borderId="57"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48" xfId="0" applyFont="1" applyBorder="1" applyAlignment="1">
      <alignment horizontal="center" vertical="center" wrapText="1"/>
    </xf>
    <xf numFmtId="0" fontId="36" fillId="0" borderId="1" xfId="0" applyFont="1" applyBorder="1" applyAlignment="1">
      <alignment horizontal="center" vertical="center"/>
    </xf>
    <xf numFmtId="0" fontId="35" fillId="0" borderId="54" xfId="0" applyFont="1" applyBorder="1" applyAlignment="1">
      <alignment vertical="center" wrapText="1"/>
    </xf>
    <xf numFmtId="0" fontId="35" fillId="0" borderId="54" xfId="0" applyFont="1" applyBorder="1" applyAlignment="1">
      <alignment vertical="center"/>
    </xf>
    <xf numFmtId="0" fontId="35" fillId="0" borderId="55" xfId="0" applyFont="1" applyBorder="1" applyAlignment="1">
      <alignment vertical="center"/>
    </xf>
    <xf numFmtId="0" fontId="35" fillId="0" borderId="59" xfId="0" applyFont="1" applyBorder="1" applyAlignment="1">
      <alignment horizontal="justify" vertical="center" wrapText="1"/>
    </xf>
    <xf numFmtId="0" fontId="35" fillId="0" borderId="59" xfId="0" applyFont="1" applyBorder="1" applyAlignment="1">
      <alignment horizontal="justify" vertical="center"/>
    </xf>
    <xf numFmtId="0" fontId="35" fillId="0" borderId="59" xfId="0" applyFont="1" applyBorder="1" applyAlignment="1">
      <alignment horizontal="center" vertical="center"/>
    </xf>
    <xf numFmtId="0" fontId="59" fillId="6" borderId="6" xfId="0" applyFont="1" applyFill="1" applyBorder="1" applyAlignment="1">
      <alignment horizontal="center" vertical="center" wrapText="1"/>
    </xf>
    <xf numFmtId="0" fontId="59" fillId="6" borderId="19" xfId="0" applyFont="1" applyFill="1" applyBorder="1" applyAlignment="1">
      <alignment horizontal="center" vertical="center" wrapText="1"/>
    </xf>
    <xf numFmtId="0" fontId="59" fillId="6" borderId="16" xfId="0" applyFont="1" applyFill="1" applyBorder="1" applyAlignment="1">
      <alignment horizontal="center" vertical="center" wrapText="1"/>
    </xf>
    <xf numFmtId="0" fontId="36" fillId="6" borderId="54" xfId="0" applyFont="1" applyFill="1" applyBorder="1" applyAlignment="1">
      <alignment horizontal="center" vertical="center" wrapText="1"/>
    </xf>
    <xf numFmtId="0" fontId="36" fillId="6" borderId="55" xfId="0" applyFont="1" applyFill="1" applyBorder="1" applyAlignment="1">
      <alignment horizontal="center" vertical="center" wrapText="1"/>
    </xf>
    <xf numFmtId="0" fontId="59" fillId="6" borderId="1" xfId="0" applyFont="1" applyFill="1" applyBorder="1" applyAlignment="1">
      <alignment horizontal="center" vertical="center" wrapText="1"/>
    </xf>
    <xf numFmtId="0" fontId="36" fillId="6" borderId="7" xfId="0" applyFont="1" applyFill="1" applyBorder="1" applyAlignment="1">
      <alignment horizontal="center" vertical="center"/>
    </xf>
    <xf numFmtId="0" fontId="36" fillId="6" borderId="29" xfId="0" applyFont="1" applyFill="1" applyBorder="1" applyAlignment="1">
      <alignment horizontal="center" vertical="center"/>
    </xf>
    <xf numFmtId="0" fontId="36" fillId="6" borderId="30" xfId="0" applyFont="1" applyFill="1" applyBorder="1" applyAlignment="1">
      <alignment horizontal="center" vertical="center"/>
    </xf>
    <xf numFmtId="0" fontId="36" fillId="6" borderId="61" xfId="0" applyFont="1" applyFill="1" applyBorder="1" applyAlignment="1">
      <alignment horizontal="center" vertical="center" wrapText="1"/>
    </xf>
    <xf numFmtId="0" fontId="36" fillId="6" borderId="62" xfId="0" applyFont="1" applyFill="1" applyBorder="1" applyAlignment="1">
      <alignment horizontal="center" vertical="center" wrapText="1"/>
    </xf>
    <xf numFmtId="0" fontId="36" fillId="6" borderId="63" xfId="0" applyFont="1" applyFill="1" applyBorder="1" applyAlignment="1">
      <alignment horizontal="center" vertical="center" wrapText="1"/>
    </xf>
    <xf numFmtId="0" fontId="36" fillId="6" borderId="64" xfId="0" applyFont="1" applyFill="1" applyBorder="1" applyAlignment="1">
      <alignment horizontal="center" vertical="center" wrapText="1"/>
    </xf>
    <xf numFmtId="0" fontId="59" fillId="6" borderId="47" xfId="0" applyFont="1" applyFill="1" applyBorder="1" applyAlignment="1">
      <alignment horizontal="center" vertical="center" wrapText="1"/>
    </xf>
    <xf numFmtId="0" fontId="59" fillId="6" borderId="38" xfId="0" applyFont="1" applyFill="1" applyBorder="1" applyAlignment="1">
      <alignment horizontal="center" vertical="center" wrapText="1"/>
    </xf>
    <xf numFmtId="0" fontId="59" fillId="6" borderId="46" xfId="0" applyFont="1" applyFill="1" applyBorder="1" applyAlignment="1">
      <alignment horizontal="center" vertical="center" wrapText="1"/>
    </xf>
    <xf numFmtId="0" fontId="61" fillId="6" borderId="66" xfId="6" applyFont="1" applyFill="1" applyBorder="1" applyAlignment="1" applyProtection="1">
      <alignment horizontal="center" vertical="center" wrapText="1"/>
    </xf>
    <xf numFmtId="0" fontId="58" fillId="6" borderId="29" xfId="0" applyFont="1" applyFill="1" applyBorder="1" applyAlignment="1">
      <alignment horizontal="center" vertical="center" wrapText="1"/>
    </xf>
    <xf numFmtId="0" fontId="58" fillId="6" borderId="65" xfId="0" applyFont="1" applyFill="1" applyBorder="1" applyAlignment="1">
      <alignment horizontal="center" vertical="center" wrapText="1"/>
    </xf>
    <xf numFmtId="0" fontId="58" fillId="6" borderId="22" xfId="0" applyFont="1" applyFill="1" applyBorder="1" applyAlignment="1">
      <alignment horizontal="center" vertical="center" wrapText="1"/>
    </xf>
    <xf numFmtId="0" fontId="58" fillId="6" borderId="0" xfId="0" applyFont="1" applyFill="1" applyAlignment="1">
      <alignment horizontal="center" vertical="center" wrapText="1"/>
    </xf>
    <xf numFmtId="0" fontId="58" fillId="6" borderId="12" xfId="0" applyFont="1" applyFill="1" applyBorder="1" applyAlignment="1">
      <alignment horizontal="center" vertical="center" wrapText="1"/>
    </xf>
    <xf numFmtId="0" fontId="58" fillId="6" borderId="9"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13" xfId="0" applyFont="1" applyFill="1" applyBorder="1" applyAlignment="1">
      <alignment horizontal="center" vertical="center" wrapText="1"/>
    </xf>
    <xf numFmtId="0" fontId="43" fillId="6" borderId="57" xfId="0" applyFont="1" applyFill="1" applyBorder="1" applyAlignment="1">
      <alignment horizontal="left" vertical="center"/>
    </xf>
    <xf numFmtId="0" fontId="43" fillId="6" borderId="18" xfId="0" applyFont="1" applyFill="1" applyBorder="1" applyAlignment="1">
      <alignment horizontal="left" vertical="center"/>
    </xf>
    <xf numFmtId="0" fontId="43" fillId="6" borderId="69" xfId="0" applyFont="1" applyFill="1" applyBorder="1" applyAlignment="1">
      <alignment horizontal="left" vertical="center"/>
    </xf>
    <xf numFmtId="0" fontId="44" fillId="6" borderId="14" xfId="0" applyFont="1" applyFill="1" applyBorder="1" applyAlignment="1">
      <alignment horizontal="left"/>
    </xf>
    <xf numFmtId="0" fontId="44" fillId="6" borderId="0" xfId="0" applyFont="1" applyFill="1" applyAlignment="1">
      <alignment horizontal="left"/>
    </xf>
    <xf numFmtId="0" fontId="44" fillId="6" borderId="31" xfId="0" applyFont="1" applyFill="1" applyBorder="1" applyAlignment="1">
      <alignment horizontal="left"/>
    </xf>
    <xf numFmtId="0" fontId="41" fillId="6" borderId="57" xfId="0" applyFont="1" applyFill="1" applyBorder="1" applyAlignment="1">
      <alignment horizontal="left"/>
    </xf>
    <xf numFmtId="0" fontId="41" fillId="6" borderId="18" xfId="0" applyFont="1" applyFill="1" applyBorder="1" applyAlignment="1">
      <alignment horizontal="left"/>
    </xf>
    <xf numFmtId="0" fontId="41" fillId="6" borderId="69" xfId="0" applyFont="1" applyFill="1" applyBorder="1" applyAlignment="1">
      <alignment horizontal="left"/>
    </xf>
    <xf numFmtId="0" fontId="46" fillId="6" borderId="0" xfId="0" applyFont="1" applyFill="1" applyAlignment="1">
      <alignment horizontal="left"/>
    </xf>
    <xf numFmtId="0" fontId="41" fillId="6" borderId="68" xfId="0" applyFont="1" applyFill="1" applyBorder="1" applyAlignment="1">
      <alignment horizontal="left" vertical="center"/>
    </xf>
    <xf numFmtId="0" fontId="41" fillId="6" borderId="62" xfId="0" applyFont="1" applyFill="1" applyBorder="1" applyAlignment="1">
      <alignment horizontal="left" vertical="center"/>
    </xf>
    <xf numFmtId="0" fontId="41" fillId="6" borderId="64" xfId="0" applyFont="1" applyFill="1" applyBorder="1" applyAlignment="1">
      <alignment horizontal="left" vertical="center"/>
    </xf>
    <xf numFmtId="0" fontId="35" fillId="6" borderId="32" xfId="0" applyFont="1" applyFill="1" applyBorder="1" applyAlignment="1">
      <alignment horizontal="center"/>
    </xf>
    <xf numFmtId="0" fontId="35" fillId="6" borderId="34" xfId="0" applyFont="1" applyFill="1" applyBorder="1" applyAlignment="1">
      <alignment horizontal="center"/>
    </xf>
    <xf numFmtId="0" fontId="43" fillId="11" borderId="37" xfId="0" applyFont="1" applyFill="1" applyBorder="1" applyAlignment="1">
      <alignment horizontal="center" vertical="center"/>
    </xf>
    <xf numFmtId="0" fontId="43" fillId="11" borderId="38" xfId="0" applyFont="1" applyFill="1" applyBorder="1" applyAlignment="1">
      <alignment horizontal="center" vertical="center"/>
    </xf>
    <xf numFmtId="0" fontId="43" fillId="11" borderId="39" xfId="0" applyFont="1" applyFill="1" applyBorder="1" applyAlignment="1">
      <alignment horizontal="center" vertical="center"/>
    </xf>
    <xf numFmtId="0" fontId="47" fillId="6" borderId="0" xfId="0" applyFont="1" applyFill="1" applyAlignment="1">
      <alignment horizontal="left"/>
    </xf>
    <xf numFmtId="0" fontId="36" fillId="6" borderId="56" xfId="0" applyFont="1" applyFill="1" applyBorder="1" applyAlignment="1">
      <alignment horizontal="center"/>
    </xf>
    <xf numFmtId="0" fontId="36" fillId="6" borderId="1" xfId="0" applyFont="1" applyFill="1" applyBorder="1" applyAlignment="1">
      <alignment horizontal="center"/>
    </xf>
    <xf numFmtId="0" fontId="36" fillId="6" borderId="6" xfId="0" applyFont="1" applyFill="1" applyBorder="1" applyAlignment="1">
      <alignment horizontal="center"/>
    </xf>
    <xf numFmtId="0" fontId="36" fillId="6" borderId="56" xfId="0" applyFont="1" applyFill="1" applyBorder="1" applyAlignment="1">
      <alignment horizontal="center" vertical="center"/>
    </xf>
    <xf numFmtId="0" fontId="36" fillId="6" borderId="58" xfId="0" applyFont="1" applyFill="1" applyBorder="1" applyAlignment="1">
      <alignment horizontal="center" vertical="center"/>
    </xf>
    <xf numFmtId="0" fontId="36" fillId="6" borderId="0" xfId="0" applyFont="1" applyFill="1" applyAlignment="1">
      <alignment horizontal="center" vertical="center"/>
    </xf>
    <xf numFmtId="0" fontId="36" fillId="6" borderId="71" xfId="0" applyFont="1" applyFill="1" applyBorder="1" applyAlignment="1">
      <alignment horizontal="center"/>
    </xf>
    <xf numFmtId="0" fontId="36" fillId="6" borderId="59" xfId="0" applyFont="1" applyFill="1" applyBorder="1" applyAlignment="1">
      <alignment horizontal="center"/>
    </xf>
    <xf numFmtId="0" fontId="36" fillId="6" borderId="67" xfId="0" applyFont="1" applyFill="1" applyBorder="1" applyAlignment="1">
      <alignment horizontal="center"/>
    </xf>
    <xf numFmtId="0" fontId="36" fillId="6" borderId="71" xfId="0" applyFont="1" applyFill="1" applyBorder="1" applyAlignment="1">
      <alignment horizontal="center" vertical="center"/>
    </xf>
    <xf numFmtId="0" fontId="36" fillId="6" borderId="59" xfId="0" applyFont="1" applyFill="1" applyBorder="1" applyAlignment="1">
      <alignment horizontal="center" vertical="center"/>
    </xf>
    <xf numFmtId="0" fontId="36" fillId="6" borderId="60" xfId="0" applyFont="1" applyFill="1" applyBorder="1" applyAlignment="1">
      <alignment horizontal="center" vertical="center"/>
    </xf>
    <xf numFmtId="0" fontId="43" fillId="6" borderId="50" xfId="0" applyFont="1" applyFill="1" applyBorder="1" applyAlignment="1">
      <alignment horizontal="center" vertical="center"/>
    </xf>
    <xf numFmtId="0" fontId="43" fillId="6" borderId="51" xfId="0" applyFont="1" applyFill="1" applyBorder="1" applyAlignment="1">
      <alignment horizontal="center" vertical="center"/>
    </xf>
    <xf numFmtId="0" fontId="43" fillId="6" borderId="52" xfId="0" applyFont="1" applyFill="1" applyBorder="1" applyAlignment="1">
      <alignment horizontal="center" vertical="center"/>
    </xf>
    <xf numFmtId="0" fontId="43" fillId="6" borderId="5" xfId="0" applyFont="1" applyFill="1" applyBorder="1" applyAlignment="1">
      <alignment horizontal="center" vertical="center"/>
    </xf>
    <xf numFmtId="0" fontId="43" fillId="6" borderId="8" xfId="0" applyFont="1" applyFill="1" applyBorder="1" applyAlignment="1">
      <alignment horizontal="center" vertical="center"/>
    </xf>
    <xf numFmtId="0" fontId="43" fillId="6" borderId="9" xfId="0" applyFont="1" applyFill="1" applyBorder="1" applyAlignment="1">
      <alignment horizontal="center" vertical="center"/>
    </xf>
    <xf numFmtId="0" fontId="43" fillId="6" borderId="53" xfId="0" applyFont="1" applyFill="1" applyBorder="1" applyAlignment="1">
      <alignment horizontal="center" vertical="center"/>
    </xf>
    <xf numFmtId="0" fontId="43" fillId="6" borderId="54" xfId="0" applyFont="1" applyFill="1" applyBorder="1" applyAlignment="1">
      <alignment horizontal="center" vertical="center"/>
    </xf>
    <xf numFmtId="0" fontId="43" fillId="6" borderId="55" xfId="0" applyFont="1" applyFill="1" applyBorder="1" applyAlignment="1">
      <alignment horizontal="center" vertical="center"/>
    </xf>
    <xf numFmtId="0" fontId="43" fillId="6" borderId="0" xfId="0" applyFont="1" applyFill="1" applyAlignment="1">
      <alignment horizontal="center" vertical="center"/>
    </xf>
    <xf numFmtId="0" fontId="11" fillId="11" borderId="7" xfId="0" applyFont="1" applyFill="1" applyBorder="1" applyAlignment="1">
      <alignment horizontal="center" vertical="center" wrapText="1"/>
    </xf>
    <xf numFmtId="0" fontId="11" fillId="11" borderId="29" xfId="0" applyFont="1" applyFill="1" applyBorder="1" applyAlignment="1">
      <alignment horizontal="center" vertical="center" wrapText="1"/>
    </xf>
    <xf numFmtId="0" fontId="11" fillId="11" borderId="30" xfId="0" applyFont="1" applyFill="1" applyBorder="1" applyAlignment="1">
      <alignment horizontal="center" vertical="center" wrapText="1"/>
    </xf>
    <xf numFmtId="0" fontId="23" fillId="11" borderId="7" xfId="6" applyFont="1" applyFill="1" applyBorder="1" applyAlignment="1" applyProtection="1">
      <alignment horizontal="center" vertical="center" wrapText="1"/>
    </xf>
    <xf numFmtId="0" fontId="23" fillId="11" borderId="29" xfId="6" applyFont="1" applyFill="1" applyBorder="1" applyAlignment="1" applyProtection="1">
      <alignment horizontal="center" vertical="center" wrapText="1"/>
    </xf>
    <xf numFmtId="0" fontId="23" fillId="11" borderId="30" xfId="6" applyFont="1" applyFill="1" applyBorder="1" applyAlignment="1" applyProtection="1">
      <alignment horizontal="center" vertical="center" wrapText="1"/>
    </xf>
    <xf numFmtId="0" fontId="12" fillId="0" borderId="14" xfId="6" applyFont="1" applyFill="1" applyBorder="1" applyAlignment="1" applyProtection="1">
      <alignment horizontal="center" vertical="center" wrapText="1"/>
    </xf>
    <xf numFmtId="0" fontId="12" fillId="0" borderId="0" xfId="6" applyFont="1" applyFill="1" applyBorder="1" applyAlignment="1" applyProtection="1">
      <alignment horizontal="center" vertical="center" wrapText="1"/>
    </xf>
    <xf numFmtId="0" fontId="12" fillId="0" borderId="31" xfId="6" applyFont="1" applyFill="1" applyBorder="1" applyAlignment="1" applyProtection="1">
      <alignment horizontal="center" vertical="center" wrapText="1"/>
    </xf>
    <xf numFmtId="0" fontId="12" fillId="0" borderId="32" xfId="6" applyFont="1" applyFill="1" applyBorder="1" applyAlignment="1" applyProtection="1">
      <alignment horizontal="center" vertical="center" wrapText="1"/>
    </xf>
    <xf numFmtId="0" fontId="12" fillId="0" borderId="33" xfId="6" applyFont="1" applyFill="1" applyBorder="1" applyAlignment="1" applyProtection="1">
      <alignment horizontal="center" vertical="center" wrapText="1"/>
    </xf>
    <xf numFmtId="0" fontId="12" fillId="0" borderId="34" xfId="6" applyFont="1" applyFill="1" applyBorder="1" applyAlignment="1" applyProtection="1">
      <alignment horizontal="center" vertical="center" wrapText="1"/>
    </xf>
    <xf numFmtId="0" fontId="23" fillId="0" borderId="14" xfId="6" applyFont="1" applyFill="1" applyBorder="1" applyAlignment="1" applyProtection="1">
      <alignment horizontal="center" vertical="center" wrapText="1"/>
    </xf>
    <xf numFmtId="0" fontId="23" fillId="0" borderId="0" xfId="6" applyFont="1" applyFill="1" applyBorder="1" applyAlignment="1" applyProtection="1">
      <alignment horizontal="center" vertical="center" wrapText="1"/>
    </xf>
    <xf numFmtId="0" fontId="23" fillId="0" borderId="31" xfId="6" applyFont="1" applyFill="1" applyBorder="1" applyAlignment="1" applyProtection="1">
      <alignment horizontal="center" vertical="center" wrapText="1"/>
    </xf>
    <xf numFmtId="0" fontId="23" fillId="0" borderId="32" xfId="6" applyFont="1" applyFill="1" applyBorder="1" applyAlignment="1" applyProtection="1">
      <alignment horizontal="center" vertical="center" wrapText="1"/>
    </xf>
    <xf numFmtId="0" fontId="23" fillId="0" borderId="33" xfId="6" applyFont="1" applyFill="1" applyBorder="1" applyAlignment="1" applyProtection="1">
      <alignment horizontal="center" vertical="center" wrapText="1"/>
    </xf>
    <xf numFmtId="0" fontId="23" fillId="0" borderId="34" xfId="6" applyFont="1" applyFill="1" applyBorder="1" applyAlignment="1" applyProtection="1">
      <alignment horizontal="center" vertical="center" wrapText="1"/>
    </xf>
    <xf numFmtId="0" fontId="27" fillId="5" borderId="1"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7" fillId="5" borderId="8" xfId="0" applyFont="1" applyFill="1" applyBorder="1" applyAlignment="1">
      <alignment horizontal="center" vertical="center" wrapText="1"/>
    </xf>
    <xf numFmtId="0" fontId="27" fillId="5" borderId="6" xfId="0" applyFont="1" applyFill="1" applyBorder="1" applyAlignment="1">
      <alignment horizontal="center" vertical="center" wrapText="1"/>
    </xf>
    <xf numFmtId="0" fontId="27" fillId="5" borderId="19" xfId="0" applyFont="1" applyFill="1" applyBorder="1" applyAlignment="1">
      <alignment horizontal="center" vertical="center" wrapText="1"/>
    </xf>
    <xf numFmtId="0" fontId="27" fillId="5" borderId="16" xfId="0" applyFont="1" applyFill="1" applyBorder="1" applyAlignment="1">
      <alignment horizontal="center" vertical="center" wrapText="1"/>
    </xf>
    <xf numFmtId="0" fontId="27" fillId="5" borderId="11" xfId="0" applyFont="1" applyFill="1" applyBorder="1" applyAlignment="1">
      <alignment horizontal="center" vertical="center" wrapText="1"/>
    </xf>
    <xf numFmtId="0" fontId="27" fillId="6" borderId="1" xfId="2" applyFont="1" applyFill="1" applyBorder="1" applyAlignment="1" applyProtection="1">
      <alignment horizontal="center" vertical="center" wrapText="1"/>
      <protection locked="0"/>
    </xf>
    <xf numFmtId="0" fontId="26" fillId="6" borderId="2" xfId="2" applyFont="1" applyFill="1" applyBorder="1" applyAlignment="1" applyProtection="1">
      <alignment horizontal="center" vertical="center" wrapText="1"/>
      <protection locked="0"/>
    </xf>
    <xf numFmtId="0" fontId="26" fillId="6" borderId="8" xfId="2" applyFont="1" applyFill="1" applyBorder="1" applyAlignment="1" applyProtection="1">
      <alignment horizontal="center" vertical="center" wrapText="1"/>
      <protection locked="0"/>
    </xf>
    <xf numFmtId="0" fontId="26" fillId="6" borderId="2" xfId="2" applyFont="1" applyFill="1" applyBorder="1" applyAlignment="1" applyProtection="1">
      <alignment horizontal="justify" vertical="center" wrapText="1"/>
      <protection locked="0"/>
    </xf>
    <xf numFmtId="0" fontId="26" fillId="6" borderId="8" xfId="2" applyFont="1" applyFill="1" applyBorder="1" applyAlignment="1" applyProtection="1">
      <alignment horizontal="justify" vertical="center" wrapText="1"/>
      <protection locked="0"/>
    </xf>
    <xf numFmtId="0" fontId="26" fillId="6" borderId="1" xfId="2" applyFont="1" applyFill="1" applyBorder="1" applyAlignment="1" applyProtection="1">
      <alignment horizontal="center" vertical="center" wrapText="1"/>
      <protection locked="0"/>
    </xf>
    <xf numFmtId="0" fontId="26" fillId="15" borderId="1" xfId="2" applyFont="1" applyFill="1" applyBorder="1" applyAlignment="1" applyProtection="1">
      <alignment horizontal="center" vertical="center" wrapText="1"/>
      <protection locked="0"/>
    </xf>
    <xf numFmtId="0" fontId="49" fillId="6" borderId="1" xfId="2" applyFont="1" applyFill="1" applyBorder="1" applyAlignment="1" applyProtection="1">
      <alignment horizontal="justify" vertical="center" wrapText="1"/>
      <protection locked="0"/>
    </xf>
    <xf numFmtId="2" fontId="27" fillId="0" borderId="1" xfId="5" applyNumberFormat="1" applyFont="1" applyFill="1" applyBorder="1" applyAlignment="1" applyProtection="1">
      <alignment horizontal="center" vertical="center" wrapText="1"/>
    </xf>
    <xf numFmtId="2" fontId="27" fillId="0" borderId="1" xfId="5" applyNumberFormat="1" applyFont="1" applyFill="1" applyBorder="1" applyAlignment="1" applyProtection="1">
      <alignment horizontal="center" vertical="center" wrapText="1"/>
      <protection locked="0"/>
    </xf>
    <xf numFmtId="0" fontId="26" fillId="0" borderId="2" xfId="2" applyFont="1" applyBorder="1" applyAlignment="1" applyProtection="1">
      <alignment horizontal="center" vertical="center" wrapText="1"/>
      <protection locked="0"/>
    </xf>
    <xf numFmtId="0" fontId="26" fillId="0" borderId="11" xfId="2" applyFont="1" applyBorder="1" applyAlignment="1" applyProtection="1">
      <alignment horizontal="center" vertical="center" wrapText="1"/>
      <protection locked="0"/>
    </xf>
    <xf numFmtId="0" fontId="27" fillId="0" borderId="1" xfId="2" applyFont="1" applyBorder="1" applyAlignment="1">
      <alignment horizontal="center" vertical="center" wrapText="1"/>
    </xf>
    <xf numFmtId="0" fontId="27" fillId="0" borderId="1" xfId="2" applyFont="1" applyBorder="1" applyAlignment="1" applyProtection="1">
      <alignment horizontal="center" vertical="center" wrapText="1"/>
      <protection locked="0"/>
    </xf>
    <xf numFmtId="0" fontId="26" fillId="6" borderId="1" xfId="0" applyFont="1" applyFill="1" applyBorder="1" applyAlignment="1">
      <alignment horizontal="center" vertical="center" wrapText="1"/>
    </xf>
    <xf numFmtId="0" fontId="26" fillId="6" borderId="2" xfId="0" applyFont="1" applyFill="1" applyBorder="1" applyAlignment="1">
      <alignment horizontal="center" vertical="center" wrapText="1"/>
    </xf>
    <xf numFmtId="0" fontId="52" fillId="6" borderId="1" xfId="2" applyFont="1" applyFill="1" applyBorder="1" applyAlignment="1" applyProtection="1">
      <alignment horizontal="justify" vertical="center" wrapText="1"/>
      <protection locked="0"/>
    </xf>
    <xf numFmtId="0" fontId="27" fillId="0" borderId="2" xfId="2" applyFont="1" applyBorder="1" applyAlignment="1" applyProtection="1">
      <alignment horizontal="center" vertical="center" wrapText="1"/>
      <protection locked="0"/>
    </xf>
    <xf numFmtId="0" fontId="27" fillId="0" borderId="8" xfId="2" applyFont="1" applyBorder="1" applyAlignment="1" applyProtection="1">
      <alignment horizontal="center" vertical="center" wrapText="1"/>
      <protection locked="0"/>
    </xf>
    <xf numFmtId="0" fontId="26" fillId="0" borderId="8" xfId="2" applyFont="1" applyBorder="1" applyAlignment="1" applyProtection="1">
      <alignment horizontal="center" vertical="center" wrapText="1"/>
      <protection locked="0"/>
    </xf>
    <xf numFmtId="0" fontId="26" fillId="0" borderId="2" xfId="2" applyFont="1" applyBorder="1" applyAlignment="1" applyProtection="1">
      <alignment horizontal="justify" vertical="center" wrapText="1"/>
      <protection locked="0"/>
    </xf>
    <xf numFmtId="0" fontId="26" fillId="0" borderId="8" xfId="2" applyFont="1" applyBorder="1" applyAlignment="1" applyProtection="1">
      <alignment horizontal="justify" vertical="center" wrapText="1"/>
      <protection locked="0"/>
    </xf>
    <xf numFmtId="0" fontId="26" fillId="15" borderId="2" xfId="2" applyFont="1" applyFill="1" applyBorder="1" applyAlignment="1" applyProtection="1">
      <alignment horizontal="center" vertical="center" wrapText="1"/>
      <protection locked="0"/>
    </xf>
    <xf numFmtId="0" fontId="26" fillId="15" borderId="8" xfId="2" applyFont="1" applyFill="1" applyBorder="1" applyAlignment="1" applyProtection="1">
      <alignment horizontal="center" vertical="center" wrapText="1"/>
      <protection locked="0"/>
    </xf>
    <xf numFmtId="0" fontId="27" fillId="0" borderId="1" xfId="0" applyFont="1" applyBorder="1" applyAlignment="1">
      <alignment horizontal="center" vertical="center" wrapText="1"/>
    </xf>
    <xf numFmtId="0" fontId="27" fillId="0" borderId="1" xfId="0" applyFont="1" applyBorder="1" applyAlignment="1" applyProtection="1">
      <alignment horizontal="center" vertical="center" wrapText="1"/>
      <protection locked="0"/>
    </xf>
    <xf numFmtId="0" fontId="27" fillId="6" borderId="1" xfId="0" applyFont="1" applyFill="1" applyBorder="1" applyAlignment="1" applyProtection="1">
      <alignment horizontal="center" vertical="center" wrapText="1"/>
      <protection locked="0"/>
    </xf>
    <xf numFmtId="0" fontId="49" fillId="0" borderId="6" xfId="2" applyFont="1" applyBorder="1" applyAlignment="1" applyProtection="1">
      <alignment horizontal="justify" vertical="top" wrapText="1"/>
      <protection locked="0"/>
    </xf>
    <xf numFmtId="0" fontId="49" fillId="0" borderId="16" xfId="2" applyFont="1" applyBorder="1" applyAlignment="1" applyProtection="1">
      <alignment horizontal="justify" vertical="top" wrapText="1"/>
      <protection locked="0"/>
    </xf>
    <xf numFmtId="2" fontId="27" fillId="0" borderId="2" xfId="5" applyNumberFormat="1" applyFont="1" applyFill="1" applyBorder="1" applyAlignment="1" applyProtection="1">
      <alignment horizontal="center" vertical="center" wrapText="1"/>
    </xf>
    <xf numFmtId="2" fontId="27" fillId="0" borderId="8" xfId="5" applyNumberFormat="1" applyFont="1" applyFill="1" applyBorder="1" applyAlignment="1" applyProtection="1">
      <alignment horizontal="center" vertical="center" wrapText="1"/>
    </xf>
    <xf numFmtId="2" fontId="27" fillId="0" borderId="2" xfId="5" applyNumberFormat="1" applyFont="1" applyFill="1" applyBorder="1" applyAlignment="1" applyProtection="1">
      <alignment horizontal="center" vertical="center" wrapText="1"/>
      <protection locked="0"/>
    </xf>
    <xf numFmtId="2" fontId="27" fillId="0" borderId="8" xfId="5" applyNumberFormat="1" applyFont="1" applyFill="1" applyBorder="1" applyAlignment="1" applyProtection="1">
      <alignment horizontal="center" vertical="center" wrapText="1"/>
      <protection locked="0"/>
    </xf>
    <xf numFmtId="0" fontId="27" fillId="0" borderId="2" xfId="2" applyFont="1" applyBorder="1" applyAlignment="1">
      <alignment horizontal="center" vertical="center" wrapText="1"/>
    </xf>
    <xf numFmtId="0" fontId="27" fillId="0" borderId="8" xfId="2" applyFont="1" applyBorder="1" applyAlignment="1">
      <alignment horizontal="center" vertical="center" wrapText="1"/>
    </xf>
    <xf numFmtId="14" fontId="26" fillId="0" borderId="1" xfId="0" applyNumberFormat="1" applyFont="1" applyBorder="1" applyAlignment="1" applyProtection="1">
      <alignment horizontal="center" vertical="center" wrapText="1"/>
      <protection locked="0"/>
    </xf>
    <xf numFmtId="0" fontId="49" fillId="0" borderId="6" xfId="2" applyFont="1" applyBorder="1" applyAlignment="1" applyProtection="1">
      <alignment horizontal="justify" vertical="center" wrapText="1"/>
      <protection locked="0"/>
    </xf>
    <xf numFmtId="0" fontId="49" fillId="0" borderId="16" xfId="2" applyFont="1" applyBorder="1" applyAlignment="1" applyProtection="1">
      <alignment horizontal="justify" vertical="center" wrapText="1"/>
      <protection locked="0"/>
    </xf>
    <xf numFmtId="0" fontId="27" fillId="0" borderId="11" xfId="2" applyFont="1" applyBorder="1" applyAlignment="1" applyProtection="1">
      <alignment horizontal="center" vertical="center" wrapText="1"/>
      <protection locked="0"/>
    </xf>
    <xf numFmtId="0" fontId="27" fillId="0" borderId="2"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2" xfId="0" applyFont="1" applyBorder="1" applyAlignment="1" applyProtection="1">
      <alignment horizontal="center" vertical="center" wrapText="1"/>
      <protection locked="0"/>
    </xf>
    <xf numFmtId="0" fontId="27" fillId="0" borderId="8"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14" fontId="26" fillId="0" borderId="2" xfId="0" applyNumberFormat="1" applyFont="1" applyBorder="1" applyAlignment="1" applyProtection="1">
      <alignment horizontal="center" vertical="center" wrapText="1"/>
      <protection locked="0"/>
    </xf>
    <xf numFmtId="14" fontId="26" fillId="0" borderId="8" xfId="0" applyNumberFormat="1" applyFont="1" applyBorder="1" applyAlignment="1" applyProtection="1">
      <alignment horizontal="center" vertical="center" wrapText="1"/>
      <protection locked="0"/>
    </xf>
    <xf numFmtId="0" fontId="49" fillId="6" borderId="2" xfId="2" applyFont="1" applyFill="1" applyBorder="1" applyAlignment="1" applyProtection="1">
      <alignment horizontal="center" vertical="center" wrapText="1"/>
      <protection locked="0"/>
    </xf>
    <xf numFmtId="0" fontId="49" fillId="6" borderId="8" xfId="2" applyFont="1" applyFill="1" applyBorder="1" applyAlignment="1" applyProtection="1">
      <alignment horizontal="center" vertical="center" wrapText="1"/>
      <protection locked="0"/>
    </xf>
    <xf numFmtId="0" fontId="26" fillId="0" borderId="1" xfId="2"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26" fillId="0" borderId="8" xfId="0" applyFont="1" applyBorder="1" applyAlignment="1" applyProtection="1">
      <alignment horizontal="center" vertical="center" wrapText="1"/>
      <protection locked="0"/>
    </xf>
    <xf numFmtId="0" fontId="49" fillId="0" borderId="2" xfId="2" applyFont="1" applyBorder="1" applyAlignment="1" applyProtection="1">
      <alignment horizontal="center" vertical="center" wrapText="1"/>
      <protection locked="0"/>
    </xf>
    <xf numFmtId="0" fontId="49" fillId="0" borderId="8" xfId="2" applyFont="1" applyBorder="1" applyAlignment="1" applyProtection="1">
      <alignment horizontal="center" vertical="center" wrapText="1"/>
      <protection locked="0"/>
    </xf>
    <xf numFmtId="14" fontId="49" fillId="0" borderId="2" xfId="0" applyNumberFormat="1" applyFont="1" applyBorder="1" applyAlignment="1" applyProtection="1">
      <alignment horizontal="center" vertical="center" wrapText="1"/>
      <protection locked="0"/>
    </xf>
    <xf numFmtId="14" fontId="49" fillId="0" borderId="8" xfId="0" applyNumberFormat="1" applyFont="1" applyBorder="1" applyAlignment="1" applyProtection="1">
      <alignment horizontal="center" vertical="center" wrapText="1"/>
      <protection locked="0"/>
    </xf>
    <xf numFmtId="0" fontId="49" fillId="0" borderId="1" xfId="2" applyFont="1" applyBorder="1" applyAlignment="1" applyProtection="1">
      <alignment horizontal="justify" vertical="center" wrapText="1"/>
      <protection locked="0"/>
    </xf>
    <xf numFmtId="0" fontId="64" fillId="0" borderId="1" xfId="2" applyFont="1" applyBorder="1" applyAlignment="1" applyProtection="1">
      <alignment horizontal="justify" vertical="center" wrapText="1"/>
      <protection locked="0"/>
    </xf>
    <xf numFmtId="0" fontId="49" fillId="0" borderId="2" xfId="0" applyFont="1" applyBorder="1" applyAlignment="1" applyProtection="1">
      <alignment horizontal="center" vertical="center" wrapText="1"/>
      <protection locked="0"/>
    </xf>
    <xf numFmtId="0" fontId="49" fillId="0" borderId="8" xfId="0" applyFont="1" applyBorder="1" applyAlignment="1" applyProtection="1">
      <alignment horizontal="center" vertical="center" wrapText="1"/>
      <protection locked="0"/>
    </xf>
    <xf numFmtId="0" fontId="27" fillId="11"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11" borderId="2" xfId="0" applyFont="1" applyFill="1" applyBorder="1" applyAlignment="1">
      <alignment horizontal="center" vertical="center" wrapText="1"/>
    </xf>
    <xf numFmtId="0" fontId="27" fillId="11" borderId="8" xfId="0" applyFont="1" applyFill="1" applyBorder="1" applyAlignment="1">
      <alignment horizontal="center" vertical="center" wrapText="1"/>
    </xf>
    <xf numFmtId="0" fontId="27" fillId="11" borderId="6" xfId="0" applyFont="1" applyFill="1" applyBorder="1" applyAlignment="1">
      <alignment horizontal="center" vertical="center" wrapText="1"/>
    </xf>
    <xf numFmtId="0" fontId="27" fillId="11" borderId="19" xfId="0" applyFont="1" applyFill="1" applyBorder="1" applyAlignment="1">
      <alignment horizontal="center" vertical="center" wrapText="1"/>
    </xf>
    <xf numFmtId="0" fontId="27" fillId="11" borderId="16" xfId="0" applyFont="1" applyFill="1" applyBorder="1" applyAlignment="1">
      <alignment horizontal="center" vertical="center" wrapText="1"/>
    </xf>
    <xf numFmtId="0" fontId="27" fillId="11" borderId="11" xfId="0" applyFont="1" applyFill="1" applyBorder="1" applyAlignment="1">
      <alignment horizontal="center" vertical="center" wrapText="1"/>
    </xf>
    <xf numFmtId="0" fontId="26" fillId="0" borderId="1" xfId="2" applyFont="1" applyBorder="1" applyAlignment="1" applyProtection="1">
      <alignment horizontal="justify" vertical="center" wrapText="1"/>
      <protection locked="0"/>
    </xf>
    <xf numFmtId="14" fontId="26" fillId="0" borderId="35" xfId="0" applyNumberFormat="1" applyFont="1" applyBorder="1" applyAlignment="1" applyProtection="1">
      <alignment horizontal="center" vertical="center" wrapText="1"/>
      <protection locked="0"/>
    </xf>
    <xf numFmtId="14" fontId="26" fillId="0" borderId="36" xfId="0" applyNumberFormat="1" applyFont="1" applyBorder="1" applyAlignment="1" applyProtection="1">
      <alignment horizontal="center" vertical="center" wrapText="1"/>
      <protection locked="0"/>
    </xf>
    <xf numFmtId="0" fontId="26" fillId="0" borderId="15" xfId="0" applyFont="1" applyBorder="1" applyAlignment="1" applyProtection="1">
      <alignment horizontal="center" vertical="center" wrapText="1"/>
      <protection locked="0"/>
    </xf>
    <xf numFmtId="0" fontId="26" fillId="0" borderId="13" xfId="0" applyFont="1" applyBorder="1" applyAlignment="1" applyProtection="1">
      <alignment horizontal="center" vertical="center" wrapText="1"/>
      <protection locked="0"/>
    </xf>
    <xf numFmtId="0" fontId="26" fillId="0" borderId="11" xfId="2" applyFont="1" applyBorder="1" applyAlignment="1" applyProtection="1">
      <alignment horizontal="justify" vertical="center" wrapText="1"/>
      <protection locked="0"/>
    </xf>
    <xf numFmtId="0" fontId="28" fillId="0" borderId="1" xfId="2" applyFont="1" applyBorder="1" applyAlignment="1" applyProtection="1">
      <alignment horizontal="center" vertical="center" wrapText="1"/>
      <protection locked="0"/>
    </xf>
    <xf numFmtId="0" fontId="26" fillId="6" borderId="11" xfId="2" applyFont="1" applyFill="1" applyBorder="1" applyAlignment="1" applyProtection="1">
      <alignment horizontal="center" vertical="center" wrapText="1"/>
      <protection locked="0"/>
    </xf>
    <xf numFmtId="0" fontId="26" fillId="2" borderId="1" xfId="2" applyFont="1" applyFill="1" applyBorder="1" applyAlignment="1" applyProtection="1">
      <alignment horizontal="justify" vertical="center" wrapText="1"/>
      <protection locked="0"/>
    </xf>
    <xf numFmtId="0" fontId="26" fillId="6" borderId="1" xfId="2" applyFont="1" applyFill="1" applyBorder="1" applyAlignment="1" applyProtection="1">
      <alignment horizontal="justify" vertical="center" wrapText="1"/>
      <protection locked="0"/>
    </xf>
    <xf numFmtId="0" fontId="31" fillId="0" borderId="1" xfId="2" applyFont="1" applyBorder="1" applyAlignment="1" applyProtection="1">
      <alignment horizontal="justify" vertical="center" wrapText="1"/>
      <protection locked="0"/>
    </xf>
  </cellXfs>
  <cellStyles count="7">
    <cellStyle name="Hipervínculo" xfId="6" builtinId="8"/>
    <cellStyle name="Millares" xfId="5" builtinId="3"/>
    <cellStyle name="Normal" xfId="0" builtinId="0"/>
    <cellStyle name="Normal 2" xfId="2"/>
    <cellStyle name="Normal 2 3" xfId="3"/>
    <cellStyle name="Normal 3" xfId="4"/>
    <cellStyle name="Porcentaje" xfId="1" builtinId="5"/>
  </cellStyles>
  <dxfs count="334">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634246</xdr:colOff>
      <xdr:row>6</xdr:row>
      <xdr:rowOff>95250</xdr:rowOff>
    </xdr:from>
    <xdr:to>
      <xdr:col>1</xdr:col>
      <xdr:colOff>1828799</xdr:colOff>
      <xdr:row>8</xdr:row>
      <xdr:rowOff>217714</xdr:rowOff>
    </xdr:to>
    <xdr:pic>
      <xdr:nvPicPr>
        <xdr:cNvPr id="2" name="Picture 1" descr="escudo negro">
          <a:extLst>
            <a:ext uri="{FF2B5EF4-FFF2-40B4-BE49-F238E27FC236}">
              <a16:creationId xmlns:a16="http://schemas.microsoft.com/office/drawing/2014/main" id="{724E51EA-5BC8-4741-8977-991ACAF084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EF332BE9-AE8A-4094-B1E4-D8CB31516A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14C3DB98-A242-40B5-8C84-F433C2997C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B924FE8B-4FD7-470B-9DB8-9054B318ECD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445435</xdr:colOff>
      <xdr:row>1</xdr:row>
      <xdr:rowOff>58832</xdr:rowOff>
    </xdr:from>
    <xdr:to>
      <xdr:col>3</xdr:col>
      <xdr:colOff>563881</xdr:colOff>
      <xdr:row>3</xdr:row>
      <xdr:rowOff>172843</xdr:rowOff>
    </xdr:to>
    <xdr:pic>
      <xdr:nvPicPr>
        <xdr:cNvPr id="2" name="Imagen 1">
          <a:extLst>
            <a:ext uri="{FF2B5EF4-FFF2-40B4-BE49-F238E27FC236}">
              <a16:creationId xmlns:a16="http://schemas.microsoft.com/office/drawing/2014/main" id="{40868344-BA0F-445C-8F3A-B2CA13C9F7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4035" y="241712"/>
          <a:ext cx="811866" cy="7769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2" name="1 Imagen">
          <a:extLst>
            <a:ext uri="{FF2B5EF4-FFF2-40B4-BE49-F238E27FC236}">
              <a16:creationId xmlns:a16="http://schemas.microsoft.com/office/drawing/2014/main" id="{8FC3FB9D-E754-4DA7-87EA-B059031637EF}"/>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754380" y="160782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twoCellAnchor editAs="oneCell">
    <xdr:from>
      <xdr:col>80</xdr:col>
      <xdr:colOff>624388</xdr:colOff>
      <xdr:row>6</xdr:row>
      <xdr:rowOff>131451</xdr:rowOff>
    </xdr:from>
    <xdr:to>
      <xdr:col>97</xdr:col>
      <xdr:colOff>96458</xdr:colOff>
      <xdr:row>12</xdr:row>
      <xdr:rowOff>714932</xdr:rowOff>
    </xdr:to>
    <xdr:pic>
      <xdr:nvPicPr>
        <xdr:cNvPr id="3" name="Imagen 2">
          <a:extLst>
            <a:ext uri="{FF2B5EF4-FFF2-40B4-BE49-F238E27FC236}">
              <a16:creationId xmlns:a16="http://schemas.microsoft.com/office/drawing/2014/main" id="{221E42B1-99F1-4D26-8B2A-722EC3D6A9CF}"/>
            </a:ext>
          </a:extLst>
        </xdr:cNvPr>
        <xdr:cNvPicPr>
          <a:picLocks noChangeAspect="1"/>
        </xdr:cNvPicPr>
      </xdr:nvPicPr>
      <xdr:blipFill>
        <a:blip xmlns:r="http://schemas.openxmlformats.org/officeDocument/2006/relationships" r:embed="rId2"/>
        <a:stretch>
          <a:fillRect/>
        </a:stretch>
      </xdr:blipFill>
      <xdr:spPr>
        <a:xfrm>
          <a:off x="86768488" y="1586871"/>
          <a:ext cx="12944230" cy="72762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2" name="1 Imagen">
          <a:extLst>
            <a:ext uri="{FF2B5EF4-FFF2-40B4-BE49-F238E27FC236}">
              <a16:creationId xmlns:a16="http://schemas.microsoft.com/office/drawing/2014/main" id="{0F81D5A7-2774-4A78-A0BD-6ED350E6000A}"/>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754380" y="160782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Downloads/2._APIC-MR-2020%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c3b5050cb7659426/Documentos/1.UMV%2001062021/6.RIESGOS%20APIC/MAPA%20DE%20RIESGOS%20APIC-MR-2021-V1_Ene31_2021_INTRANE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c3b5050cb7659426/Documentos/1.UMV%2001062021/6.RIESGOS%20APIC/II%20CUATRIMESTRE2021/2_APIC-MR-2021-V2%20de%20agost-2021%20INTRAN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C4" t="str">
            <v>Gestion</v>
          </cell>
        </row>
        <row r="5">
          <cell r="C5" t="str">
            <v>Corrupcion</v>
          </cell>
        </row>
        <row r="6">
          <cell r="C6" t="str">
            <v>Seguridad_de_la_informacion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row r="38">
          <cell r="B38" t="str">
            <v>Rara vezInsignificante</v>
          </cell>
          <cell r="C38" t="str">
            <v>Riesgo bajo</v>
          </cell>
        </row>
        <row r="39">
          <cell r="B39" t="str">
            <v>Rara vezMenor</v>
          </cell>
          <cell r="C39" t="str">
            <v>Riesgo bajo</v>
          </cell>
        </row>
        <row r="40">
          <cell r="B40" t="str">
            <v>Rara vezModerado</v>
          </cell>
          <cell r="C40" t="str">
            <v>Riesgo moderado</v>
          </cell>
        </row>
        <row r="41">
          <cell r="B41" t="str">
            <v>Rara vezMayor</v>
          </cell>
          <cell r="C41" t="str">
            <v>Riesgo alto</v>
          </cell>
        </row>
        <row r="42">
          <cell r="B42" t="str">
            <v>Rara vezCatastrófico</v>
          </cell>
          <cell r="C42" t="str">
            <v>Riesgo extremo</v>
          </cell>
        </row>
        <row r="43">
          <cell r="B43" t="str">
            <v>ImprobableInsignificante</v>
          </cell>
          <cell r="C43" t="str">
            <v>Riesgo bajo</v>
          </cell>
        </row>
        <row r="44">
          <cell r="B44" t="str">
            <v>ImprobableMenor</v>
          </cell>
          <cell r="C44" t="str">
            <v>Riesgo bajo</v>
          </cell>
        </row>
        <row r="45">
          <cell r="B45" t="str">
            <v>ImprobableModerado</v>
          </cell>
          <cell r="C45" t="str">
            <v>Riesgo moderado</v>
          </cell>
        </row>
        <row r="46">
          <cell r="B46" t="str">
            <v>ImprobableMayor</v>
          </cell>
          <cell r="C46" t="str">
            <v>Riesgo alto</v>
          </cell>
        </row>
        <row r="47">
          <cell r="B47" t="str">
            <v>ImprobableCatastrófico</v>
          </cell>
          <cell r="C47" t="str">
            <v>Riesgo extremo</v>
          </cell>
        </row>
        <row r="48">
          <cell r="B48" t="str">
            <v>PosibleInsignificante</v>
          </cell>
          <cell r="C48" t="str">
            <v>Riesgo bajo</v>
          </cell>
        </row>
        <row r="49">
          <cell r="B49" t="str">
            <v>PosibleMenor</v>
          </cell>
          <cell r="C49" t="str">
            <v>Riesgo moderado</v>
          </cell>
        </row>
        <row r="50">
          <cell r="B50" t="str">
            <v>PosibleModerado</v>
          </cell>
          <cell r="C50" t="str">
            <v>Riesgo alto</v>
          </cell>
        </row>
        <row r="51">
          <cell r="B51" t="str">
            <v>PosibleMayor</v>
          </cell>
          <cell r="C51" t="str">
            <v>Riesgo extremo</v>
          </cell>
        </row>
        <row r="52">
          <cell r="B52" t="str">
            <v>PosibleCatastrófico</v>
          </cell>
          <cell r="C52" t="str">
            <v>Riesgo extremo</v>
          </cell>
        </row>
        <row r="53">
          <cell r="B53" t="str">
            <v>ProbableInsignificante</v>
          </cell>
          <cell r="C53" t="str">
            <v>Riesgo moderado</v>
          </cell>
        </row>
        <row r="54">
          <cell r="B54" t="str">
            <v>ProbableMenor</v>
          </cell>
          <cell r="C54" t="str">
            <v>Riesgo alto</v>
          </cell>
        </row>
        <row r="55">
          <cell r="B55" t="str">
            <v>ProbableModerado</v>
          </cell>
          <cell r="C55" t="str">
            <v>Riesgo alto</v>
          </cell>
        </row>
        <row r="56">
          <cell r="B56" t="str">
            <v>ProbableMayor</v>
          </cell>
          <cell r="C56" t="str">
            <v>Riesgo extremo</v>
          </cell>
        </row>
        <row r="57">
          <cell r="B57" t="str">
            <v>ProbableCatastrófico</v>
          </cell>
          <cell r="C57" t="str">
            <v>Riesgo extremo</v>
          </cell>
        </row>
        <row r="58">
          <cell r="B58" t="str">
            <v>Casi seguroInsignificante</v>
          </cell>
          <cell r="C58" t="str">
            <v>Riesgo alto</v>
          </cell>
        </row>
        <row r="59">
          <cell r="B59" t="str">
            <v>Casi seguroMenor</v>
          </cell>
          <cell r="C59" t="str">
            <v>Riesgo alto</v>
          </cell>
        </row>
        <row r="60">
          <cell r="B60" t="str">
            <v>Casi seguroModerado</v>
          </cell>
          <cell r="C60" t="str">
            <v>Riesgo extremo</v>
          </cell>
        </row>
        <row r="61">
          <cell r="B61" t="str">
            <v>Casi seguroMayor</v>
          </cell>
          <cell r="C61" t="str">
            <v>Riesgo extremo</v>
          </cell>
        </row>
        <row r="62">
          <cell r="B62" t="str">
            <v>Casi seguroCatastrófico</v>
          </cell>
          <cell r="C62" t="str">
            <v>Riesgo extremo</v>
          </cell>
        </row>
        <row r="70">
          <cell r="B70" t="str">
            <v>FuerteFuerte</v>
          </cell>
          <cell r="C70" t="str">
            <v>No</v>
          </cell>
          <cell r="D70" t="str">
            <v>Fuerte</v>
          </cell>
        </row>
        <row r="71">
          <cell r="B71" t="str">
            <v>FuerteModerado</v>
          </cell>
          <cell r="C71" t="str">
            <v>Sí</v>
          </cell>
          <cell r="D71" t="str">
            <v>Moderado</v>
          </cell>
        </row>
        <row r="72">
          <cell r="B72" t="str">
            <v>FuerteDébil</v>
          </cell>
          <cell r="C72" t="str">
            <v>Sí</v>
          </cell>
          <cell r="D72" t="str">
            <v>Débil</v>
          </cell>
        </row>
        <row r="73">
          <cell r="B73" t="str">
            <v>ModeradoFuerte</v>
          </cell>
          <cell r="C73" t="str">
            <v>Sí</v>
          </cell>
          <cell r="D73" t="str">
            <v>Moderado</v>
          </cell>
        </row>
        <row r="74">
          <cell r="B74" t="str">
            <v>ModeradoModerado</v>
          </cell>
          <cell r="C74" t="str">
            <v>Sí</v>
          </cell>
          <cell r="D74" t="str">
            <v>Moderado</v>
          </cell>
        </row>
        <row r="75">
          <cell r="B75" t="str">
            <v>ModeradoDébil</v>
          </cell>
          <cell r="C75" t="str">
            <v>Sí</v>
          </cell>
          <cell r="D75" t="str">
            <v>Débil</v>
          </cell>
        </row>
        <row r="76">
          <cell r="B76" t="str">
            <v>DébilFuerte</v>
          </cell>
          <cell r="C76" t="str">
            <v>Sí</v>
          </cell>
          <cell r="D76" t="str">
            <v>Débil</v>
          </cell>
        </row>
        <row r="77">
          <cell r="B77" t="str">
            <v>DébilModerado</v>
          </cell>
          <cell r="C77" t="str">
            <v>Sí</v>
          </cell>
          <cell r="D77" t="str">
            <v>Débil</v>
          </cell>
        </row>
        <row r="78">
          <cell r="B78" t="str">
            <v>DébilDébil</v>
          </cell>
          <cell r="C78" t="str">
            <v>Sí</v>
          </cell>
          <cell r="D78" t="str">
            <v>Débil</v>
          </cell>
        </row>
        <row r="95">
          <cell r="B95" t="str">
            <v>FuerteDirectamenteDirectamente</v>
          </cell>
          <cell r="C95">
            <v>2</v>
          </cell>
          <cell r="D95">
            <v>2</v>
          </cell>
        </row>
        <row r="96">
          <cell r="B96" t="str">
            <v>FuerteDirectamenteIndirectamente</v>
          </cell>
          <cell r="C96">
            <v>2</v>
          </cell>
          <cell r="D96">
            <v>1</v>
          </cell>
        </row>
        <row r="97">
          <cell r="B97" t="str">
            <v>FuerteDirectamenteNo disminuye</v>
          </cell>
          <cell r="C97">
            <v>2</v>
          </cell>
          <cell r="D97">
            <v>0</v>
          </cell>
        </row>
        <row r="98">
          <cell r="B98" t="str">
            <v>FuerteNo disminuyeDirectamente</v>
          </cell>
          <cell r="C98">
            <v>0</v>
          </cell>
          <cell r="D98">
            <v>2</v>
          </cell>
        </row>
        <row r="99">
          <cell r="B99" t="str">
            <v>ModeradoDirectamenteDirectamente</v>
          </cell>
          <cell r="C99">
            <v>1</v>
          </cell>
          <cell r="D99">
            <v>1</v>
          </cell>
        </row>
        <row r="100">
          <cell r="B100" t="str">
            <v>ModeradoDirectamenteIndirectamente</v>
          </cell>
          <cell r="C100">
            <v>1</v>
          </cell>
          <cell r="D100">
            <v>0</v>
          </cell>
        </row>
        <row r="101">
          <cell r="B101" t="str">
            <v>ModeradoDirectamenteNo disminuye</v>
          </cell>
          <cell r="C101">
            <v>1</v>
          </cell>
          <cell r="D101">
            <v>0</v>
          </cell>
        </row>
        <row r="102">
          <cell r="B102" t="str">
            <v>ModeradoNo disminuyeDirectamente</v>
          </cell>
          <cell r="C102">
            <v>0</v>
          </cell>
          <cell r="D102">
            <v>1</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38">
          <cell r="B38" t="str">
            <v>Rara vezInsignificante</v>
          </cell>
          <cell r="C38" t="str">
            <v>Riesgo bajo</v>
          </cell>
        </row>
        <row r="39">
          <cell r="B39" t="str">
            <v>Rara vezMenor</v>
          </cell>
          <cell r="C39" t="str">
            <v>Riesgo bajo</v>
          </cell>
        </row>
        <row r="40">
          <cell r="B40" t="str">
            <v>Rara vezModerado</v>
          </cell>
          <cell r="C40" t="str">
            <v>Riesgo moderado</v>
          </cell>
        </row>
        <row r="41">
          <cell r="B41" t="str">
            <v>Rara vezMayor</v>
          </cell>
          <cell r="C41" t="str">
            <v>Riesgo alto</v>
          </cell>
        </row>
        <row r="42">
          <cell r="B42" t="str">
            <v>Rara vezCatastrófico</v>
          </cell>
          <cell r="C42" t="str">
            <v>Riesgo extremo</v>
          </cell>
        </row>
        <row r="43">
          <cell r="B43" t="str">
            <v>ImprobableInsignificante</v>
          </cell>
          <cell r="C43" t="str">
            <v>Riesgo bajo</v>
          </cell>
        </row>
        <row r="44">
          <cell r="B44" t="str">
            <v>ImprobableMenor</v>
          </cell>
          <cell r="C44" t="str">
            <v>Riesgo bajo</v>
          </cell>
        </row>
        <row r="45">
          <cell r="B45" t="str">
            <v>ImprobableModerado</v>
          </cell>
          <cell r="C45" t="str">
            <v>Riesgo moderado</v>
          </cell>
        </row>
        <row r="46">
          <cell r="B46" t="str">
            <v>ImprobableMayor</v>
          </cell>
          <cell r="C46" t="str">
            <v>Riesgo alto</v>
          </cell>
        </row>
        <row r="47">
          <cell r="B47" t="str">
            <v>ImprobableCatastrófico</v>
          </cell>
          <cell r="C47" t="str">
            <v>Riesgo extremo</v>
          </cell>
        </row>
        <row r="48">
          <cell r="B48" t="str">
            <v>PosibleInsignificante</v>
          </cell>
          <cell r="C48" t="str">
            <v>Riesgo bajo</v>
          </cell>
        </row>
        <row r="49">
          <cell r="B49" t="str">
            <v>PosibleMenor</v>
          </cell>
          <cell r="C49" t="str">
            <v>Riesgo moderado</v>
          </cell>
        </row>
        <row r="50">
          <cell r="B50" t="str">
            <v>PosibleModerado</v>
          </cell>
          <cell r="C50" t="str">
            <v>Riesgo alto</v>
          </cell>
        </row>
        <row r="51">
          <cell r="B51" t="str">
            <v>PosibleMayor</v>
          </cell>
          <cell r="C51" t="str">
            <v>Riesgo extremo</v>
          </cell>
        </row>
        <row r="52">
          <cell r="B52" t="str">
            <v>PosibleCatastrófico</v>
          </cell>
          <cell r="C52" t="str">
            <v>Riesgo extremo</v>
          </cell>
        </row>
        <row r="53">
          <cell r="B53" t="str">
            <v>ProbableInsignificante</v>
          </cell>
          <cell r="C53" t="str">
            <v>Riesgo moderado</v>
          </cell>
        </row>
        <row r="54">
          <cell r="B54" t="str">
            <v>ProbableMenor</v>
          </cell>
          <cell r="C54" t="str">
            <v>Riesgo alto</v>
          </cell>
        </row>
        <row r="55">
          <cell r="B55" t="str">
            <v>ProbableModerado</v>
          </cell>
          <cell r="C55" t="str">
            <v>Riesgo alto</v>
          </cell>
        </row>
        <row r="56">
          <cell r="B56" t="str">
            <v>ProbableMayor</v>
          </cell>
          <cell r="C56" t="str">
            <v>Riesgo extremo</v>
          </cell>
        </row>
        <row r="57">
          <cell r="B57" t="str">
            <v>ProbableCatastrófico</v>
          </cell>
          <cell r="C57" t="str">
            <v>Riesgo extremo</v>
          </cell>
        </row>
        <row r="58">
          <cell r="B58" t="str">
            <v>Casi seguroInsignificante</v>
          </cell>
          <cell r="C58" t="str">
            <v>Riesgo alto</v>
          </cell>
        </row>
        <row r="59">
          <cell r="B59" t="str">
            <v>Casi seguroMenor</v>
          </cell>
          <cell r="C59" t="str">
            <v>Riesgo alto</v>
          </cell>
        </row>
        <row r="60">
          <cell r="B60" t="str">
            <v>Casi seguroModerado</v>
          </cell>
          <cell r="C60" t="str">
            <v>Riesgo extremo</v>
          </cell>
        </row>
        <row r="61">
          <cell r="B61" t="str">
            <v>Casi seguroMayor</v>
          </cell>
          <cell r="C61" t="str">
            <v>Riesgo extremo</v>
          </cell>
        </row>
        <row r="62">
          <cell r="B62" t="str">
            <v>Casi seguroCatastrófico</v>
          </cell>
          <cell r="C62" t="str">
            <v>Riesgo extremo</v>
          </cell>
        </row>
        <row r="70">
          <cell r="B70" t="str">
            <v>FuerteFuerte</v>
          </cell>
          <cell r="C70" t="str">
            <v>No</v>
          </cell>
          <cell r="D70" t="str">
            <v>Fuerte</v>
          </cell>
        </row>
        <row r="71">
          <cell r="B71" t="str">
            <v>FuerteModerado</v>
          </cell>
          <cell r="C71" t="str">
            <v>Sí</v>
          </cell>
          <cell r="D71" t="str">
            <v>Moderado</v>
          </cell>
        </row>
        <row r="72">
          <cell r="B72" t="str">
            <v>FuerteDébil</v>
          </cell>
          <cell r="C72" t="str">
            <v>Sí</v>
          </cell>
          <cell r="D72" t="str">
            <v>Débil</v>
          </cell>
        </row>
        <row r="73">
          <cell r="B73" t="str">
            <v>ModeradoFuerte</v>
          </cell>
          <cell r="C73" t="str">
            <v>Sí</v>
          </cell>
          <cell r="D73" t="str">
            <v>Moderado</v>
          </cell>
        </row>
        <row r="74">
          <cell r="B74" t="str">
            <v>ModeradoModerado</v>
          </cell>
          <cell r="C74" t="str">
            <v>Sí</v>
          </cell>
          <cell r="D74" t="str">
            <v>Moderado</v>
          </cell>
        </row>
        <row r="75">
          <cell r="B75" t="str">
            <v>ModeradoDébil</v>
          </cell>
          <cell r="C75" t="str">
            <v>Sí</v>
          </cell>
          <cell r="D75" t="str">
            <v>Débil</v>
          </cell>
        </row>
        <row r="76">
          <cell r="B76" t="str">
            <v>DébilFuerte</v>
          </cell>
          <cell r="C76" t="str">
            <v>Sí</v>
          </cell>
          <cell r="D76" t="str">
            <v>Débil</v>
          </cell>
        </row>
        <row r="77">
          <cell r="B77" t="str">
            <v>DébilModerado</v>
          </cell>
          <cell r="C77" t="str">
            <v>Sí</v>
          </cell>
          <cell r="D77" t="str">
            <v>Débil</v>
          </cell>
        </row>
        <row r="78">
          <cell r="B78" t="str">
            <v>DébilDébil</v>
          </cell>
          <cell r="C78" t="str">
            <v>Sí</v>
          </cell>
          <cell r="D78" t="str">
            <v>Débil</v>
          </cell>
        </row>
        <row r="95">
          <cell r="B95" t="str">
            <v>FuerteDirectamenteDirectamente</v>
          </cell>
          <cell r="C95">
            <v>2</v>
          </cell>
          <cell r="D95">
            <v>2</v>
          </cell>
        </row>
        <row r="96">
          <cell r="B96" t="str">
            <v>FuerteDirectamenteIndirectamente</v>
          </cell>
          <cell r="C96">
            <v>2</v>
          </cell>
          <cell r="D96">
            <v>1</v>
          </cell>
        </row>
        <row r="97">
          <cell r="B97" t="str">
            <v>FuerteDirectamenteNo disminuye</v>
          </cell>
          <cell r="C97">
            <v>2</v>
          </cell>
          <cell r="D97">
            <v>0</v>
          </cell>
        </row>
        <row r="98">
          <cell r="B98" t="str">
            <v>FuerteNo disminuyeDirectamente</v>
          </cell>
          <cell r="C98">
            <v>0</v>
          </cell>
          <cell r="D98">
            <v>2</v>
          </cell>
        </row>
        <row r="99">
          <cell r="B99" t="str">
            <v>ModeradoDirectamenteDirectamente</v>
          </cell>
          <cell r="C99">
            <v>1</v>
          </cell>
          <cell r="D99">
            <v>1</v>
          </cell>
        </row>
        <row r="100">
          <cell r="B100" t="str">
            <v>ModeradoDirectamenteIndirectamente</v>
          </cell>
          <cell r="C100">
            <v>1</v>
          </cell>
          <cell r="D100">
            <v>0</v>
          </cell>
        </row>
        <row r="101">
          <cell r="B101" t="str">
            <v>ModeradoDirectamenteNo disminuye</v>
          </cell>
          <cell r="C101">
            <v>1</v>
          </cell>
          <cell r="D101">
            <v>0</v>
          </cell>
        </row>
        <row r="102">
          <cell r="B102" t="str">
            <v>ModeradoNo disminuyeDirectamente</v>
          </cell>
          <cell r="C102">
            <v>0</v>
          </cell>
          <cell r="D10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ColWidth="11.42578125"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4"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95" customHeight="1" x14ac:dyDescent="0.25">
      <c r="C2" s="304" t="s">
        <v>0</v>
      </c>
      <c r="D2" s="283" t="s">
        <v>1</v>
      </c>
      <c r="E2" s="284"/>
      <c r="F2" s="284"/>
      <c r="G2" s="284"/>
      <c r="H2" s="284"/>
      <c r="I2" s="284"/>
      <c r="J2" s="284"/>
      <c r="K2" s="284"/>
      <c r="L2" s="284"/>
      <c r="M2" s="284"/>
      <c r="N2" s="284"/>
      <c r="O2" s="284"/>
      <c r="P2" s="284"/>
      <c r="Q2" s="284"/>
      <c r="R2" s="284"/>
      <c r="S2" s="284"/>
      <c r="T2" s="284"/>
      <c r="U2" s="284"/>
      <c r="V2" s="285"/>
    </row>
    <row r="3" spans="3:22" ht="15" customHeight="1" x14ac:dyDescent="0.25">
      <c r="C3" s="305"/>
      <c r="D3" s="313" t="s">
        <v>2</v>
      </c>
      <c r="E3" s="314"/>
      <c r="F3" s="314"/>
      <c r="G3" s="314"/>
      <c r="H3" s="314"/>
      <c r="I3" s="314"/>
      <c r="J3" s="314"/>
      <c r="K3" s="315"/>
      <c r="L3" s="307" t="s">
        <v>3</v>
      </c>
      <c r="M3" s="308"/>
      <c r="N3" s="308"/>
      <c r="O3" s="308"/>
      <c r="P3" s="308"/>
      <c r="Q3" s="308"/>
      <c r="R3" s="308"/>
      <c r="S3" s="308"/>
      <c r="T3" s="309"/>
      <c r="U3" s="292" t="s">
        <v>4</v>
      </c>
      <c r="V3" s="293"/>
    </row>
    <row r="4" spans="3:22" ht="30" customHeight="1" x14ac:dyDescent="0.25">
      <c r="C4" s="305"/>
      <c r="D4" s="301" t="s">
        <v>5</v>
      </c>
      <c r="E4" s="298" t="s">
        <v>6</v>
      </c>
      <c r="F4" s="286" t="s">
        <v>7</v>
      </c>
      <c r="G4" s="287"/>
      <c r="H4" s="287"/>
      <c r="I4" s="288"/>
      <c r="J4" s="298" t="s">
        <v>8</v>
      </c>
      <c r="K4" s="298" t="s">
        <v>9</v>
      </c>
      <c r="L4" s="310" t="s">
        <v>10</v>
      </c>
      <c r="M4" s="310" t="s">
        <v>11</v>
      </c>
      <c r="N4" s="310" t="s">
        <v>12</v>
      </c>
      <c r="O4" s="316" t="s">
        <v>13</v>
      </c>
      <c r="P4" s="317"/>
      <c r="Q4" s="310" t="s">
        <v>12</v>
      </c>
      <c r="R4" s="318" t="s">
        <v>14</v>
      </c>
      <c r="S4" s="319"/>
      <c r="T4" s="310" t="s">
        <v>12</v>
      </c>
      <c r="U4" s="294"/>
      <c r="V4" s="295"/>
    </row>
    <row r="5" spans="3:22" ht="15" customHeight="1" x14ac:dyDescent="0.25">
      <c r="C5" s="305"/>
      <c r="D5" s="302"/>
      <c r="E5" s="299"/>
      <c r="F5" s="289"/>
      <c r="G5" s="290"/>
      <c r="H5" s="290"/>
      <c r="I5" s="291"/>
      <c r="J5" s="299"/>
      <c r="K5" s="299"/>
      <c r="L5" s="311"/>
      <c r="M5" s="311"/>
      <c r="N5" s="311"/>
      <c r="O5" s="316" t="s">
        <v>15</v>
      </c>
      <c r="P5" s="317"/>
      <c r="Q5" s="311"/>
      <c r="R5" s="320"/>
      <c r="S5" s="321"/>
      <c r="T5" s="311"/>
      <c r="U5" s="296"/>
      <c r="V5" s="297"/>
    </row>
    <row r="6" spans="3:22" ht="25.5" x14ac:dyDescent="0.25">
      <c r="C6" s="306"/>
      <c r="D6" s="303"/>
      <c r="E6" s="300"/>
      <c r="F6" s="4" t="s">
        <v>16</v>
      </c>
      <c r="G6" s="4" t="s">
        <v>17</v>
      </c>
      <c r="H6" s="4" t="s">
        <v>18</v>
      </c>
      <c r="I6" s="4" t="s">
        <v>19</v>
      </c>
      <c r="J6" s="300"/>
      <c r="K6" s="300"/>
      <c r="L6" s="312"/>
      <c r="M6" s="312"/>
      <c r="N6" s="312"/>
      <c r="O6" s="35" t="s">
        <v>20</v>
      </c>
      <c r="P6" s="35" t="s">
        <v>21</v>
      </c>
      <c r="Q6" s="312"/>
      <c r="R6" s="35" t="s">
        <v>22</v>
      </c>
      <c r="S6" s="35" t="s">
        <v>23</v>
      </c>
      <c r="T6" s="312"/>
      <c r="U6" s="6" t="s">
        <v>20</v>
      </c>
      <c r="V6" s="6" t="s">
        <v>21</v>
      </c>
    </row>
    <row r="7" spans="3:22" s="7" customFormat="1" ht="15" customHeight="1" x14ac:dyDescent="0.25">
      <c r="C7" s="9">
        <v>1</v>
      </c>
      <c r="D7" s="10" t="s">
        <v>24</v>
      </c>
      <c r="E7" s="8">
        <v>5</v>
      </c>
      <c r="F7" s="8">
        <v>1</v>
      </c>
      <c r="G7" s="8">
        <v>2</v>
      </c>
      <c r="H7" s="8">
        <v>2</v>
      </c>
      <c r="I7" s="8"/>
      <c r="J7" s="8">
        <v>4</v>
      </c>
      <c r="K7" s="12">
        <f>(J7/E7)</f>
        <v>0.8</v>
      </c>
      <c r="L7" s="5">
        <v>13</v>
      </c>
      <c r="M7" s="5">
        <v>8</v>
      </c>
      <c r="N7" s="16">
        <f>(M7/L7)</f>
        <v>0.61538461538461542</v>
      </c>
      <c r="O7" s="5">
        <v>6</v>
      </c>
      <c r="P7" s="5">
        <v>2</v>
      </c>
      <c r="Q7" s="16">
        <f>(O7/M7)</f>
        <v>0.75</v>
      </c>
      <c r="R7" s="5">
        <v>8</v>
      </c>
      <c r="S7" s="5"/>
      <c r="T7" s="15">
        <v>1</v>
      </c>
      <c r="U7" s="8" t="s">
        <v>25</v>
      </c>
      <c r="V7" s="8"/>
    </row>
    <row r="8" spans="3:22" ht="15" customHeight="1" x14ac:dyDescent="0.25">
      <c r="C8" s="2">
        <v>2</v>
      </c>
      <c r="D8" s="10" t="s">
        <v>26</v>
      </c>
      <c r="E8" s="8">
        <v>4</v>
      </c>
      <c r="F8" s="8"/>
      <c r="G8" s="8">
        <v>3</v>
      </c>
      <c r="H8" s="8">
        <v>1</v>
      </c>
      <c r="I8" s="8"/>
      <c r="J8" s="8">
        <v>4</v>
      </c>
      <c r="K8" s="11">
        <f t="shared" ref="K8:K23" si="0">(J8/E8)</f>
        <v>1</v>
      </c>
      <c r="L8" s="5">
        <v>8</v>
      </c>
      <c r="M8" s="5">
        <v>8</v>
      </c>
      <c r="N8" s="15">
        <f t="shared" ref="N8:N22" si="1">(M8/L8)</f>
        <v>1</v>
      </c>
      <c r="O8" s="5">
        <v>4</v>
      </c>
      <c r="P8" s="5">
        <v>4</v>
      </c>
      <c r="Q8" s="17">
        <f t="shared" ref="Q8:Q23" si="2">(O8/M8)</f>
        <v>0.5</v>
      </c>
      <c r="R8" s="5">
        <v>7</v>
      </c>
      <c r="S8" s="5">
        <v>1</v>
      </c>
      <c r="T8" s="16">
        <f t="shared" ref="T8:T23" si="3">(R8/M8)</f>
        <v>0.875</v>
      </c>
      <c r="U8" s="8" t="s">
        <v>25</v>
      </c>
      <c r="V8" s="8"/>
    </row>
    <row r="9" spans="3:22" x14ac:dyDescent="0.25">
      <c r="C9" s="2">
        <v>3</v>
      </c>
      <c r="D9" s="10" t="s">
        <v>27</v>
      </c>
      <c r="E9" s="8">
        <v>2</v>
      </c>
      <c r="F9" s="8"/>
      <c r="G9" s="8"/>
      <c r="H9" s="8">
        <v>2</v>
      </c>
      <c r="I9" s="8"/>
      <c r="J9" s="8">
        <v>2</v>
      </c>
      <c r="K9" s="11">
        <f t="shared" si="0"/>
        <v>1</v>
      </c>
      <c r="L9" s="5">
        <v>3</v>
      </c>
      <c r="M9" s="5">
        <v>3</v>
      </c>
      <c r="N9" s="15">
        <f t="shared" si="1"/>
        <v>1</v>
      </c>
      <c r="O9" s="5">
        <v>3</v>
      </c>
      <c r="P9" s="5"/>
      <c r="Q9" s="15">
        <v>0.9</v>
      </c>
      <c r="R9" s="5">
        <v>1</v>
      </c>
      <c r="S9" s="5">
        <v>2</v>
      </c>
      <c r="T9" s="17">
        <f t="shared" si="3"/>
        <v>0.33333333333333331</v>
      </c>
      <c r="U9" s="8"/>
      <c r="V9" s="34" t="s">
        <v>28</v>
      </c>
    </row>
    <row r="10" spans="3:22" x14ac:dyDescent="0.25">
      <c r="C10" s="2">
        <v>4</v>
      </c>
      <c r="D10" s="10" t="s">
        <v>29</v>
      </c>
      <c r="E10" s="8">
        <v>3</v>
      </c>
      <c r="F10" s="8"/>
      <c r="G10" s="8"/>
      <c r="H10" s="8">
        <v>2</v>
      </c>
      <c r="I10" s="8">
        <v>1</v>
      </c>
      <c r="J10" s="8">
        <v>3</v>
      </c>
      <c r="K10" s="11">
        <f t="shared" si="0"/>
        <v>1</v>
      </c>
      <c r="L10" s="5">
        <v>6</v>
      </c>
      <c r="M10" s="5">
        <v>6</v>
      </c>
      <c r="N10" s="15">
        <f t="shared" si="1"/>
        <v>1</v>
      </c>
      <c r="O10" s="5">
        <v>6</v>
      </c>
      <c r="P10" s="5"/>
      <c r="Q10" s="15">
        <v>0.9</v>
      </c>
      <c r="R10" s="5">
        <v>5</v>
      </c>
      <c r="S10" s="5">
        <v>1</v>
      </c>
      <c r="T10" s="16">
        <f t="shared" si="3"/>
        <v>0.83333333333333337</v>
      </c>
      <c r="U10" s="8" t="s">
        <v>25</v>
      </c>
      <c r="V10" s="8"/>
    </row>
    <row r="11" spans="3:22" x14ac:dyDescent="0.25">
      <c r="C11" s="2">
        <v>5</v>
      </c>
      <c r="D11" s="10" t="s">
        <v>30</v>
      </c>
      <c r="E11" s="8">
        <v>7</v>
      </c>
      <c r="F11" s="8">
        <v>2</v>
      </c>
      <c r="G11" s="8">
        <v>5</v>
      </c>
      <c r="H11" s="8"/>
      <c r="I11" s="8"/>
      <c r="J11" s="8">
        <v>6</v>
      </c>
      <c r="K11" s="12">
        <f t="shared" si="0"/>
        <v>0.8571428571428571</v>
      </c>
      <c r="L11" s="5">
        <v>12</v>
      </c>
      <c r="M11" s="5">
        <v>6</v>
      </c>
      <c r="N11" s="17">
        <f t="shared" si="1"/>
        <v>0.5</v>
      </c>
      <c r="O11" s="5">
        <v>6</v>
      </c>
      <c r="P11" s="5"/>
      <c r="Q11" s="15">
        <v>0.9</v>
      </c>
      <c r="R11" s="5">
        <v>6</v>
      </c>
      <c r="S11" s="5"/>
      <c r="T11" s="15">
        <v>1</v>
      </c>
      <c r="U11" s="8"/>
      <c r="V11" s="34" t="s">
        <v>28</v>
      </c>
    </row>
    <row r="12" spans="3:22" x14ac:dyDescent="0.25">
      <c r="C12" s="2">
        <v>6</v>
      </c>
      <c r="D12" s="18" t="s">
        <v>31</v>
      </c>
      <c r="E12" s="8">
        <v>4</v>
      </c>
      <c r="F12" s="8"/>
      <c r="G12" s="8">
        <v>3</v>
      </c>
      <c r="H12" s="8">
        <v>1</v>
      </c>
      <c r="I12" s="8"/>
      <c r="J12" s="8">
        <v>4</v>
      </c>
      <c r="K12" s="11">
        <f t="shared" si="0"/>
        <v>1</v>
      </c>
      <c r="L12" s="5">
        <v>9</v>
      </c>
      <c r="M12" s="5">
        <v>9</v>
      </c>
      <c r="N12" s="15">
        <f t="shared" si="1"/>
        <v>1</v>
      </c>
      <c r="O12" s="5">
        <v>6</v>
      </c>
      <c r="P12" s="5">
        <v>3</v>
      </c>
      <c r="Q12" s="16">
        <f t="shared" si="2"/>
        <v>0.66666666666666663</v>
      </c>
      <c r="R12" s="5">
        <v>7</v>
      </c>
      <c r="S12" s="5">
        <v>2</v>
      </c>
      <c r="T12" s="16">
        <f t="shared" si="3"/>
        <v>0.77777777777777779</v>
      </c>
      <c r="U12" s="8"/>
      <c r="V12" s="34" t="s">
        <v>28</v>
      </c>
    </row>
    <row r="13" spans="3:22" x14ac:dyDescent="0.25">
      <c r="C13" s="2">
        <v>7</v>
      </c>
      <c r="D13" s="10" t="s">
        <v>32</v>
      </c>
      <c r="E13" s="8">
        <v>5</v>
      </c>
      <c r="F13" s="8"/>
      <c r="G13" s="8"/>
      <c r="H13" s="8">
        <v>2</v>
      </c>
      <c r="I13" s="8">
        <v>3</v>
      </c>
      <c r="J13" s="8">
        <v>5</v>
      </c>
      <c r="K13" s="11">
        <f t="shared" si="0"/>
        <v>1</v>
      </c>
      <c r="L13" s="5">
        <v>5</v>
      </c>
      <c r="M13" s="5">
        <v>5</v>
      </c>
      <c r="N13" s="15">
        <f t="shared" si="1"/>
        <v>1</v>
      </c>
      <c r="O13" s="5">
        <v>4</v>
      </c>
      <c r="P13" s="5">
        <v>1</v>
      </c>
      <c r="Q13" s="16">
        <f t="shared" si="2"/>
        <v>0.8</v>
      </c>
      <c r="R13" s="5">
        <v>4</v>
      </c>
      <c r="S13" s="5">
        <v>1</v>
      </c>
      <c r="T13" s="16">
        <f t="shared" si="3"/>
        <v>0.8</v>
      </c>
      <c r="U13" s="8" t="s">
        <v>25</v>
      </c>
      <c r="V13" s="8"/>
    </row>
    <row r="14" spans="3:22" x14ac:dyDescent="0.25">
      <c r="C14" s="2">
        <v>8</v>
      </c>
      <c r="D14" s="10" t="s">
        <v>33</v>
      </c>
      <c r="E14" s="8">
        <v>5</v>
      </c>
      <c r="F14" s="8">
        <v>2</v>
      </c>
      <c r="G14" s="8">
        <v>1</v>
      </c>
      <c r="H14" s="8">
        <v>2</v>
      </c>
      <c r="I14" s="8"/>
      <c r="J14" s="8">
        <v>3</v>
      </c>
      <c r="K14" s="12">
        <f t="shared" si="0"/>
        <v>0.6</v>
      </c>
      <c r="L14" s="5">
        <v>12</v>
      </c>
      <c r="M14" s="5">
        <v>7</v>
      </c>
      <c r="N14" s="17">
        <f t="shared" si="1"/>
        <v>0.58333333333333337</v>
      </c>
      <c r="O14" s="5">
        <v>6</v>
      </c>
      <c r="P14" s="5">
        <v>1</v>
      </c>
      <c r="Q14" s="16">
        <f t="shared" si="2"/>
        <v>0.8571428571428571</v>
      </c>
      <c r="R14" s="5">
        <v>7</v>
      </c>
      <c r="S14" s="5"/>
      <c r="T14" s="15">
        <f t="shared" si="3"/>
        <v>1</v>
      </c>
      <c r="U14" s="8" t="s">
        <v>25</v>
      </c>
      <c r="V14" s="8"/>
    </row>
    <row r="15" spans="3:22" x14ac:dyDescent="0.25">
      <c r="C15" s="2">
        <v>9</v>
      </c>
      <c r="D15" s="10" t="s">
        <v>34</v>
      </c>
      <c r="E15" s="8">
        <v>2</v>
      </c>
      <c r="F15" s="8">
        <v>2</v>
      </c>
      <c r="G15" s="8"/>
      <c r="H15" s="8"/>
      <c r="I15" s="8"/>
      <c r="J15" s="8">
        <v>2</v>
      </c>
      <c r="K15" s="11">
        <f t="shared" si="0"/>
        <v>1</v>
      </c>
      <c r="L15" s="5">
        <v>6</v>
      </c>
      <c r="M15" s="5">
        <v>6</v>
      </c>
      <c r="N15" s="15">
        <f t="shared" si="1"/>
        <v>1</v>
      </c>
      <c r="O15" s="5">
        <v>1</v>
      </c>
      <c r="P15" s="5">
        <v>5</v>
      </c>
      <c r="Q15" s="17">
        <f t="shared" si="2"/>
        <v>0.16666666666666666</v>
      </c>
      <c r="R15" s="5">
        <v>6</v>
      </c>
      <c r="S15" s="5"/>
      <c r="T15" s="15">
        <f t="shared" si="3"/>
        <v>1</v>
      </c>
      <c r="U15" s="8" t="s">
        <v>25</v>
      </c>
      <c r="V15" s="8"/>
    </row>
    <row r="16" spans="3:22" x14ac:dyDescent="0.25">
      <c r="C16" s="2">
        <v>10</v>
      </c>
      <c r="D16" s="10" t="s">
        <v>35</v>
      </c>
      <c r="E16" s="8">
        <v>5</v>
      </c>
      <c r="F16" s="8">
        <v>3</v>
      </c>
      <c r="G16" s="8"/>
      <c r="H16" s="8">
        <v>2</v>
      </c>
      <c r="I16" s="8"/>
      <c r="J16" s="8">
        <v>3</v>
      </c>
      <c r="K16" s="12">
        <f t="shared" si="0"/>
        <v>0.6</v>
      </c>
      <c r="L16" s="5">
        <v>11</v>
      </c>
      <c r="M16" s="5">
        <v>7</v>
      </c>
      <c r="N16" s="16">
        <f t="shared" si="1"/>
        <v>0.63636363636363635</v>
      </c>
      <c r="O16" s="5">
        <v>6</v>
      </c>
      <c r="P16" s="5">
        <v>1</v>
      </c>
      <c r="Q16" s="16">
        <f t="shared" si="2"/>
        <v>0.8571428571428571</v>
      </c>
      <c r="R16" s="5">
        <v>5</v>
      </c>
      <c r="S16" s="5">
        <v>2</v>
      </c>
      <c r="T16" s="16">
        <f t="shared" si="3"/>
        <v>0.7142857142857143</v>
      </c>
      <c r="U16" s="8"/>
      <c r="V16" s="34" t="s">
        <v>28</v>
      </c>
    </row>
    <row r="17" spans="3:22" s="7" customFormat="1" x14ac:dyDescent="0.25">
      <c r="C17" s="9">
        <v>11</v>
      </c>
      <c r="D17" s="10" t="s">
        <v>36</v>
      </c>
      <c r="E17" s="8">
        <v>2</v>
      </c>
      <c r="F17" s="8"/>
      <c r="G17" s="8">
        <v>1</v>
      </c>
      <c r="H17" s="8">
        <v>1</v>
      </c>
      <c r="I17" s="8"/>
      <c r="J17" s="8">
        <v>2</v>
      </c>
      <c r="K17" s="11">
        <f t="shared" si="0"/>
        <v>1</v>
      </c>
      <c r="L17" s="5">
        <v>2</v>
      </c>
      <c r="M17" s="5">
        <v>2</v>
      </c>
      <c r="N17" s="15">
        <f t="shared" si="1"/>
        <v>1</v>
      </c>
      <c r="O17" s="5">
        <v>1</v>
      </c>
      <c r="P17" s="5">
        <v>1</v>
      </c>
      <c r="Q17" s="17">
        <f t="shared" si="2"/>
        <v>0.5</v>
      </c>
      <c r="R17" s="5">
        <v>2</v>
      </c>
      <c r="S17" s="5"/>
      <c r="T17" s="15">
        <f t="shared" si="3"/>
        <v>1</v>
      </c>
      <c r="U17" s="8"/>
      <c r="V17" s="34" t="s">
        <v>28</v>
      </c>
    </row>
    <row r="18" spans="3:22" x14ac:dyDescent="0.25">
      <c r="C18" s="2">
        <v>12</v>
      </c>
      <c r="D18" s="10" t="s">
        <v>37</v>
      </c>
      <c r="E18" s="8">
        <v>3</v>
      </c>
      <c r="F18" s="8"/>
      <c r="G18" s="8">
        <v>3</v>
      </c>
      <c r="H18" s="8"/>
      <c r="I18" s="8"/>
      <c r="J18" s="8">
        <v>3</v>
      </c>
      <c r="K18" s="11">
        <f t="shared" si="0"/>
        <v>1</v>
      </c>
      <c r="L18" s="5">
        <v>4</v>
      </c>
      <c r="M18" s="5">
        <v>4</v>
      </c>
      <c r="N18" s="15">
        <f t="shared" si="1"/>
        <v>1</v>
      </c>
      <c r="O18" s="5">
        <v>3</v>
      </c>
      <c r="P18" s="5">
        <v>1</v>
      </c>
      <c r="Q18" s="16">
        <f t="shared" si="2"/>
        <v>0.75</v>
      </c>
      <c r="R18" s="5">
        <v>2</v>
      </c>
      <c r="S18" s="5">
        <v>2</v>
      </c>
      <c r="T18" s="17">
        <f t="shared" si="3"/>
        <v>0.5</v>
      </c>
      <c r="U18" s="8" t="s">
        <v>25</v>
      </c>
      <c r="V18" s="8"/>
    </row>
    <row r="19" spans="3:22" x14ac:dyDescent="0.25">
      <c r="C19" s="2">
        <v>13</v>
      </c>
      <c r="D19" s="10" t="s">
        <v>38</v>
      </c>
      <c r="E19" s="8">
        <v>4</v>
      </c>
      <c r="F19" s="8">
        <v>1</v>
      </c>
      <c r="G19" s="8">
        <v>3</v>
      </c>
      <c r="H19" s="8"/>
      <c r="I19" s="8"/>
      <c r="J19" s="8">
        <v>4</v>
      </c>
      <c r="K19" s="11">
        <f t="shared" si="0"/>
        <v>1</v>
      </c>
      <c r="L19" s="5">
        <v>12</v>
      </c>
      <c r="M19" s="5">
        <v>7</v>
      </c>
      <c r="N19" s="17">
        <f t="shared" si="1"/>
        <v>0.58333333333333337</v>
      </c>
      <c r="O19" s="5">
        <v>4</v>
      </c>
      <c r="P19" s="5">
        <v>3</v>
      </c>
      <c r="Q19" s="17">
        <f t="shared" si="2"/>
        <v>0.5714285714285714</v>
      </c>
      <c r="R19" s="5">
        <v>4</v>
      </c>
      <c r="S19" s="5">
        <v>3</v>
      </c>
      <c r="T19" s="17">
        <f t="shared" si="3"/>
        <v>0.5714285714285714</v>
      </c>
      <c r="U19" s="8"/>
      <c r="V19" s="34" t="s">
        <v>28</v>
      </c>
    </row>
    <row r="20" spans="3:22" x14ac:dyDescent="0.25">
      <c r="C20" s="2">
        <v>14</v>
      </c>
      <c r="D20" s="10" t="s">
        <v>39</v>
      </c>
      <c r="E20" s="8">
        <v>3</v>
      </c>
      <c r="F20" s="8">
        <v>1</v>
      </c>
      <c r="G20" s="8">
        <v>1</v>
      </c>
      <c r="H20" s="8">
        <v>1</v>
      </c>
      <c r="I20" s="8"/>
      <c r="J20" s="8">
        <v>3</v>
      </c>
      <c r="K20" s="11">
        <f t="shared" si="0"/>
        <v>1</v>
      </c>
      <c r="L20" s="5">
        <v>5</v>
      </c>
      <c r="M20" s="5">
        <v>5</v>
      </c>
      <c r="N20" s="15">
        <f t="shared" si="1"/>
        <v>1</v>
      </c>
      <c r="O20" s="5">
        <v>5</v>
      </c>
      <c r="P20" s="5"/>
      <c r="Q20" s="15">
        <v>0.9</v>
      </c>
      <c r="R20" s="5">
        <v>3</v>
      </c>
      <c r="S20" s="5">
        <v>2</v>
      </c>
      <c r="T20" s="16">
        <f t="shared" si="3"/>
        <v>0.6</v>
      </c>
      <c r="U20" s="8"/>
      <c r="V20" s="34" t="s">
        <v>28</v>
      </c>
    </row>
    <row r="21" spans="3:22" x14ac:dyDescent="0.25">
      <c r="C21" s="2">
        <v>15</v>
      </c>
      <c r="D21" s="10" t="s">
        <v>40</v>
      </c>
      <c r="E21" s="8">
        <v>5</v>
      </c>
      <c r="F21" s="8"/>
      <c r="G21" s="8">
        <v>2</v>
      </c>
      <c r="H21" s="8">
        <v>3</v>
      </c>
      <c r="I21" s="8"/>
      <c r="J21" s="8">
        <v>2</v>
      </c>
      <c r="K21" s="13">
        <f t="shared" si="0"/>
        <v>0.4</v>
      </c>
      <c r="L21" s="5">
        <v>14</v>
      </c>
      <c r="M21" s="5">
        <v>6</v>
      </c>
      <c r="N21" s="17">
        <f t="shared" si="1"/>
        <v>0.42857142857142855</v>
      </c>
      <c r="O21" s="5">
        <v>6</v>
      </c>
      <c r="P21" s="5"/>
      <c r="Q21" s="15">
        <v>0.9</v>
      </c>
      <c r="R21" s="5">
        <v>6</v>
      </c>
      <c r="S21" s="5"/>
      <c r="T21" s="15">
        <f t="shared" si="3"/>
        <v>1</v>
      </c>
      <c r="U21" s="8" t="s">
        <v>25</v>
      </c>
      <c r="V21" s="8"/>
    </row>
    <row r="22" spans="3:22" ht="15.75" thickBot="1" x14ac:dyDescent="0.3">
      <c r="C22" s="3">
        <v>16</v>
      </c>
      <c r="D22" s="19" t="s">
        <v>41</v>
      </c>
      <c r="E22" s="20">
        <v>2</v>
      </c>
      <c r="F22" s="20">
        <v>1</v>
      </c>
      <c r="G22" s="20"/>
      <c r="H22" s="20">
        <v>1</v>
      </c>
      <c r="I22" s="20"/>
      <c r="J22" s="20">
        <v>2</v>
      </c>
      <c r="K22" s="11">
        <f t="shared" si="0"/>
        <v>1</v>
      </c>
      <c r="L22" s="21">
        <v>4</v>
      </c>
      <c r="M22" s="21">
        <v>4</v>
      </c>
      <c r="N22" s="15">
        <f t="shared" si="1"/>
        <v>1</v>
      </c>
      <c r="O22" s="21">
        <v>4</v>
      </c>
      <c r="P22" s="21"/>
      <c r="Q22" s="15">
        <v>0.9</v>
      </c>
      <c r="R22" s="21">
        <v>4</v>
      </c>
      <c r="S22" s="21"/>
      <c r="T22" s="15">
        <f t="shared" si="3"/>
        <v>1</v>
      </c>
      <c r="U22" s="22" t="s">
        <v>25</v>
      </c>
      <c r="V22" s="20"/>
    </row>
    <row r="23" spans="3:22" s="30" customFormat="1" ht="25.5" customHeight="1" x14ac:dyDescent="0.25">
      <c r="C23" s="24"/>
      <c r="D23" s="25" t="s">
        <v>42</v>
      </c>
      <c r="E23" s="31">
        <f>SUM(E7:E22)</f>
        <v>61</v>
      </c>
      <c r="F23" s="25">
        <f t="shared" ref="F23:S23" si="4">SUM(F7:F22)</f>
        <v>13</v>
      </c>
      <c r="G23" s="25">
        <f t="shared" si="4"/>
        <v>24</v>
      </c>
      <c r="H23" s="25">
        <f t="shared" si="4"/>
        <v>20</v>
      </c>
      <c r="I23" s="25">
        <f t="shared" si="4"/>
        <v>4</v>
      </c>
      <c r="J23" s="32">
        <f t="shared" si="4"/>
        <v>52</v>
      </c>
      <c r="K23" s="27">
        <f t="shared" si="0"/>
        <v>0.85245901639344257</v>
      </c>
      <c r="L23" s="31">
        <f t="shared" si="4"/>
        <v>126</v>
      </c>
      <c r="M23" s="32">
        <f t="shared" si="4"/>
        <v>93</v>
      </c>
      <c r="N23" s="33">
        <f>(M23/L23)</f>
        <v>0.73809523809523814</v>
      </c>
      <c r="O23" s="31">
        <f t="shared" si="4"/>
        <v>71</v>
      </c>
      <c r="P23" s="29">
        <f t="shared" si="4"/>
        <v>22</v>
      </c>
      <c r="Q23" s="28">
        <f t="shared" si="2"/>
        <v>0.76344086021505375</v>
      </c>
      <c r="R23" s="31">
        <f t="shared" si="4"/>
        <v>77</v>
      </c>
      <c r="S23" s="29">
        <f t="shared" si="4"/>
        <v>16</v>
      </c>
      <c r="T23" s="28">
        <f t="shared" si="3"/>
        <v>0.82795698924731187</v>
      </c>
      <c r="U23" s="26">
        <v>9</v>
      </c>
      <c r="V23" s="29">
        <v>7</v>
      </c>
    </row>
    <row r="24" spans="3:22" s="23" customFormat="1" ht="24.75" customHeight="1" x14ac:dyDescent="0.25">
      <c r="C24" s="36"/>
      <c r="D24" s="282"/>
      <c r="E24" s="282"/>
      <c r="F24" s="282"/>
      <c r="G24" s="282"/>
      <c r="H24" s="282"/>
      <c r="I24" s="282"/>
      <c r="J24" s="282"/>
      <c r="K24" s="282"/>
      <c r="L24" s="282"/>
      <c r="M24" s="282"/>
      <c r="N24" s="282"/>
      <c r="O24" s="282"/>
      <c r="P24" s="282"/>
      <c r="Q24" s="282"/>
      <c r="R24" s="282"/>
      <c r="S24" s="282"/>
      <c r="T24" s="282"/>
      <c r="U24" s="282"/>
      <c r="V24" s="36"/>
    </row>
    <row r="25" spans="3:22" x14ac:dyDescent="0.25">
      <c r="N25" s="1"/>
    </row>
    <row r="26" spans="3:22" x14ac:dyDescent="0.25">
      <c r="N26" s="1"/>
    </row>
    <row r="27" spans="3:22" x14ac:dyDescent="0.25">
      <c r="N27" s="1"/>
    </row>
    <row r="28" spans="3:22" x14ac:dyDescent="0.25">
      <c r="D28" s="36"/>
      <c r="N28" s="1"/>
    </row>
    <row r="34" spans="11:11" x14ac:dyDescent="0.25">
      <c r="K34"/>
    </row>
  </sheetData>
  <autoFilter ref="T1:T34"/>
  <mergeCells count="19">
    <mergeCell ref="C2:C6"/>
    <mergeCell ref="L3:T3"/>
    <mergeCell ref="Q4:Q6"/>
    <mergeCell ref="T4:T6"/>
    <mergeCell ref="K4:K6"/>
    <mergeCell ref="L4:L6"/>
    <mergeCell ref="M4:M6"/>
    <mergeCell ref="N4:N6"/>
    <mergeCell ref="D3:K3"/>
    <mergeCell ref="O4:P4"/>
    <mergeCell ref="O5:P5"/>
    <mergeCell ref="R4:S5"/>
    <mergeCell ref="D24:U24"/>
    <mergeCell ref="D2:V2"/>
    <mergeCell ref="F4:I5"/>
    <mergeCell ref="U3:V5"/>
    <mergeCell ref="J4:J6"/>
    <mergeCell ref="E4:E6"/>
    <mergeCell ref="D4:D6"/>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8"/>
  <sheetViews>
    <sheetView topLeftCell="J22" zoomScale="96" zoomScaleNormal="96" zoomScaleSheetLayoutView="55" zoomScalePageLayoutView="30" workbookViewId="0">
      <selection activeCell="P22" sqref="P22"/>
    </sheetView>
  </sheetViews>
  <sheetFormatPr baseColWidth="10" defaultColWidth="10.140625" defaultRowHeight="15" x14ac:dyDescent="0.25"/>
  <cols>
    <col min="1" max="1" width="2" style="215" customWidth="1"/>
    <col min="2" max="2" width="25.85546875" style="215" customWidth="1"/>
    <col min="3" max="3" width="39.5703125" style="215" hidden="1" customWidth="1"/>
    <col min="4" max="4" width="59.7109375" style="215" customWidth="1"/>
    <col min="5" max="5" width="5.5703125" style="215" hidden="1" customWidth="1"/>
    <col min="6" max="6" width="11.28515625" style="215" hidden="1" customWidth="1"/>
    <col min="7" max="7" width="14.42578125" style="215" hidden="1" customWidth="1"/>
    <col min="8" max="8" width="28.5703125" style="215" customWidth="1"/>
    <col min="9" max="9" width="23.140625" style="215" hidden="1" customWidth="1"/>
    <col min="10" max="10" width="61.5703125" style="215" customWidth="1"/>
    <col min="11" max="11" width="12.140625" style="215" hidden="1" customWidth="1"/>
    <col min="12" max="12" width="20.42578125" style="215" customWidth="1"/>
    <col min="13" max="13" width="33.140625" style="215" hidden="1" customWidth="1"/>
    <col min="14" max="14" width="25.140625" style="215" customWidth="1"/>
    <col min="15" max="15" width="32.5703125" style="215" hidden="1" customWidth="1"/>
    <col min="16" max="16" width="38.7109375" style="215" customWidth="1"/>
    <col min="17" max="17" width="1.7109375" style="216" customWidth="1"/>
    <col min="18" max="18" width="2.140625" style="217" customWidth="1"/>
    <col min="19" max="24" width="10.140625" style="215"/>
    <col min="25" max="25" width="10.140625" style="215" customWidth="1"/>
    <col min="26" max="16384" width="10.140625" style="215"/>
  </cols>
  <sheetData>
    <row r="1" spans="1:21" hidden="1" x14ac:dyDescent="0.25">
      <c r="B1" s="215" t="s">
        <v>43</v>
      </c>
      <c r="H1" s="215" t="s">
        <v>43</v>
      </c>
      <c r="L1" s="215" t="s">
        <v>44</v>
      </c>
    </row>
    <row r="2" spans="1:21" hidden="1" x14ac:dyDescent="0.25">
      <c r="B2" s="215" t="s">
        <v>0</v>
      </c>
      <c r="H2" s="215" t="s">
        <v>0</v>
      </c>
      <c r="L2" s="215" t="s">
        <v>45</v>
      </c>
    </row>
    <row r="3" spans="1:21" hidden="1" x14ac:dyDescent="0.25">
      <c r="B3" s="215" t="s">
        <v>46</v>
      </c>
      <c r="H3" s="215" t="s">
        <v>47</v>
      </c>
      <c r="L3" s="215" t="s">
        <v>48</v>
      </c>
    </row>
    <row r="4" spans="1:21" hidden="1" x14ac:dyDescent="0.25">
      <c r="H4" s="215" t="s">
        <v>49</v>
      </c>
    </row>
    <row r="5" spans="1:21" hidden="1" x14ac:dyDescent="0.25">
      <c r="H5" s="215" t="s">
        <v>50</v>
      </c>
    </row>
    <row r="6" spans="1:21" s="218" customFormat="1" ht="22.9" hidden="1" customHeight="1" x14ac:dyDescent="0.25">
      <c r="B6" s="219"/>
      <c r="C6" s="219"/>
      <c r="N6" s="220"/>
      <c r="O6" s="220"/>
      <c r="P6" s="220"/>
      <c r="Q6" s="221"/>
      <c r="R6" s="222"/>
    </row>
    <row r="7" spans="1:21" s="224" customFormat="1" ht="62.25" customHeight="1" x14ac:dyDescent="0.25">
      <c r="A7" s="218"/>
      <c r="B7" s="324"/>
      <c r="C7" s="223"/>
      <c r="D7" s="325" t="s">
        <v>51</v>
      </c>
      <c r="E7" s="325"/>
      <c r="F7" s="325"/>
      <c r="G7" s="325"/>
      <c r="H7" s="325"/>
      <c r="I7" s="325"/>
      <c r="J7" s="325"/>
      <c r="K7" s="325"/>
      <c r="L7" s="325"/>
      <c r="M7" s="325"/>
      <c r="N7" s="325"/>
      <c r="O7" s="325"/>
      <c r="P7" s="325"/>
      <c r="Q7" s="204"/>
      <c r="R7" s="222"/>
      <c r="S7" s="218"/>
      <c r="T7" s="218"/>
      <c r="U7" s="218"/>
    </row>
    <row r="8" spans="1:21" s="224" customFormat="1" ht="24" customHeight="1" x14ac:dyDescent="0.25">
      <c r="A8" s="218"/>
      <c r="B8" s="324"/>
      <c r="C8" s="223"/>
      <c r="D8" s="326" t="s">
        <v>52</v>
      </c>
      <c r="E8" s="326"/>
      <c r="F8" s="326"/>
      <c r="G8" s="326"/>
      <c r="H8" s="326"/>
      <c r="I8" s="326"/>
      <c r="J8" s="326"/>
      <c r="K8" s="192"/>
      <c r="L8" s="326" t="s">
        <v>53</v>
      </c>
      <c r="M8" s="326"/>
      <c r="N8" s="326"/>
      <c r="O8" s="326"/>
      <c r="P8" s="326"/>
      <c r="Q8" s="201"/>
      <c r="R8" s="222"/>
      <c r="S8" s="218"/>
      <c r="T8" s="218"/>
      <c r="U8" s="218"/>
    </row>
    <row r="9" spans="1:21" s="224" customFormat="1" ht="24" customHeight="1" x14ac:dyDescent="0.25">
      <c r="A9" s="218"/>
      <c r="B9" s="324"/>
      <c r="C9" s="223"/>
      <c r="D9" s="327" t="s">
        <v>54</v>
      </c>
      <c r="E9" s="327"/>
      <c r="F9" s="327"/>
      <c r="G9" s="327"/>
      <c r="H9" s="327"/>
      <c r="I9" s="327"/>
      <c r="J9" s="327"/>
      <c r="K9" s="327"/>
      <c r="L9" s="327"/>
      <c r="M9" s="327"/>
      <c r="N9" s="327"/>
      <c r="O9" s="327"/>
      <c r="P9" s="327"/>
      <c r="Q9" s="201"/>
      <c r="R9" s="222"/>
      <c r="S9" s="218"/>
      <c r="T9" s="218"/>
      <c r="U9" s="218"/>
    </row>
    <row r="10" spans="1:21" s="224" customFormat="1" ht="18.95" hidden="1" customHeight="1" x14ac:dyDescent="0.25">
      <c r="A10" s="218"/>
      <c r="B10" s="324"/>
      <c r="C10" s="324"/>
      <c r="D10" s="324"/>
      <c r="E10" s="324"/>
      <c r="F10" s="324"/>
      <c r="G10" s="324"/>
      <c r="H10" s="324"/>
      <c r="I10" s="324"/>
      <c r="J10" s="324"/>
      <c r="K10" s="324"/>
      <c r="L10" s="324"/>
      <c r="M10" s="324"/>
      <c r="N10" s="324"/>
      <c r="O10" s="324"/>
      <c r="P10" s="324"/>
      <c r="Q10" s="225"/>
      <c r="R10" s="222"/>
      <c r="S10" s="218"/>
      <c r="T10" s="218"/>
      <c r="U10" s="218"/>
    </row>
    <row r="11" spans="1:21" ht="15.75" hidden="1" x14ac:dyDescent="0.25">
      <c r="B11" s="331" t="s">
        <v>55</v>
      </c>
      <c r="C11" s="331"/>
      <c r="D11" s="331"/>
      <c r="E11" s="331"/>
      <c r="F11" s="331"/>
      <c r="G11" s="331"/>
      <c r="H11" s="331"/>
      <c r="I11" s="331"/>
      <c r="J11" s="331"/>
      <c r="K11" s="331"/>
      <c r="L11" s="331"/>
      <c r="M11" s="331"/>
      <c r="N11" s="331"/>
      <c r="O11" s="331"/>
      <c r="P11" s="331"/>
      <c r="Q11" s="204"/>
    </row>
    <row r="12" spans="1:21" ht="22.7" customHeight="1" x14ac:dyDescent="0.25">
      <c r="B12" s="193" t="s">
        <v>56</v>
      </c>
      <c r="C12" s="193"/>
      <c r="D12" s="332" t="s">
        <v>57</v>
      </c>
      <c r="E12" s="332"/>
      <c r="F12" s="332"/>
      <c r="G12" s="332"/>
      <c r="H12" s="332"/>
      <c r="I12" s="332"/>
      <c r="J12" s="332"/>
      <c r="K12" s="332"/>
      <c r="L12" s="332"/>
      <c r="M12" s="332"/>
      <c r="N12" s="332"/>
      <c r="O12" s="332"/>
      <c r="P12" s="332"/>
      <c r="Q12" s="226"/>
    </row>
    <row r="13" spans="1:21" ht="61.5" customHeight="1" x14ac:dyDescent="0.25">
      <c r="B13" s="193" t="s">
        <v>58</v>
      </c>
      <c r="C13" s="193"/>
      <c r="D13" s="333" t="s">
        <v>59</v>
      </c>
      <c r="E13" s="333"/>
      <c r="F13" s="333"/>
      <c r="G13" s="333"/>
      <c r="H13" s="333"/>
      <c r="I13" s="333"/>
      <c r="J13" s="333"/>
      <c r="K13" s="333"/>
      <c r="L13" s="333"/>
      <c r="M13" s="333"/>
      <c r="N13" s="333"/>
      <c r="O13" s="333"/>
      <c r="P13" s="333"/>
      <c r="Q13" s="201"/>
    </row>
    <row r="14" spans="1:21" ht="39.75" customHeight="1" x14ac:dyDescent="0.25">
      <c r="B14" s="334" t="s">
        <v>60</v>
      </c>
      <c r="C14" s="334"/>
      <c r="D14" s="334"/>
      <c r="E14" s="334"/>
      <c r="F14" s="334"/>
      <c r="G14" s="334"/>
      <c r="H14" s="334"/>
      <c r="I14" s="334"/>
      <c r="J14" s="334"/>
      <c r="K14" s="193"/>
      <c r="L14" s="335" t="s">
        <v>61</v>
      </c>
      <c r="M14" s="335"/>
      <c r="N14" s="334"/>
      <c r="O14" s="193"/>
      <c r="P14" s="331" t="s">
        <v>62</v>
      </c>
      <c r="Q14" s="204"/>
    </row>
    <row r="15" spans="1:21" s="205" customFormat="1" ht="93" customHeight="1" x14ac:dyDescent="0.25">
      <c r="B15" s="206" t="s">
        <v>63</v>
      </c>
      <c r="C15" s="206"/>
      <c r="D15" s="206" t="s">
        <v>64</v>
      </c>
      <c r="E15" s="206"/>
      <c r="F15" s="206" t="s">
        <v>65</v>
      </c>
      <c r="G15" s="206"/>
      <c r="H15" s="206" t="s">
        <v>66</v>
      </c>
      <c r="I15" s="206"/>
      <c r="J15" s="206" t="s">
        <v>67</v>
      </c>
      <c r="K15" s="206"/>
      <c r="L15" s="203" t="s">
        <v>68</v>
      </c>
      <c r="M15" s="203"/>
      <c r="N15" s="203" t="s">
        <v>69</v>
      </c>
      <c r="O15" s="207"/>
      <c r="P15" s="331"/>
      <c r="Q15" s="204"/>
      <c r="R15" s="208"/>
    </row>
    <row r="17" spans="2:20" ht="234" customHeight="1" x14ac:dyDescent="0.25">
      <c r="B17" s="227" t="s">
        <v>70</v>
      </c>
      <c r="C17" s="227"/>
      <c r="D17" s="227" t="s">
        <v>71</v>
      </c>
      <c r="E17" s="227"/>
      <c r="F17" s="228" t="s">
        <v>44</v>
      </c>
      <c r="G17" s="227"/>
      <c r="H17" s="229" t="s">
        <v>72</v>
      </c>
      <c r="I17" s="230"/>
      <c r="J17" s="322" t="s">
        <v>73</v>
      </c>
      <c r="K17" s="322"/>
      <c r="L17" s="231" t="s">
        <v>43</v>
      </c>
      <c r="M17" s="228"/>
      <c r="N17" s="231" t="s">
        <v>43</v>
      </c>
      <c r="O17" s="232"/>
      <c r="P17" s="233" t="s">
        <v>74</v>
      </c>
      <c r="Q17" s="234" t="s">
        <v>75</v>
      </c>
    </row>
    <row r="18" spans="2:20" ht="235.15" customHeight="1" x14ac:dyDescent="0.25">
      <c r="B18" s="227" t="s">
        <v>70</v>
      </c>
      <c r="C18" s="227"/>
      <c r="D18" s="227" t="s">
        <v>76</v>
      </c>
      <c r="E18" s="227"/>
      <c r="F18" s="228" t="s">
        <v>44</v>
      </c>
      <c r="G18" s="227"/>
      <c r="H18" s="235" t="s">
        <v>77</v>
      </c>
      <c r="I18" s="230"/>
      <c r="J18" s="322" t="s">
        <v>78</v>
      </c>
      <c r="K18" s="323"/>
      <c r="L18" s="208" t="s">
        <v>43</v>
      </c>
      <c r="M18" s="208"/>
      <c r="N18" s="231" t="s">
        <v>43</v>
      </c>
      <c r="O18" s="236"/>
      <c r="P18" s="233" t="s">
        <v>79</v>
      </c>
      <c r="Q18" s="237" t="s">
        <v>80</v>
      </c>
    </row>
    <row r="19" spans="2:20" ht="259.14999999999998" customHeight="1" x14ac:dyDescent="0.25">
      <c r="B19" s="229" t="s">
        <v>81</v>
      </c>
      <c r="C19" s="229"/>
      <c r="D19" s="229" t="s">
        <v>82</v>
      </c>
      <c r="E19" s="227"/>
      <c r="F19" s="228" t="s">
        <v>44</v>
      </c>
      <c r="G19" s="227"/>
      <c r="H19" s="238" t="s">
        <v>83</v>
      </c>
      <c r="I19" s="227"/>
      <c r="J19" s="328" t="s">
        <v>84</v>
      </c>
      <c r="K19" s="328"/>
      <c r="L19" s="208" t="s">
        <v>43</v>
      </c>
      <c r="M19" s="239"/>
      <c r="N19" s="208" t="s">
        <v>43</v>
      </c>
      <c r="O19" s="239"/>
      <c r="P19" s="233" t="s">
        <v>85</v>
      </c>
      <c r="Q19" s="239"/>
      <c r="R19" s="239"/>
      <c r="S19" s="239"/>
      <c r="T19" s="240"/>
    </row>
    <row r="20" spans="2:20" ht="246" customHeight="1" x14ac:dyDescent="0.25">
      <c r="B20" s="229" t="s">
        <v>81</v>
      </c>
      <c r="C20" s="229"/>
      <c r="D20" s="229" t="s">
        <v>82</v>
      </c>
      <c r="E20" s="227"/>
      <c r="F20" s="228" t="s">
        <v>44</v>
      </c>
      <c r="G20" s="227"/>
      <c r="H20" s="235" t="s">
        <v>86</v>
      </c>
      <c r="I20" s="227"/>
      <c r="J20" s="328" t="s">
        <v>87</v>
      </c>
      <c r="K20" s="328"/>
      <c r="L20" s="208" t="s">
        <v>43</v>
      </c>
      <c r="M20" s="239"/>
      <c r="N20" s="208" t="s">
        <v>43</v>
      </c>
      <c r="O20" s="239"/>
      <c r="P20" s="233" t="s">
        <v>88</v>
      </c>
      <c r="Q20" s="237" t="s">
        <v>89</v>
      </c>
    </row>
    <row r="21" spans="2:20" ht="246" customHeight="1" x14ac:dyDescent="0.25">
      <c r="B21" s="229" t="s">
        <v>90</v>
      </c>
      <c r="C21" s="229"/>
      <c r="D21" s="229" t="s">
        <v>91</v>
      </c>
      <c r="E21" s="227"/>
      <c r="F21" s="228" t="s">
        <v>44</v>
      </c>
      <c r="G21" s="227"/>
      <c r="H21" s="241" t="s">
        <v>92</v>
      </c>
      <c r="I21" s="227"/>
      <c r="J21" s="328" t="s">
        <v>93</v>
      </c>
      <c r="K21" s="328"/>
      <c r="L21" s="208" t="s">
        <v>43</v>
      </c>
      <c r="M21" s="239"/>
      <c r="N21" s="208" t="s">
        <v>43</v>
      </c>
      <c r="O21" s="239"/>
      <c r="P21" s="200" t="s">
        <v>94</v>
      </c>
      <c r="Q21" s="237"/>
    </row>
    <row r="22" spans="2:20" ht="213.6" customHeight="1" x14ac:dyDescent="0.25">
      <c r="B22" s="229" t="s">
        <v>90</v>
      </c>
      <c r="C22" s="229" t="s">
        <v>95</v>
      </c>
      <c r="D22" s="229" t="s">
        <v>91</v>
      </c>
      <c r="E22" s="227"/>
      <c r="F22" s="228" t="s">
        <v>44</v>
      </c>
      <c r="G22" s="227"/>
      <c r="H22" s="241" t="s">
        <v>96</v>
      </c>
      <c r="I22" s="227"/>
      <c r="J22" s="328" t="s">
        <v>97</v>
      </c>
      <c r="K22" s="328"/>
      <c r="L22" s="208" t="s">
        <v>43</v>
      </c>
      <c r="M22" s="239"/>
      <c r="N22" s="208" t="s">
        <v>43</v>
      </c>
      <c r="O22" s="239"/>
      <c r="P22" s="200" t="s">
        <v>94</v>
      </c>
      <c r="Q22" s="234" t="s">
        <v>98</v>
      </c>
    </row>
    <row r="23" spans="2:20" ht="147" customHeight="1" x14ac:dyDescent="0.25">
      <c r="B23" s="193" t="s">
        <v>99</v>
      </c>
      <c r="C23" s="193"/>
      <c r="D23" s="330" t="s">
        <v>100</v>
      </c>
      <c r="E23" s="330"/>
      <c r="F23" s="330"/>
      <c r="G23" s="330"/>
      <c r="H23" s="330"/>
      <c r="I23" s="330"/>
      <c r="J23" s="330"/>
      <c r="K23" s="330"/>
      <c r="L23" s="330"/>
      <c r="M23" s="330"/>
      <c r="N23" s="330"/>
      <c r="O23" s="330"/>
      <c r="P23" s="330"/>
      <c r="Q23" s="212"/>
    </row>
    <row r="24" spans="2:20" ht="33.6" hidden="1" customHeight="1" x14ac:dyDescent="0.25"/>
    <row r="25" spans="2:20" ht="96" customHeight="1" x14ac:dyDescent="0.25">
      <c r="B25" s="202" t="s">
        <v>101</v>
      </c>
      <c r="C25" s="202"/>
      <c r="D25" s="329" t="s">
        <v>102</v>
      </c>
      <c r="E25" s="329"/>
      <c r="F25" s="329"/>
      <c r="G25" s="329"/>
      <c r="H25" s="329"/>
      <c r="I25" s="329"/>
      <c r="J25" s="329"/>
      <c r="K25" s="329"/>
      <c r="L25" s="329"/>
      <c r="M25" s="209"/>
      <c r="N25" s="210" t="s">
        <v>103</v>
      </c>
      <c r="O25" s="210"/>
      <c r="P25" s="211" t="s">
        <v>104</v>
      </c>
      <c r="Q25" s="212"/>
    </row>
    <row r="26" spans="2:20" ht="36.950000000000003" customHeight="1" x14ac:dyDescent="0.25">
      <c r="B26" s="193" t="s">
        <v>105</v>
      </c>
      <c r="C26" s="193"/>
      <c r="D26" s="336" t="s">
        <v>106</v>
      </c>
      <c r="E26" s="336"/>
      <c r="F26" s="336"/>
      <c r="G26" s="210"/>
      <c r="H26" s="329" t="s">
        <v>107</v>
      </c>
      <c r="I26" s="329"/>
      <c r="J26" s="329"/>
      <c r="K26" s="209"/>
      <c r="L26" s="203" t="s">
        <v>108</v>
      </c>
      <c r="M26" s="210"/>
      <c r="N26" s="329" t="s">
        <v>109</v>
      </c>
      <c r="O26" s="329"/>
      <c r="P26" s="329"/>
      <c r="Q26" s="212"/>
      <c r="R26" s="213"/>
      <c r="S26" s="214"/>
    </row>
    <row r="27" spans="2:20" ht="143.44999999999999" customHeight="1" x14ac:dyDescent="0.25">
      <c r="B27" s="214"/>
      <c r="C27" s="214"/>
      <c r="D27" s="214"/>
      <c r="E27" s="214"/>
    </row>
    <row r="28" spans="2:20" ht="15" customHeight="1" x14ac:dyDescent="0.25">
      <c r="B28" s="214"/>
      <c r="C28" s="214"/>
      <c r="D28" s="214"/>
      <c r="E28" s="214"/>
      <c r="F28" s="214"/>
      <c r="G28" s="214"/>
      <c r="H28" s="209"/>
      <c r="I28" s="209"/>
      <c r="J28" s="209"/>
      <c r="K28" s="209"/>
      <c r="L28" s="209"/>
      <c r="M28" s="209"/>
    </row>
  </sheetData>
  <mergeCells count="23">
    <mergeCell ref="J21:K21"/>
    <mergeCell ref="N26:P26"/>
    <mergeCell ref="D23:P23"/>
    <mergeCell ref="D25:L25"/>
    <mergeCell ref="B11:P11"/>
    <mergeCell ref="D12:P12"/>
    <mergeCell ref="D13:P13"/>
    <mergeCell ref="B14:J14"/>
    <mergeCell ref="L14:N14"/>
    <mergeCell ref="P14:P15"/>
    <mergeCell ref="J19:K19"/>
    <mergeCell ref="J20:K20"/>
    <mergeCell ref="J22:K22"/>
    <mergeCell ref="D26:F26"/>
    <mergeCell ref="H26:J26"/>
    <mergeCell ref="J17:K17"/>
    <mergeCell ref="J18:K18"/>
    <mergeCell ref="B10:P10"/>
    <mergeCell ref="B7:B9"/>
    <mergeCell ref="D7:P7"/>
    <mergeCell ref="D8:J8"/>
    <mergeCell ref="L8:P8"/>
    <mergeCell ref="D9:P9"/>
  </mergeCells>
  <dataValidations xWindow="428" yWindow="555" count="9">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R19 B17:B22"/>
    <dataValidation allowBlank="1" showInputMessage="1" showErrorMessage="1" prompt="La descripción del riesgo se puede realizar a través de estas preguntas:_x000a_¿Qué puede suceder?_x000a_¿Cómo puede suceder?_x000a_¿Qué consecuencias tendría su materialización?" sqref="D17:D18 T19 C19:D22"/>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H17:H22"/>
    <dataValidation type="list" allowBlank="1" showInputMessage="1" showErrorMessage="1" sqref="N17:N22">
      <formula1>$H$1:$H$4</formula1>
    </dataValidation>
    <dataValidation type="list" allowBlank="1" showInputMessage="1" showErrorMessage="1" sqref="L17:L22">
      <formula1>$B$1:$B$3</formula1>
    </dataValidation>
    <dataValidation type="list" allowBlank="1" showInputMessage="1" showErrorMessage="1" sqref="N19:N22 F17:F22">
      <formula1>$L$1:$L$3</formula1>
    </dataValidation>
    <dataValidation type="list" allowBlank="1" showInputMessage="1" showErrorMessage="1" sqref="M17:M18">
      <formula1>$A$1:$A$3</formula1>
    </dataValidation>
    <dataValidation type="list" allowBlank="1" showInputMessage="1" showErrorMessage="1" sqref="O17:O18">
      <formula1>$C$1:$C$5</formula1>
    </dataValidation>
    <dataValidation allowBlank="1" showInputMessage="1" showErrorMessage="1" prompt="Para cada causa debe existir un control" sqref="J17:J22 K17 K19"/>
  </dataValidations>
  <printOptions horizontalCentered="1"/>
  <pageMargins left="0.51181102362204722" right="0.51181102362204722" top="0.55118110236220474" bottom="0.55118110236220474" header="0.31496062992125984" footer="0.31496062992125984"/>
  <pageSetup scale="37" fitToHeight="0" orientation="landscape" r:id="rId1"/>
  <headerFooter>
    <oddFooter>&amp;LCalle 26 No. 57-41 Torre 8, Pisos 7 y 8 CEMSA - C.P. 111321 
Pbx: 3779555 – Información: Línea 195
www.umv.gov.co&amp;CCEM-FM-014 Hoja1
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0"/>
  <sheetViews>
    <sheetView view="pageBreakPreview" topLeftCell="L20" zoomScale="82" zoomScaleNormal="50" zoomScaleSheetLayoutView="82" zoomScalePageLayoutView="40" workbookViewId="0">
      <selection activeCell="L20" sqref="L20"/>
    </sheetView>
  </sheetViews>
  <sheetFormatPr baseColWidth="10" defaultColWidth="3.42578125" defaultRowHeight="15" x14ac:dyDescent="0.25"/>
  <cols>
    <col min="1" max="1" width="4.42578125" style="215" customWidth="1"/>
    <col min="2" max="2" width="18.85546875" style="215" customWidth="1"/>
    <col min="3" max="3" width="15.28515625" style="215" customWidth="1"/>
    <col min="4" max="4" width="24" style="215" customWidth="1"/>
    <col min="5" max="5" width="48.85546875" style="256" customWidth="1"/>
    <col min="6" max="15" width="21" style="215" customWidth="1"/>
    <col min="16" max="16" width="25.140625" style="215" customWidth="1"/>
    <col min="17" max="18" width="21" style="215" customWidth="1"/>
    <col min="19" max="19" width="19" style="215" customWidth="1"/>
    <col min="20" max="20" width="20.42578125" style="215" customWidth="1"/>
    <col min="21" max="21" width="25.28515625" style="215" customWidth="1"/>
    <col min="22" max="22" width="32" style="215" customWidth="1"/>
    <col min="23" max="23" width="85.7109375" style="215" customWidth="1"/>
    <col min="24" max="24" width="3.42578125" style="216" hidden="1" customWidth="1"/>
    <col min="25" max="25" width="19.85546875" style="215" customWidth="1"/>
    <col min="26" max="16378" width="3.42578125" style="215" customWidth="1"/>
    <col min="16379" max="16384" width="3.42578125" style="215"/>
  </cols>
  <sheetData>
    <row r="1" spans="1:24" hidden="1" x14ac:dyDescent="0.25">
      <c r="B1" s="242" t="s">
        <v>110</v>
      </c>
      <c r="C1" s="242" t="s">
        <v>111</v>
      </c>
      <c r="D1" s="242" t="s">
        <v>112</v>
      </c>
      <c r="E1" s="243" t="s">
        <v>113</v>
      </c>
      <c r="F1" s="242" t="s">
        <v>114</v>
      </c>
      <c r="G1" s="242" t="s">
        <v>115</v>
      </c>
      <c r="H1" s="242"/>
      <c r="I1" s="242"/>
      <c r="J1" s="215" t="s">
        <v>43</v>
      </c>
      <c r="L1" s="215" t="s">
        <v>43</v>
      </c>
      <c r="N1" s="215" t="s">
        <v>116</v>
      </c>
      <c r="P1" s="215" t="s">
        <v>117</v>
      </c>
    </row>
    <row r="2" spans="1:24" hidden="1" x14ac:dyDescent="0.25">
      <c r="B2" s="242" t="s">
        <v>118</v>
      </c>
      <c r="C2" s="242" t="s">
        <v>119</v>
      </c>
      <c r="D2" s="242" t="s">
        <v>120</v>
      </c>
      <c r="E2" s="243" t="s">
        <v>121</v>
      </c>
      <c r="F2" s="242" t="s">
        <v>122</v>
      </c>
      <c r="G2" s="242" t="s">
        <v>123</v>
      </c>
      <c r="H2" s="242"/>
      <c r="I2" s="242"/>
      <c r="J2" s="215" t="s">
        <v>0</v>
      </c>
      <c r="L2" s="215" t="s">
        <v>0</v>
      </c>
      <c r="N2" s="215" t="s">
        <v>124</v>
      </c>
      <c r="P2" s="215" t="s">
        <v>125</v>
      </c>
    </row>
    <row r="3" spans="1:24" hidden="1" x14ac:dyDescent="0.25">
      <c r="B3" s="242"/>
      <c r="C3" s="242"/>
      <c r="D3" s="242"/>
      <c r="E3" s="243" t="s">
        <v>126</v>
      </c>
      <c r="F3" s="242"/>
      <c r="G3" s="242" t="s">
        <v>127</v>
      </c>
      <c r="H3" s="242"/>
      <c r="I3" s="242"/>
      <c r="J3" s="215" t="s">
        <v>46</v>
      </c>
      <c r="L3" s="215" t="s">
        <v>47</v>
      </c>
      <c r="P3" s="215" t="s">
        <v>128</v>
      </c>
    </row>
    <row r="4" spans="1:24" hidden="1" x14ac:dyDescent="0.25">
      <c r="B4" s="242"/>
      <c r="C4" s="242"/>
      <c r="D4" s="242"/>
      <c r="E4" s="243"/>
      <c r="F4" s="242"/>
      <c r="G4" s="242"/>
      <c r="H4" s="242"/>
      <c r="I4" s="242"/>
      <c r="L4" s="215" t="s">
        <v>49</v>
      </c>
    </row>
    <row r="5" spans="1:24" s="218" customFormat="1" ht="15.75" hidden="1" x14ac:dyDescent="0.25">
      <c r="B5" s="219"/>
      <c r="E5" s="244"/>
      <c r="H5" s="220"/>
      <c r="I5" s="220"/>
      <c r="X5" s="245"/>
    </row>
    <row r="6" spans="1:24" s="224" customFormat="1" ht="62.25" hidden="1" customHeight="1" x14ac:dyDescent="0.25">
      <c r="A6" s="218"/>
      <c r="B6" s="324"/>
      <c r="C6" s="324"/>
      <c r="D6" s="325" t="s">
        <v>51</v>
      </c>
      <c r="E6" s="325"/>
      <c r="F6" s="325"/>
      <c r="G6" s="325"/>
      <c r="H6" s="325"/>
      <c r="I6" s="325"/>
      <c r="J6" s="325"/>
      <c r="K6" s="325"/>
      <c r="L6" s="325"/>
      <c r="M6" s="325"/>
      <c r="N6" s="325"/>
      <c r="O6" s="325"/>
      <c r="P6" s="325"/>
      <c r="Q6" s="325"/>
      <c r="R6" s="325"/>
      <c r="S6" s="325"/>
      <c r="T6" s="325"/>
      <c r="U6" s="325"/>
      <c r="V6" s="325"/>
      <c r="W6" s="325"/>
      <c r="X6" s="246"/>
    </row>
    <row r="7" spans="1:24" s="224" customFormat="1" ht="24" hidden="1" customHeight="1" x14ac:dyDescent="0.25">
      <c r="A7" s="218"/>
      <c r="B7" s="324"/>
      <c r="C7" s="324"/>
      <c r="D7" s="326" t="s">
        <v>52</v>
      </c>
      <c r="E7" s="326"/>
      <c r="F7" s="326"/>
      <c r="G7" s="326"/>
      <c r="H7" s="326"/>
      <c r="I7" s="326"/>
      <c r="J7" s="326"/>
      <c r="K7" s="326"/>
      <c r="L7" s="326"/>
      <c r="N7" s="326" t="s">
        <v>53</v>
      </c>
      <c r="O7" s="326"/>
      <c r="P7" s="326"/>
      <c r="Q7" s="326"/>
      <c r="R7" s="326"/>
      <c r="S7" s="326"/>
      <c r="T7" s="326"/>
      <c r="U7" s="326"/>
      <c r="V7" s="326"/>
      <c r="W7" s="326"/>
      <c r="X7" s="246"/>
    </row>
    <row r="8" spans="1:24" s="224" customFormat="1" ht="24" hidden="1" customHeight="1" x14ac:dyDescent="0.25">
      <c r="A8" s="218"/>
      <c r="B8" s="324"/>
      <c r="C8" s="324"/>
      <c r="D8" s="327" t="s">
        <v>54</v>
      </c>
      <c r="E8" s="327"/>
      <c r="F8" s="327"/>
      <c r="G8" s="327"/>
      <c r="H8" s="327"/>
      <c r="I8" s="327"/>
      <c r="J8" s="327"/>
      <c r="K8" s="327"/>
      <c r="L8" s="327"/>
      <c r="M8" s="327"/>
      <c r="N8" s="327"/>
      <c r="O8" s="327"/>
      <c r="P8" s="327"/>
      <c r="Q8" s="327"/>
      <c r="R8" s="327"/>
      <c r="S8" s="327"/>
      <c r="T8" s="327"/>
      <c r="U8" s="327"/>
      <c r="V8" s="327"/>
      <c r="W8" s="327"/>
      <c r="X8" s="246"/>
    </row>
    <row r="9" spans="1:24" s="224" customFormat="1" ht="18.95" hidden="1" customHeight="1" x14ac:dyDescent="0.25">
      <c r="A9" s="218"/>
      <c r="B9" s="324"/>
      <c r="C9" s="324"/>
      <c r="D9" s="324"/>
      <c r="E9" s="324"/>
      <c r="F9" s="324"/>
      <c r="G9" s="324"/>
      <c r="H9" s="324"/>
      <c r="I9" s="324"/>
      <c r="J9" s="218"/>
      <c r="K9" s="218"/>
      <c r="L9" s="218"/>
      <c r="M9" s="218"/>
      <c r="X9" s="246"/>
    </row>
    <row r="10" spans="1:24" ht="15.75" hidden="1" x14ac:dyDescent="0.25">
      <c r="B10" s="331" t="s">
        <v>129</v>
      </c>
      <c r="C10" s="331"/>
      <c r="D10" s="331"/>
      <c r="E10" s="331"/>
      <c r="F10" s="331"/>
      <c r="G10" s="331"/>
      <c r="H10" s="331"/>
      <c r="I10" s="331"/>
      <c r="J10" s="331"/>
      <c r="K10" s="331"/>
      <c r="L10" s="331"/>
      <c r="M10" s="331"/>
      <c r="N10" s="331"/>
      <c r="O10" s="331"/>
      <c r="P10" s="331"/>
      <c r="Q10" s="331"/>
      <c r="R10" s="331"/>
      <c r="S10" s="331"/>
      <c r="T10" s="331"/>
      <c r="U10" s="331"/>
      <c r="V10" s="331"/>
      <c r="W10" s="331"/>
    </row>
    <row r="11" spans="1:24" ht="48.6" customHeight="1" x14ac:dyDescent="0.25">
      <c r="B11" s="334" t="s">
        <v>56</v>
      </c>
      <c r="C11" s="334"/>
      <c r="D11" s="334"/>
      <c r="E11" s="332" t="s">
        <v>57</v>
      </c>
      <c r="F11" s="332"/>
      <c r="G11" s="332"/>
      <c r="H11" s="332"/>
      <c r="I11" s="332"/>
      <c r="J11" s="332"/>
      <c r="K11" s="332"/>
      <c r="L11" s="332"/>
      <c r="M11" s="332"/>
      <c r="N11" s="332"/>
      <c r="O11" s="332"/>
      <c r="P11" s="332"/>
      <c r="Q11" s="332"/>
      <c r="R11" s="332"/>
      <c r="S11" s="332"/>
      <c r="T11" s="332"/>
      <c r="U11" s="332"/>
      <c r="V11" s="332"/>
      <c r="W11" s="332"/>
    </row>
    <row r="12" spans="1:24" ht="70.900000000000006" customHeight="1" x14ac:dyDescent="0.25">
      <c r="B12" s="334" t="s">
        <v>58</v>
      </c>
      <c r="C12" s="334"/>
      <c r="D12" s="334"/>
      <c r="E12" s="333" t="s">
        <v>59</v>
      </c>
      <c r="F12" s="333"/>
      <c r="G12" s="333"/>
      <c r="H12" s="333"/>
      <c r="I12" s="333"/>
      <c r="J12" s="333"/>
      <c r="K12" s="333"/>
      <c r="L12" s="333"/>
      <c r="M12" s="333"/>
      <c r="N12" s="333"/>
      <c r="O12" s="333"/>
      <c r="P12" s="333"/>
      <c r="Q12" s="333"/>
      <c r="R12" s="333"/>
      <c r="S12" s="333"/>
      <c r="T12" s="333"/>
      <c r="U12" s="333"/>
      <c r="V12" s="333"/>
      <c r="W12" s="333"/>
    </row>
    <row r="13" spans="1:24" ht="48.75" customHeight="1" x14ac:dyDescent="0.25">
      <c r="B13" s="334" t="str">
        <f>+'1. RIESGOS SIGNIFICATIVOS'!B14:J14</f>
        <v>DEL MAPA DE RIESGOS -17 DE AGOSTO DE 2021</v>
      </c>
      <c r="C13" s="334"/>
      <c r="D13" s="334"/>
      <c r="E13" s="334"/>
      <c r="F13" s="334" t="s">
        <v>130</v>
      </c>
      <c r="G13" s="334"/>
      <c r="H13" s="334"/>
      <c r="I13" s="334"/>
      <c r="J13" s="334"/>
      <c r="K13" s="334"/>
      <c r="L13" s="334"/>
      <c r="M13" s="334"/>
      <c r="N13" s="334"/>
      <c r="O13" s="334"/>
      <c r="P13" s="334"/>
      <c r="Q13" s="334"/>
      <c r="R13" s="334"/>
      <c r="S13" s="334"/>
      <c r="T13" s="334"/>
      <c r="U13" s="334"/>
      <c r="V13" s="335" t="s">
        <v>131</v>
      </c>
      <c r="W13" s="335"/>
    </row>
    <row r="14" spans="1:24" s="194" customFormat="1" ht="91.9" customHeight="1" x14ac:dyDescent="0.25">
      <c r="B14" s="195" t="s">
        <v>132</v>
      </c>
      <c r="C14" s="196" t="s">
        <v>133</v>
      </c>
      <c r="D14" s="195" t="s">
        <v>134</v>
      </c>
      <c r="E14" s="195" t="s">
        <v>135</v>
      </c>
      <c r="F14" s="195" t="s">
        <v>136</v>
      </c>
      <c r="G14" s="195" t="s">
        <v>137</v>
      </c>
      <c r="H14" s="195" t="s">
        <v>138</v>
      </c>
      <c r="I14" s="195" t="s">
        <v>137</v>
      </c>
      <c r="J14" s="195" t="s">
        <v>139</v>
      </c>
      <c r="K14" s="195" t="s">
        <v>137</v>
      </c>
      <c r="L14" s="195" t="s">
        <v>140</v>
      </c>
      <c r="M14" s="195" t="s">
        <v>137</v>
      </c>
      <c r="N14" s="195" t="s">
        <v>141</v>
      </c>
      <c r="O14" s="195" t="s">
        <v>137</v>
      </c>
      <c r="P14" s="195" t="s">
        <v>142</v>
      </c>
      <c r="Q14" s="195" t="s">
        <v>137</v>
      </c>
      <c r="R14" s="247" t="s">
        <v>143</v>
      </c>
      <c r="S14" s="195" t="s">
        <v>137</v>
      </c>
      <c r="T14" s="195" t="s">
        <v>144</v>
      </c>
      <c r="U14" s="195" t="s">
        <v>145</v>
      </c>
      <c r="V14" s="197" t="s">
        <v>146</v>
      </c>
      <c r="W14" s="197" t="s">
        <v>62</v>
      </c>
      <c r="X14" s="198"/>
    </row>
    <row r="15" spans="1:24" s="205" customFormat="1" ht="360" x14ac:dyDescent="0.25">
      <c r="B15" s="239" t="s">
        <v>70</v>
      </c>
      <c r="C15" s="240"/>
      <c r="D15" s="248" t="s">
        <v>72</v>
      </c>
      <c r="E15" s="230" t="s">
        <v>147</v>
      </c>
      <c r="F15" s="208" t="s">
        <v>110</v>
      </c>
      <c r="G15" s="208">
        <f>+IF(F15=$B$37,15,0)</f>
        <v>15</v>
      </c>
      <c r="H15" s="208" t="s">
        <v>111</v>
      </c>
      <c r="I15" s="208">
        <f>+IF(H15=$C$37,15,0)</f>
        <v>15</v>
      </c>
      <c r="J15" s="208" t="s">
        <v>112</v>
      </c>
      <c r="K15" s="208">
        <f>+IF(J15=$D$37,15,0)</f>
        <v>15</v>
      </c>
      <c r="L15" s="208" t="s">
        <v>113</v>
      </c>
      <c r="M15" s="208">
        <f>+IF(L15=$E$37,15,IF(L15=$E$38,10,0))</f>
        <v>15</v>
      </c>
      <c r="N15" s="208" t="s">
        <v>116</v>
      </c>
      <c r="O15" s="208">
        <f>+IF(N15=$N$37,15,0)</f>
        <v>15</v>
      </c>
      <c r="P15" s="231" t="s">
        <v>114</v>
      </c>
      <c r="Q15" s="208">
        <f>+IF(P15=$F$37,15,0)</f>
        <v>15</v>
      </c>
      <c r="R15" s="249" t="s">
        <v>115</v>
      </c>
      <c r="S15" s="208">
        <f>+IF(R15=$G$37,10,IF(R15=$G$38,5,0))</f>
        <v>10</v>
      </c>
      <c r="T15" s="208">
        <f>+G15+I15+K15+M15+O15+Q15+S15</f>
        <v>100</v>
      </c>
      <c r="U15" s="208" t="s">
        <v>128</v>
      </c>
      <c r="V15" s="208">
        <v>100</v>
      </c>
      <c r="W15" s="250" t="s">
        <v>148</v>
      </c>
      <c r="X15" s="251" t="s">
        <v>149</v>
      </c>
    </row>
    <row r="16" spans="1:24" s="205" customFormat="1" ht="268.89999999999998" customHeight="1" x14ac:dyDescent="0.25">
      <c r="B16" s="227" t="s">
        <v>70</v>
      </c>
      <c r="C16" s="240"/>
      <c r="D16" s="252" t="s">
        <v>77</v>
      </c>
      <c r="E16" s="230" t="s">
        <v>150</v>
      </c>
      <c r="F16" s="208" t="s">
        <v>110</v>
      </c>
      <c r="G16" s="208">
        <f t="shared" ref="G16:G20" si="0">+IF(F16=$B$37,15,0)</f>
        <v>15</v>
      </c>
      <c r="H16" s="208" t="s">
        <v>111</v>
      </c>
      <c r="I16" s="208">
        <f t="shared" ref="I16:I20" si="1">+IF(H16=$C$37,15,0)</f>
        <v>15</v>
      </c>
      <c r="J16" s="208" t="s">
        <v>112</v>
      </c>
      <c r="K16" s="208">
        <f t="shared" ref="K16:K20" si="2">+IF(J16=$D$37,15,0)</f>
        <v>15</v>
      </c>
      <c r="L16" s="208" t="s">
        <v>113</v>
      </c>
      <c r="M16" s="208">
        <f t="shared" ref="M16:M20" si="3">+IF(L16=$E$37,15,IF(L16=$E$38,10,0))</f>
        <v>15</v>
      </c>
      <c r="N16" s="208" t="s">
        <v>116</v>
      </c>
      <c r="O16" s="208">
        <f t="shared" ref="O16:O20" si="4">+IF(N16=$N$37,15,0)</f>
        <v>15</v>
      </c>
      <c r="P16" s="231" t="s">
        <v>114</v>
      </c>
      <c r="Q16" s="208">
        <f t="shared" ref="Q16:Q20" si="5">+IF(P16=$F$37,15,0)</f>
        <v>15</v>
      </c>
      <c r="R16" s="249" t="s">
        <v>115</v>
      </c>
      <c r="S16" s="208">
        <f t="shared" ref="S16:S20" si="6">+IF(R16=$G$37,10,IF(R16=$G$38,5,0))</f>
        <v>10</v>
      </c>
      <c r="T16" s="208">
        <f t="shared" ref="T16:T20" si="7">+G16+I16+K16+M16+O16+Q16+S16</f>
        <v>100</v>
      </c>
      <c r="U16" s="208" t="s">
        <v>128</v>
      </c>
      <c r="V16" s="208">
        <v>100</v>
      </c>
      <c r="W16" s="250" t="s">
        <v>151</v>
      </c>
      <c r="X16" s="233"/>
    </row>
    <row r="17" spans="1:24" s="208" customFormat="1" ht="181.15" customHeight="1" x14ac:dyDescent="0.25">
      <c r="B17" s="248" t="s">
        <v>81</v>
      </c>
      <c r="C17" s="240"/>
      <c r="D17" s="253" t="s">
        <v>83</v>
      </c>
      <c r="E17" s="230" t="s">
        <v>152</v>
      </c>
      <c r="F17" s="208" t="s">
        <v>110</v>
      </c>
      <c r="G17" s="208">
        <f t="shared" si="0"/>
        <v>15</v>
      </c>
      <c r="H17" s="208" t="s">
        <v>111</v>
      </c>
      <c r="I17" s="208">
        <f t="shared" si="1"/>
        <v>15</v>
      </c>
      <c r="J17" s="208" t="s">
        <v>112</v>
      </c>
      <c r="K17" s="208">
        <f t="shared" si="2"/>
        <v>15</v>
      </c>
      <c r="L17" s="208" t="s">
        <v>113</v>
      </c>
      <c r="M17" s="208">
        <f t="shared" si="3"/>
        <v>15</v>
      </c>
      <c r="N17" s="208" t="s">
        <v>116</v>
      </c>
      <c r="O17" s="208">
        <f t="shared" si="4"/>
        <v>15</v>
      </c>
      <c r="P17" s="231" t="s">
        <v>114</v>
      </c>
      <c r="Q17" s="208">
        <f t="shared" si="5"/>
        <v>15</v>
      </c>
      <c r="R17" s="249" t="s">
        <v>115</v>
      </c>
      <c r="S17" s="208">
        <f t="shared" si="6"/>
        <v>10</v>
      </c>
      <c r="T17" s="208">
        <f t="shared" ref="T17" si="8">+G17+I17+K17+M17+O17+Q17+S17</f>
        <v>100</v>
      </c>
      <c r="U17" s="208" t="s">
        <v>128</v>
      </c>
      <c r="V17" s="208">
        <v>100</v>
      </c>
      <c r="W17" s="250" t="s">
        <v>153</v>
      </c>
      <c r="X17" s="233"/>
    </row>
    <row r="18" spans="1:24" s="208" customFormat="1" ht="147" customHeight="1" x14ac:dyDescent="0.25">
      <c r="B18" s="248" t="s">
        <v>81</v>
      </c>
      <c r="C18" s="240"/>
      <c r="D18" s="252" t="s">
        <v>86</v>
      </c>
      <c r="E18" s="230" t="s">
        <v>154</v>
      </c>
      <c r="F18" s="208" t="s">
        <v>110</v>
      </c>
      <c r="G18" s="208">
        <f t="shared" si="0"/>
        <v>15</v>
      </c>
      <c r="H18" s="208" t="s">
        <v>111</v>
      </c>
      <c r="I18" s="208">
        <f t="shared" si="1"/>
        <v>15</v>
      </c>
      <c r="J18" s="208" t="s">
        <v>112</v>
      </c>
      <c r="K18" s="208">
        <f t="shared" si="2"/>
        <v>15</v>
      </c>
      <c r="L18" s="208" t="s">
        <v>113</v>
      </c>
      <c r="M18" s="208">
        <f t="shared" si="3"/>
        <v>15</v>
      </c>
      <c r="N18" s="208" t="s">
        <v>116</v>
      </c>
      <c r="O18" s="208">
        <f t="shared" si="4"/>
        <v>15</v>
      </c>
      <c r="P18" s="231" t="s">
        <v>114</v>
      </c>
      <c r="Q18" s="208">
        <f t="shared" si="5"/>
        <v>15</v>
      </c>
      <c r="R18" s="249" t="s">
        <v>115</v>
      </c>
      <c r="S18" s="208">
        <f t="shared" si="6"/>
        <v>10</v>
      </c>
      <c r="T18" s="208">
        <f t="shared" si="7"/>
        <v>100</v>
      </c>
      <c r="U18" s="208" t="s">
        <v>128</v>
      </c>
      <c r="V18" s="208">
        <v>100</v>
      </c>
      <c r="W18" s="254" t="s">
        <v>148</v>
      </c>
      <c r="X18" s="233"/>
    </row>
    <row r="19" spans="1:24" s="208" customFormat="1" ht="138" customHeight="1" x14ac:dyDescent="0.25">
      <c r="B19" s="248" t="s">
        <v>90</v>
      </c>
      <c r="C19" s="240"/>
      <c r="D19" s="255" t="s">
        <v>92</v>
      </c>
      <c r="E19" s="230" t="s">
        <v>155</v>
      </c>
      <c r="F19" s="208" t="s">
        <v>110</v>
      </c>
      <c r="G19" s="208">
        <f t="shared" ref="G19" si="9">+IF(F19=$B$37,15,0)</f>
        <v>15</v>
      </c>
      <c r="H19" s="208" t="s">
        <v>111</v>
      </c>
      <c r="I19" s="208">
        <f t="shared" ref="I19" si="10">+IF(H19=$C$37,15,0)</f>
        <v>15</v>
      </c>
      <c r="J19" s="208" t="s">
        <v>112</v>
      </c>
      <c r="K19" s="208">
        <f t="shared" ref="K19" si="11">+IF(J19=$D$37,15,0)</f>
        <v>15</v>
      </c>
      <c r="L19" s="208" t="s">
        <v>113</v>
      </c>
      <c r="M19" s="208">
        <f t="shared" ref="M19" si="12">+IF(L19=$E$37,15,IF(L19=$E$38,10,0))</f>
        <v>15</v>
      </c>
      <c r="N19" s="208" t="s">
        <v>116</v>
      </c>
      <c r="O19" s="208">
        <f t="shared" ref="O19" si="13">+IF(N19=$N$37,15,0)</f>
        <v>15</v>
      </c>
      <c r="P19" s="231" t="s">
        <v>114</v>
      </c>
      <c r="Q19" s="208">
        <f t="shared" ref="Q19" si="14">+IF(P19=$F$37,15,0)</f>
        <v>15</v>
      </c>
      <c r="R19" s="249" t="s">
        <v>115</v>
      </c>
      <c r="S19" s="208">
        <f t="shared" ref="S19" si="15">+IF(R19=$G$37,10,IF(R19=$G$38,5,0))</f>
        <v>10</v>
      </c>
      <c r="T19" s="208">
        <f t="shared" ref="T19" si="16">+G19+I19+K19+M19+O19+Q19+S19</f>
        <v>100</v>
      </c>
      <c r="U19" s="208" t="s">
        <v>128</v>
      </c>
      <c r="V19" s="208">
        <v>100</v>
      </c>
      <c r="W19" s="254" t="s">
        <v>148</v>
      </c>
      <c r="X19" s="200"/>
    </row>
    <row r="20" spans="1:24" s="205" customFormat="1" ht="224.45" customHeight="1" x14ac:dyDescent="0.25">
      <c r="B20" s="248" t="s">
        <v>90</v>
      </c>
      <c r="C20" s="240"/>
      <c r="D20" s="255" t="s">
        <v>96</v>
      </c>
      <c r="E20" s="230" t="s">
        <v>156</v>
      </c>
      <c r="F20" s="208" t="s">
        <v>110</v>
      </c>
      <c r="G20" s="208">
        <f t="shared" si="0"/>
        <v>15</v>
      </c>
      <c r="H20" s="208" t="s">
        <v>111</v>
      </c>
      <c r="I20" s="208">
        <f t="shared" si="1"/>
        <v>15</v>
      </c>
      <c r="J20" s="208" t="s">
        <v>112</v>
      </c>
      <c r="K20" s="208">
        <f t="shared" si="2"/>
        <v>15</v>
      </c>
      <c r="L20" s="208" t="s">
        <v>113</v>
      </c>
      <c r="M20" s="208">
        <f t="shared" si="3"/>
        <v>15</v>
      </c>
      <c r="N20" s="208" t="s">
        <v>116</v>
      </c>
      <c r="O20" s="208">
        <f t="shared" si="4"/>
        <v>15</v>
      </c>
      <c r="P20" s="231" t="s">
        <v>114</v>
      </c>
      <c r="Q20" s="208">
        <f t="shared" si="5"/>
        <v>15</v>
      </c>
      <c r="R20" s="249" t="s">
        <v>115</v>
      </c>
      <c r="S20" s="208">
        <f t="shared" si="6"/>
        <v>10</v>
      </c>
      <c r="T20" s="208">
        <f t="shared" si="7"/>
        <v>100</v>
      </c>
      <c r="U20" s="208" t="s">
        <v>128</v>
      </c>
      <c r="V20" s="208">
        <v>90</v>
      </c>
      <c r="W20" s="250" t="s">
        <v>157</v>
      </c>
      <c r="X20" s="200"/>
    </row>
    <row r="21" spans="1:24" s="200" customFormat="1" ht="120.75" customHeight="1" x14ac:dyDescent="0.25">
      <c r="A21" s="215"/>
      <c r="B21" s="334" t="s">
        <v>99</v>
      </c>
      <c r="C21" s="334"/>
      <c r="D21" s="337" t="s">
        <v>158</v>
      </c>
      <c r="E21" s="337"/>
      <c r="F21" s="337"/>
      <c r="G21" s="337"/>
      <c r="H21" s="337"/>
      <c r="I21" s="337"/>
      <c r="J21" s="337"/>
      <c r="K21" s="337"/>
      <c r="L21" s="337"/>
      <c r="M21" s="337"/>
      <c r="N21" s="337"/>
      <c r="O21" s="337"/>
      <c r="P21" s="337"/>
      <c r="Q21" s="337"/>
      <c r="R21" s="337"/>
      <c r="S21" s="337"/>
      <c r="T21" s="337"/>
      <c r="U21" s="337"/>
      <c r="V21" s="337"/>
      <c r="W21" s="337"/>
      <c r="X21" s="199"/>
    </row>
    <row r="23" spans="1:24" ht="36.950000000000003" customHeight="1" x14ac:dyDescent="0.25">
      <c r="B23" s="335" t="s">
        <v>101</v>
      </c>
      <c r="C23" s="335"/>
      <c r="D23" s="335"/>
      <c r="E23" s="329" t="s">
        <v>102</v>
      </c>
      <c r="F23" s="329"/>
      <c r="G23" s="329"/>
      <c r="H23" s="329"/>
      <c r="I23" s="329"/>
      <c r="J23" s="329"/>
      <c r="K23" s="329"/>
      <c r="L23" s="329"/>
      <c r="M23" s="329"/>
      <c r="N23" s="329"/>
      <c r="O23" s="329"/>
      <c r="P23" s="329"/>
      <c r="Q23" s="329"/>
      <c r="R23" s="329"/>
      <c r="T23" s="336" t="s">
        <v>159</v>
      </c>
      <c r="U23" s="336"/>
      <c r="V23" s="338" t="s">
        <v>160</v>
      </c>
      <c r="W23" s="329"/>
    </row>
    <row r="24" spans="1:24" ht="36.950000000000003" customHeight="1" x14ac:dyDescent="0.25">
      <c r="B24" s="334" t="s">
        <v>105</v>
      </c>
      <c r="C24" s="334"/>
      <c r="D24" s="334"/>
      <c r="E24" s="336" t="s">
        <v>161</v>
      </c>
      <c r="F24" s="336"/>
      <c r="G24" s="210" t="s">
        <v>162</v>
      </c>
      <c r="H24" s="329" t="s">
        <v>107</v>
      </c>
      <c r="I24" s="329"/>
      <c r="J24" s="329"/>
      <c r="K24" s="329"/>
      <c r="L24" s="329"/>
      <c r="M24" s="329"/>
      <c r="N24" s="329"/>
      <c r="P24" s="336" t="s">
        <v>163</v>
      </c>
      <c r="Q24" s="336"/>
      <c r="R24" s="336"/>
      <c r="T24" s="329" t="s">
        <v>109</v>
      </c>
      <c r="U24" s="329"/>
      <c r="V24" s="329"/>
      <c r="W24" s="329"/>
    </row>
    <row r="37" spans="2:16" ht="15.75" x14ac:dyDescent="0.25">
      <c r="B37" s="215" t="s">
        <v>110</v>
      </c>
      <c r="C37" s="215" t="s">
        <v>111</v>
      </c>
      <c r="D37" s="215" t="s">
        <v>112</v>
      </c>
      <c r="E37" s="256" t="s">
        <v>113</v>
      </c>
      <c r="F37" s="215" t="s">
        <v>114</v>
      </c>
      <c r="G37" s="215" t="s">
        <v>115</v>
      </c>
      <c r="H37" s="257"/>
      <c r="I37" s="257"/>
      <c r="J37" s="215" t="s">
        <v>43</v>
      </c>
      <c r="K37" s="257"/>
      <c r="L37" s="215" t="s">
        <v>43</v>
      </c>
      <c r="M37" s="257"/>
      <c r="N37" s="215" t="s">
        <v>116</v>
      </c>
      <c r="O37" s="257"/>
      <c r="P37" s="215" t="s">
        <v>117</v>
      </c>
    </row>
    <row r="38" spans="2:16" ht="15.75" x14ac:dyDescent="0.25">
      <c r="B38" s="215" t="s">
        <v>118</v>
      </c>
      <c r="C38" s="215" t="s">
        <v>119</v>
      </c>
      <c r="D38" s="215" t="s">
        <v>120</v>
      </c>
      <c r="E38" s="256" t="s">
        <v>121</v>
      </c>
      <c r="F38" s="215" t="s">
        <v>122</v>
      </c>
      <c r="G38" s="215" t="s">
        <v>123</v>
      </c>
      <c r="H38" s="257"/>
      <c r="I38" s="257"/>
      <c r="J38" s="215" t="s">
        <v>0</v>
      </c>
      <c r="K38" s="257"/>
      <c r="L38" s="215" t="s">
        <v>0</v>
      </c>
      <c r="M38" s="257"/>
      <c r="N38" s="215" t="s">
        <v>124</v>
      </c>
      <c r="O38" s="257"/>
      <c r="P38" s="215" t="s">
        <v>125</v>
      </c>
    </row>
    <row r="39" spans="2:16" ht="15.75" x14ac:dyDescent="0.25">
      <c r="B39" s="257"/>
      <c r="C39" s="257"/>
      <c r="D39" s="257"/>
      <c r="E39" s="256" t="s">
        <v>126</v>
      </c>
      <c r="F39" s="257"/>
      <c r="G39" s="215" t="s">
        <v>127</v>
      </c>
      <c r="H39" s="257"/>
      <c r="I39" s="257"/>
      <c r="J39" s="215" t="s">
        <v>46</v>
      </c>
      <c r="K39" s="257"/>
      <c r="L39" s="215" t="s">
        <v>47</v>
      </c>
      <c r="M39" s="257"/>
      <c r="N39" s="257"/>
      <c r="O39" s="257"/>
      <c r="P39" s="215" t="s">
        <v>128</v>
      </c>
    </row>
    <row r="40" spans="2:16" ht="15.75" x14ac:dyDescent="0.25">
      <c r="B40" s="257"/>
      <c r="C40" s="257"/>
      <c r="D40" s="257"/>
      <c r="E40" s="258"/>
      <c r="F40" s="257"/>
      <c r="G40" s="257"/>
      <c r="H40" s="257"/>
      <c r="I40" s="257"/>
      <c r="J40" s="257"/>
      <c r="K40" s="257"/>
      <c r="L40" s="215" t="s">
        <v>49</v>
      </c>
      <c r="M40" s="257"/>
      <c r="N40" s="257"/>
      <c r="O40" s="257"/>
      <c r="P40" s="257"/>
    </row>
  </sheetData>
  <mergeCells count="25">
    <mergeCell ref="E24:F24"/>
    <mergeCell ref="V23:W23"/>
    <mergeCell ref="T23:U23"/>
    <mergeCell ref="B24:D24"/>
    <mergeCell ref="H24:N24"/>
    <mergeCell ref="B23:D23"/>
    <mergeCell ref="E23:R23"/>
    <mergeCell ref="P24:R24"/>
    <mergeCell ref="T24:W24"/>
    <mergeCell ref="B21:C21"/>
    <mergeCell ref="B12:D12"/>
    <mergeCell ref="E12:W12"/>
    <mergeCell ref="E11:W11"/>
    <mergeCell ref="V13:W13"/>
    <mergeCell ref="D21:W21"/>
    <mergeCell ref="B6:C8"/>
    <mergeCell ref="D6:W6"/>
    <mergeCell ref="N7:W7"/>
    <mergeCell ref="D7:L7"/>
    <mergeCell ref="D8:W8"/>
    <mergeCell ref="B10:W10"/>
    <mergeCell ref="B13:E13"/>
    <mergeCell ref="F13:U13"/>
    <mergeCell ref="B11:D11"/>
    <mergeCell ref="B9:I9"/>
  </mergeCells>
  <dataValidations xWindow="401" yWindow="749" count="10">
    <dataValidation type="list" allowBlank="1" showInputMessage="1" showErrorMessage="1" sqref="F15:F20">
      <formula1>$B$1:$B$2</formula1>
    </dataValidation>
    <dataValidation type="list" allowBlank="1" showInputMessage="1" showErrorMessage="1" sqref="H15:H20">
      <formula1>$C$1:$C$2</formula1>
    </dataValidation>
    <dataValidation type="list" allowBlank="1" showInputMessage="1" showErrorMessage="1" sqref="J15:J20">
      <formula1>$D$1:$D$2</formula1>
    </dataValidation>
    <dataValidation type="list" allowBlank="1" showInputMessage="1" showErrorMessage="1" sqref="L15:L20">
      <formula1>$E$1:$E$3</formula1>
    </dataValidation>
    <dataValidation type="list" allowBlank="1" showInputMessage="1" showErrorMessage="1" sqref="P15:P20">
      <formula1>$F$1:$F$2</formula1>
    </dataValidation>
    <dataValidation type="list" allowBlank="1" showInputMessage="1" showErrorMessage="1" sqref="R15:R20">
      <formula1>$G$1:$G$3</formula1>
    </dataValidation>
    <dataValidation type="list" allowBlank="1" showInputMessage="1" showErrorMessage="1" sqref="N15:N20">
      <formula1>$N$1:$N$2</formula1>
    </dataValidation>
    <dataValidation type="list" allowBlank="1" showInputMessage="1" showErrorMessage="1" sqref="U15:U20">
      <formula1>$P$1:$P$3</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5:B20"/>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D15:D20"/>
  </dataValidations>
  <printOptions horizontalCentered="1"/>
  <pageMargins left="0.51181102362204722" right="0.51181102362204722" top="0.55118110236220474" bottom="0.55118110236220474" header="0.31496062992125984" footer="0.31496062992125984"/>
  <pageSetup scale="22" fitToHeight="0" orientation="landscape" r:id="rId1"/>
  <headerFooter>
    <oddFooter>&amp;LCalle 26 No. 57-41 Torre 8, Pisos 7 y 8 CEMSA - C.P. 111321 
Pbx: 3779555 – Información: Línea 195
www.umv.gov.co&amp;CCEM-FM-014 Hoja2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view="pageBreakPreview" topLeftCell="A16" zoomScale="95" zoomScaleNormal="80" zoomScaleSheetLayoutView="95" zoomScalePageLayoutView="60" workbookViewId="0">
      <selection activeCell="A20" sqref="A20"/>
    </sheetView>
  </sheetViews>
  <sheetFormatPr baseColWidth="10" defaultColWidth="11.42578125" defaultRowHeight="15" zeroHeight="1" x14ac:dyDescent="0.2"/>
  <cols>
    <col min="1" max="1" width="2.85546875" style="259" customWidth="1"/>
    <col min="2" max="2" width="29.5703125" style="215" customWidth="1"/>
    <col min="3" max="3" width="12" style="215" customWidth="1"/>
    <col min="4" max="4" width="114.7109375" style="260" customWidth="1"/>
    <col min="5" max="5" width="34.42578125" style="215" customWidth="1"/>
    <col min="6" max="6" width="44.5703125" style="215" customWidth="1"/>
    <col min="7" max="7" width="37.42578125" style="215" customWidth="1"/>
    <col min="8" max="8" width="43.42578125" style="215" customWidth="1"/>
    <col min="9" max="9" width="41.5703125" style="215" customWidth="1"/>
    <col min="10" max="16355" width="11.42578125" style="259"/>
    <col min="16356" max="16384" width="6" style="259" customWidth="1"/>
  </cols>
  <sheetData>
    <row r="1" spans="1:9" hidden="1" x14ac:dyDescent="0.2">
      <c r="B1" s="215" t="s">
        <v>43</v>
      </c>
    </row>
    <row r="2" spans="1:9" hidden="1" x14ac:dyDescent="0.2">
      <c r="B2" s="215" t="s">
        <v>0</v>
      </c>
    </row>
    <row r="3" spans="1:9" hidden="1" x14ac:dyDescent="0.2">
      <c r="B3" s="215" t="s">
        <v>164</v>
      </c>
    </row>
    <row r="4" spans="1:9" s="218" customFormat="1" ht="15.75" x14ac:dyDescent="0.25">
      <c r="B4" s="219"/>
      <c r="H4" s="220"/>
      <c r="I4" s="220"/>
    </row>
    <row r="5" spans="1:9" s="224" customFormat="1" ht="62.25" customHeight="1" x14ac:dyDescent="0.25">
      <c r="A5" s="218"/>
      <c r="B5" s="324"/>
      <c r="C5" s="324"/>
      <c r="D5" s="325" t="s">
        <v>51</v>
      </c>
      <c r="E5" s="325"/>
      <c r="F5" s="325"/>
      <c r="G5" s="325"/>
      <c r="H5" s="325"/>
      <c r="I5" s="325"/>
    </row>
    <row r="6" spans="1:9" s="224" customFormat="1" ht="24" customHeight="1" x14ac:dyDescent="0.25">
      <c r="A6" s="218"/>
      <c r="B6" s="324"/>
      <c r="C6" s="324"/>
      <c r="D6" s="326" t="s">
        <v>52</v>
      </c>
      <c r="E6" s="326"/>
      <c r="F6" s="326" t="s">
        <v>53</v>
      </c>
      <c r="G6" s="326"/>
      <c r="H6" s="326"/>
      <c r="I6" s="326"/>
    </row>
    <row r="7" spans="1:9" s="224" customFormat="1" ht="24" customHeight="1" x14ac:dyDescent="0.25">
      <c r="A7" s="218"/>
      <c r="B7" s="324"/>
      <c r="C7" s="324"/>
      <c r="D7" s="327" t="s">
        <v>54</v>
      </c>
      <c r="E7" s="327"/>
      <c r="F7" s="327"/>
      <c r="G7" s="327"/>
      <c r="H7" s="327"/>
      <c r="I7" s="327"/>
    </row>
    <row r="8" spans="1:9" s="224" customFormat="1" ht="18.95" customHeight="1" x14ac:dyDescent="0.25">
      <c r="A8" s="218"/>
      <c r="B8" s="324"/>
      <c r="C8" s="324"/>
      <c r="D8" s="324"/>
      <c r="E8" s="324"/>
      <c r="F8" s="324"/>
      <c r="G8" s="324"/>
      <c r="H8" s="324"/>
      <c r="I8" s="324"/>
    </row>
    <row r="9" spans="1:9" s="215" customFormat="1" ht="15.75" x14ac:dyDescent="0.25">
      <c r="B9" s="331" t="s">
        <v>165</v>
      </c>
      <c r="C9" s="331"/>
      <c r="D9" s="331"/>
      <c r="E9" s="331"/>
      <c r="F9" s="331"/>
      <c r="G9" s="331"/>
      <c r="H9" s="331"/>
      <c r="I9" s="331"/>
    </row>
    <row r="10" spans="1:9" s="215" customFormat="1" ht="29.25" customHeight="1" x14ac:dyDescent="0.25">
      <c r="B10" s="193" t="s">
        <v>56</v>
      </c>
      <c r="C10" s="332" t="s">
        <v>57</v>
      </c>
      <c r="D10" s="332"/>
      <c r="E10" s="332"/>
      <c r="F10" s="332"/>
      <c r="G10" s="332"/>
      <c r="H10" s="332"/>
      <c r="I10" s="332"/>
    </row>
    <row r="11" spans="1:9" s="215" customFormat="1" ht="59.25" customHeight="1" x14ac:dyDescent="0.25">
      <c r="B11" s="202" t="s">
        <v>58</v>
      </c>
      <c r="C11" s="333" t="s">
        <v>59</v>
      </c>
      <c r="D11" s="333"/>
      <c r="E11" s="333"/>
      <c r="F11" s="333"/>
      <c r="G11" s="333"/>
      <c r="H11" s="333"/>
      <c r="I11" s="333"/>
    </row>
    <row r="12" spans="1:9" s="215" customFormat="1" ht="39.75" customHeight="1" x14ac:dyDescent="0.25">
      <c r="B12" s="334" t="str">
        <f>+'1. RIESGOS SIGNIFICATIVOS'!B14:J14</f>
        <v>DEL MAPA DE RIESGOS -17 DE AGOSTO DE 2021</v>
      </c>
      <c r="C12" s="334"/>
      <c r="D12" s="334"/>
      <c r="E12" s="334" t="s">
        <v>166</v>
      </c>
      <c r="F12" s="334"/>
      <c r="G12" s="334"/>
      <c r="H12" s="334"/>
      <c r="I12" s="334"/>
    </row>
    <row r="13" spans="1:9" s="215" customFormat="1" ht="39.75" customHeight="1" x14ac:dyDescent="0.25">
      <c r="B13" s="339" t="s">
        <v>132</v>
      </c>
      <c r="C13" s="340" t="s">
        <v>133</v>
      </c>
      <c r="D13" s="341" t="s">
        <v>135</v>
      </c>
      <c r="E13" s="336" t="s">
        <v>13</v>
      </c>
      <c r="F13" s="336"/>
      <c r="G13" s="336" t="s">
        <v>14</v>
      </c>
      <c r="H13" s="336"/>
      <c r="I13" s="331" t="s">
        <v>167</v>
      </c>
    </row>
    <row r="14" spans="1:9" s="205" customFormat="1" ht="86.25" customHeight="1" x14ac:dyDescent="0.25">
      <c r="B14" s="339"/>
      <c r="C14" s="340"/>
      <c r="D14" s="341"/>
      <c r="E14" s="203" t="s">
        <v>168</v>
      </c>
      <c r="F14" s="203" t="s">
        <v>169</v>
      </c>
      <c r="G14" s="203" t="s">
        <v>170</v>
      </c>
      <c r="H14" s="203" t="s">
        <v>169</v>
      </c>
      <c r="I14" s="331"/>
    </row>
    <row r="15" spans="1:9" s="262" customFormat="1" ht="165" x14ac:dyDescent="0.2">
      <c r="A15" s="259"/>
      <c r="B15" s="239" t="s">
        <v>70</v>
      </c>
      <c r="C15" s="239" t="str">
        <f>+'1. RIESGOS SIGNIFICATIVOS'!F17</f>
        <v>Gestión</v>
      </c>
      <c r="D15" s="222" t="s">
        <v>147</v>
      </c>
      <c r="E15" s="249" t="s">
        <v>43</v>
      </c>
      <c r="F15" s="205" t="s">
        <v>171</v>
      </c>
      <c r="G15" s="231" t="s">
        <v>43</v>
      </c>
      <c r="H15" s="231" t="s">
        <v>172</v>
      </c>
      <c r="I15" s="261" t="s">
        <v>173</v>
      </c>
    </row>
    <row r="16" spans="1:9" ht="194.45" customHeight="1" x14ac:dyDescent="0.25">
      <c r="B16" s="227" t="s">
        <v>70</v>
      </c>
      <c r="C16" s="239" t="str">
        <f>+'1. RIESGOS SIGNIFICATIVOS'!F18</f>
        <v>Gestión</v>
      </c>
      <c r="D16" s="227" t="s">
        <v>174</v>
      </c>
      <c r="E16" s="219" t="s">
        <v>43</v>
      </c>
      <c r="F16" s="205" t="s">
        <v>171</v>
      </c>
      <c r="G16" s="263" t="s">
        <v>43</v>
      </c>
      <c r="H16" s="205" t="s">
        <v>171</v>
      </c>
      <c r="I16" s="261" t="s">
        <v>173</v>
      </c>
    </row>
    <row r="17" spans="2:9" ht="171" customHeight="1" x14ac:dyDescent="0.25">
      <c r="B17" s="248" t="s">
        <v>81</v>
      </c>
      <c r="C17" s="239" t="str">
        <f>+'1. RIESGOS SIGNIFICATIVOS'!F19</f>
        <v>Gestión</v>
      </c>
      <c r="D17" s="227" t="s">
        <v>152</v>
      </c>
      <c r="E17" s="219" t="s">
        <v>43</v>
      </c>
      <c r="F17" s="208" t="s">
        <v>171</v>
      </c>
      <c r="G17" s="263" t="s">
        <v>43</v>
      </c>
      <c r="H17" s="208" t="s">
        <v>171</v>
      </c>
      <c r="I17" s="261" t="s">
        <v>173</v>
      </c>
    </row>
    <row r="18" spans="2:9" ht="120" x14ac:dyDescent="0.2">
      <c r="B18" s="248" t="s">
        <v>81</v>
      </c>
      <c r="C18" s="239" t="str">
        <f>+'1. RIESGOS SIGNIFICATIVOS'!F20</f>
        <v>Gestión</v>
      </c>
      <c r="D18" s="222" t="s">
        <v>154</v>
      </c>
      <c r="E18" s="219" t="s">
        <v>43</v>
      </c>
      <c r="F18" s="208" t="s">
        <v>171</v>
      </c>
      <c r="G18" s="263" t="s">
        <v>43</v>
      </c>
      <c r="H18" s="208" t="s">
        <v>171</v>
      </c>
      <c r="I18" s="261" t="s">
        <v>173</v>
      </c>
    </row>
    <row r="19" spans="2:9" ht="154.9" customHeight="1" x14ac:dyDescent="0.25">
      <c r="B19" s="248" t="s">
        <v>90</v>
      </c>
      <c r="C19" s="239"/>
      <c r="D19" s="227" t="s">
        <v>175</v>
      </c>
      <c r="E19" s="219" t="s">
        <v>43</v>
      </c>
      <c r="F19" s="208" t="s">
        <v>171</v>
      </c>
      <c r="G19" s="263" t="s">
        <v>43</v>
      </c>
      <c r="H19" s="208" t="s">
        <v>171</v>
      </c>
      <c r="I19" s="261" t="s">
        <v>173</v>
      </c>
    </row>
    <row r="20" spans="2:9" ht="238.9" customHeight="1" x14ac:dyDescent="0.25">
      <c r="B20" s="248" t="s">
        <v>90</v>
      </c>
      <c r="C20" s="239" t="str">
        <f>+'1. RIESGOS SIGNIFICATIVOS'!F22</f>
        <v>Gestión</v>
      </c>
      <c r="D20" s="227" t="s">
        <v>176</v>
      </c>
      <c r="E20" s="263" t="s">
        <v>43</v>
      </c>
      <c r="F20" s="208" t="s">
        <v>171</v>
      </c>
      <c r="G20" s="263" t="s">
        <v>164</v>
      </c>
      <c r="H20" s="261" t="s">
        <v>177</v>
      </c>
      <c r="I20" s="261" t="s">
        <v>178</v>
      </c>
    </row>
    <row r="21" spans="2:9" s="215" customFormat="1" ht="157.15" customHeight="1" x14ac:dyDescent="0.25">
      <c r="B21" s="193" t="s">
        <v>99</v>
      </c>
      <c r="C21" s="342" t="s">
        <v>179</v>
      </c>
      <c r="D21" s="343"/>
      <c r="E21" s="343"/>
      <c r="F21" s="343"/>
      <c r="G21" s="343"/>
      <c r="H21" s="343"/>
      <c r="I21" s="343"/>
    </row>
    <row r="22" spans="2:9" x14ac:dyDescent="0.2"/>
    <row r="23" spans="2:9" ht="37.5" customHeight="1" x14ac:dyDescent="0.25">
      <c r="B23" s="202" t="s">
        <v>101</v>
      </c>
      <c r="C23" s="329" t="s">
        <v>102</v>
      </c>
      <c r="D23" s="329"/>
      <c r="E23" s="329"/>
      <c r="F23" s="329"/>
      <c r="G23" s="329"/>
      <c r="H23" s="210" t="s">
        <v>103</v>
      </c>
      <c r="I23" s="211" t="s">
        <v>104</v>
      </c>
    </row>
    <row r="24" spans="2:9" ht="37.5" customHeight="1" x14ac:dyDescent="0.25">
      <c r="B24" s="193" t="s">
        <v>105</v>
      </c>
      <c r="C24" s="336" t="s">
        <v>106</v>
      </c>
      <c r="D24" s="336"/>
      <c r="E24" s="329" t="s">
        <v>107</v>
      </c>
      <c r="F24" s="329"/>
      <c r="G24" s="203" t="s">
        <v>108</v>
      </c>
      <c r="H24" s="329" t="s">
        <v>109</v>
      </c>
      <c r="I24" s="329"/>
    </row>
    <row r="25" spans="2:9" x14ac:dyDescent="0.2"/>
    <row r="26" spans="2:9" x14ac:dyDescent="0.2"/>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sheetData>
  <mergeCells count="22">
    <mergeCell ref="H24:I24"/>
    <mergeCell ref="C13:C14"/>
    <mergeCell ref="D13:D14"/>
    <mergeCell ref="C23:G23"/>
    <mergeCell ref="C24:D24"/>
    <mergeCell ref="E24:F24"/>
    <mergeCell ref="C21:I21"/>
    <mergeCell ref="I13:I14"/>
    <mergeCell ref="E13:F13"/>
    <mergeCell ref="G13:H13"/>
    <mergeCell ref="B5:C7"/>
    <mergeCell ref="B8:I8"/>
    <mergeCell ref="D5:I5"/>
    <mergeCell ref="F6:I6"/>
    <mergeCell ref="D6:E6"/>
    <mergeCell ref="D7:I7"/>
    <mergeCell ref="B13:B14"/>
    <mergeCell ref="B9:I9"/>
    <mergeCell ref="C10:I10"/>
    <mergeCell ref="C11:I11"/>
    <mergeCell ref="B12:D12"/>
    <mergeCell ref="E12:I12"/>
  </mergeCells>
  <dataValidations count="2">
    <dataValidation type="list" allowBlank="1" showInputMessage="1" showErrorMessage="1" sqref="E15:E20 G15:G20">
      <formula1>$B$1:$B$3</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5:B20"/>
  </dataValidations>
  <printOptions horizontalCentered="1"/>
  <pageMargins left="0.51181102362204722" right="0.51181102362204722" top="0.55118110236220474" bottom="0.55118110236220474" header="0.31496062992125984" footer="0.31496062992125984"/>
  <pageSetup scale="35" fitToHeight="0" orientation="landscape" r:id="rId1"/>
  <headerFooter>
    <oddFooter>&amp;LCalle 26 No. 57-41 Torre 8, Pisos 7 y 8 CEMSA - C.P. 111321 
Pbx: 3779555 – Información: Línea 195
www.umv.gov.co&amp;CCEM-FM-014 Hoja3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view="pageBreakPreview" topLeftCell="A8" zoomScale="96" zoomScaleNormal="60" zoomScaleSheetLayoutView="96" zoomScalePageLayoutView="60" workbookViewId="0">
      <selection activeCell="D12" sqref="D12"/>
    </sheetView>
  </sheetViews>
  <sheetFormatPr baseColWidth="10" defaultColWidth="11.5703125" defaultRowHeight="15.75" x14ac:dyDescent="0.25"/>
  <cols>
    <col min="1" max="1" width="3.140625" style="269" customWidth="1"/>
    <col min="2" max="2" width="29.7109375" style="37" customWidth="1"/>
    <col min="3" max="3" width="7.7109375" style="37" customWidth="1"/>
    <col min="4" max="4" width="76.140625" style="280" customWidth="1"/>
    <col min="5" max="8" width="44.42578125" style="37" customWidth="1"/>
    <col min="9" max="9" width="49" style="37" customWidth="1"/>
    <col min="10" max="10" width="3.140625" style="269" customWidth="1"/>
    <col min="11" max="16384" width="11.5703125" style="269"/>
  </cols>
  <sheetData>
    <row r="1" spans="1:13" s="264" customFormat="1" x14ac:dyDescent="0.25">
      <c r="B1" s="265"/>
      <c r="D1" s="266"/>
      <c r="H1" s="267"/>
      <c r="I1" s="267"/>
    </row>
    <row r="2" spans="1:13" s="268" customFormat="1" ht="62.25" customHeight="1" x14ac:dyDescent="0.25">
      <c r="A2" s="264"/>
      <c r="B2" s="344"/>
      <c r="C2" s="370" t="s">
        <v>51</v>
      </c>
      <c r="D2" s="370"/>
      <c r="E2" s="370"/>
      <c r="F2" s="370"/>
      <c r="G2" s="370"/>
      <c r="H2" s="370"/>
      <c r="I2" s="370"/>
      <c r="J2" s="264"/>
      <c r="K2" s="264"/>
      <c r="L2" s="264"/>
      <c r="M2" s="264"/>
    </row>
    <row r="3" spans="1:13" s="268" customFormat="1" ht="24" customHeight="1" x14ac:dyDescent="0.25">
      <c r="A3" s="264"/>
      <c r="B3" s="344"/>
      <c r="C3" s="348" t="s">
        <v>52</v>
      </c>
      <c r="D3" s="348"/>
      <c r="E3" s="348"/>
      <c r="F3" s="348"/>
      <c r="G3" s="348" t="s">
        <v>53</v>
      </c>
      <c r="H3" s="348"/>
      <c r="I3" s="348"/>
      <c r="J3" s="264"/>
      <c r="K3" s="264"/>
      <c r="L3" s="264"/>
      <c r="M3" s="264"/>
    </row>
    <row r="4" spans="1:13" s="268" customFormat="1" ht="24" customHeight="1" x14ac:dyDescent="0.25">
      <c r="A4" s="264"/>
      <c r="B4" s="344"/>
      <c r="C4" s="371" t="s">
        <v>54</v>
      </c>
      <c r="D4" s="371"/>
      <c r="E4" s="371"/>
      <c r="F4" s="371"/>
      <c r="G4" s="371"/>
      <c r="H4" s="371"/>
      <c r="I4" s="371"/>
      <c r="J4" s="264"/>
      <c r="K4" s="264"/>
      <c r="L4" s="264"/>
      <c r="M4" s="264"/>
    </row>
    <row r="5" spans="1:13" s="268" customFormat="1" ht="18.95" customHeight="1" x14ac:dyDescent="0.25">
      <c r="A5" s="264"/>
      <c r="B5" s="349"/>
      <c r="C5" s="349"/>
      <c r="D5" s="349"/>
      <c r="E5" s="349"/>
      <c r="F5" s="349"/>
      <c r="G5" s="349"/>
      <c r="H5" s="349"/>
      <c r="I5" s="349"/>
      <c r="J5" s="264"/>
      <c r="K5" s="264"/>
      <c r="L5" s="264"/>
      <c r="M5" s="264"/>
    </row>
    <row r="6" spans="1:13" x14ac:dyDescent="0.25">
      <c r="B6" s="359" t="s">
        <v>180</v>
      </c>
      <c r="C6" s="360"/>
      <c r="D6" s="360"/>
      <c r="E6" s="360"/>
      <c r="F6" s="360"/>
      <c r="G6" s="360"/>
      <c r="H6" s="360"/>
      <c r="I6" s="361"/>
    </row>
    <row r="7" spans="1:13" s="37" customFormat="1" ht="27.95" customHeight="1" x14ac:dyDescent="0.25">
      <c r="B7" s="38" t="s">
        <v>56</v>
      </c>
      <c r="C7" s="350" t="str">
        <f>+'3. EJECUCIÓN CONTROL'!C10:I10</f>
        <v>Atención a Partes Interesadas y Comunicaciones - APIC</v>
      </c>
      <c r="D7" s="351"/>
      <c r="E7" s="351"/>
      <c r="F7" s="351"/>
      <c r="G7" s="351"/>
      <c r="H7" s="351"/>
      <c r="I7" s="352"/>
    </row>
    <row r="8" spans="1:13" s="37" customFormat="1" ht="49.7" customHeight="1" x14ac:dyDescent="0.25">
      <c r="B8" s="38" t="s">
        <v>58</v>
      </c>
      <c r="C8" s="353" t="s">
        <v>59</v>
      </c>
      <c r="D8" s="354"/>
      <c r="E8" s="354"/>
      <c r="F8" s="354"/>
      <c r="G8" s="354"/>
      <c r="H8" s="354"/>
      <c r="I8" s="355"/>
    </row>
    <row r="9" spans="1:13" s="37" customFormat="1" ht="28.5" customHeight="1" x14ac:dyDescent="0.25">
      <c r="B9" s="39" t="s">
        <v>101</v>
      </c>
      <c r="C9" s="356" t="s">
        <v>102</v>
      </c>
      <c r="D9" s="357"/>
      <c r="E9" s="357"/>
      <c r="F9" s="357"/>
      <c r="G9" s="358"/>
      <c r="H9" s="127" t="s">
        <v>159</v>
      </c>
      <c r="I9" s="270" t="str">
        <f>+'3. EJECUCIÓN CONTROL'!I23</f>
        <v>24 de noviembre de 2021</v>
      </c>
    </row>
    <row r="10" spans="1:13" ht="47.25" customHeight="1" x14ac:dyDescent="0.25">
      <c r="B10" s="362" t="str">
        <f>+'1. RIESGOS SIGNIFICATIVOS'!B14:J14</f>
        <v>DEL MAPA DE RIESGOS -17 DE AGOSTO DE 2021</v>
      </c>
      <c r="C10" s="363"/>
      <c r="D10" s="364"/>
      <c r="E10" s="362" t="s">
        <v>181</v>
      </c>
      <c r="F10" s="363"/>
      <c r="G10" s="363"/>
      <c r="H10" s="363"/>
      <c r="I10" s="364"/>
    </row>
    <row r="11" spans="1:13" ht="78" customHeight="1" x14ac:dyDescent="0.25">
      <c r="B11" s="136" t="s">
        <v>132</v>
      </c>
      <c r="C11" s="271" t="s">
        <v>133</v>
      </c>
      <c r="D11" s="137" t="s">
        <v>135</v>
      </c>
      <c r="E11" s="272" t="s">
        <v>182</v>
      </c>
      <c r="F11" s="273" t="s">
        <v>183</v>
      </c>
      <c r="G11" s="272" t="s">
        <v>184</v>
      </c>
      <c r="H11" s="273" t="s">
        <v>185</v>
      </c>
      <c r="I11" s="273" t="s">
        <v>186</v>
      </c>
    </row>
    <row r="12" spans="1:13" ht="102" customHeight="1" x14ac:dyDescent="0.25">
      <c r="B12" s="239" t="s">
        <v>70</v>
      </c>
      <c r="C12" s="274" t="str">
        <f>+'1. RIESGOS SIGNIFICATIVOS'!F17</f>
        <v>Gestión</v>
      </c>
      <c r="D12" s="275" t="s">
        <v>147</v>
      </c>
      <c r="E12" s="276" t="s">
        <v>187</v>
      </c>
      <c r="F12" s="276" t="s">
        <v>188</v>
      </c>
      <c r="G12" s="277" t="s">
        <v>189</v>
      </c>
      <c r="H12" s="277" t="s">
        <v>189</v>
      </c>
      <c r="I12" s="278" t="s">
        <v>190</v>
      </c>
    </row>
    <row r="13" spans="1:13" ht="102" customHeight="1" x14ac:dyDescent="0.25">
      <c r="B13" s="227" t="s">
        <v>70</v>
      </c>
      <c r="C13" s="274" t="str">
        <f>+'1. RIESGOS SIGNIFICATIVOS'!F18</f>
        <v>Gestión</v>
      </c>
      <c r="D13" s="275" t="s">
        <v>147</v>
      </c>
      <c r="E13" s="276" t="s">
        <v>191</v>
      </c>
      <c r="F13" s="276" t="s">
        <v>188</v>
      </c>
      <c r="G13" s="277" t="s">
        <v>189</v>
      </c>
      <c r="H13" s="277" t="s">
        <v>189</v>
      </c>
      <c r="I13" s="279" t="s">
        <v>192</v>
      </c>
    </row>
    <row r="14" spans="1:13" ht="124.15" customHeight="1" x14ac:dyDescent="0.25">
      <c r="B14" s="248" t="s">
        <v>81</v>
      </c>
      <c r="C14" s="274" t="str">
        <f>+'1. RIESGOS SIGNIFICATIVOS'!F19</f>
        <v>Gestión</v>
      </c>
      <c r="D14" s="275" t="s">
        <v>152</v>
      </c>
      <c r="E14" s="276" t="s">
        <v>187</v>
      </c>
      <c r="F14" s="276" t="s">
        <v>188</v>
      </c>
      <c r="G14" s="277" t="s">
        <v>189</v>
      </c>
      <c r="H14" s="277" t="s">
        <v>189</v>
      </c>
      <c r="I14" s="278" t="s">
        <v>193</v>
      </c>
    </row>
    <row r="15" spans="1:13" ht="148.9" customHeight="1" x14ac:dyDescent="0.25">
      <c r="B15" s="248" t="s">
        <v>81</v>
      </c>
      <c r="C15" s="274" t="str">
        <f>+'1. RIESGOS SIGNIFICATIVOS'!F20</f>
        <v>Gestión</v>
      </c>
      <c r="D15" s="275" t="s">
        <v>175</v>
      </c>
      <c r="E15" s="276" t="s">
        <v>187</v>
      </c>
      <c r="F15" s="276" t="s">
        <v>188</v>
      </c>
      <c r="G15" s="277" t="s">
        <v>189</v>
      </c>
      <c r="H15" s="277" t="s">
        <v>189</v>
      </c>
      <c r="I15" s="278" t="s">
        <v>193</v>
      </c>
    </row>
    <row r="16" spans="1:13" ht="148.9" customHeight="1" x14ac:dyDescent="0.25">
      <c r="B16" s="248" t="s">
        <v>90</v>
      </c>
      <c r="C16" s="274" t="str">
        <f>+'1. RIESGOS SIGNIFICATIVOS'!F21</f>
        <v>Gestión</v>
      </c>
      <c r="D16" s="275" t="s">
        <v>156</v>
      </c>
      <c r="E16" s="276" t="s">
        <v>187</v>
      </c>
      <c r="F16" s="276" t="s">
        <v>188</v>
      </c>
      <c r="G16" s="277" t="s">
        <v>189</v>
      </c>
      <c r="H16" s="277" t="s">
        <v>189</v>
      </c>
      <c r="I16" s="278" t="s">
        <v>193</v>
      </c>
    </row>
    <row r="17" spans="2:9" ht="143.44999999999999" customHeight="1" x14ac:dyDescent="0.25">
      <c r="B17" s="248" t="s">
        <v>90</v>
      </c>
      <c r="C17" s="274" t="str">
        <f>+'1. RIESGOS SIGNIFICATIVOS'!F22</f>
        <v>Gestión</v>
      </c>
      <c r="D17" s="275" t="s">
        <v>156</v>
      </c>
      <c r="E17" s="276" t="s">
        <v>187</v>
      </c>
      <c r="F17" s="276" t="s">
        <v>194</v>
      </c>
      <c r="G17" s="277" t="s">
        <v>189</v>
      </c>
      <c r="H17" s="277" t="s">
        <v>189</v>
      </c>
      <c r="I17" s="279" t="s">
        <v>195</v>
      </c>
    </row>
    <row r="18" spans="2:9" s="37" customFormat="1" ht="107.45" customHeight="1" x14ac:dyDescent="0.25">
      <c r="B18" s="126" t="s">
        <v>99</v>
      </c>
      <c r="C18" s="345" t="s">
        <v>196</v>
      </c>
      <c r="D18" s="346"/>
      <c r="E18" s="346"/>
      <c r="F18" s="346"/>
      <c r="G18" s="346"/>
      <c r="H18" s="346"/>
      <c r="I18" s="347"/>
    </row>
    <row r="20" spans="2:9" s="281" customFormat="1" ht="37.5" customHeight="1" x14ac:dyDescent="0.25">
      <c r="B20" s="39" t="s">
        <v>101</v>
      </c>
      <c r="C20" s="365" t="str">
        <f>+'3. EJECUCIÓN CONTROL'!C23:G23</f>
        <v>No se efectúo prueba de recorrido dada el cumplimiento de protocolos de seguridad por la emergencia sanitaria por COVID-19</v>
      </c>
      <c r="D20" s="366"/>
      <c r="E20" s="366"/>
      <c r="F20" s="366"/>
      <c r="G20" s="367"/>
      <c r="H20" s="127" t="s">
        <v>159</v>
      </c>
      <c r="I20" s="40" t="str">
        <f>+'3. EJECUCIÓN CONTROL'!I23</f>
        <v>24 de noviembre de 2021</v>
      </c>
    </row>
    <row r="21" spans="2:9" s="281" customFormat="1" ht="37.5" customHeight="1" x14ac:dyDescent="0.25">
      <c r="B21" s="126" t="s">
        <v>105</v>
      </c>
      <c r="C21" s="368" t="s">
        <v>161</v>
      </c>
      <c r="D21" s="368"/>
      <c r="E21" s="369" t="str">
        <f>+'3. EJECUCIÓN CONTROL'!E24:F24</f>
        <v>Rafaela Montoya González</v>
      </c>
      <c r="F21" s="369"/>
      <c r="G21" s="127" t="s">
        <v>162</v>
      </c>
      <c r="H21" s="369" t="str">
        <f>+'3. EJECUCIÓN CONTROL'!H24:I24</f>
        <v>Evaluador / Socióloga - Contratista</v>
      </c>
      <c r="I21" s="369"/>
    </row>
  </sheetData>
  <mergeCells count="17">
    <mergeCell ref="C20:G20"/>
    <mergeCell ref="C21:D21"/>
    <mergeCell ref="E21:F21"/>
    <mergeCell ref="H21:I21"/>
    <mergeCell ref="C2:I2"/>
    <mergeCell ref="C3:F3"/>
    <mergeCell ref="C4:I4"/>
    <mergeCell ref="B2:B4"/>
    <mergeCell ref="C18:I18"/>
    <mergeCell ref="G3:I3"/>
    <mergeCell ref="B5:I5"/>
    <mergeCell ref="C7:I7"/>
    <mergeCell ref="C8:I8"/>
    <mergeCell ref="C9:G9"/>
    <mergeCell ref="B6:I6"/>
    <mergeCell ref="B10:D10"/>
    <mergeCell ref="E10:I10"/>
  </mergeCells>
  <dataValidations count="1">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2:B17"/>
  </dataValidations>
  <printOptions horizontalCentered="1"/>
  <pageMargins left="0.51181102362204722" right="0.51181102362204722" top="0.55118110236220474" bottom="0.55118110236220474" header="0.31496062992125984" footer="0.31496062992125984"/>
  <pageSetup scale="36" fitToHeight="0" orientation="landscape" r:id="rId1"/>
  <headerFooter>
    <oddFooter>&amp;LCalle 26 No. 57-41 Torre 8, Pisos 7 y 8 CEMSA - C.P. 111321 
Pbx: 3779555 – Información: Línea 195
www.umv.gov.co&amp;CCEM-FM-014 Hoja4
Página &amp;P de &amp;N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V66"/>
  <sheetViews>
    <sheetView topLeftCell="A22" zoomScale="36" zoomScaleNormal="36" workbookViewId="0">
      <selection activeCell="C25" sqref="C25:R25"/>
    </sheetView>
  </sheetViews>
  <sheetFormatPr baseColWidth="10" defaultColWidth="11.42578125" defaultRowHeight="12.75" x14ac:dyDescent="0.2"/>
  <cols>
    <col min="1" max="2" width="1.7109375" style="91" customWidth="1"/>
    <col min="3" max="3" width="10" style="91" customWidth="1"/>
    <col min="4" max="4" width="15.28515625" style="91" customWidth="1"/>
    <col min="5" max="5" width="29.140625" style="140" customWidth="1"/>
    <col min="6" max="6" width="23" style="91" customWidth="1"/>
    <col min="7" max="7" width="40.42578125" style="91" customWidth="1"/>
    <col min="8" max="9" width="23" style="91" hidden="1" customWidth="1"/>
    <col min="10" max="10" width="8.85546875" style="91" hidden="1" customWidth="1"/>
    <col min="11" max="14" width="44.7109375" style="91" customWidth="1"/>
    <col min="15" max="18" width="16.42578125" style="91" customWidth="1"/>
    <col min="19" max="19" width="1.7109375" style="91" customWidth="1"/>
    <col min="20" max="21" width="11.42578125" style="91"/>
    <col min="22" max="22" width="35.7109375" style="91" customWidth="1"/>
    <col min="23" max="16384" width="11.42578125" style="91"/>
  </cols>
  <sheetData>
    <row r="1" spans="3:22" ht="13.5" thickBot="1" x14ac:dyDescent="0.25"/>
    <row r="2" spans="3:22" ht="34.5" customHeight="1" x14ac:dyDescent="0.3">
      <c r="C2" s="92"/>
      <c r="D2" s="93"/>
      <c r="E2" s="385" t="s">
        <v>197</v>
      </c>
      <c r="F2" s="386"/>
      <c r="G2" s="386"/>
      <c r="H2" s="386"/>
      <c r="I2" s="386"/>
      <c r="J2" s="386"/>
      <c r="K2" s="386"/>
      <c r="L2" s="386"/>
      <c r="M2" s="386"/>
      <c r="N2" s="386"/>
      <c r="O2" s="386"/>
      <c r="P2" s="386"/>
      <c r="Q2" s="386"/>
      <c r="R2" s="387"/>
    </row>
    <row r="3" spans="3:22" ht="18.75" x14ac:dyDescent="0.3">
      <c r="C3" s="94"/>
      <c r="D3" s="95"/>
      <c r="E3" s="388" t="s">
        <v>198</v>
      </c>
      <c r="F3" s="389"/>
      <c r="G3" s="389"/>
      <c r="H3" s="389"/>
      <c r="I3" s="389"/>
      <c r="J3" s="389"/>
      <c r="K3" s="390"/>
      <c r="L3" s="391" t="s">
        <v>199</v>
      </c>
      <c r="M3" s="389"/>
      <c r="N3" s="389"/>
      <c r="O3" s="389"/>
      <c r="P3" s="389"/>
      <c r="Q3" s="389"/>
      <c r="R3" s="392"/>
    </row>
    <row r="4" spans="3:22" ht="19.5" thickBot="1" x14ac:dyDescent="0.35">
      <c r="C4" s="96"/>
      <c r="D4" s="97"/>
      <c r="E4" s="393" t="s">
        <v>200</v>
      </c>
      <c r="F4" s="394"/>
      <c r="G4" s="394"/>
      <c r="H4" s="394"/>
      <c r="I4" s="394"/>
      <c r="J4" s="394"/>
      <c r="K4" s="394"/>
      <c r="L4" s="394"/>
      <c r="M4" s="394"/>
      <c r="N4" s="394"/>
      <c r="O4" s="394"/>
      <c r="P4" s="394"/>
      <c r="Q4" s="394"/>
      <c r="R4" s="395"/>
    </row>
    <row r="5" spans="3:22" ht="19.5" thickBot="1" x14ac:dyDescent="0.35">
      <c r="C5" s="396"/>
      <c r="D5" s="396"/>
      <c r="E5" s="396"/>
      <c r="F5" s="396"/>
      <c r="G5" s="396"/>
      <c r="H5" s="396"/>
      <c r="I5" s="396"/>
      <c r="J5" s="396"/>
      <c r="K5" s="396"/>
      <c r="L5" s="396"/>
      <c r="M5" s="396"/>
      <c r="N5" s="396"/>
      <c r="O5" s="396"/>
      <c r="P5" s="396"/>
      <c r="Q5" s="396"/>
      <c r="R5" s="396"/>
    </row>
    <row r="6" spans="3:22" ht="46.5" customHeight="1" x14ac:dyDescent="0.3">
      <c r="C6" s="379" t="s">
        <v>201</v>
      </c>
      <c r="D6" s="397"/>
      <c r="E6" s="398" t="s">
        <v>202</v>
      </c>
      <c r="F6" s="398"/>
      <c r="G6" s="398"/>
      <c r="H6" s="398"/>
      <c r="I6" s="398"/>
      <c r="J6" s="399" t="s">
        <v>159</v>
      </c>
      <c r="K6" s="380"/>
      <c r="L6" s="380"/>
      <c r="M6" s="380"/>
      <c r="N6" s="397"/>
      <c r="O6" s="400">
        <v>44442</v>
      </c>
      <c r="P6" s="398"/>
      <c r="Q6" s="398"/>
      <c r="R6" s="401"/>
    </row>
    <row r="7" spans="3:22" ht="46.5" customHeight="1" thickBot="1" x14ac:dyDescent="0.35">
      <c r="C7" s="372" t="s">
        <v>203</v>
      </c>
      <c r="D7" s="373"/>
      <c r="E7" s="374" t="s">
        <v>204</v>
      </c>
      <c r="F7" s="374"/>
      <c r="G7" s="374"/>
      <c r="H7" s="374"/>
      <c r="I7" s="374"/>
      <c r="J7" s="375" t="s">
        <v>205</v>
      </c>
      <c r="K7" s="376"/>
      <c r="L7" s="376"/>
      <c r="M7" s="376"/>
      <c r="N7" s="373"/>
      <c r="O7" s="377" t="s">
        <v>206</v>
      </c>
      <c r="P7" s="377"/>
      <c r="Q7" s="377"/>
      <c r="R7" s="378"/>
    </row>
    <row r="8" spans="3:22" ht="19.5" thickBot="1" x14ac:dyDescent="0.35">
      <c r="C8" s="98"/>
      <c r="D8" s="98"/>
      <c r="E8" s="141"/>
      <c r="F8" s="98"/>
      <c r="G8" s="98"/>
      <c r="H8" s="98"/>
      <c r="I8" s="98"/>
      <c r="J8" s="98"/>
      <c r="K8" s="98"/>
      <c r="L8" s="98"/>
      <c r="M8" s="98"/>
      <c r="N8" s="98"/>
      <c r="O8" s="98"/>
      <c r="P8" s="98"/>
      <c r="Q8" s="98"/>
      <c r="R8" s="98"/>
    </row>
    <row r="9" spans="3:22" ht="24" customHeight="1" x14ac:dyDescent="0.2">
      <c r="C9" s="379" t="s">
        <v>207</v>
      </c>
      <c r="D9" s="380"/>
      <c r="E9" s="380"/>
      <c r="F9" s="380"/>
      <c r="G9" s="380"/>
      <c r="H9" s="380"/>
      <c r="I9" s="380"/>
      <c r="J9" s="380"/>
      <c r="K9" s="380"/>
      <c r="L9" s="380"/>
      <c r="M9" s="380"/>
      <c r="N9" s="380"/>
      <c r="O9" s="380"/>
      <c r="P9" s="380"/>
      <c r="Q9" s="380"/>
      <c r="R9" s="381"/>
    </row>
    <row r="10" spans="3:22" ht="51.75" customHeight="1" thickBot="1" x14ac:dyDescent="0.35">
      <c r="C10" s="382" t="s">
        <v>59</v>
      </c>
      <c r="D10" s="383"/>
      <c r="E10" s="383"/>
      <c r="F10" s="383"/>
      <c r="G10" s="383"/>
      <c r="H10" s="383"/>
      <c r="I10" s="383"/>
      <c r="J10" s="383"/>
      <c r="K10" s="383"/>
      <c r="L10" s="383"/>
      <c r="M10" s="383"/>
      <c r="N10" s="383"/>
      <c r="O10" s="383"/>
      <c r="P10" s="383"/>
      <c r="Q10" s="383"/>
      <c r="R10" s="384"/>
    </row>
    <row r="11" spans="3:22" ht="19.5" thickBot="1" x14ac:dyDescent="0.35">
      <c r="C11" s="396"/>
      <c r="D11" s="396"/>
      <c r="E11" s="396"/>
      <c r="F11" s="396"/>
      <c r="G11" s="396"/>
      <c r="H11" s="396"/>
      <c r="I11" s="396"/>
      <c r="J11" s="396"/>
      <c r="K11" s="396"/>
      <c r="L11" s="396"/>
      <c r="M11" s="396"/>
      <c r="N11" s="396"/>
      <c r="O11" s="396"/>
      <c r="P11" s="396"/>
      <c r="Q11" s="396"/>
      <c r="R11" s="396"/>
    </row>
    <row r="12" spans="3:22" ht="24" customHeight="1" x14ac:dyDescent="0.2">
      <c r="C12" s="379" t="s">
        <v>208</v>
      </c>
      <c r="D12" s="380"/>
      <c r="E12" s="380"/>
      <c r="F12" s="380"/>
      <c r="G12" s="380"/>
      <c r="H12" s="380"/>
      <c r="I12" s="380"/>
      <c r="J12" s="380"/>
      <c r="K12" s="380"/>
      <c r="L12" s="380"/>
      <c r="M12" s="380"/>
      <c r="N12" s="380"/>
      <c r="O12" s="380"/>
      <c r="P12" s="380"/>
      <c r="Q12" s="380"/>
      <c r="R12" s="381"/>
    </row>
    <row r="13" spans="3:22" ht="51.75" customHeight="1" thickBot="1" x14ac:dyDescent="0.35">
      <c r="C13" s="382" t="s">
        <v>209</v>
      </c>
      <c r="D13" s="402"/>
      <c r="E13" s="402"/>
      <c r="F13" s="402"/>
      <c r="G13" s="402"/>
      <c r="H13" s="402"/>
      <c r="I13" s="402"/>
      <c r="J13" s="402"/>
      <c r="K13" s="402"/>
      <c r="L13" s="402"/>
      <c r="M13" s="402"/>
      <c r="N13" s="402"/>
      <c r="O13" s="402"/>
      <c r="P13" s="402"/>
      <c r="Q13" s="402"/>
      <c r="R13" s="403"/>
    </row>
    <row r="14" spans="3:22" ht="19.5" thickBot="1" x14ac:dyDescent="0.35">
      <c r="C14" s="396"/>
      <c r="D14" s="396"/>
      <c r="E14" s="396"/>
      <c r="F14" s="396"/>
      <c r="G14" s="396"/>
      <c r="H14" s="396"/>
      <c r="I14" s="396"/>
      <c r="J14" s="396"/>
      <c r="K14" s="396"/>
      <c r="L14" s="396"/>
      <c r="M14" s="396"/>
      <c r="N14" s="396"/>
      <c r="O14" s="396"/>
      <c r="P14" s="396"/>
      <c r="Q14" s="396"/>
      <c r="R14" s="396"/>
    </row>
    <row r="15" spans="3:22" ht="33" customHeight="1" thickBot="1" x14ac:dyDescent="0.25">
      <c r="C15" s="404" t="s">
        <v>210</v>
      </c>
      <c r="D15" s="405"/>
      <c r="E15" s="405"/>
      <c r="F15" s="405"/>
      <c r="G15" s="405"/>
      <c r="H15" s="405"/>
      <c r="I15" s="405"/>
      <c r="J15" s="405"/>
      <c r="K15" s="405"/>
      <c r="L15" s="405"/>
      <c r="M15" s="405"/>
      <c r="N15" s="405"/>
      <c r="O15" s="405"/>
      <c r="P15" s="405"/>
      <c r="Q15" s="405"/>
      <c r="R15" s="406"/>
    </row>
    <row r="16" spans="3:22" s="99" customFormat="1" ht="56.25" customHeight="1" thickBot="1" x14ac:dyDescent="0.25">
      <c r="C16" s="407" t="s">
        <v>2</v>
      </c>
      <c r="D16" s="408"/>
      <c r="E16" s="132" t="s">
        <v>211</v>
      </c>
      <c r="F16" s="409" t="s">
        <v>212</v>
      </c>
      <c r="G16" s="409"/>
      <c r="H16" s="409" t="s">
        <v>213</v>
      </c>
      <c r="I16" s="409"/>
      <c r="J16" s="409"/>
      <c r="K16" s="409" t="s">
        <v>214</v>
      </c>
      <c r="L16" s="409"/>
      <c r="M16" s="409"/>
      <c r="N16" s="409"/>
      <c r="O16" s="408" t="s">
        <v>215</v>
      </c>
      <c r="P16" s="408"/>
      <c r="Q16" s="408"/>
      <c r="R16" s="410"/>
      <c r="T16" s="142" t="s">
        <v>216</v>
      </c>
      <c r="U16" s="142" t="s">
        <v>217</v>
      </c>
      <c r="V16" s="143" t="s">
        <v>218</v>
      </c>
    </row>
    <row r="17" spans="3:22" ht="384.75" customHeight="1" x14ac:dyDescent="0.2">
      <c r="C17" s="411" t="s">
        <v>219</v>
      </c>
      <c r="D17" s="412"/>
      <c r="E17" s="415" t="s">
        <v>220</v>
      </c>
      <c r="F17" s="417" t="s">
        <v>221</v>
      </c>
      <c r="G17" s="418"/>
      <c r="H17" s="419" t="s">
        <v>222</v>
      </c>
      <c r="I17" s="419"/>
      <c r="J17" s="419"/>
      <c r="K17" s="417" t="s">
        <v>223</v>
      </c>
      <c r="L17" s="418"/>
      <c r="M17" s="418"/>
      <c r="N17" s="418"/>
      <c r="O17" s="420" t="s">
        <v>224</v>
      </c>
      <c r="P17" s="421"/>
      <c r="Q17" s="421"/>
      <c r="R17" s="422"/>
      <c r="T17" s="144">
        <v>100</v>
      </c>
      <c r="U17" s="144">
        <v>100</v>
      </c>
    </row>
    <row r="18" spans="3:22" ht="409.5" customHeight="1" thickBot="1" x14ac:dyDescent="0.25">
      <c r="C18" s="413"/>
      <c r="D18" s="414"/>
      <c r="E18" s="416"/>
      <c r="F18" s="423" t="s">
        <v>225</v>
      </c>
      <c r="G18" s="424"/>
      <c r="H18" s="425" t="s">
        <v>226</v>
      </c>
      <c r="I18" s="425"/>
      <c r="J18" s="425"/>
      <c r="K18" s="423" t="s">
        <v>227</v>
      </c>
      <c r="L18" s="424"/>
      <c r="M18" s="424"/>
      <c r="N18" s="424"/>
      <c r="O18" s="426" t="s">
        <v>228</v>
      </c>
      <c r="P18" s="427"/>
      <c r="Q18" s="427"/>
      <c r="R18" s="427"/>
      <c r="T18" s="144">
        <v>100</v>
      </c>
      <c r="U18" s="144">
        <v>100</v>
      </c>
    </row>
    <row r="19" spans="3:22" ht="409.5" customHeight="1" thickBot="1" x14ac:dyDescent="0.25">
      <c r="C19" s="428" t="s">
        <v>229</v>
      </c>
      <c r="D19" s="429"/>
      <c r="E19" s="432" t="s">
        <v>220</v>
      </c>
      <c r="F19" s="433" t="s">
        <v>230</v>
      </c>
      <c r="G19" s="434"/>
      <c r="H19" s="435" t="s">
        <v>231</v>
      </c>
      <c r="I19" s="435"/>
      <c r="J19" s="435"/>
      <c r="K19" s="436" t="s">
        <v>232</v>
      </c>
      <c r="L19" s="437"/>
      <c r="M19" s="437"/>
      <c r="N19" s="437"/>
      <c r="O19" s="438" t="s">
        <v>233</v>
      </c>
      <c r="P19" s="439"/>
      <c r="Q19" s="439"/>
      <c r="R19" s="440"/>
      <c r="T19" s="140">
        <v>100</v>
      </c>
      <c r="U19" s="140">
        <v>100</v>
      </c>
      <c r="V19" s="145"/>
    </row>
    <row r="20" spans="3:22" ht="409.5" customHeight="1" thickBot="1" x14ac:dyDescent="0.25">
      <c r="C20" s="430"/>
      <c r="D20" s="431"/>
      <c r="E20" s="432"/>
      <c r="F20" s="433" t="s">
        <v>234</v>
      </c>
      <c r="G20" s="434"/>
      <c r="H20" s="441" t="s">
        <v>235</v>
      </c>
      <c r="I20" s="441"/>
      <c r="J20" s="441"/>
      <c r="K20" s="436" t="s">
        <v>236</v>
      </c>
      <c r="L20" s="437"/>
      <c r="M20" s="437"/>
      <c r="N20" s="437"/>
      <c r="O20" s="438" t="s">
        <v>237</v>
      </c>
      <c r="P20" s="439"/>
      <c r="Q20" s="439"/>
      <c r="R20" s="440"/>
      <c r="T20" s="140">
        <v>100</v>
      </c>
      <c r="U20" s="140">
        <v>100</v>
      </c>
      <c r="V20" s="145"/>
    </row>
    <row r="21" spans="3:22" ht="409.5" customHeight="1" thickBot="1" x14ac:dyDescent="0.25">
      <c r="C21" s="428" t="s">
        <v>238</v>
      </c>
      <c r="D21" s="429"/>
      <c r="E21" s="432" t="s">
        <v>220</v>
      </c>
      <c r="F21" s="436" t="s">
        <v>239</v>
      </c>
      <c r="G21" s="437"/>
      <c r="H21" s="435" t="s">
        <v>240</v>
      </c>
      <c r="I21" s="435"/>
      <c r="J21" s="435"/>
      <c r="K21" s="436" t="s">
        <v>241</v>
      </c>
      <c r="L21" s="437"/>
      <c r="M21" s="437"/>
      <c r="N21" s="437"/>
      <c r="O21" s="438" t="s">
        <v>242</v>
      </c>
      <c r="P21" s="439"/>
      <c r="Q21" s="439"/>
      <c r="R21" s="440"/>
      <c r="T21" s="140">
        <v>100</v>
      </c>
      <c r="U21" s="140">
        <v>50</v>
      </c>
      <c r="V21" s="145"/>
    </row>
    <row r="22" spans="3:22" ht="408.75" customHeight="1" thickBot="1" x14ac:dyDescent="0.25">
      <c r="C22" s="430"/>
      <c r="D22" s="431"/>
      <c r="E22" s="432"/>
      <c r="F22" s="436" t="s">
        <v>243</v>
      </c>
      <c r="G22" s="437"/>
      <c r="H22" s="441" t="s">
        <v>244</v>
      </c>
      <c r="I22" s="441"/>
      <c r="J22" s="441"/>
      <c r="K22" s="436" t="s">
        <v>245</v>
      </c>
      <c r="L22" s="437"/>
      <c r="M22" s="437"/>
      <c r="N22" s="437"/>
      <c r="O22" s="438" t="s">
        <v>246</v>
      </c>
      <c r="P22" s="439"/>
      <c r="Q22" s="439"/>
      <c r="R22" s="440"/>
      <c r="T22" s="140">
        <v>90</v>
      </c>
      <c r="U22" s="140">
        <v>80</v>
      </c>
      <c r="V22" s="145" t="s">
        <v>247</v>
      </c>
    </row>
    <row r="23" spans="3:22" ht="335.25" customHeight="1" thickBot="1" x14ac:dyDescent="0.25">
      <c r="C23" s="442" t="s">
        <v>248</v>
      </c>
      <c r="D23" s="443"/>
      <c r="E23" s="446" t="s">
        <v>220</v>
      </c>
      <c r="F23" s="423" t="s">
        <v>249</v>
      </c>
      <c r="G23" s="424"/>
      <c r="H23" s="425" t="s">
        <v>250</v>
      </c>
      <c r="I23" s="425"/>
      <c r="J23" s="425"/>
      <c r="K23" s="423" t="s">
        <v>251</v>
      </c>
      <c r="L23" s="424"/>
      <c r="M23" s="424"/>
      <c r="N23" s="424"/>
      <c r="O23" s="447" t="s">
        <v>252</v>
      </c>
      <c r="P23" s="448"/>
      <c r="Q23" s="448"/>
      <c r="R23" s="449"/>
      <c r="T23" s="140">
        <v>100</v>
      </c>
      <c r="U23" s="140">
        <v>80</v>
      </c>
      <c r="V23" s="145" t="s">
        <v>253</v>
      </c>
    </row>
    <row r="24" spans="3:22" ht="351.75" customHeight="1" thickBot="1" x14ac:dyDescent="0.25">
      <c r="C24" s="444"/>
      <c r="D24" s="445"/>
      <c r="E24" s="446"/>
      <c r="F24" s="450" t="s">
        <v>254</v>
      </c>
      <c r="G24" s="451"/>
      <c r="H24" s="452" t="s">
        <v>255</v>
      </c>
      <c r="I24" s="452"/>
      <c r="J24" s="452"/>
      <c r="K24" s="450" t="s">
        <v>256</v>
      </c>
      <c r="L24" s="451"/>
      <c r="M24" s="451"/>
      <c r="N24" s="451"/>
      <c r="O24" s="447" t="s">
        <v>257</v>
      </c>
      <c r="P24" s="448"/>
      <c r="Q24" s="448"/>
      <c r="R24" s="449"/>
      <c r="T24" s="140">
        <v>100</v>
      </c>
      <c r="U24" s="140">
        <v>100</v>
      </c>
    </row>
    <row r="25" spans="3:22" ht="35.25" customHeight="1" thickBot="1" x14ac:dyDescent="0.35">
      <c r="C25" s="396"/>
      <c r="D25" s="396"/>
      <c r="E25" s="396"/>
      <c r="F25" s="396"/>
      <c r="G25" s="396"/>
      <c r="H25" s="396"/>
      <c r="I25" s="396"/>
      <c r="J25" s="396"/>
      <c r="K25" s="396"/>
      <c r="L25" s="396"/>
      <c r="M25" s="396"/>
      <c r="N25" s="396"/>
      <c r="O25" s="396"/>
      <c r="P25" s="396"/>
      <c r="Q25" s="396"/>
      <c r="R25" s="396"/>
      <c r="T25" s="146">
        <f>AVERAGE(T17:T24)</f>
        <v>98.75</v>
      </c>
      <c r="U25" s="147">
        <f>AVERAGE(U17:U24)</f>
        <v>88.75</v>
      </c>
    </row>
    <row r="26" spans="3:22" ht="33" customHeight="1" thickBot="1" x14ac:dyDescent="0.25">
      <c r="C26" s="459" t="s">
        <v>258</v>
      </c>
      <c r="D26" s="460"/>
      <c r="E26" s="460"/>
      <c r="F26" s="460"/>
      <c r="G26" s="460"/>
      <c r="H26" s="460"/>
      <c r="I26" s="460"/>
      <c r="J26" s="460"/>
      <c r="K26" s="460"/>
      <c r="L26" s="460"/>
      <c r="M26" s="460"/>
      <c r="N26" s="460"/>
      <c r="O26" s="460"/>
      <c r="P26" s="460"/>
      <c r="Q26" s="460"/>
      <c r="R26" s="461"/>
    </row>
    <row r="27" spans="3:22" s="101" customFormat="1" ht="94.5" thickBot="1" x14ac:dyDescent="0.25">
      <c r="C27" s="148" t="s">
        <v>259</v>
      </c>
      <c r="D27" s="148" t="s">
        <v>260</v>
      </c>
      <c r="E27" s="149" t="s">
        <v>261</v>
      </c>
      <c r="F27" s="150" t="s">
        <v>262</v>
      </c>
      <c r="G27" s="133" t="s">
        <v>263</v>
      </c>
      <c r="H27" s="133" t="s">
        <v>264</v>
      </c>
      <c r="I27" s="133" t="s">
        <v>265</v>
      </c>
      <c r="J27" s="462" t="s">
        <v>266</v>
      </c>
      <c r="K27" s="463"/>
      <c r="L27" s="464"/>
      <c r="M27" s="462" t="s">
        <v>267</v>
      </c>
      <c r="N27" s="463"/>
      <c r="O27" s="464"/>
      <c r="P27" s="462" t="s">
        <v>215</v>
      </c>
      <c r="Q27" s="463"/>
      <c r="R27" s="465"/>
      <c r="S27" s="100"/>
    </row>
    <row r="28" spans="3:22" s="101" customFormat="1" ht="82.15" customHeight="1" thickBot="1" x14ac:dyDescent="0.25">
      <c r="C28" s="151">
        <v>1</v>
      </c>
      <c r="D28" s="152" t="s">
        <v>125</v>
      </c>
      <c r="E28" s="153" t="s">
        <v>268</v>
      </c>
      <c r="F28" s="154" t="s">
        <v>21</v>
      </c>
      <c r="G28" s="153" t="s">
        <v>269</v>
      </c>
      <c r="H28" s="155" t="s">
        <v>270</v>
      </c>
      <c r="I28" s="156">
        <v>0.66600000000000004</v>
      </c>
      <c r="J28" s="466" t="s">
        <v>271</v>
      </c>
      <c r="K28" s="467"/>
      <c r="L28" s="468"/>
      <c r="M28" s="469" t="s">
        <v>272</v>
      </c>
      <c r="N28" s="470"/>
      <c r="O28" s="471"/>
      <c r="P28" s="456" t="s">
        <v>273</v>
      </c>
      <c r="Q28" s="456"/>
      <c r="R28" s="457"/>
      <c r="S28" s="91"/>
    </row>
    <row r="29" spans="3:22" s="101" customFormat="1" ht="110.25" customHeight="1" thickBot="1" x14ac:dyDescent="0.25">
      <c r="C29" s="157">
        <v>1</v>
      </c>
      <c r="D29" s="152" t="s">
        <v>125</v>
      </c>
      <c r="E29" s="153" t="s">
        <v>274</v>
      </c>
      <c r="F29" s="158" t="s">
        <v>20</v>
      </c>
      <c r="G29" s="153" t="s">
        <v>269</v>
      </c>
      <c r="H29" s="159" t="s">
        <v>275</v>
      </c>
      <c r="I29" s="160">
        <v>0.5</v>
      </c>
      <c r="J29" s="453" t="s">
        <v>276</v>
      </c>
      <c r="K29" s="454"/>
      <c r="L29" s="455"/>
      <c r="M29" s="472"/>
      <c r="N29" s="473"/>
      <c r="O29" s="474"/>
      <c r="P29" s="456" t="s">
        <v>273</v>
      </c>
      <c r="Q29" s="456"/>
      <c r="R29" s="457"/>
    </row>
    <row r="30" spans="3:22" s="101" customFormat="1" ht="63.75" thickBot="1" x14ac:dyDescent="0.25">
      <c r="C30" s="157">
        <v>2</v>
      </c>
      <c r="D30" s="152" t="s">
        <v>125</v>
      </c>
      <c r="E30" s="161" t="s">
        <v>277</v>
      </c>
      <c r="F30" s="158" t="s">
        <v>20</v>
      </c>
      <c r="G30" s="161" t="s">
        <v>269</v>
      </c>
      <c r="H30" s="162" t="s">
        <v>278</v>
      </c>
      <c r="I30" s="160">
        <v>0.5</v>
      </c>
      <c r="J30" s="453" t="s">
        <v>279</v>
      </c>
      <c r="K30" s="454"/>
      <c r="L30" s="455"/>
      <c r="M30" s="472"/>
      <c r="N30" s="473"/>
      <c r="O30" s="474"/>
      <c r="P30" s="456" t="s">
        <v>273</v>
      </c>
      <c r="Q30" s="456"/>
      <c r="R30" s="457"/>
    </row>
    <row r="31" spans="3:22" ht="111" thickBot="1" x14ac:dyDescent="0.25">
      <c r="C31" s="157">
        <v>2</v>
      </c>
      <c r="D31" s="152" t="s">
        <v>125</v>
      </c>
      <c r="E31" s="161" t="s">
        <v>280</v>
      </c>
      <c r="F31" s="158" t="s">
        <v>21</v>
      </c>
      <c r="G31" s="161" t="s">
        <v>269</v>
      </c>
      <c r="H31" s="162" t="s">
        <v>281</v>
      </c>
      <c r="I31" s="156">
        <v>0.66600000000000004</v>
      </c>
      <c r="J31" s="453" t="s">
        <v>282</v>
      </c>
      <c r="K31" s="454"/>
      <c r="L31" s="455"/>
      <c r="M31" s="472"/>
      <c r="N31" s="473"/>
      <c r="O31" s="474"/>
      <c r="P31" s="456" t="s">
        <v>273</v>
      </c>
      <c r="Q31" s="456"/>
      <c r="R31" s="457"/>
    </row>
    <row r="32" spans="3:22" ht="82.15" customHeight="1" thickBot="1" x14ac:dyDescent="0.25">
      <c r="C32" s="157">
        <v>4</v>
      </c>
      <c r="D32" s="163" t="s">
        <v>283</v>
      </c>
      <c r="E32" s="161" t="s">
        <v>284</v>
      </c>
      <c r="F32" s="164" t="s">
        <v>21</v>
      </c>
      <c r="G32" s="161" t="s">
        <v>285</v>
      </c>
      <c r="H32" s="162" t="s">
        <v>286</v>
      </c>
      <c r="I32" s="156">
        <v>0.66600000000000004</v>
      </c>
      <c r="J32" s="458" t="s">
        <v>287</v>
      </c>
      <c r="K32" s="458"/>
      <c r="L32" s="458"/>
      <c r="M32" s="472"/>
      <c r="N32" s="473"/>
      <c r="O32" s="474"/>
      <c r="P32" s="456" t="s">
        <v>273</v>
      </c>
      <c r="Q32" s="456"/>
      <c r="R32" s="457"/>
    </row>
    <row r="33" spans="3:18" ht="82.15" customHeight="1" x14ac:dyDescent="0.2">
      <c r="C33" s="157">
        <v>4</v>
      </c>
      <c r="D33" s="163" t="s">
        <v>283</v>
      </c>
      <c r="E33" s="161" t="s">
        <v>288</v>
      </c>
      <c r="F33" s="164" t="s">
        <v>21</v>
      </c>
      <c r="G33" s="161" t="s">
        <v>285</v>
      </c>
      <c r="H33" s="162" t="s">
        <v>286</v>
      </c>
      <c r="I33" s="165">
        <v>0.5</v>
      </c>
      <c r="J33" s="458" t="s">
        <v>289</v>
      </c>
      <c r="K33" s="458"/>
      <c r="L33" s="458"/>
      <c r="M33" s="475"/>
      <c r="N33" s="476"/>
      <c r="O33" s="477"/>
      <c r="P33" s="456" t="s">
        <v>273</v>
      </c>
      <c r="Q33" s="456"/>
      <c r="R33" s="457"/>
    </row>
    <row r="34" spans="3:18" ht="12" customHeight="1" thickBot="1" x14ac:dyDescent="0.25">
      <c r="C34" s="129"/>
      <c r="D34" s="129"/>
      <c r="E34" s="129"/>
      <c r="F34" s="129"/>
      <c r="G34" s="129"/>
      <c r="H34" s="129"/>
      <c r="I34" s="129"/>
      <c r="J34" s="129"/>
      <c r="K34" s="129"/>
      <c r="L34" s="129"/>
      <c r="M34" s="129"/>
      <c r="N34" s="129"/>
      <c r="O34" s="129"/>
      <c r="P34" s="129"/>
      <c r="Q34" s="129"/>
      <c r="R34" s="129"/>
    </row>
    <row r="35" spans="3:18" s="102" customFormat="1" ht="48.75" customHeight="1" thickBot="1" x14ac:dyDescent="0.4">
      <c r="C35" s="488" t="s">
        <v>290</v>
      </c>
      <c r="D35" s="489"/>
      <c r="E35" s="489"/>
      <c r="F35" s="489"/>
      <c r="G35" s="489"/>
      <c r="H35" s="489"/>
      <c r="I35" s="489"/>
      <c r="J35" s="489"/>
      <c r="K35" s="489"/>
      <c r="L35" s="489"/>
      <c r="M35" s="489"/>
      <c r="N35" s="489"/>
      <c r="O35" s="489"/>
      <c r="P35" s="489"/>
      <c r="Q35" s="489"/>
      <c r="R35" s="490"/>
    </row>
    <row r="36" spans="3:18" ht="107.25" customHeight="1" thickBot="1" x14ac:dyDescent="0.35">
      <c r="C36" s="491" t="s">
        <v>291</v>
      </c>
      <c r="D36" s="374"/>
      <c r="E36" s="374"/>
      <c r="F36" s="374"/>
      <c r="G36" s="374"/>
      <c r="H36" s="374"/>
      <c r="I36" s="374"/>
      <c r="J36" s="374"/>
      <c r="K36" s="374"/>
      <c r="L36" s="374"/>
      <c r="M36" s="374"/>
      <c r="N36" s="374"/>
      <c r="O36" s="374"/>
      <c r="P36" s="374"/>
      <c r="Q36" s="374"/>
      <c r="R36" s="492"/>
    </row>
    <row r="37" spans="3:18" ht="19.5" thickBot="1" x14ac:dyDescent="0.35">
      <c r="C37" s="396"/>
      <c r="D37" s="396"/>
      <c r="E37" s="396"/>
      <c r="F37" s="396"/>
      <c r="G37" s="396"/>
      <c r="H37" s="396"/>
      <c r="I37" s="396"/>
      <c r="J37" s="396"/>
      <c r="K37" s="396"/>
      <c r="L37" s="396"/>
      <c r="M37" s="396"/>
      <c r="N37" s="396"/>
      <c r="O37" s="396"/>
      <c r="P37" s="396"/>
      <c r="Q37" s="396"/>
      <c r="R37" s="396"/>
    </row>
    <row r="38" spans="3:18" s="102" customFormat="1" ht="27.95" customHeight="1" x14ac:dyDescent="0.35">
      <c r="C38" s="493" t="s">
        <v>292</v>
      </c>
      <c r="D38" s="494"/>
      <c r="E38" s="494"/>
      <c r="F38" s="494"/>
      <c r="G38" s="494"/>
      <c r="H38" s="494"/>
      <c r="I38" s="494"/>
      <c r="J38" s="494"/>
      <c r="K38" s="494"/>
      <c r="L38" s="494"/>
      <c r="M38" s="494"/>
      <c r="N38" s="494"/>
      <c r="O38" s="494"/>
      <c r="P38" s="494"/>
      <c r="Q38" s="494"/>
      <c r="R38" s="495"/>
    </row>
    <row r="39" spans="3:18" s="103" customFormat="1" ht="27.95" customHeight="1" x14ac:dyDescent="0.35">
      <c r="C39" s="478" t="s">
        <v>293</v>
      </c>
      <c r="D39" s="479"/>
      <c r="E39" s="479"/>
      <c r="F39" s="479"/>
      <c r="G39" s="479"/>
      <c r="H39" s="479"/>
      <c r="I39" s="479"/>
      <c r="J39" s="479"/>
      <c r="K39" s="479"/>
      <c r="L39" s="479"/>
      <c r="M39" s="479"/>
      <c r="N39" s="479"/>
      <c r="O39" s="479"/>
      <c r="P39" s="479"/>
      <c r="Q39" s="479"/>
      <c r="R39" s="480"/>
    </row>
    <row r="40" spans="3:18" s="102" customFormat="1" ht="27.95" customHeight="1" x14ac:dyDescent="0.35">
      <c r="C40" s="104"/>
      <c r="E40" s="166"/>
      <c r="R40" s="105"/>
    </row>
    <row r="41" spans="3:18" s="102" customFormat="1" ht="27.95" customHeight="1" x14ac:dyDescent="0.35">
      <c r="C41" s="104"/>
      <c r="E41" s="166"/>
      <c r="R41" s="105"/>
    </row>
    <row r="42" spans="3:18" s="102" customFormat="1" ht="27.95" customHeight="1" x14ac:dyDescent="0.35">
      <c r="C42" s="106"/>
      <c r="D42" s="107"/>
      <c r="E42" s="167"/>
      <c r="F42" s="107"/>
      <c r="G42" s="107"/>
      <c r="H42" s="107"/>
      <c r="I42" s="107"/>
      <c r="J42" s="107"/>
      <c r="K42" s="107"/>
      <c r="L42" s="107"/>
      <c r="M42" s="107"/>
      <c r="N42" s="107"/>
      <c r="O42" s="107"/>
      <c r="P42" s="107"/>
      <c r="Q42" s="107"/>
      <c r="R42" s="108"/>
    </row>
    <row r="43" spans="3:18" s="103" customFormat="1" ht="27.95" customHeight="1" x14ac:dyDescent="0.35">
      <c r="C43" s="478" t="s">
        <v>294</v>
      </c>
      <c r="D43" s="479"/>
      <c r="E43" s="479"/>
      <c r="F43" s="479"/>
      <c r="G43" s="479"/>
      <c r="H43" s="479"/>
      <c r="I43" s="479"/>
      <c r="J43" s="479"/>
      <c r="K43" s="479"/>
      <c r="L43" s="479"/>
      <c r="M43" s="479"/>
      <c r="N43" s="479"/>
      <c r="O43" s="479"/>
      <c r="P43" s="479"/>
      <c r="Q43" s="479"/>
      <c r="R43" s="480"/>
    </row>
    <row r="44" spans="3:18" s="102" customFormat="1" ht="27.95" customHeight="1" x14ac:dyDescent="0.35">
      <c r="C44" s="104"/>
      <c r="E44" s="166"/>
      <c r="R44" s="105"/>
    </row>
    <row r="45" spans="3:18" s="102" customFormat="1" ht="27.95" customHeight="1" x14ac:dyDescent="0.35">
      <c r="C45" s="104"/>
      <c r="E45" s="166"/>
      <c r="R45" s="105"/>
    </row>
    <row r="46" spans="3:18" s="102" customFormat="1" ht="27.95" customHeight="1" x14ac:dyDescent="0.35">
      <c r="C46" s="106"/>
      <c r="D46" s="107"/>
      <c r="E46" s="167"/>
      <c r="F46" s="107"/>
      <c r="G46" s="107"/>
      <c r="H46" s="107"/>
      <c r="I46" s="107"/>
      <c r="J46" s="107"/>
      <c r="K46" s="107"/>
      <c r="L46" s="107"/>
      <c r="M46" s="107"/>
      <c r="N46" s="107"/>
      <c r="O46" s="107"/>
      <c r="P46" s="107"/>
      <c r="Q46" s="107"/>
      <c r="R46" s="108"/>
    </row>
    <row r="47" spans="3:18" s="103" customFormat="1" ht="27.95" customHeight="1" x14ac:dyDescent="0.35">
      <c r="C47" s="478" t="s">
        <v>295</v>
      </c>
      <c r="D47" s="479"/>
      <c r="E47" s="479"/>
      <c r="F47" s="479"/>
      <c r="G47" s="479"/>
      <c r="H47" s="479"/>
      <c r="I47" s="479"/>
      <c r="J47" s="479"/>
      <c r="K47" s="479"/>
      <c r="L47" s="479"/>
      <c r="M47" s="479"/>
      <c r="N47" s="479"/>
      <c r="O47" s="479"/>
      <c r="P47" s="479"/>
      <c r="Q47" s="479"/>
      <c r="R47" s="480"/>
    </row>
    <row r="48" spans="3:18" s="102" customFormat="1" ht="27.95" customHeight="1" x14ac:dyDescent="0.35">
      <c r="C48" s="481"/>
      <c r="D48" s="482"/>
      <c r="E48" s="482"/>
      <c r="F48" s="482"/>
      <c r="G48" s="482"/>
      <c r="H48" s="482"/>
      <c r="I48" s="482"/>
      <c r="J48" s="482"/>
      <c r="K48" s="482"/>
      <c r="L48" s="482"/>
      <c r="M48" s="482"/>
      <c r="N48" s="482"/>
      <c r="O48" s="482"/>
      <c r="P48" s="482"/>
      <c r="Q48" s="482"/>
      <c r="R48" s="483"/>
    </row>
    <row r="49" spans="3:18" s="102" customFormat="1" ht="27.95" customHeight="1" x14ac:dyDescent="0.35">
      <c r="C49" s="109"/>
      <c r="D49" s="110"/>
      <c r="E49" s="166"/>
      <c r="G49" s="110"/>
      <c r="I49" s="110"/>
      <c r="J49" s="110"/>
      <c r="K49" s="110"/>
      <c r="L49" s="110"/>
      <c r="M49" s="110"/>
      <c r="N49" s="110"/>
      <c r="O49" s="111"/>
      <c r="P49" s="110"/>
      <c r="Q49" s="110"/>
      <c r="R49" s="112"/>
    </row>
    <row r="50" spans="3:18" s="102" customFormat="1" ht="27.95" customHeight="1" x14ac:dyDescent="0.35">
      <c r="C50" s="113"/>
      <c r="D50" s="114"/>
      <c r="E50" s="167"/>
      <c r="F50" s="107"/>
      <c r="G50" s="114"/>
      <c r="H50" s="107"/>
      <c r="I50" s="114"/>
      <c r="J50" s="114"/>
      <c r="K50" s="114"/>
      <c r="L50" s="114"/>
      <c r="M50" s="114"/>
      <c r="N50" s="114"/>
      <c r="O50" s="115"/>
      <c r="P50" s="114"/>
      <c r="Q50" s="114"/>
      <c r="R50" s="116"/>
    </row>
    <row r="51" spans="3:18" s="103" customFormat="1" ht="27.95" customHeight="1" x14ac:dyDescent="0.35">
      <c r="C51" s="484" t="s">
        <v>296</v>
      </c>
      <c r="D51" s="485"/>
      <c r="E51" s="485"/>
      <c r="F51" s="485"/>
      <c r="G51" s="485"/>
      <c r="H51" s="485"/>
      <c r="I51" s="485"/>
      <c r="J51" s="485"/>
      <c r="K51" s="485"/>
      <c r="L51" s="485"/>
      <c r="M51" s="485"/>
      <c r="N51" s="485"/>
      <c r="O51" s="485"/>
      <c r="P51" s="485"/>
      <c r="Q51" s="485"/>
      <c r="R51" s="486"/>
    </row>
    <row r="52" spans="3:18" s="102" customFormat="1" ht="27.95" customHeight="1" x14ac:dyDescent="0.35">
      <c r="C52" s="109"/>
      <c r="D52" s="110"/>
      <c r="E52" s="166"/>
      <c r="G52" s="110"/>
      <c r="I52" s="110"/>
      <c r="J52" s="110"/>
      <c r="K52" s="110"/>
      <c r="L52" s="110"/>
      <c r="M52" s="110"/>
      <c r="N52" s="110"/>
      <c r="O52" s="111"/>
      <c r="P52" s="110"/>
      <c r="Q52" s="110"/>
      <c r="R52" s="112"/>
    </row>
    <row r="53" spans="3:18" s="102" customFormat="1" ht="27.95" customHeight="1" x14ac:dyDescent="0.35">
      <c r="C53" s="109"/>
      <c r="D53" s="110"/>
      <c r="E53" s="166"/>
      <c r="G53" s="110"/>
      <c r="I53" s="110"/>
      <c r="J53" s="110"/>
      <c r="K53" s="110"/>
      <c r="L53" s="110"/>
      <c r="M53" s="110"/>
      <c r="N53" s="110"/>
      <c r="O53" s="111"/>
      <c r="P53" s="110"/>
      <c r="Q53" s="110"/>
      <c r="R53" s="112"/>
    </row>
    <row r="54" spans="3:18" ht="27.95" customHeight="1" thickBot="1" x14ac:dyDescent="0.35">
      <c r="C54" s="117"/>
      <c r="D54" s="118"/>
      <c r="E54" s="134"/>
      <c r="F54" s="119"/>
      <c r="G54" s="118"/>
      <c r="H54" s="119"/>
      <c r="I54" s="118"/>
      <c r="J54" s="118"/>
      <c r="K54" s="118"/>
      <c r="L54" s="118"/>
      <c r="M54" s="118"/>
      <c r="N54" s="118"/>
      <c r="O54" s="120"/>
      <c r="P54" s="118"/>
      <c r="Q54" s="118"/>
      <c r="R54" s="121"/>
    </row>
    <row r="55" spans="3:18" ht="13.5" customHeight="1" x14ac:dyDescent="0.3">
      <c r="C55" s="487"/>
      <c r="D55" s="487"/>
      <c r="E55" s="487"/>
      <c r="F55" s="487"/>
      <c r="G55" s="487"/>
      <c r="H55" s="487"/>
      <c r="I55" s="487"/>
      <c r="J55" s="131"/>
      <c r="K55" s="131"/>
      <c r="L55" s="131"/>
      <c r="M55" s="131"/>
      <c r="N55" s="131"/>
      <c r="O55" s="122"/>
      <c r="P55" s="131"/>
      <c r="Q55" s="131"/>
      <c r="R55" s="131"/>
    </row>
    <row r="56" spans="3:18" ht="13.5" customHeight="1" thickBot="1" x14ac:dyDescent="0.35">
      <c r="C56" s="130"/>
      <c r="D56" s="131"/>
      <c r="E56" s="141"/>
      <c r="F56" s="98"/>
      <c r="G56" s="131"/>
      <c r="H56" s="122"/>
      <c r="I56" s="131"/>
      <c r="J56" s="131"/>
      <c r="K56" s="131"/>
      <c r="L56" s="131"/>
      <c r="M56" s="131"/>
      <c r="N56" s="131"/>
      <c r="O56" s="131"/>
      <c r="P56" s="131"/>
      <c r="Q56" s="131"/>
      <c r="R56" s="131"/>
    </row>
    <row r="57" spans="3:18" s="102" customFormat="1" ht="24.75" customHeight="1" thickBot="1" x14ac:dyDescent="0.4">
      <c r="C57" s="509" t="s">
        <v>297</v>
      </c>
      <c r="D57" s="510"/>
      <c r="E57" s="510"/>
      <c r="F57" s="510"/>
      <c r="G57" s="510"/>
      <c r="H57" s="510"/>
      <c r="I57" s="510"/>
      <c r="J57" s="510"/>
      <c r="K57" s="511"/>
      <c r="L57" s="123"/>
      <c r="M57" s="123"/>
      <c r="N57" s="123"/>
      <c r="O57" s="123"/>
      <c r="P57" s="123"/>
      <c r="Q57" s="123"/>
      <c r="R57" s="123"/>
    </row>
    <row r="58" spans="3:18" s="102" customFormat="1" ht="24" customHeight="1" x14ac:dyDescent="0.35">
      <c r="C58" s="512" t="s">
        <v>298</v>
      </c>
      <c r="D58" s="513"/>
      <c r="E58" s="514"/>
      <c r="F58" s="515" t="s">
        <v>299</v>
      </c>
      <c r="G58" s="516"/>
      <c r="H58" s="516"/>
      <c r="I58" s="516"/>
      <c r="J58" s="516"/>
      <c r="K58" s="517"/>
      <c r="L58" s="123"/>
      <c r="M58" s="123"/>
      <c r="N58" s="123"/>
      <c r="O58" s="123"/>
      <c r="P58" s="518"/>
      <c r="Q58" s="518"/>
      <c r="R58" s="518"/>
    </row>
    <row r="59" spans="3:18" ht="18.75" x14ac:dyDescent="0.3">
      <c r="C59" s="497" t="s">
        <v>300</v>
      </c>
      <c r="D59" s="498"/>
      <c r="E59" s="499"/>
      <c r="F59" s="500"/>
      <c r="G59" s="432"/>
      <c r="H59" s="432"/>
      <c r="I59" s="432"/>
      <c r="J59" s="432"/>
      <c r="K59" s="501"/>
      <c r="L59" s="124"/>
      <c r="M59" s="124"/>
      <c r="N59" s="124"/>
      <c r="O59" s="124"/>
      <c r="P59" s="502"/>
      <c r="Q59" s="502"/>
      <c r="R59" s="502"/>
    </row>
    <row r="60" spans="3:18" ht="18.75" x14ac:dyDescent="0.3">
      <c r="C60" s="497" t="s">
        <v>301</v>
      </c>
      <c r="D60" s="498"/>
      <c r="E60" s="499"/>
      <c r="F60" s="500"/>
      <c r="G60" s="432"/>
      <c r="H60" s="432"/>
      <c r="I60" s="432"/>
      <c r="J60" s="432"/>
      <c r="K60" s="501"/>
      <c r="L60" s="124"/>
      <c r="M60" s="124"/>
      <c r="N60" s="124"/>
      <c r="O60" s="124"/>
      <c r="P60" s="502"/>
      <c r="Q60" s="502"/>
      <c r="R60" s="502"/>
    </row>
    <row r="61" spans="3:18" ht="19.5" thickBot="1" x14ac:dyDescent="0.35">
      <c r="C61" s="503" t="s">
        <v>302</v>
      </c>
      <c r="D61" s="504"/>
      <c r="E61" s="505"/>
      <c r="F61" s="506"/>
      <c r="G61" s="507"/>
      <c r="H61" s="507"/>
      <c r="I61" s="507"/>
      <c r="J61" s="507"/>
      <c r="K61" s="508"/>
      <c r="L61" s="124"/>
      <c r="M61" s="124"/>
      <c r="N61" s="124"/>
      <c r="O61" s="124"/>
      <c r="P61" s="502"/>
      <c r="Q61" s="502"/>
      <c r="R61" s="502"/>
    </row>
    <row r="62" spans="3:18" ht="18.75" x14ac:dyDescent="0.3">
      <c r="C62" s="98"/>
      <c r="D62" s="98"/>
      <c r="E62" s="141"/>
      <c r="F62" s="98"/>
      <c r="G62" s="98"/>
      <c r="H62" s="98"/>
      <c r="I62" s="98"/>
      <c r="J62" s="98"/>
      <c r="K62" s="98"/>
      <c r="L62" s="98"/>
      <c r="M62" s="98"/>
      <c r="N62" s="98"/>
      <c r="O62" s="98"/>
      <c r="P62" s="98"/>
      <c r="Q62" s="98"/>
      <c r="R62" s="98"/>
    </row>
    <row r="63" spans="3:18" ht="18.75" x14ac:dyDescent="0.3">
      <c r="C63" s="496"/>
      <c r="D63" s="496"/>
      <c r="E63" s="496"/>
      <c r="F63" s="496"/>
      <c r="G63" s="496"/>
      <c r="H63" s="496"/>
      <c r="I63" s="496"/>
      <c r="J63" s="496"/>
      <c r="K63" s="496"/>
      <c r="L63" s="98"/>
      <c r="M63" s="98"/>
      <c r="N63" s="98"/>
      <c r="O63" s="98"/>
      <c r="P63" s="98"/>
      <c r="Q63" s="98"/>
      <c r="R63" s="98"/>
    </row>
    <row r="64" spans="3:18" x14ac:dyDescent="0.2">
      <c r="C64" s="125"/>
    </row>
    <row r="65" spans="3:3" ht="12.75" customHeight="1" x14ac:dyDescent="0.2"/>
    <row r="66" spans="3:3" x14ac:dyDescent="0.2">
      <c r="C66" s="125"/>
    </row>
  </sheetData>
  <mergeCells count="107">
    <mergeCell ref="C63:K63"/>
    <mergeCell ref="C60:E60"/>
    <mergeCell ref="F60:K60"/>
    <mergeCell ref="P60:R60"/>
    <mergeCell ref="C61:E61"/>
    <mergeCell ref="F61:K61"/>
    <mergeCell ref="P61:R61"/>
    <mergeCell ref="C57:K57"/>
    <mergeCell ref="C58:E58"/>
    <mergeCell ref="F58:K58"/>
    <mergeCell ref="P58:R58"/>
    <mergeCell ref="C59:E59"/>
    <mergeCell ref="F59:K59"/>
    <mergeCell ref="P59:R59"/>
    <mergeCell ref="C39:R39"/>
    <mergeCell ref="C43:R43"/>
    <mergeCell ref="C47:R47"/>
    <mergeCell ref="C48:R48"/>
    <mergeCell ref="C51:R51"/>
    <mergeCell ref="C55:I55"/>
    <mergeCell ref="J33:L33"/>
    <mergeCell ref="P33:R33"/>
    <mergeCell ref="C35:R35"/>
    <mergeCell ref="C36:R36"/>
    <mergeCell ref="C37:R37"/>
    <mergeCell ref="C38:R38"/>
    <mergeCell ref="J30:L30"/>
    <mergeCell ref="P30:R30"/>
    <mergeCell ref="J31:L31"/>
    <mergeCell ref="P31:R31"/>
    <mergeCell ref="J32:L32"/>
    <mergeCell ref="P32:R32"/>
    <mergeCell ref="C25:R25"/>
    <mergeCell ref="C26:R26"/>
    <mergeCell ref="J27:L27"/>
    <mergeCell ref="M27:O27"/>
    <mergeCell ref="P27:R27"/>
    <mergeCell ref="J28:L28"/>
    <mergeCell ref="M28:O33"/>
    <mergeCell ref="P28:R28"/>
    <mergeCell ref="J29:L29"/>
    <mergeCell ref="P29:R29"/>
    <mergeCell ref="C23:D24"/>
    <mergeCell ref="E23:E24"/>
    <mergeCell ref="F23:G23"/>
    <mergeCell ref="H23:J23"/>
    <mergeCell ref="K23:N23"/>
    <mergeCell ref="O23:R23"/>
    <mergeCell ref="F24:G24"/>
    <mergeCell ref="H24:J24"/>
    <mergeCell ref="K24:N24"/>
    <mergeCell ref="O24:R24"/>
    <mergeCell ref="C21:D22"/>
    <mergeCell ref="E21:E22"/>
    <mergeCell ref="F21:G21"/>
    <mergeCell ref="H21:J21"/>
    <mergeCell ref="K21:N21"/>
    <mergeCell ref="O21:R21"/>
    <mergeCell ref="F22:G22"/>
    <mergeCell ref="H22:J22"/>
    <mergeCell ref="K22:N22"/>
    <mergeCell ref="O22:R22"/>
    <mergeCell ref="C19:D20"/>
    <mergeCell ref="E19:E20"/>
    <mergeCell ref="F19:G19"/>
    <mergeCell ref="H19:J19"/>
    <mergeCell ref="K19:N19"/>
    <mergeCell ref="O19:R19"/>
    <mergeCell ref="F20:G20"/>
    <mergeCell ref="H20:J20"/>
    <mergeCell ref="K20:N20"/>
    <mergeCell ref="O20:R20"/>
    <mergeCell ref="C17:D18"/>
    <mergeCell ref="E17:E18"/>
    <mergeCell ref="F17:G17"/>
    <mergeCell ref="H17:J17"/>
    <mergeCell ref="K17:N17"/>
    <mergeCell ref="O17:R17"/>
    <mergeCell ref="F18:G18"/>
    <mergeCell ref="H18:J18"/>
    <mergeCell ref="K18:N18"/>
    <mergeCell ref="O18:R18"/>
    <mergeCell ref="C11:R11"/>
    <mergeCell ref="C12:R12"/>
    <mergeCell ref="C13:R13"/>
    <mergeCell ref="C14:R14"/>
    <mergeCell ref="C15:R15"/>
    <mergeCell ref="C16:D16"/>
    <mergeCell ref="F16:G16"/>
    <mergeCell ref="H16:J16"/>
    <mergeCell ref="K16:N16"/>
    <mergeCell ref="O16:R16"/>
    <mergeCell ref="C7:D7"/>
    <mergeCell ref="E7:I7"/>
    <mergeCell ref="J7:N7"/>
    <mergeCell ref="O7:R7"/>
    <mergeCell ref="C9:R9"/>
    <mergeCell ref="C10:R10"/>
    <mergeCell ref="E2:R2"/>
    <mergeCell ref="E3:K3"/>
    <mergeCell ref="L3:R3"/>
    <mergeCell ref="E4:R4"/>
    <mergeCell ref="C5:R5"/>
    <mergeCell ref="C6:D6"/>
    <mergeCell ref="E6:I6"/>
    <mergeCell ref="J6:N6"/>
    <mergeCell ref="O6:R6"/>
  </mergeCells>
  <conditionalFormatting sqref="E28">
    <cfRule type="containsText" dxfId="333" priority="69" operator="containsText" text="RIESGO EXTREMO">
      <formula>NOT(ISERROR(SEARCH("RIESGO EXTREMO",E28)))</formula>
    </cfRule>
    <cfRule type="containsText" dxfId="332" priority="70" operator="containsText" text="RIESGO ALTO">
      <formula>NOT(ISERROR(SEARCH("RIESGO ALTO",E28)))</formula>
    </cfRule>
    <cfRule type="containsText" dxfId="331" priority="71" operator="containsText" text="RIESGO MODERADO">
      <formula>NOT(ISERROR(SEARCH("RIESGO MODERADO",E28)))</formula>
    </cfRule>
    <cfRule type="containsText" dxfId="330" priority="72" operator="containsText" text="RIESGO BAJO">
      <formula>NOT(ISERROR(SEARCH("RIESGO BAJO",E28)))</formula>
    </cfRule>
  </conditionalFormatting>
  <conditionalFormatting sqref="E29">
    <cfRule type="containsText" dxfId="329" priority="65" operator="containsText" text="RIESGO EXTREMO">
      <formula>NOT(ISERROR(SEARCH("RIESGO EXTREMO",E29)))</formula>
    </cfRule>
    <cfRule type="containsText" dxfId="328" priority="66" operator="containsText" text="RIESGO ALTO">
      <formula>NOT(ISERROR(SEARCH("RIESGO ALTO",E29)))</formula>
    </cfRule>
    <cfRule type="containsText" dxfId="327" priority="67" operator="containsText" text="RIESGO MODERADO">
      <formula>NOT(ISERROR(SEARCH("RIESGO MODERADO",E29)))</formula>
    </cfRule>
    <cfRule type="containsText" dxfId="326" priority="68" operator="containsText" text="RIESGO BAJO">
      <formula>NOT(ISERROR(SEARCH("RIESGO BAJO",E29)))</formula>
    </cfRule>
  </conditionalFormatting>
  <conditionalFormatting sqref="E30">
    <cfRule type="containsText" dxfId="325" priority="61" operator="containsText" text="RIESGO EXTREMO">
      <formula>NOT(ISERROR(SEARCH("RIESGO EXTREMO",E30)))</formula>
    </cfRule>
    <cfRule type="containsText" dxfId="324" priority="62" operator="containsText" text="RIESGO ALTO">
      <formula>NOT(ISERROR(SEARCH("RIESGO ALTO",E30)))</formula>
    </cfRule>
    <cfRule type="containsText" dxfId="323" priority="63" operator="containsText" text="RIESGO MODERADO">
      <formula>NOT(ISERROR(SEARCH("RIESGO MODERADO",E30)))</formula>
    </cfRule>
    <cfRule type="containsText" dxfId="322" priority="64" operator="containsText" text="RIESGO BAJO">
      <formula>NOT(ISERROR(SEARCH("RIESGO BAJO",E30)))</formula>
    </cfRule>
  </conditionalFormatting>
  <conditionalFormatting sqref="E31">
    <cfRule type="containsText" dxfId="321" priority="57" operator="containsText" text="RIESGO EXTREMO">
      <formula>NOT(ISERROR(SEARCH("RIESGO EXTREMO",E31)))</formula>
    </cfRule>
    <cfRule type="containsText" dxfId="320" priority="58" operator="containsText" text="RIESGO ALTO">
      <formula>NOT(ISERROR(SEARCH("RIESGO ALTO",E31)))</formula>
    </cfRule>
    <cfRule type="containsText" dxfId="319" priority="59" operator="containsText" text="RIESGO MODERADO">
      <formula>NOT(ISERROR(SEARCH("RIESGO MODERADO",E31)))</formula>
    </cfRule>
    <cfRule type="containsText" dxfId="318" priority="60" operator="containsText" text="RIESGO BAJO">
      <formula>NOT(ISERROR(SEARCH("RIESGO BAJO",E31)))</formula>
    </cfRule>
  </conditionalFormatting>
  <conditionalFormatting sqref="E33">
    <cfRule type="containsText" dxfId="317" priority="53" operator="containsText" text="RIESGO EXTREMO">
      <formula>NOT(ISERROR(SEARCH("RIESGO EXTREMO",E33)))</formula>
    </cfRule>
    <cfRule type="containsText" dxfId="316" priority="54" operator="containsText" text="RIESGO ALTO">
      <formula>NOT(ISERROR(SEARCH("RIESGO ALTO",E33)))</formula>
    </cfRule>
    <cfRule type="containsText" dxfId="315" priority="55" operator="containsText" text="RIESGO MODERADO">
      <formula>NOT(ISERROR(SEARCH("RIESGO MODERADO",E33)))</formula>
    </cfRule>
    <cfRule type="containsText" dxfId="314" priority="56" operator="containsText" text="RIESGO BAJO">
      <formula>NOT(ISERROR(SEARCH("RIESGO BAJO",E33)))</formula>
    </cfRule>
  </conditionalFormatting>
  <conditionalFormatting sqref="E32">
    <cfRule type="containsText" dxfId="313" priority="49" operator="containsText" text="RIESGO EXTREMO">
      <formula>NOT(ISERROR(SEARCH("RIESGO EXTREMO",E32)))</formula>
    </cfRule>
    <cfRule type="containsText" dxfId="312" priority="50" operator="containsText" text="RIESGO ALTO">
      <formula>NOT(ISERROR(SEARCH("RIESGO ALTO",E32)))</formula>
    </cfRule>
    <cfRule type="containsText" dxfId="311" priority="51" operator="containsText" text="RIESGO MODERADO">
      <formula>NOT(ISERROR(SEARCH("RIESGO MODERADO",E32)))</formula>
    </cfRule>
    <cfRule type="containsText" dxfId="310" priority="52" operator="containsText" text="RIESGO BAJO">
      <formula>NOT(ISERROR(SEARCH("RIESGO BAJO",E32)))</formula>
    </cfRule>
  </conditionalFormatting>
  <conditionalFormatting sqref="G28">
    <cfRule type="containsText" dxfId="309" priority="45" operator="containsText" text="RIESGO EXTREMO">
      <formula>NOT(ISERROR(SEARCH("RIESGO EXTREMO",G28)))</formula>
    </cfRule>
    <cfRule type="containsText" dxfId="308" priority="46" operator="containsText" text="RIESGO ALTO">
      <formula>NOT(ISERROR(SEARCH("RIESGO ALTO",G28)))</formula>
    </cfRule>
    <cfRule type="containsText" dxfId="307" priority="47" operator="containsText" text="RIESGO MODERADO">
      <formula>NOT(ISERROR(SEARCH("RIESGO MODERADO",G28)))</formula>
    </cfRule>
    <cfRule type="containsText" dxfId="306" priority="48" operator="containsText" text="RIESGO BAJO">
      <formula>NOT(ISERROR(SEARCH("RIESGO BAJO",G28)))</formula>
    </cfRule>
  </conditionalFormatting>
  <conditionalFormatting sqref="G29">
    <cfRule type="containsText" dxfId="305" priority="41" operator="containsText" text="RIESGO EXTREMO">
      <formula>NOT(ISERROR(SEARCH("RIESGO EXTREMO",G29)))</formula>
    </cfRule>
    <cfRule type="containsText" dxfId="304" priority="42" operator="containsText" text="RIESGO ALTO">
      <formula>NOT(ISERROR(SEARCH("RIESGO ALTO",G29)))</formula>
    </cfRule>
    <cfRule type="containsText" dxfId="303" priority="43" operator="containsText" text="RIESGO MODERADO">
      <formula>NOT(ISERROR(SEARCH("RIESGO MODERADO",G29)))</formula>
    </cfRule>
    <cfRule type="containsText" dxfId="302" priority="44" operator="containsText" text="RIESGO BAJO">
      <formula>NOT(ISERROR(SEARCH("RIESGO BAJO",G29)))</formula>
    </cfRule>
  </conditionalFormatting>
  <conditionalFormatting sqref="G30">
    <cfRule type="containsText" dxfId="301" priority="37" operator="containsText" text="RIESGO EXTREMO">
      <formula>NOT(ISERROR(SEARCH("RIESGO EXTREMO",G30)))</formula>
    </cfRule>
    <cfRule type="containsText" dxfId="300" priority="38" operator="containsText" text="RIESGO ALTO">
      <formula>NOT(ISERROR(SEARCH("RIESGO ALTO",G30)))</formula>
    </cfRule>
    <cfRule type="containsText" dxfId="299" priority="39" operator="containsText" text="RIESGO MODERADO">
      <formula>NOT(ISERROR(SEARCH("RIESGO MODERADO",G30)))</formula>
    </cfRule>
    <cfRule type="containsText" dxfId="298" priority="40" operator="containsText" text="RIESGO BAJO">
      <formula>NOT(ISERROR(SEARCH("RIESGO BAJO",G30)))</formula>
    </cfRule>
  </conditionalFormatting>
  <conditionalFormatting sqref="G31">
    <cfRule type="containsText" dxfId="297" priority="33" operator="containsText" text="RIESGO EXTREMO">
      <formula>NOT(ISERROR(SEARCH("RIESGO EXTREMO",G31)))</formula>
    </cfRule>
    <cfRule type="containsText" dxfId="296" priority="34" operator="containsText" text="RIESGO ALTO">
      <formula>NOT(ISERROR(SEARCH("RIESGO ALTO",G31)))</formula>
    </cfRule>
    <cfRule type="containsText" dxfId="295" priority="35" operator="containsText" text="RIESGO MODERADO">
      <formula>NOT(ISERROR(SEARCH("RIESGO MODERADO",G31)))</formula>
    </cfRule>
    <cfRule type="containsText" dxfId="294" priority="36" operator="containsText" text="RIESGO BAJO">
      <formula>NOT(ISERROR(SEARCH("RIESGO BAJO",G31)))</formula>
    </cfRule>
  </conditionalFormatting>
  <conditionalFormatting sqref="G33">
    <cfRule type="containsText" dxfId="293" priority="29" operator="containsText" text="RIESGO EXTREMO">
      <formula>NOT(ISERROR(SEARCH("RIESGO EXTREMO",G33)))</formula>
    </cfRule>
    <cfRule type="containsText" dxfId="292" priority="30" operator="containsText" text="RIESGO ALTO">
      <formula>NOT(ISERROR(SEARCH("RIESGO ALTO",G33)))</formula>
    </cfRule>
    <cfRule type="containsText" dxfId="291" priority="31" operator="containsText" text="RIESGO MODERADO">
      <formula>NOT(ISERROR(SEARCH("RIESGO MODERADO",G33)))</formula>
    </cfRule>
    <cfRule type="containsText" dxfId="290" priority="32" operator="containsText" text="RIESGO BAJO">
      <formula>NOT(ISERROR(SEARCH("RIESGO BAJO",G33)))</formula>
    </cfRule>
  </conditionalFormatting>
  <conditionalFormatting sqref="G32">
    <cfRule type="containsText" dxfId="289" priority="25" operator="containsText" text="RIESGO EXTREMO">
      <formula>NOT(ISERROR(SEARCH("RIESGO EXTREMO",G32)))</formula>
    </cfRule>
    <cfRule type="containsText" dxfId="288" priority="26" operator="containsText" text="RIESGO ALTO">
      <formula>NOT(ISERROR(SEARCH("RIESGO ALTO",G32)))</formula>
    </cfRule>
    <cfRule type="containsText" dxfId="287" priority="27" operator="containsText" text="RIESGO MODERADO">
      <formula>NOT(ISERROR(SEARCH("RIESGO MODERADO",G32)))</formula>
    </cfRule>
    <cfRule type="containsText" dxfId="286" priority="28" operator="containsText" text="RIESGO BAJO">
      <formula>NOT(ISERROR(SEARCH("RIESGO BAJO",G32)))</formula>
    </cfRule>
  </conditionalFormatting>
  <conditionalFormatting sqref="H28">
    <cfRule type="containsText" dxfId="285" priority="21" operator="containsText" text="RIESGO EXTREMO">
      <formula>NOT(ISERROR(SEARCH("RIESGO EXTREMO",H28)))</formula>
    </cfRule>
    <cfRule type="containsText" dxfId="284" priority="22" operator="containsText" text="RIESGO ALTO">
      <formula>NOT(ISERROR(SEARCH("RIESGO ALTO",H28)))</formula>
    </cfRule>
    <cfRule type="containsText" dxfId="283" priority="23" operator="containsText" text="RIESGO MODERADO">
      <formula>NOT(ISERROR(SEARCH("RIESGO MODERADO",H28)))</formula>
    </cfRule>
    <cfRule type="containsText" dxfId="282" priority="24" operator="containsText" text="RIESGO BAJO">
      <formula>NOT(ISERROR(SEARCH("RIESGO BAJO",H28)))</formula>
    </cfRule>
  </conditionalFormatting>
  <conditionalFormatting sqref="H29">
    <cfRule type="containsText" dxfId="281" priority="17" operator="containsText" text="RIESGO EXTREMO">
      <formula>NOT(ISERROR(SEARCH("RIESGO EXTREMO",H29)))</formula>
    </cfRule>
    <cfRule type="containsText" dxfId="280" priority="18" operator="containsText" text="RIESGO ALTO">
      <formula>NOT(ISERROR(SEARCH("RIESGO ALTO",H29)))</formula>
    </cfRule>
    <cfRule type="containsText" dxfId="279" priority="19" operator="containsText" text="RIESGO MODERADO">
      <formula>NOT(ISERROR(SEARCH("RIESGO MODERADO",H29)))</formula>
    </cfRule>
    <cfRule type="containsText" dxfId="278" priority="20" operator="containsText" text="RIESGO BAJO">
      <formula>NOT(ISERROR(SEARCH("RIESGO BAJO",H29)))</formula>
    </cfRule>
  </conditionalFormatting>
  <conditionalFormatting sqref="H30">
    <cfRule type="containsText" dxfId="277" priority="13" operator="containsText" text="RIESGO EXTREMO">
      <formula>NOT(ISERROR(SEARCH("RIESGO EXTREMO",H30)))</formula>
    </cfRule>
    <cfRule type="containsText" dxfId="276" priority="14" operator="containsText" text="RIESGO ALTO">
      <formula>NOT(ISERROR(SEARCH("RIESGO ALTO",H30)))</formula>
    </cfRule>
    <cfRule type="containsText" dxfId="275" priority="15" operator="containsText" text="RIESGO MODERADO">
      <formula>NOT(ISERROR(SEARCH("RIESGO MODERADO",H30)))</formula>
    </cfRule>
    <cfRule type="containsText" dxfId="274" priority="16" operator="containsText" text="RIESGO BAJO">
      <formula>NOT(ISERROR(SEARCH("RIESGO BAJO",H30)))</formula>
    </cfRule>
  </conditionalFormatting>
  <conditionalFormatting sqref="H31">
    <cfRule type="containsText" dxfId="273" priority="9" operator="containsText" text="RIESGO EXTREMO">
      <formula>NOT(ISERROR(SEARCH("RIESGO EXTREMO",H31)))</formula>
    </cfRule>
    <cfRule type="containsText" dxfId="272" priority="10" operator="containsText" text="RIESGO ALTO">
      <formula>NOT(ISERROR(SEARCH("RIESGO ALTO",H31)))</formula>
    </cfRule>
    <cfRule type="containsText" dxfId="271" priority="11" operator="containsText" text="RIESGO MODERADO">
      <formula>NOT(ISERROR(SEARCH("RIESGO MODERADO",H31)))</formula>
    </cfRule>
    <cfRule type="containsText" dxfId="270" priority="12" operator="containsText" text="RIESGO BAJO">
      <formula>NOT(ISERROR(SEARCH("RIESGO BAJO",H31)))</formula>
    </cfRule>
  </conditionalFormatting>
  <conditionalFormatting sqref="H33">
    <cfRule type="containsText" dxfId="269" priority="5" operator="containsText" text="RIESGO EXTREMO">
      <formula>NOT(ISERROR(SEARCH("RIESGO EXTREMO",H33)))</formula>
    </cfRule>
    <cfRule type="containsText" dxfId="268" priority="6" operator="containsText" text="RIESGO ALTO">
      <formula>NOT(ISERROR(SEARCH("RIESGO ALTO",H33)))</formula>
    </cfRule>
    <cfRule type="containsText" dxfId="267" priority="7" operator="containsText" text="RIESGO MODERADO">
      <formula>NOT(ISERROR(SEARCH("RIESGO MODERADO",H33)))</formula>
    </cfRule>
    <cfRule type="containsText" dxfId="266" priority="8" operator="containsText" text="RIESGO BAJO">
      <formula>NOT(ISERROR(SEARCH("RIESGO BAJO",H33)))</formula>
    </cfRule>
  </conditionalFormatting>
  <conditionalFormatting sqref="H32">
    <cfRule type="containsText" dxfId="265" priority="1" operator="containsText" text="RIESGO EXTREMO">
      <formula>NOT(ISERROR(SEARCH("RIESGO EXTREMO",H32)))</formula>
    </cfRule>
    <cfRule type="containsText" dxfId="264" priority="2" operator="containsText" text="RIESGO ALTO">
      <formula>NOT(ISERROR(SEARCH("RIESGO ALTO",H32)))</formula>
    </cfRule>
    <cfRule type="containsText" dxfId="263" priority="3" operator="containsText" text="RIESGO MODERADO">
      <formula>NOT(ISERROR(SEARCH("RIESGO MODERADO",H32)))</formula>
    </cfRule>
    <cfRule type="containsText" dxfId="262" priority="4" operator="containsText" text="RIESGO BAJO">
      <formula>NOT(ISERROR(SEARCH("RIESGO BAJO",H32)))</formula>
    </cfRule>
  </conditionalFormatting>
  <dataValidations count="1">
    <dataValidation allowBlank="1" showInputMessage="1" showErrorMessage="1" prompt="Para cada causa debe existir un control" sqref="G19 F19:F20"/>
  </dataValidations>
  <hyperlinks>
    <hyperlink ref="M28" display="https://uaermv.sharepoint.com/sites/Secretara-General/Documentos%20compartidos/Forms/AllItems.aspx?viewid=10d47896%2D0597%2D4de6%2D8d03%2Df0ba61f3076e&amp;id=%2Fsites%2FSecretara%2DGeneral%2FDocumentos%20compartidos%2FREPOSITORIO%20SG%2F2021%2F03%5FMapas%5Fde"/>
  </hyperlink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T39"/>
  <sheetViews>
    <sheetView topLeftCell="A16" zoomScale="88" zoomScaleNormal="88" workbookViewId="0">
      <selection activeCell="AN16" sqref="AN16"/>
    </sheetView>
  </sheetViews>
  <sheetFormatPr baseColWidth="10" defaultColWidth="11.42578125" defaultRowHeight="12" x14ac:dyDescent="0.25"/>
  <cols>
    <col min="1" max="1" width="4.28515625" style="41" customWidth="1"/>
    <col min="2" max="3" width="6.7109375" style="41" customWidth="1"/>
    <col min="4" max="4" width="10.42578125" style="41" customWidth="1"/>
    <col min="5" max="5" width="25.5703125" style="41" customWidth="1"/>
    <col min="6" max="8" width="15.140625" style="41" hidden="1" customWidth="1"/>
    <col min="9" max="10" width="15.42578125" style="41" hidden="1" customWidth="1"/>
    <col min="11" max="11" width="22" style="41" customWidth="1"/>
    <col min="12" max="12" width="16.7109375" style="41" customWidth="1"/>
    <col min="13" max="13" width="26.7109375" style="41" hidden="1" customWidth="1"/>
    <col min="14" max="14" width="14.5703125" style="41" customWidth="1" collapsed="1"/>
    <col min="15" max="15" width="14.5703125" style="41" customWidth="1"/>
    <col min="16" max="16" width="22.5703125" style="41" hidden="1" customWidth="1"/>
    <col min="17" max="17" width="19.42578125" style="41" customWidth="1"/>
    <col min="18" max="18" width="13.42578125" style="41" customWidth="1"/>
    <col min="19" max="19" width="28.85546875" style="42" customWidth="1" collapsed="1"/>
    <col min="20" max="20" width="46.42578125" style="42" customWidth="1"/>
    <col min="21" max="21" width="34.42578125" style="41" customWidth="1"/>
    <col min="22" max="22" width="23.28515625" style="41" customWidth="1"/>
    <col min="23" max="23" width="34.5703125" style="41" customWidth="1"/>
    <col min="24" max="24" width="23.28515625" style="41" customWidth="1"/>
    <col min="25" max="25" width="25.140625" style="41" customWidth="1"/>
    <col min="26" max="26" width="5.28515625" style="41" customWidth="1"/>
    <col min="27" max="27" width="39.7109375" style="41" customWidth="1"/>
    <col min="28" max="28" width="23.28515625" style="41" customWidth="1"/>
    <col min="29" max="29" width="36.28515625" style="41" customWidth="1"/>
    <col min="30" max="30" width="23.28515625" style="41" customWidth="1"/>
    <col min="31" max="31" width="39.7109375" style="41" customWidth="1"/>
    <col min="32" max="32" width="20" style="41" customWidth="1"/>
    <col min="33" max="33" width="18.7109375" style="41" customWidth="1"/>
    <col min="34" max="34" width="20" style="41" customWidth="1"/>
    <col min="35" max="35" width="14.5703125" style="41" customWidth="1"/>
    <col min="36" max="36" width="20" style="41" customWidth="1"/>
    <col min="37" max="37" width="23" style="41" customWidth="1"/>
    <col min="38" max="38" width="22.42578125" style="41" customWidth="1"/>
    <col min="39" max="39" width="17.28515625" style="41" hidden="1" customWidth="1"/>
    <col min="40" max="41" width="17.28515625" style="41" customWidth="1"/>
    <col min="42" max="42" width="12.28515625" style="41" customWidth="1"/>
    <col min="43" max="43" width="14.5703125" style="41" customWidth="1"/>
    <col min="44" max="45" width="23.28515625" style="41" customWidth="1"/>
    <col min="46" max="46" width="17.28515625" style="41" hidden="1" customWidth="1"/>
    <col min="47" max="48" width="20" style="41" customWidth="1"/>
    <col min="49" max="49" width="25.5703125" style="41" customWidth="1"/>
    <col min="50" max="50" width="23" style="41" customWidth="1"/>
    <col min="51" max="51" width="19.7109375" style="41" hidden="1" customWidth="1"/>
    <col min="52" max="53" width="19.7109375" style="41" customWidth="1"/>
    <col min="54" max="54" width="31.140625" style="41" customWidth="1"/>
    <col min="55" max="55" width="15.85546875" style="41" customWidth="1"/>
    <col min="56" max="56" width="12.42578125" style="41" customWidth="1"/>
    <col min="57" max="59" width="27.28515625" style="41" customWidth="1"/>
    <col min="60" max="60" width="22.7109375" style="41" customWidth="1"/>
    <col min="61" max="61" width="21.5703125" style="41" customWidth="1"/>
    <col min="62" max="62" width="15.28515625" style="41" customWidth="1"/>
    <col min="63" max="16384" width="11.42578125" style="41"/>
  </cols>
  <sheetData>
    <row r="1" spans="1:72" ht="12.75" thickBot="1" x14ac:dyDescent="0.3"/>
    <row r="2" spans="1:72" ht="41.25" customHeight="1" x14ac:dyDescent="0.25">
      <c r="B2" s="519" t="s">
        <v>303</v>
      </c>
      <c r="C2" s="520"/>
      <c r="D2" s="520"/>
      <c r="E2" s="520"/>
      <c r="F2" s="520"/>
      <c r="G2" s="520"/>
      <c r="H2" s="520"/>
      <c r="I2" s="520"/>
      <c r="J2" s="520"/>
      <c r="K2" s="520"/>
      <c r="L2" s="520"/>
      <c r="M2" s="520"/>
      <c r="N2" s="520"/>
      <c r="O2" s="520"/>
      <c r="P2" s="520"/>
      <c r="Q2" s="520"/>
      <c r="R2" s="520"/>
      <c r="S2" s="520"/>
      <c r="T2" s="521"/>
      <c r="U2" s="522" t="str">
        <f>B2</f>
        <v>OBJETIVO DEL PROCESO</v>
      </c>
      <c r="V2" s="523"/>
      <c r="W2" s="523"/>
      <c r="X2" s="523"/>
      <c r="Y2" s="523"/>
      <c r="Z2" s="523"/>
      <c r="AA2" s="523"/>
      <c r="AB2" s="523"/>
      <c r="AC2" s="523"/>
      <c r="AD2" s="523"/>
      <c r="AE2" s="523"/>
      <c r="AF2" s="523"/>
      <c r="AG2" s="523"/>
      <c r="AH2" s="523"/>
      <c r="AI2" s="523"/>
      <c r="AJ2" s="523"/>
      <c r="AK2" s="523"/>
      <c r="AL2" s="523"/>
      <c r="AM2" s="523"/>
      <c r="AN2" s="523"/>
      <c r="AO2" s="523"/>
      <c r="AP2" s="523"/>
      <c r="AQ2" s="524"/>
      <c r="AR2" s="522" t="str">
        <f>B2</f>
        <v>OBJETIVO DEL PROCESO</v>
      </c>
      <c r="AS2" s="523"/>
      <c r="AT2" s="523"/>
      <c r="AU2" s="523"/>
      <c r="AV2" s="523"/>
      <c r="AW2" s="523"/>
      <c r="AX2" s="523"/>
      <c r="AY2" s="523"/>
      <c r="AZ2" s="523"/>
      <c r="BA2" s="523"/>
      <c r="BB2" s="523"/>
      <c r="BC2" s="523"/>
      <c r="BD2" s="523"/>
      <c r="BE2" s="523"/>
      <c r="BF2" s="523"/>
      <c r="BG2" s="523"/>
      <c r="BH2" s="523"/>
      <c r="BI2" s="523"/>
      <c r="BJ2" s="524"/>
    </row>
    <row r="3" spans="1:72" ht="18.75" customHeight="1" x14ac:dyDescent="0.25">
      <c r="B3" s="525"/>
      <c r="C3" s="526"/>
      <c r="D3" s="526"/>
      <c r="E3" s="526"/>
      <c r="F3" s="526"/>
      <c r="G3" s="526"/>
      <c r="H3" s="526"/>
      <c r="I3" s="526"/>
      <c r="J3" s="526"/>
      <c r="K3" s="526"/>
      <c r="L3" s="526"/>
      <c r="M3" s="526"/>
      <c r="N3" s="526"/>
      <c r="O3" s="526"/>
      <c r="P3" s="526"/>
      <c r="Q3" s="526"/>
      <c r="R3" s="526"/>
      <c r="S3" s="526"/>
      <c r="T3" s="527"/>
      <c r="U3" s="531">
        <f>B3</f>
        <v>0</v>
      </c>
      <c r="V3" s="532"/>
      <c r="W3" s="532"/>
      <c r="X3" s="532"/>
      <c r="Y3" s="532"/>
      <c r="Z3" s="532"/>
      <c r="AA3" s="532"/>
      <c r="AB3" s="532"/>
      <c r="AC3" s="532"/>
      <c r="AD3" s="532"/>
      <c r="AE3" s="532"/>
      <c r="AF3" s="532"/>
      <c r="AG3" s="532"/>
      <c r="AH3" s="532"/>
      <c r="AI3" s="532"/>
      <c r="AJ3" s="532"/>
      <c r="AK3" s="532"/>
      <c r="AL3" s="532"/>
      <c r="AM3" s="532"/>
      <c r="AN3" s="532"/>
      <c r="AO3" s="532"/>
      <c r="AP3" s="532"/>
      <c r="AQ3" s="533"/>
      <c r="AR3" s="531">
        <f>B3</f>
        <v>0</v>
      </c>
      <c r="AS3" s="532"/>
      <c r="AT3" s="532"/>
      <c r="AU3" s="532"/>
      <c r="AV3" s="532"/>
      <c r="AW3" s="532"/>
      <c r="AX3" s="532"/>
      <c r="AY3" s="532"/>
      <c r="AZ3" s="532"/>
      <c r="BA3" s="532"/>
      <c r="BB3" s="532"/>
      <c r="BC3" s="532"/>
      <c r="BD3" s="532"/>
      <c r="BE3" s="532"/>
      <c r="BF3" s="532"/>
      <c r="BG3" s="532"/>
      <c r="BH3" s="532"/>
      <c r="BI3" s="532"/>
      <c r="BJ3" s="533"/>
    </row>
    <row r="4" spans="1:72" ht="18.75" customHeight="1" thickBot="1" x14ac:dyDescent="0.3">
      <c r="B4" s="528"/>
      <c r="C4" s="529"/>
      <c r="D4" s="529"/>
      <c r="E4" s="529"/>
      <c r="F4" s="529"/>
      <c r="G4" s="529"/>
      <c r="H4" s="529"/>
      <c r="I4" s="529"/>
      <c r="J4" s="529"/>
      <c r="K4" s="529"/>
      <c r="L4" s="529"/>
      <c r="M4" s="529"/>
      <c r="N4" s="529"/>
      <c r="O4" s="529"/>
      <c r="P4" s="529"/>
      <c r="Q4" s="529"/>
      <c r="R4" s="529"/>
      <c r="S4" s="529"/>
      <c r="T4" s="530"/>
      <c r="U4" s="534"/>
      <c r="V4" s="535"/>
      <c r="W4" s="535"/>
      <c r="X4" s="535"/>
      <c r="Y4" s="535"/>
      <c r="Z4" s="535"/>
      <c r="AA4" s="535"/>
      <c r="AB4" s="535"/>
      <c r="AC4" s="535"/>
      <c r="AD4" s="535"/>
      <c r="AE4" s="535"/>
      <c r="AF4" s="535"/>
      <c r="AG4" s="535"/>
      <c r="AH4" s="535"/>
      <c r="AI4" s="535"/>
      <c r="AJ4" s="535"/>
      <c r="AK4" s="535"/>
      <c r="AL4" s="535"/>
      <c r="AM4" s="535"/>
      <c r="AN4" s="535"/>
      <c r="AO4" s="535"/>
      <c r="AP4" s="535"/>
      <c r="AQ4" s="536"/>
      <c r="AR4" s="534"/>
      <c r="AS4" s="535"/>
      <c r="AT4" s="535"/>
      <c r="AU4" s="535"/>
      <c r="AV4" s="535"/>
      <c r="AW4" s="535"/>
      <c r="AX4" s="535"/>
      <c r="AY4" s="535"/>
      <c r="AZ4" s="535"/>
      <c r="BA4" s="535"/>
      <c r="BB4" s="535"/>
      <c r="BC4" s="535"/>
      <c r="BD4" s="535"/>
      <c r="BE4" s="535"/>
      <c r="BF4" s="535"/>
      <c r="BG4" s="535"/>
      <c r="BH4" s="535"/>
      <c r="BI4" s="535"/>
      <c r="BJ4" s="536"/>
    </row>
    <row r="6" spans="1:72" s="168" customFormat="1" x14ac:dyDescent="0.25">
      <c r="S6" s="169"/>
      <c r="T6" s="169"/>
    </row>
    <row r="7" spans="1:72" s="170" customFormat="1" x14ac:dyDescent="0.25">
      <c r="M7" s="171"/>
      <c r="P7" s="172"/>
      <c r="S7" s="173"/>
      <c r="T7" s="174"/>
      <c r="U7" s="175"/>
      <c r="V7" s="175"/>
      <c r="W7" s="175"/>
      <c r="X7" s="175"/>
      <c r="Y7" s="175"/>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row>
    <row r="8" spans="1:72" s="170" customFormat="1" ht="52.15" customHeight="1" x14ac:dyDescent="0.25">
      <c r="B8" s="537" t="s">
        <v>304</v>
      </c>
      <c r="C8" s="537" t="s">
        <v>305</v>
      </c>
      <c r="D8" s="537" t="s">
        <v>306</v>
      </c>
      <c r="E8" s="537" t="s">
        <v>307</v>
      </c>
      <c r="F8" s="537" t="s">
        <v>308</v>
      </c>
      <c r="G8" s="537" t="s">
        <v>309</v>
      </c>
      <c r="H8" s="537" t="s">
        <v>310</v>
      </c>
      <c r="I8" s="537" t="s">
        <v>311</v>
      </c>
      <c r="J8" s="537" t="s">
        <v>312</v>
      </c>
      <c r="K8" s="537" t="s">
        <v>313</v>
      </c>
      <c r="L8" s="537" t="s">
        <v>314</v>
      </c>
      <c r="M8" s="537"/>
      <c r="N8" s="537" t="s">
        <v>315</v>
      </c>
      <c r="O8" s="537"/>
      <c r="P8" s="537"/>
      <c r="Q8" s="176" t="s">
        <v>316</v>
      </c>
      <c r="R8" s="537" t="s">
        <v>317</v>
      </c>
      <c r="S8" s="537" t="s">
        <v>318</v>
      </c>
      <c r="T8" s="537"/>
      <c r="U8" s="537"/>
      <c r="V8" s="537"/>
      <c r="W8" s="537"/>
      <c r="X8" s="537"/>
      <c r="Y8" s="537"/>
      <c r="Z8" s="537"/>
      <c r="AA8" s="537"/>
      <c r="AB8" s="537"/>
      <c r="AC8" s="537"/>
      <c r="AD8" s="537"/>
      <c r="AE8" s="537"/>
      <c r="AF8" s="537"/>
      <c r="AG8" s="537"/>
      <c r="AH8" s="537"/>
      <c r="AI8" s="537"/>
      <c r="AJ8" s="537"/>
      <c r="AK8" s="537"/>
      <c r="AL8" s="537"/>
      <c r="AM8" s="537"/>
      <c r="AN8" s="537"/>
      <c r="AO8" s="537"/>
      <c r="AP8" s="537"/>
      <c r="AQ8" s="537"/>
      <c r="AR8" s="537"/>
      <c r="AS8" s="537"/>
      <c r="AT8" s="537"/>
      <c r="AU8" s="537"/>
      <c r="AV8" s="537"/>
      <c r="AW8" s="540" t="s">
        <v>319</v>
      </c>
      <c r="AX8" s="541"/>
      <c r="AY8" s="541"/>
      <c r="AZ8" s="542"/>
      <c r="BA8" s="538" t="s">
        <v>320</v>
      </c>
      <c r="BB8" s="537" t="s">
        <v>258</v>
      </c>
      <c r="BC8" s="537"/>
      <c r="BD8" s="537"/>
      <c r="BE8" s="537"/>
      <c r="BF8" s="537"/>
      <c r="BG8" s="537" t="s">
        <v>321</v>
      </c>
      <c r="BH8" s="537"/>
      <c r="BI8" s="537"/>
      <c r="BJ8" s="537"/>
    </row>
    <row r="9" spans="1:72" s="170" customFormat="1" ht="42.6" customHeight="1" x14ac:dyDescent="0.25">
      <c r="B9" s="537"/>
      <c r="C9" s="537"/>
      <c r="D9" s="537"/>
      <c r="E9" s="537"/>
      <c r="F9" s="537"/>
      <c r="G9" s="537"/>
      <c r="H9" s="537"/>
      <c r="I9" s="537"/>
      <c r="J9" s="537"/>
      <c r="K9" s="537"/>
      <c r="L9" s="537"/>
      <c r="M9" s="537"/>
      <c r="N9" s="537" t="s">
        <v>322</v>
      </c>
      <c r="O9" s="537" t="s">
        <v>323</v>
      </c>
      <c r="P9" s="537"/>
      <c r="Q9" s="538" t="s">
        <v>324</v>
      </c>
      <c r="R9" s="537"/>
      <c r="S9" s="537" t="s">
        <v>325</v>
      </c>
      <c r="T9" s="537"/>
      <c r="U9" s="537" t="s">
        <v>326</v>
      </c>
      <c r="V9" s="177"/>
      <c r="W9" s="537" t="s">
        <v>327</v>
      </c>
      <c r="X9" s="177"/>
      <c r="Y9" s="537" t="s">
        <v>328</v>
      </c>
      <c r="Z9" s="177"/>
      <c r="AA9" s="537" t="s">
        <v>329</v>
      </c>
      <c r="AB9" s="177"/>
      <c r="AC9" s="537" t="s">
        <v>330</v>
      </c>
      <c r="AD9" s="177"/>
      <c r="AE9" s="537" t="s">
        <v>331</v>
      </c>
      <c r="AF9" s="177"/>
      <c r="AG9" s="537" t="s">
        <v>332</v>
      </c>
      <c r="AH9" s="177"/>
      <c r="AI9" s="537" t="s">
        <v>333</v>
      </c>
      <c r="AJ9" s="537" t="s">
        <v>334</v>
      </c>
      <c r="AK9" s="537" t="s">
        <v>335</v>
      </c>
      <c r="AL9" s="537"/>
      <c r="AM9" s="176"/>
      <c r="AN9" s="537" t="s">
        <v>336</v>
      </c>
      <c r="AO9" s="537"/>
      <c r="AP9" s="537" t="s">
        <v>337</v>
      </c>
      <c r="AQ9" s="537"/>
      <c r="AR9" s="537" t="s">
        <v>338</v>
      </c>
      <c r="AS9" s="537" t="s">
        <v>339</v>
      </c>
      <c r="AT9" s="177"/>
      <c r="AU9" s="537" t="s">
        <v>340</v>
      </c>
      <c r="AV9" s="537"/>
      <c r="AW9" s="537" t="s">
        <v>322</v>
      </c>
      <c r="AX9" s="537" t="s">
        <v>323</v>
      </c>
      <c r="AY9" s="537"/>
      <c r="AZ9" s="537" t="s">
        <v>324</v>
      </c>
      <c r="BA9" s="543"/>
      <c r="BB9" s="537" t="s">
        <v>341</v>
      </c>
      <c r="BC9" s="537" t="s">
        <v>342</v>
      </c>
      <c r="BD9" s="537" t="s">
        <v>343</v>
      </c>
      <c r="BE9" s="537" t="s">
        <v>344</v>
      </c>
      <c r="BF9" s="537" t="s">
        <v>345</v>
      </c>
      <c r="BG9" s="537" t="s">
        <v>346</v>
      </c>
      <c r="BH9" s="537" t="s">
        <v>342</v>
      </c>
      <c r="BI9" s="537" t="s">
        <v>343</v>
      </c>
      <c r="BJ9" s="537" t="s">
        <v>344</v>
      </c>
    </row>
    <row r="10" spans="1:72" s="170" customFormat="1" ht="49.15" customHeight="1" x14ac:dyDescent="0.25">
      <c r="B10" s="537"/>
      <c r="C10" s="537"/>
      <c r="D10" s="537"/>
      <c r="E10" s="537"/>
      <c r="F10" s="537"/>
      <c r="G10" s="537"/>
      <c r="H10" s="537"/>
      <c r="I10" s="537"/>
      <c r="J10" s="537"/>
      <c r="K10" s="537"/>
      <c r="L10" s="537"/>
      <c r="M10" s="537"/>
      <c r="N10" s="537"/>
      <c r="O10" s="537"/>
      <c r="P10" s="537"/>
      <c r="Q10" s="539"/>
      <c r="R10" s="537"/>
      <c r="S10" s="537"/>
      <c r="T10" s="537"/>
      <c r="U10" s="537"/>
      <c r="V10" s="176"/>
      <c r="W10" s="537"/>
      <c r="X10" s="176"/>
      <c r="Y10" s="537"/>
      <c r="Z10" s="176"/>
      <c r="AA10" s="537"/>
      <c r="AB10" s="176"/>
      <c r="AC10" s="537"/>
      <c r="AD10" s="176"/>
      <c r="AE10" s="537"/>
      <c r="AF10" s="176"/>
      <c r="AG10" s="537"/>
      <c r="AH10" s="176"/>
      <c r="AI10" s="537"/>
      <c r="AJ10" s="537"/>
      <c r="AK10" s="537"/>
      <c r="AL10" s="537"/>
      <c r="AM10" s="177"/>
      <c r="AN10" s="537"/>
      <c r="AO10" s="537"/>
      <c r="AP10" s="537"/>
      <c r="AQ10" s="537"/>
      <c r="AR10" s="537"/>
      <c r="AS10" s="537"/>
      <c r="AT10" s="177"/>
      <c r="AU10" s="177" t="s">
        <v>347</v>
      </c>
      <c r="AV10" s="177" t="s">
        <v>348</v>
      </c>
      <c r="AW10" s="537"/>
      <c r="AX10" s="537"/>
      <c r="AY10" s="537"/>
      <c r="AZ10" s="537"/>
      <c r="BA10" s="539"/>
      <c r="BB10" s="537"/>
      <c r="BC10" s="537"/>
      <c r="BD10" s="537"/>
      <c r="BE10" s="537"/>
      <c r="BF10" s="538"/>
      <c r="BG10" s="537"/>
      <c r="BH10" s="537"/>
      <c r="BI10" s="537"/>
      <c r="BJ10" s="537"/>
    </row>
    <row r="11" spans="1:72" s="46" customFormat="1" ht="199.5" customHeight="1" x14ac:dyDescent="0.25">
      <c r="A11" s="178"/>
      <c r="B11" s="544" t="s">
        <v>349</v>
      </c>
      <c r="C11" s="544">
        <v>1</v>
      </c>
      <c r="D11" s="545" t="s">
        <v>70</v>
      </c>
      <c r="E11" s="547" t="s">
        <v>71</v>
      </c>
      <c r="F11" s="544" t="s">
        <v>350</v>
      </c>
      <c r="G11" s="544" t="s">
        <v>351</v>
      </c>
      <c r="H11" s="549" t="s">
        <v>352</v>
      </c>
      <c r="I11" s="550"/>
      <c r="J11" s="550"/>
      <c r="K11" s="54" t="s">
        <v>72</v>
      </c>
      <c r="L11" s="554" t="s">
        <v>353</v>
      </c>
      <c r="M11" s="556" t="str">
        <f>IF(F11="gestion","impacto",IF(F11="corrupcion","impactocorrupcion",IF(F11="seguridad_de_la_informacion","impacto","")))</f>
        <v>impacto</v>
      </c>
      <c r="N11" s="557" t="s">
        <v>354</v>
      </c>
      <c r="O11" s="557" t="s">
        <v>125</v>
      </c>
      <c r="P11" s="556" t="str">
        <f>N11&amp;O11</f>
        <v>PosibleModerado</v>
      </c>
      <c r="Q11" s="569" t="str">
        <f>IFERROR(VLOOKUP(P11,[3]FORMULAS!$B$38:$C$62,2,FALSE),"")</f>
        <v>Riesgo alto</v>
      </c>
      <c r="R11" s="570" t="s">
        <v>355</v>
      </c>
      <c r="S11" s="551" t="s">
        <v>356</v>
      </c>
      <c r="T11" s="551"/>
      <c r="U11" s="55" t="s">
        <v>110</v>
      </c>
      <c r="V11" s="56">
        <f>IF(U11="Asignado",15,0)</f>
        <v>15</v>
      </c>
      <c r="W11" s="55" t="s">
        <v>111</v>
      </c>
      <c r="X11" s="56">
        <f>IF(W11="Adecuado",15,0)</f>
        <v>15</v>
      </c>
      <c r="Y11" s="55" t="s">
        <v>112</v>
      </c>
      <c r="Z11" s="56">
        <f>IF(Y11="Oportuna",15,0)</f>
        <v>15</v>
      </c>
      <c r="AA11" s="55" t="s">
        <v>113</v>
      </c>
      <c r="AB11" s="56">
        <f>IF(AA11="Prevenir",15,IF(AA11="Detectar",10,0))</f>
        <v>15</v>
      </c>
      <c r="AC11" s="55" t="s">
        <v>116</v>
      </c>
      <c r="AD11" s="56">
        <f>IF(AC11="Confiable",15,0)</f>
        <v>15</v>
      </c>
      <c r="AE11" s="55" t="s">
        <v>114</v>
      </c>
      <c r="AF11" s="56">
        <f>IF(AE11="Se investigan y resuelven oportunamente",15,0)</f>
        <v>15</v>
      </c>
      <c r="AG11" s="55" t="s">
        <v>115</v>
      </c>
      <c r="AH11" s="56">
        <f>IF(AG11="Completa",10,IF(AG11="incompleta",5,0))</f>
        <v>10</v>
      </c>
      <c r="AI11" s="57">
        <f t="shared" ref="AI11:AI18" si="0">V11+X11+Z11+AB11+AD11+AF11+AH11</f>
        <v>100</v>
      </c>
      <c r="AJ11" s="57" t="str">
        <f t="shared" ref="AJ11:AJ18" si="1">IF(AI11&gt;=96,"Fuerte",IF(AI11&gt;=86,"Moderado",IF(AI11&gt;=1,"Débil","")))</f>
        <v>Fuerte</v>
      </c>
      <c r="AK11" s="58" t="s">
        <v>357</v>
      </c>
      <c r="AL11" s="57" t="str">
        <f>IF(AK11="Siempre se ejecuta","Fuerte",IF(AK11="Algunas veces","Moderado",IF(AK11="no se ejecuta","Débil","")))</f>
        <v>Fuerte</v>
      </c>
      <c r="AM11" s="57" t="str">
        <f>AJ11&amp;AL11</f>
        <v>FuerteFuerte</v>
      </c>
      <c r="AN11" s="57" t="str">
        <f>IFERROR(VLOOKUP(AM11,[3]FORMULAS!$B$70:$D$78,3,FALSE),"")</f>
        <v>Fuerte</v>
      </c>
      <c r="AO11" s="190">
        <f>IF(AN11="fuerte",100,IF(AN11="Moderado",50,IF(AN11="débil",0,"")))</f>
        <v>100</v>
      </c>
      <c r="AP11" s="552">
        <f>IFERROR(AVERAGE(AO11:AO12),0)</f>
        <v>75</v>
      </c>
      <c r="AQ11" s="552" t="str">
        <f>IF(AP11&gt;=100,"Fuerte",IF(AP11&gt;=50,"Moderado",IF(AP11&gt;=1,"Débil","")))</f>
        <v>Moderado</v>
      </c>
      <c r="AR11" s="553" t="s">
        <v>358</v>
      </c>
      <c r="AS11" s="553" t="s">
        <v>359</v>
      </c>
      <c r="AT11" s="552" t="str">
        <f>+AQ11&amp;AR11&amp;AS11</f>
        <v>ModeradoDirectamenteIndirectamente</v>
      </c>
      <c r="AU11" s="552">
        <f>IFERROR(VLOOKUP(AT11,[3]FORMULAS!$B$95:$D$102,2,FALSE),0)</f>
        <v>1</v>
      </c>
      <c r="AV11" s="552">
        <f>IFERROR(VLOOKUP(AT11,[3]FORMULAS!$B$95:$D$102,3,FALSE),0)</f>
        <v>0</v>
      </c>
      <c r="AW11" s="557" t="s">
        <v>360</v>
      </c>
      <c r="AX11" s="557" t="s">
        <v>125</v>
      </c>
      <c r="AY11" s="556" t="str">
        <f>AW11&amp;AX11</f>
        <v>ImprobableModerado</v>
      </c>
      <c r="AZ11" s="568" t="str">
        <f>IFERROR(VLOOKUP(AY11,[3]FORMULAS!$B$38:$C$62,2,FALSE),"")</f>
        <v>Riesgo moderado</v>
      </c>
      <c r="BA11" s="569" t="s">
        <v>355</v>
      </c>
      <c r="BB11" s="179" t="s">
        <v>361</v>
      </c>
      <c r="BC11" s="179" t="s">
        <v>362</v>
      </c>
      <c r="BD11" s="179" t="s">
        <v>269</v>
      </c>
      <c r="BE11" s="180" t="s">
        <v>363</v>
      </c>
      <c r="BF11" s="181" t="s">
        <v>271</v>
      </c>
      <c r="BG11" s="558" t="s">
        <v>364</v>
      </c>
      <c r="BH11" s="558" t="s">
        <v>365</v>
      </c>
      <c r="BI11" s="558" t="s">
        <v>366</v>
      </c>
      <c r="BJ11" s="558" t="s">
        <v>367</v>
      </c>
    </row>
    <row r="12" spans="1:72" s="46" customFormat="1" ht="171.75" customHeight="1" x14ac:dyDescent="0.25">
      <c r="A12" s="178"/>
      <c r="B12" s="544"/>
      <c r="C12" s="544"/>
      <c r="D12" s="546"/>
      <c r="E12" s="548"/>
      <c r="F12" s="544"/>
      <c r="G12" s="544"/>
      <c r="H12" s="549"/>
      <c r="I12" s="550"/>
      <c r="J12" s="550"/>
      <c r="K12" s="138" t="s">
        <v>77</v>
      </c>
      <c r="L12" s="555"/>
      <c r="M12" s="556"/>
      <c r="N12" s="557"/>
      <c r="O12" s="557"/>
      <c r="P12" s="556"/>
      <c r="Q12" s="569"/>
      <c r="R12" s="570"/>
      <c r="S12" s="551" t="s">
        <v>368</v>
      </c>
      <c r="T12" s="560"/>
      <c r="U12" s="55" t="s">
        <v>110</v>
      </c>
      <c r="V12" s="56">
        <f t="shared" ref="V12" si="2">IF(U12="Asignado",15,0)</f>
        <v>15</v>
      </c>
      <c r="W12" s="55" t="s">
        <v>111</v>
      </c>
      <c r="X12" s="56">
        <f t="shared" ref="X12" si="3">IF(W12="Adecuado",15,0)</f>
        <v>15</v>
      </c>
      <c r="Y12" s="55" t="s">
        <v>112</v>
      </c>
      <c r="Z12" s="56">
        <f t="shared" ref="Z12" si="4">IF(Y12="Oportuna",15,0)</f>
        <v>15</v>
      </c>
      <c r="AA12" s="191" t="s">
        <v>121</v>
      </c>
      <c r="AB12" s="56">
        <f t="shared" ref="AB12" si="5">IF(AA12="Prevenir",15,IF(AA12="Detectar",10,0))</f>
        <v>10</v>
      </c>
      <c r="AC12" s="55" t="s">
        <v>116</v>
      </c>
      <c r="AD12" s="56">
        <f t="shared" ref="AD12" si="6">IF(AC12="Confiable",15,0)</f>
        <v>15</v>
      </c>
      <c r="AE12" s="55" t="s">
        <v>114</v>
      </c>
      <c r="AF12" s="56">
        <f t="shared" ref="AF12" si="7">IF(AE12="Se investigan y resuelven oportunamente",15,0)</f>
        <v>15</v>
      </c>
      <c r="AG12" s="55" t="s">
        <v>115</v>
      </c>
      <c r="AH12" s="56">
        <f t="shared" ref="AH12" si="8">IF(AG12="Completa",10,IF(AG12="incompleta",5,0))</f>
        <v>10</v>
      </c>
      <c r="AI12" s="190">
        <f>V12+X12+Z12+AB12+AD12+AF12+AH12</f>
        <v>95</v>
      </c>
      <c r="AJ12" s="57" t="str">
        <f t="shared" si="1"/>
        <v>Moderado</v>
      </c>
      <c r="AK12" s="58" t="s">
        <v>357</v>
      </c>
      <c r="AL12" s="57" t="str">
        <f t="shared" ref="AL12" si="9">IF(AK12="Siempre se ejecuta","Fuerte",IF(AK12="Algunas veces","Moderado",IF(AK12="no se ejecuta","Débil","")))</f>
        <v>Fuerte</v>
      </c>
      <c r="AM12" s="57" t="str">
        <f t="shared" ref="AM12" si="10">AJ12&amp;AL12</f>
        <v>ModeradoFuerte</v>
      </c>
      <c r="AN12" s="57" t="str">
        <f>IFERROR(VLOOKUP(AM12,[3]FORMULAS!$B$70:$D$78,3,FALSE),"")</f>
        <v>Moderado</v>
      </c>
      <c r="AO12" s="190">
        <f t="shared" ref="AO12" si="11">IF(AN12="fuerte",100,IF(AN12="Moderado",50,IF(AN12="débil",0,"")))</f>
        <v>50</v>
      </c>
      <c r="AP12" s="552"/>
      <c r="AQ12" s="552"/>
      <c r="AR12" s="553"/>
      <c r="AS12" s="553"/>
      <c r="AT12" s="552"/>
      <c r="AU12" s="552"/>
      <c r="AV12" s="552"/>
      <c r="AW12" s="557"/>
      <c r="AX12" s="557"/>
      <c r="AY12" s="556"/>
      <c r="AZ12" s="568"/>
      <c r="BA12" s="569"/>
      <c r="BB12" s="179" t="s">
        <v>369</v>
      </c>
      <c r="BC12" s="179" t="s">
        <v>370</v>
      </c>
      <c r="BD12" s="179" t="s">
        <v>269</v>
      </c>
      <c r="BE12" s="182" t="s">
        <v>275</v>
      </c>
      <c r="BF12" s="183" t="s">
        <v>276</v>
      </c>
      <c r="BG12" s="559"/>
      <c r="BH12" s="559"/>
      <c r="BI12" s="559"/>
      <c r="BJ12" s="559"/>
    </row>
    <row r="13" spans="1:72" s="46" customFormat="1" ht="135" customHeight="1" x14ac:dyDescent="0.25">
      <c r="B13" s="561" t="s">
        <v>349</v>
      </c>
      <c r="C13" s="561">
        <v>2</v>
      </c>
      <c r="D13" s="554" t="s">
        <v>371</v>
      </c>
      <c r="E13" s="564" t="s">
        <v>372</v>
      </c>
      <c r="F13" s="561" t="s">
        <v>350</v>
      </c>
      <c r="G13" s="561" t="s">
        <v>373</v>
      </c>
      <c r="H13" s="554" t="s">
        <v>352</v>
      </c>
      <c r="I13" s="566"/>
      <c r="J13" s="566"/>
      <c r="K13" s="128" t="s">
        <v>374</v>
      </c>
      <c r="L13" s="554" t="s">
        <v>375</v>
      </c>
      <c r="M13" s="577" t="str">
        <f>IF(F13="gestion","impacto",IF(F13="corrupcion","impactocorrupcion",IF(F13="seguridad_de_la_informacion","impacto","")))</f>
        <v>impacto</v>
      </c>
      <c r="N13" s="561" t="s">
        <v>354</v>
      </c>
      <c r="O13" s="561" t="s">
        <v>125</v>
      </c>
      <c r="P13" s="577" t="str">
        <f>N13&amp;O13</f>
        <v>PosibleModerado</v>
      </c>
      <c r="Q13" s="585" t="str">
        <f>IFERROR(VLOOKUP(P13,[3]FORMULAS!$B$38:$C$62,2,FALSE),"")</f>
        <v>Riesgo alto</v>
      </c>
      <c r="R13" s="585" t="s">
        <v>355</v>
      </c>
      <c r="S13" s="571" t="s">
        <v>376</v>
      </c>
      <c r="T13" s="572"/>
      <c r="U13" s="55" t="s">
        <v>110</v>
      </c>
      <c r="V13" s="56">
        <f>IF(U13="Asignado",15,0)</f>
        <v>15</v>
      </c>
      <c r="W13" s="55" t="s">
        <v>111</v>
      </c>
      <c r="X13" s="56">
        <f>IF(W13="Adecuado",15,0)</f>
        <v>15</v>
      </c>
      <c r="Y13" s="55" t="s">
        <v>112</v>
      </c>
      <c r="Z13" s="56">
        <f>IF(Y13="Oportuna",15,0)</f>
        <v>15</v>
      </c>
      <c r="AA13" s="55" t="s">
        <v>113</v>
      </c>
      <c r="AB13" s="56">
        <f>IF(AA13="Prevenir",15,IF(AA13="Detectar",10,0))</f>
        <v>15</v>
      </c>
      <c r="AC13" s="55" t="s">
        <v>116</v>
      </c>
      <c r="AD13" s="56">
        <f>IF(AC13="Confiable",15,0)</f>
        <v>15</v>
      </c>
      <c r="AE13" s="55" t="s">
        <v>114</v>
      </c>
      <c r="AF13" s="56">
        <f>IF(AE13="Se investigan y resuelven oportunamente",15,0)</f>
        <v>15</v>
      </c>
      <c r="AG13" s="55" t="s">
        <v>115</v>
      </c>
      <c r="AH13" s="56">
        <f>IF(AG13="Completa",10,IF(AG13="incompleta",5,0))</f>
        <v>10</v>
      </c>
      <c r="AI13" s="57">
        <f t="shared" si="0"/>
        <v>100</v>
      </c>
      <c r="AJ13" s="57" t="str">
        <f t="shared" si="1"/>
        <v>Fuerte</v>
      </c>
      <c r="AK13" s="58" t="s">
        <v>357</v>
      </c>
      <c r="AL13" s="57" t="str">
        <f>IF(AK13="Siempre se ejecuta","Fuerte",IF(AK13="Algunas veces","Moderado",IF(AK13="no se ejecuta","Débil","")))</f>
        <v>Fuerte</v>
      </c>
      <c r="AM13" s="57" t="str">
        <f>AJ13&amp;AL13</f>
        <v>FuerteFuerte</v>
      </c>
      <c r="AN13" s="57" t="str">
        <f>IFERROR(VLOOKUP(AM13,[3]FORMULAS!$B$70:$D$78,3,FALSE),"")</f>
        <v>Fuerte</v>
      </c>
      <c r="AO13" s="190">
        <f>IF(AN13="fuerte",100,IF(AN13="Moderado",50,IF(AN13="débil",0,"")))</f>
        <v>100</v>
      </c>
      <c r="AP13" s="573">
        <f>IFERROR(AVERAGE(AO13:AO14),0)</f>
        <v>100</v>
      </c>
      <c r="AQ13" s="573" t="str">
        <f>IF(AP13&gt;=100,"Fuerte",IF(AP13&gt;=50,"Moderado",IF(AP13&gt;=1,"Débil","")))</f>
        <v>Fuerte</v>
      </c>
      <c r="AR13" s="575" t="s">
        <v>358</v>
      </c>
      <c r="AS13" s="575" t="s">
        <v>359</v>
      </c>
      <c r="AT13" s="573" t="str">
        <f>+AQ13&amp;AR13&amp;AS13</f>
        <v>FuerteDirectamenteIndirectamente</v>
      </c>
      <c r="AU13" s="573">
        <f>IFERROR(VLOOKUP(AT13,[3]FORMULAS!$B$95:$D$102,2,FALSE),0)</f>
        <v>2</v>
      </c>
      <c r="AV13" s="573">
        <f>IFERROR(VLOOKUP(AT13,[3]FORMULAS!$B$95:$D$102,3,FALSE),0)</f>
        <v>1</v>
      </c>
      <c r="AW13" s="561" t="s">
        <v>377</v>
      </c>
      <c r="AX13" s="561" t="s">
        <v>125</v>
      </c>
      <c r="AY13" s="577" t="str">
        <f>AW13&amp;AX13</f>
        <v>Rara vezModerado</v>
      </c>
      <c r="AZ13" s="583" t="str">
        <f>IFERROR(VLOOKUP(AY13,[3]FORMULAS!$B$38:$C$62,2,FALSE),"")</f>
        <v>Riesgo moderado</v>
      </c>
      <c r="BA13" s="585" t="s">
        <v>355</v>
      </c>
      <c r="BB13" s="184" t="s">
        <v>277</v>
      </c>
      <c r="BC13" s="184" t="s">
        <v>378</v>
      </c>
      <c r="BD13" s="184" t="s">
        <v>269</v>
      </c>
      <c r="BE13" s="185" t="s">
        <v>278</v>
      </c>
      <c r="BF13" s="182" t="s">
        <v>279</v>
      </c>
      <c r="BG13" s="587" t="s">
        <v>379</v>
      </c>
      <c r="BH13" s="587" t="s">
        <v>380</v>
      </c>
      <c r="BI13" s="587" t="s">
        <v>269</v>
      </c>
      <c r="BJ13" s="579" t="s">
        <v>381</v>
      </c>
      <c r="BT13" s="78" t="s">
        <v>382</v>
      </c>
    </row>
    <row r="14" spans="1:72" s="46" customFormat="1" ht="153" customHeight="1" x14ac:dyDescent="0.25">
      <c r="B14" s="562"/>
      <c r="C14" s="562"/>
      <c r="D14" s="563"/>
      <c r="E14" s="565"/>
      <c r="F14" s="562"/>
      <c r="G14" s="562"/>
      <c r="H14" s="563"/>
      <c r="I14" s="567"/>
      <c r="J14" s="567"/>
      <c r="K14" s="138" t="s">
        <v>86</v>
      </c>
      <c r="L14" s="563"/>
      <c r="M14" s="578"/>
      <c r="N14" s="562"/>
      <c r="O14" s="562"/>
      <c r="P14" s="578"/>
      <c r="Q14" s="586"/>
      <c r="R14" s="586"/>
      <c r="S14" s="580" t="s">
        <v>383</v>
      </c>
      <c r="T14" s="581"/>
      <c r="U14" s="55" t="s">
        <v>110</v>
      </c>
      <c r="V14" s="56">
        <f t="shared" ref="V14" si="12">IF(U14="Asignado",15,0)</f>
        <v>15</v>
      </c>
      <c r="W14" s="55" t="s">
        <v>111</v>
      </c>
      <c r="X14" s="56">
        <f t="shared" ref="X14" si="13">IF(W14="Adecuado",15,0)</f>
        <v>15</v>
      </c>
      <c r="Y14" s="55" t="s">
        <v>112</v>
      </c>
      <c r="Z14" s="56">
        <f t="shared" ref="Z14" si="14">IF(Y14="Oportuna",15,0)</f>
        <v>15</v>
      </c>
      <c r="AA14" s="55" t="s">
        <v>113</v>
      </c>
      <c r="AB14" s="56">
        <f t="shared" ref="AB14" si="15">IF(AA14="Prevenir",15,IF(AA14="Detectar",10,0))</f>
        <v>15</v>
      </c>
      <c r="AC14" s="55" t="s">
        <v>116</v>
      </c>
      <c r="AD14" s="56">
        <f t="shared" ref="AD14" si="16">IF(AC14="Confiable",15,0)</f>
        <v>15</v>
      </c>
      <c r="AE14" s="55" t="s">
        <v>114</v>
      </c>
      <c r="AF14" s="56">
        <f t="shared" ref="AF14" si="17">IF(AE14="Se investigan y resuelven oportunamente",15,0)</f>
        <v>15</v>
      </c>
      <c r="AG14" s="55" t="s">
        <v>115</v>
      </c>
      <c r="AH14" s="56">
        <f t="shared" ref="AH14" si="18">IF(AG14="Completa",10,IF(AG14="incompleta",5,0))</f>
        <v>10</v>
      </c>
      <c r="AI14" s="57">
        <f t="shared" si="0"/>
        <v>100</v>
      </c>
      <c r="AJ14" s="57" t="str">
        <f t="shared" si="1"/>
        <v>Fuerte</v>
      </c>
      <c r="AK14" s="58" t="s">
        <v>357</v>
      </c>
      <c r="AL14" s="57" t="str">
        <f t="shared" ref="AL14" si="19">IF(AK14="Siempre se ejecuta","Fuerte",IF(AK14="Algunas veces","Moderado",IF(AK14="no se ejecuta","Débil","")))</f>
        <v>Fuerte</v>
      </c>
      <c r="AM14" s="57" t="str">
        <f t="shared" ref="AM14" si="20">AJ14&amp;AL14</f>
        <v>FuerteFuerte</v>
      </c>
      <c r="AN14" s="57" t="str">
        <f>IFERROR(VLOOKUP(AM14,[3]FORMULAS!$B$70:$D$78,3,FALSE),"")</f>
        <v>Fuerte</v>
      </c>
      <c r="AO14" s="190">
        <f t="shared" ref="AO14" si="21">IF(AN14="fuerte",100,IF(AN14="Moderado",50,IF(AN14="débil",0,"")))</f>
        <v>100</v>
      </c>
      <c r="AP14" s="574"/>
      <c r="AQ14" s="574"/>
      <c r="AR14" s="576"/>
      <c r="AS14" s="576"/>
      <c r="AT14" s="574"/>
      <c r="AU14" s="574"/>
      <c r="AV14" s="574"/>
      <c r="AW14" s="562"/>
      <c r="AX14" s="562"/>
      <c r="AY14" s="578"/>
      <c r="AZ14" s="584"/>
      <c r="BA14" s="586"/>
      <c r="BB14" s="184" t="s">
        <v>280</v>
      </c>
      <c r="BC14" s="184" t="s">
        <v>384</v>
      </c>
      <c r="BD14" s="184" t="s">
        <v>269</v>
      </c>
      <c r="BE14" s="185" t="s">
        <v>281</v>
      </c>
      <c r="BF14" s="185" t="s">
        <v>385</v>
      </c>
      <c r="BG14" s="587"/>
      <c r="BH14" s="587"/>
      <c r="BI14" s="587"/>
      <c r="BJ14" s="579"/>
    </row>
    <row r="15" spans="1:72" s="46" customFormat="1" ht="153" customHeight="1" x14ac:dyDescent="0.25">
      <c r="B15" s="561" t="s">
        <v>349</v>
      </c>
      <c r="C15" s="561">
        <v>3</v>
      </c>
      <c r="D15" s="554" t="s">
        <v>90</v>
      </c>
      <c r="E15" s="554" t="s">
        <v>91</v>
      </c>
      <c r="F15" s="561" t="s">
        <v>350</v>
      </c>
      <c r="G15" s="561" t="s">
        <v>351</v>
      </c>
      <c r="H15" s="554" t="s">
        <v>352</v>
      </c>
      <c r="I15" s="566"/>
      <c r="J15" s="566"/>
      <c r="K15" s="139" t="s">
        <v>92</v>
      </c>
      <c r="L15" s="554" t="s">
        <v>386</v>
      </c>
      <c r="M15" s="577" t="str">
        <f>IF(F15="gestion","impacto",IF(F15="corrupcion","impactocorrupcion",IF(F15="seguridad_de_la_informacion","impacto","")))</f>
        <v>impacto</v>
      </c>
      <c r="N15" s="561" t="s">
        <v>354</v>
      </c>
      <c r="O15" s="561" t="s">
        <v>387</v>
      </c>
      <c r="P15" s="577" t="str">
        <f t="shared" ref="P15" si="22">N15&amp;O15</f>
        <v>PosibleMenor</v>
      </c>
      <c r="Q15" s="585" t="str">
        <f>IFERROR(VLOOKUP(P15,[3]FORMULAS!$B$38:$C$62,2,FALSE),"")</f>
        <v>Riesgo moderado</v>
      </c>
      <c r="R15" s="585" t="s">
        <v>355</v>
      </c>
      <c r="S15" s="580" t="s">
        <v>388</v>
      </c>
      <c r="T15" s="581"/>
      <c r="U15" s="55" t="s">
        <v>110</v>
      </c>
      <c r="V15" s="56">
        <f>IF(U15="Asignado",15,0)</f>
        <v>15</v>
      </c>
      <c r="W15" s="55" t="s">
        <v>111</v>
      </c>
      <c r="X15" s="56">
        <f>IF(W15="Adecuado",15,0)</f>
        <v>15</v>
      </c>
      <c r="Y15" s="55" t="s">
        <v>112</v>
      </c>
      <c r="Z15" s="56">
        <f>IF(Y15="Oportuna",15,0)</f>
        <v>15</v>
      </c>
      <c r="AA15" s="55" t="s">
        <v>113</v>
      </c>
      <c r="AB15" s="56">
        <f>IF(AA15="Prevenir",15,IF(AA15="Detectar",10,0))</f>
        <v>15</v>
      </c>
      <c r="AC15" s="55" t="s">
        <v>116</v>
      </c>
      <c r="AD15" s="56">
        <f>IF(AC15="Confiable",15,0)</f>
        <v>15</v>
      </c>
      <c r="AE15" s="55" t="s">
        <v>114</v>
      </c>
      <c r="AF15" s="56">
        <f>IF(AE15="Se investigan y resuelven oportunamente",15,0)</f>
        <v>15</v>
      </c>
      <c r="AG15" s="55" t="s">
        <v>115</v>
      </c>
      <c r="AH15" s="56">
        <f>IF(AG15="Completa",10,IF(AG15="incompleta",5,0))</f>
        <v>10</v>
      </c>
      <c r="AI15" s="57">
        <f t="shared" si="0"/>
        <v>100</v>
      </c>
      <c r="AJ15" s="57" t="str">
        <f t="shared" si="1"/>
        <v>Fuerte</v>
      </c>
      <c r="AK15" s="58" t="s">
        <v>357</v>
      </c>
      <c r="AL15" s="57" t="str">
        <f>IF(AK15="Siempre se ejecuta","Fuerte",IF(AK15="Algunas veces","Moderado",IF(AK15="no se ejecuta","Débil","")))</f>
        <v>Fuerte</v>
      </c>
      <c r="AM15" s="57" t="str">
        <f>AJ15&amp;AL15</f>
        <v>FuerteFuerte</v>
      </c>
      <c r="AN15" s="57" t="str">
        <f>IFERROR(VLOOKUP(AM15,[3]FORMULAS!$B$70:$D$78,3,FALSE),"")</f>
        <v>Fuerte</v>
      </c>
      <c r="AO15" s="190">
        <f>IF(AN15="fuerte",100,IF(AN15="Moderado",50,IF(AN15="débil",0,"")))</f>
        <v>100</v>
      </c>
      <c r="AP15" s="573">
        <f>IFERROR(AVERAGE(AO15:AO16),0)</f>
        <v>100</v>
      </c>
      <c r="AQ15" s="573" t="str">
        <f>IF(AP15&gt;=100,"Fuerte",IF(AP15&gt;=50,"Moderado",IF(AP15&gt;=1,"Débil","")))</f>
        <v>Fuerte</v>
      </c>
      <c r="AR15" s="575" t="s">
        <v>358</v>
      </c>
      <c r="AS15" s="575" t="s">
        <v>359</v>
      </c>
      <c r="AT15" s="573" t="str">
        <f>+AQ15&amp;AR15&amp;AS15</f>
        <v>FuerteDirectamenteIndirectamente</v>
      </c>
      <c r="AU15" s="573">
        <f>IFERROR(VLOOKUP(AT15,[3]FORMULAS!$B$95:$D$102,2,FALSE),0)</f>
        <v>2</v>
      </c>
      <c r="AV15" s="573">
        <f>IFERROR(VLOOKUP(AT15,[3]FORMULAS!$B$95:$D$102,3,FALSE),0)</f>
        <v>1</v>
      </c>
      <c r="AW15" s="561" t="s">
        <v>377</v>
      </c>
      <c r="AX15" s="561" t="s">
        <v>389</v>
      </c>
      <c r="AY15" s="577" t="str">
        <f>AW15&amp;AX15</f>
        <v>Rara vezInsignificante</v>
      </c>
      <c r="AZ15" s="583" t="str">
        <f>IFERROR(VLOOKUP(AY15,[3]FORMULAS!$B$38:$C$62,2,FALSE),"")</f>
        <v>Riesgo bajo</v>
      </c>
      <c r="BA15" s="585" t="s">
        <v>390</v>
      </c>
      <c r="BB15" s="184"/>
      <c r="BC15" s="184"/>
      <c r="BD15" s="184"/>
      <c r="BE15" s="185"/>
      <c r="BF15" s="185"/>
      <c r="BG15" s="593" t="s">
        <v>391</v>
      </c>
      <c r="BH15" s="593" t="s">
        <v>392</v>
      </c>
      <c r="BI15" s="593" t="s">
        <v>393</v>
      </c>
      <c r="BJ15" s="588" t="s">
        <v>394</v>
      </c>
    </row>
    <row r="16" spans="1:72" s="46" customFormat="1" ht="171.75" customHeight="1" x14ac:dyDescent="0.25">
      <c r="B16" s="582"/>
      <c r="C16" s="562"/>
      <c r="D16" s="563"/>
      <c r="E16" s="563"/>
      <c r="F16" s="562"/>
      <c r="G16" s="562"/>
      <c r="H16" s="563"/>
      <c r="I16" s="567"/>
      <c r="J16" s="567"/>
      <c r="K16" s="139" t="s">
        <v>96</v>
      </c>
      <c r="L16" s="563"/>
      <c r="M16" s="578"/>
      <c r="N16" s="562"/>
      <c r="O16" s="562"/>
      <c r="P16" s="578"/>
      <c r="Q16" s="586"/>
      <c r="R16" s="586"/>
      <c r="S16" s="580" t="s">
        <v>395</v>
      </c>
      <c r="T16" s="581"/>
      <c r="U16" s="55" t="s">
        <v>110</v>
      </c>
      <c r="V16" s="56">
        <f t="shared" ref="V16" si="23">IF(U16="Asignado",15,0)</f>
        <v>15</v>
      </c>
      <c r="W16" s="55" t="s">
        <v>111</v>
      </c>
      <c r="X16" s="56">
        <f t="shared" ref="X16" si="24">IF(W16="Adecuado",15,0)</f>
        <v>15</v>
      </c>
      <c r="Y16" s="55" t="s">
        <v>112</v>
      </c>
      <c r="Z16" s="56">
        <f t="shared" ref="Z16" si="25">IF(Y16="Oportuna",15,0)</f>
        <v>15</v>
      </c>
      <c r="AA16" s="55" t="s">
        <v>113</v>
      </c>
      <c r="AB16" s="56">
        <f t="shared" ref="AB16" si="26">IF(AA16="Prevenir",15,IF(AA16="Detectar",10,0))</f>
        <v>15</v>
      </c>
      <c r="AC16" s="55" t="s">
        <v>116</v>
      </c>
      <c r="AD16" s="56">
        <f t="shared" ref="AD16" si="27">IF(AC16="Confiable",15,0)</f>
        <v>15</v>
      </c>
      <c r="AE16" s="55" t="s">
        <v>114</v>
      </c>
      <c r="AF16" s="56">
        <f t="shared" ref="AF16" si="28">IF(AE16="Se investigan y resuelven oportunamente",15,0)</f>
        <v>15</v>
      </c>
      <c r="AG16" s="55" t="s">
        <v>115</v>
      </c>
      <c r="AH16" s="56">
        <f t="shared" ref="AH16" si="29">IF(AG16="Completa",10,IF(AG16="incompleta",5,0))</f>
        <v>10</v>
      </c>
      <c r="AI16" s="57">
        <f t="shared" si="0"/>
        <v>100</v>
      </c>
      <c r="AJ16" s="57" t="str">
        <f t="shared" si="1"/>
        <v>Fuerte</v>
      </c>
      <c r="AK16" s="58" t="s">
        <v>357</v>
      </c>
      <c r="AL16" s="57" t="str">
        <f t="shared" ref="AL16" si="30">IF(AK16="Siempre se ejecuta","Fuerte",IF(AK16="Algunas veces","Moderado",IF(AK16="no se ejecuta","Débil","")))</f>
        <v>Fuerte</v>
      </c>
      <c r="AM16" s="57" t="str">
        <f t="shared" ref="AM16" si="31">AJ16&amp;AL16</f>
        <v>FuerteFuerte</v>
      </c>
      <c r="AN16" s="57" t="str">
        <f>IFERROR(VLOOKUP(AM16,[3]FORMULAS!$B$70:$D$78,3,FALSE),"")</f>
        <v>Fuerte</v>
      </c>
      <c r="AO16" s="190">
        <f t="shared" ref="AO16" si="32">IF(AN16="fuerte",100,IF(AN16="Moderado",50,IF(AN16="débil",0,"")))</f>
        <v>100</v>
      </c>
      <c r="AP16" s="574"/>
      <c r="AQ16" s="574"/>
      <c r="AR16" s="576"/>
      <c r="AS16" s="576"/>
      <c r="AT16" s="574"/>
      <c r="AU16" s="574"/>
      <c r="AV16" s="574"/>
      <c r="AW16" s="562"/>
      <c r="AX16" s="562"/>
      <c r="AY16" s="578"/>
      <c r="AZ16" s="584"/>
      <c r="BA16" s="586"/>
      <c r="BB16" s="184"/>
      <c r="BC16" s="184"/>
      <c r="BD16" s="184"/>
      <c r="BE16" s="185"/>
      <c r="BF16" s="185"/>
      <c r="BG16" s="594"/>
      <c r="BH16" s="594"/>
      <c r="BI16" s="594"/>
      <c r="BJ16" s="589"/>
    </row>
    <row r="17" spans="2:62" s="46" customFormat="1" ht="172.5" customHeight="1" x14ac:dyDescent="0.25">
      <c r="B17" s="557" t="s">
        <v>349</v>
      </c>
      <c r="C17" s="557">
        <v>4</v>
      </c>
      <c r="D17" s="590" t="s">
        <v>248</v>
      </c>
      <c r="E17" s="545" t="s">
        <v>396</v>
      </c>
      <c r="F17" s="557" t="s">
        <v>350</v>
      </c>
      <c r="G17" s="557" t="s">
        <v>397</v>
      </c>
      <c r="H17" s="592" t="s">
        <v>352</v>
      </c>
      <c r="I17" s="550"/>
      <c r="J17" s="550"/>
      <c r="K17" s="186" t="s">
        <v>398</v>
      </c>
      <c r="L17" s="595" t="s">
        <v>399</v>
      </c>
      <c r="M17" s="556" t="str">
        <f t="shared" ref="M17" si="33">IF(F17="gestion","impacto",IF(F17="corrupcion","impactocorrupcion",IF(F17="seguridad_de_la_informacion","impacto","")))</f>
        <v>impacto</v>
      </c>
      <c r="N17" s="557" t="s">
        <v>360</v>
      </c>
      <c r="O17" s="557" t="s">
        <v>389</v>
      </c>
      <c r="P17" s="556" t="str">
        <f t="shared" ref="P17" si="34">N17&amp;O17</f>
        <v>ImprobableInsignificante</v>
      </c>
      <c r="Q17" s="569" t="str">
        <f>IFERROR(VLOOKUP(P17,[3]FORMULAS!$B$38:$C$62,2,FALSE),"")</f>
        <v>Riesgo bajo</v>
      </c>
      <c r="R17" s="569" t="s">
        <v>390</v>
      </c>
      <c r="S17" s="580" t="s">
        <v>400</v>
      </c>
      <c r="T17" s="581"/>
      <c r="U17" s="55" t="s">
        <v>110</v>
      </c>
      <c r="V17" s="56">
        <f>IF(U17="Asignado",15,0)</f>
        <v>15</v>
      </c>
      <c r="W17" s="55" t="s">
        <v>111</v>
      </c>
      <c r="X17" s="56">
        <f>IF(W17="Adecuado",15,0)</f>
        <v>15</v>
      </c>
      <c r="Y17" s="55" t="s">
        <v>112</v>
      </c>
      <c r="Z17" s="56">
        <f>IF(Y17="Oportuna",15,0)</f>
        <v>15</v>
      </c>
      <c r="AA17" s="55" t="s">
        <v>121</v>
      </c>
      <c r="AB17" s="56">
        <f>IF(AA17="Prevenir",15,IF(AA17="Detectar",10,0))</f>
        <v>10</v>
      </c>
      <c r="AC17" s="55" t="s">
        <v>116</v>
      </c>
      <c r="AD17" s="56">
        <f>IF(AC17="Confiable",15,0)</f>
        <v>15</v>
      </c>
      <c r="AE17" s="55" t="s">
        <v>114</v>
      </c>
      <c r="AF17" s="56">
        <f>IF(AE17="Se investigan y resuelven oportunamente",15,0)</f>
        <v>15</v>
      </c>
      <c r="AG17" s="55" t="s">
        <v>115</v>
      </c>
      <c r="AH17" s="56">
        <f>IF(AG17="Completa",10,IF(AG17="incompleta",5,0))</f>
        <v>10</v>
      </c>
      <c r="AI17" s="57">
        <f t="shared" si="0"/>
        <v>95</v>
      </c>
      <c r="AJ17" s="57" t="str">
        <f t="shared" si="1"/>
        <v>Moderado</v>
      </c>
      <c r="AK17" s="58" t="s">
        <v>401</v>
      </c>
      <c r="AL17" s="57" t="str">
        <f>IF(AK17="Siempre se ejecuta","Fuerte",IF(AK17="Algunas veces","Moderado",IF(AK17="no se ejecuta","Débil","")))</f>
        <v>Moderado</v>
      </c>
      <c r="AM17" s="57" t="str">
        <f>AJ17&amp;AL17</f>
        <v>ModeradoModerado</v>
      </c>
      <c r="AN17" s="57" t="str">
        <f>IFERROR(VLOOKUP(AM17,[3]FORMULAS!$B$70:$D$78,3,FALSE),"")</f>
        <v>Moderado</v>
      </c>
      <c r="AO17" s="57">
        <f>IF(AN17="fuerte",100,IF(AN17="Moderado",50,IF(AN17="débil",0,"")))</f>
        <v>50</v>
      </c>
      <c r="AP17" s="552">
        <f>IFERROR(AVERAGE(AO17:AO18),0)</f>
        <v>50</v>
      </c>
      <c r="AQ17" s="552" t="str">
        <f>IF(AP17&gt;=100,"Fuerte",IF(AP17&gt;=50,"Moderado",IF(AP17&gt;=1,"Débil","")))</f>
        <v>Moderado</v>
      </c>
      <c r="AR17" s="553" t="s">
        <v>358</v>
      </c>
      <c r="AS17" s="553" t="s">
        <v>359</v>
      </c>
      <c r="AT17" s="552" t="str">
        <f>+AQ17&amp;AR17&amp;AS17</f>
        <v>ModeradoDirectamenteIndirectamente</v>
      </c>
      <c r="AU17" s="552">
        <f>IFERROR(VLOOKUP(AT17,[3]FORMULAS!$B$95:$D$102,2,FALSE),0)</f>
        <v>1</v>
      </c>
      <c r="AV17" s="552">
        <f>IFERROR(VLOOKUP(AT17,[3]FORMULAS!$B$95:$D$102,3,FALSE),0)</f>
        <v>0</v>
      </c>
      <c r="AW17" s="557" t="s">
        <v>377</v>
      </c>
      <c r="AX17" s="557" t="s">
        <v>389</v>
      </c>
      <c r="AY17" s="556" t="str">
        <f>AW17&amp;AX17</f>
        <v>Rara vezInsignificante</v>
      </c>
      <c r="AZ17" s="568" t="str">
        <f>IFERROR(VLOOKUP(AY17,[3]FORMULAS!$B$38:$C$62,2,FALSE),"")</f>
        <v>Riesgo bajo</v>
      </c>
      <c r="BA17" s="569" t="s">
        <v>390</v>
      </c>
      <c r="BB17" s="184" t="s">
        <v>284</v>
      </c>
      <c r="BC17" s="187" t="s">
        <v>402</v>
      </c>
      <c r="BD17" s="187" t="s">
        <v>285</v>
      </c>
      <c r="BE17" s="185" t="s">
        <v>286</v>
      </c>
      <c r="BF17" s="188" t="s">
        <v>287</v>
      </c>
      <c r="BG17" s="601" t="s">
        <v>403</v>
      </c>
      <c r="BH17" s="601" t="s">
        <v>404</v>
      </c>
      <c r="BI17" s="601" t="s">
        <v>405</v>
      </c>
      <c r="BJ17" s="597" t="s">
        <v>394</v>
      </c>
    </row>
    <row r="18" spans="2:62" s="46" customFormat="1" ht="120.2" customHeight="1" x14ac:dyDescent="0.25">
      <c r="B18" s="557"/>
      <c r="C18" s="557"/>
      <c r="D18" s="591"/>
      <c r="E18" s="546"/>
      <c r="F18" s="557"/>
      <c r="G18" s="557"/>
      <c r="H18" s="592"/>
      <c r="I18" s="550"/>
      <c r="J18" s="550"/>
      <c r="K18" s="189" t="s">
        <v>406</v>
      </c>
      <c r="L18" s="596"/>
      <c r="M18" s="556"/>
      <c r="N18" s="557"/>
      <c r="O18" s="557"/>
      <c r="P18" s="556"/>
      <c r="Q18" s="569"/>
      <c r="R18" s="569"/>
      <c r="S18" s="599" t="s">
        <v>407</v>
      </c>
      <c r="T18" s="600"/>
      <c r="U18" s="55" t="s">
        <v>110</v>
      </c>
      <c r="V18" s="56">
        <f t="shared" ref="V18" si="35">IF(U18="Asignado",15,0)</f>
        <v>15</v>
      </c>
      <c r="W18" s="55" t="s">
        <v>111</v>
      </c>
      <c r="X18" s="56">
        <f t="shared" ref="X18" si="36">IF(W18="Adecuado",15,0)</f>
        <v>15</v>
      </c>
      <c r="Y18" s="55" t="s">
        <v>112</v>
      </c>
      <c r="Z18" s="56">
        <f t="shared" ref="Z18" si="37">IF(Y18="Oportuna",15,0)</f>
        <v>15</v>
      </c>
      <c r="AA18" s="55" t="s">
        <v>121</v>
      </c>
      <c r="AB18" s="56">
        <f t="shared" ref="AB18" si="38">IF(AA18="Prevenir",15,IF(AA18="Detectar",10,0))</f>
        <v>10</v>
      </c>
      <c r="AC18" s="55" t="s">
        <v>116</v>
      </c>
      <c r="AD18" s="56">
        <f t="shared" ref="AD18" si="39">IF(AC18="Confiable",15,0)</f>
        <v>15</v>
      </c>
      <c r="AE18" s="55" t="s">
        <v>114</v>
      </c>
      <c r="AF18" s="56">
        <f t="shared" ref="AF18" si="40">IF(AE18="Se investigan y resuelven oportunamente",15,0)</f>
        <v>15</v>
      </c>
      <c r="AG18" s="55" t="s">
        <v>115</v>
      </c>
      <c r="AH18" s="56">
        <f t="shared" ref="AH18" si="41">IF(AG18="Completa",10,IF(AG18="incompleta",5,0))</f>
        <v>10</v>
      </c>
      <c r="AI18" s="57">
        <f t="shared" si="0"/>
        <v>95</v>
      </c>
      <c r="AJ18" s="57" t="str">
        <f t="shared" si="1"/>
        <v>Moderado</v>
      </c>
      <c r="AK18" s="58" t="s">
        <v>401</v>
      </c>
      <c r="AL18" s="57" t="str">
        <f t="shared" ref="AL18" si="42">IF(AK18="Siempre se ejecuta","Fuerte",IF(AK18="Algunas veces","Moderado",IF(AK18="no se ejecuta","Débil","")))</f>
        <v>Moderado</v>
      </c>
      <c r="AM18" s="57" t="str">
        <f t="shared" ref="AM18" si="43">AJ18&amp;AL18</f>
        <v>ModeradoModerado</v>
      </c>
      <c r="AN18" s="57" t="str">
        <f>IFERROR(VLOOKUP(AM18,[3]FORMULAS!$B$70:$D$78,3,FALSE),"")</f>
        <v>Moderado</v>
      </c>
      <c r="AO18" s="57">
        <f t="shared" ref="AO18" si="44">IF(AN18="fuerte",100,IF(AN18="Moderado",50,IF(AN18="débil",0,"")))</f>
        <v>50</v>
      </c>
      <c r="AP18" s="552"/>
      <c r="AQ18" s="552"/>
      <c r="AR18" s="553"/>
      <c r="AS18" s="553"/>
      <c r="AT18" s="552"/>
      <c r="AU18" s="552"/>
      <c r="AV18" s="552"/>
      <c r="AW18" s="557"/>
      <c r="AX18" s="557"/>
      <c r="AY18" s="556"/>
      <c r="AZ18" s="568"/>
      <c r="BA18" s="569"/>
      <c r="BB18" s="184" t="s">
        <v>288</v>
      </c>
      <c r="BC18" s="187" t="s">
        <v>408</v>
      </c>
      <c r="BD18" s="187" t="s">
        <v>285</v>
      </c>
      <c r="BE18" s="185" t="s">
        <v>286</v>
      </c>
      <c r="BF18" s="188" t="s">
        <v>289</v>
      </c>
      <c r="BG18" s="602"/>
      <c r="BH18" s="602"/>
      <c r="BI18" s="602"/>
      <c r="BJ18" s="598"/>
    </row>
    <row r="19" spans="2:62" s="43" customFormat="1" ht="11.25" customHeight="1" x14ac:dyDescent="0.25">
      <c r="D19" s="86"/>
      <c r="E19" s="86"/>
      <c r="F19" s="87"/>
      <c r="G19" s="87"/>
      <c r="H19" s="86"/>
      <c r="I19" s="86"/>
      <c r="J19" s="86"/>
      <c r="K19" s="87"/>
      <c r="L19" s="87"/>
      <c r="M19" s="87"/>
      <c r="N19" s="87"/>
      <c r="O19" s="87"/>
      <c r="P19" s="87"/>
      <c r="Q19" s="44"/>
      <c r="R19" s="44"/>
      <c r="S19" s="88"/>
      <c r="T19" s="88"/>
      <c r="U19" s="87"/>
      <c r="V19" s="87"/>
      <c r="W19" s="87"/>
      <c r="X19" s="87"/>
      <c r="Y19" s="87"/>
      <c r="Z19" s="87"/>
      <c r="AA19" s="87"/>
      <c r="AB19" s="87"/>
      <c r="AC19" s="87"/>
      <c r="AD19" s="87"/>
      <c r="AE19" s="87"/>
      <c r="AF19" s="87"/>
      <c r="AG19" s="87"/>
      <c r="AH19" s="87"/>
      <c r="AI19" s="89"/>
      <c r="AJ19" s="89"/>
      <c r="AK19" s="89"/>
      <c r="AL19" s="89"/>
      <c r="AM19" s="89"/>
      <c r="AN19" s="89"/>
      <c r="AO19" s="89"/>
      <c r="AP19" s="89"/>
      <c r="AQ19" s="89"/>
      <c r="AR19" s="89"/>
      <c r="AS19" s="89"/>
      <c r="AT19" s="89"/>
      <c r="AU19" s="89"/>
      <c r="AV19" s="89"/>
      <c r="AW19" s="87"/>
      <c r="AX19" s="87"/>
      <c r="AY19" s="44"/>
      <c r="AZ19" s="44"/>
      <c r="BA19" s="44"/>
      <c r="BB19" s="44"/>
      <c r="BC19" s="44"/>
      <c r="BD19" s="44"/>
    </row>
    <row r="20" spans="2:62" s="43" customFormat="1" ht="11.25" customHeight="1" x14ac:dyDescent="0.25">
      <c r="D20" s="86"/>
      <c r="E20" s="86"/>
      <c r="F20" s="87"/>
      <c r="G20" s="87"/>
      <c r="H20" s="86"/>
      <c r="I20" s="86"/>
      <c r="J20" s="86"/>
      <c r="K20" s="87"/>
      <c r="L20" s="87"/>
      <c r="M20" s="87"/>
      <c r="N20" s="87"/>
      <c r="O20" s="87"/>
      <c r="P20" s="87"/>
      <c r="Q20" s="44"/>
      <c r="R20" s="44"/>
      <c r="S20" s="88"/>
      <c r="T20" s="88"/>
      <c r="U20" s="87"/>
      <c r="V20" s="87"/>
      <c r="W20" s="87"/>
      <c r="X20" s="87"/>
      <c r="Y20" s="87"/>
      <c r="Z20" s="87"/>
      <c r="AA20" s="87"/>
      <c r="AB20" s="87"/>
      <c r="AC20" s="87"/>
      <c r="AD20" s="87"/>
      <c r="AE20" s="87"/>
      <c r="AF20" s="87"/>
      <c r="AG20" s="87"/>
      <c r="AH20" s="87"/>
      <c r="AI20" s="89"/>
      <c r="AJ20" s="89"/>
      <c r="AK20" s="89"/>
      <c r="AM20" s="89"/>
      <c r="AP20" s="89"/>
      <c r="AQ20" s="89"/>
      <c r="AR20" s="89"/>
      <c r="AS20" s="89"/>
      <c r="AT20" s="89"/>
      <c r="AU20" s="89"/>
      <c r="AV20" s="89"/>
      <c r="AW20" s="87"/>
      <c r="AX20" s="87"/>
      <c r="AY20" s="44"/>
      <c r="AZ20" s="44"/>
      <c r="BA20" s="44"/>
      <c r="BB20" s="44"/>
      <c r="BC20" s="44"/>
      <c r="BD20" s="44"/>
    </row>
    <row r="21" spans="2:62" x14ac:dyDescent="0.25">
      <c r="E21" s="90"/>
      <c r="H21" s="90"/>
      <c r="I21" s="90"/>
      <c r="J21" s="90"/>
    </row>
    <row r="22" spans="2:62" x14ac:dyDescent="0.25">
      <c r="E22" s="90"/>
      <c r="H22" s="90"/>
      <c r="I22" s="90"/>
      <c r="J22" s="90"/>
    </row>
    <row r="23" spans="2:62" x14ac:dyDescent="0.25">
      <c r="E23" s="90"/>
      <c r="H23" s="90"/>
      <c r="I23" s="90"/>
      <c r="J23" s="90"/>
    </row>
    <row r="24" spans="2:62" x14ac:dyDescent="0.25">
      <c r="E24" s="90"/>
      <c r="H24" s="90"/>
      <c r="I24" s="90"/>
      <c r="J24" s="90"/>
    </row>
    <row r="25" spans="2:62" x14ac:dyDescent="0.25">
      <c r="E25" s="90"/>
      <c r="H25" s="90"/>
      <c r="I25" s="90"/>
      <c r="J25" s="90"/>
    </row>
    <row r="26" spans="2:62" x14ac:dyDescent="0.25">
      <c r="E26" s="90"/>
      <c r="H26" s="90"/>
      <c r="I26" s="90"/>
      <c r="J26" s="90"/>
    </row>
    <row r="27" spans="2:62" x14ac:dyDescent="0.25">
      <c r="E27" s="90"/>
      <c r="H27" s="90"/>
      <c r="I27" s="90"/>
      <c r="J27" s="90"/>
    </row>
    <row r="28" spans="2:62" x14ac:dyDescent="0.25">
      <c r="E28" s="90"/>
      <c r="H28" s="90"/>
      <c r="I28" s="90"/>
      <c r="J28" s="90"/>
    </row>
    <row r="29" spans="2:62" x14ac:dyDescent="0.25">
      <c r="E29" s="90"/>
      <c r="H29" s="90"/>
      <c r="I29" s="90"/>
      <c r="J29" s="90"/>
    </row>
    <row r="30" spans="2:62" x14ac:dyDescent="0.25">
      <c r="E30" s="90"/>
      <c r="H30" s="90"/>
      <c r="I30" s="90"/>
      <c r="J30" s="90"/>
    </row>
    <row r="31" spans="2:62" x14ac:dyDescent="0.25">
      <c r="E31" s="90"/>
      <c r="H31" s="90"/>
      <c r="I31" s="90"/>
      <c r="J31" s="90"/>
    </row>
    <row r="32" spans="2:62" x14ac:dyDescent="0.25">
      <c r="E32" s="90"/>
      <c r="H32" s="90"/>
      <c r="I32" s="90"/>
      <c r="J32" s="90"/>
    </row>
    <row r="33" spans="5:10" x14ac:dyDescent="0.25">
      <c r="E33" s="90"/>
      <c r="H33" s="90"/>
      <c r="I33" s="90"/>
      <c r="J33" s="90"/>
    </row>
    <row r="34" spans="5:10" x14ac:dyDescent="0.25">
      <c r="E34" s="90"/>
      <c r="H34" s="90"/>
      <c r="I34" s="90"/>
      <c r="J34" s="90"/>
    </row>
    <row r="35" spans="5:10" x14ac:dyDescent="0.25">
      <c r="E35" s="90"/>
      <c r="H35" s="90"/>
      <c r="I35" s="90"/>
      <c r="J35" s="90"/>
    </row>
    <row r="36" spans="5:10" x14ac:dyDescent="0.25">
      <c r="E36" s="90"/>
      <c r="H36" s="90"/>
      <c r="I36" s="90"/>
      <c r="J36" s="90"/>
    </row>
    <row r="37" spans="5:10" x14ac:dyDescent="0.25">
      <c r="E37" s="90"/>
      <c r="H37" s="90"/>
      <c r="I37" s="90"/>
      <c r="J37" s="90"/>
    </row>
    <row r="38" spans="5:10" x14ac:dyDescent="0.25">
      <c r="E38" s="90"/>
      <c r="H38" s="90"/>
      <c r="I38" s="90"/>
      <c r="J38" s="90"/>
    </row>
    <row r="39" spans="5:10" x14ac:dyDescent="0.25">
      <c r="E39" s="90"/>
      <c r="H39" s="90"/>
      <c r="I39" s="90"/>
      <c r="J39" s="90"/>
    </row>
  </sheetData>
  <mergeCells count="194">
    <mergeCell ref="BJ17:BJ18"/>
    <mergeCell ref="S18:T18"/>
    <mergeCell ref="AY17:AY18"/>
    <mergeCell ref="AZ17:AZ18"/>
    <mergeCell ref="BA17:BA18"/>
    <mergeCell ref="BG17:BG18"/>
    <mergeCell ref="BH17:BH18"/>
    <mergeCell ref="BI17:BI18"/>
    <mergeCell ref="AS17:AS18"/>
    <mergeCell ref="AT17:AT18"/>
    <mergeCell ref="AU17:AU18"/>
    <mergeCell ref="AV17:AV18"/>
    <mergeCell ref="AW17:AW18"/>
    <mergeCell ref="AX17:AX18"/>
    <mergeCell ref="Q17:Q18"/>
    <mergeCell ref="R17:R18"/>
    <mergeCell ref="S17:T17"/>
    <mergeCell ref="AP17:AP18"/>
    <mergeCell ref="AQ17:AQ18"/>
    <mergeCell ref="AR17:AR18"/>
    <mergeCell ref="J17:J18"/>
    <mergeCell ref="L17:L18"/>
    <mergeCell ref="M17:M18"/>
    <mergeCell ref="N17:N18"/>
    <mergeCell ref="O17:O18"/>
    <mergeCell ref="P17:P18"/>
    <mergeCell ref="BJ15:BJ16"/>
    <mergeCell ref="S16:T16"/>
    <mergeCell ref="B17:B18"/>
    <mergeCell ref="C17:C18"/>
    <mergeCell ref="D17:D18"/>
    <mergeCell ref="E17:E18"/>
    <mergeCell ref="F17:F18"/>
    <mergeCell ref="G17:G18"/>
    <mergeCell ref="H17:H18"/>
    <mergeCell ref="I17:I18"/>
    <mergeCell ref="AY15:AY16"/>
    <mergeCell ref="AZ15:AZ16"/>
    <mergeCell ref="BA15:BA16"/>
    <mergeCell ref="BG15:BG16"/>
    <mergeCell ref="BH15:BH16"/>
    <mergeCell ref="BI15:BI16"/>
    <mergeCell ref="AS15:AS16"/>
    <mergeCell ref="AT15:AT16"/>
    <mergeCell ref="AU15:AU16"/>
    <mergeCell ref="AV15:AV16"/>
    <mergeCell ref="AW15:AW16"/>
    <mergeCell ref="AX15:AX16"/>
    <mergeCell ref="Q15:Q16"/>
    <mergeCell ref="R15:R16"/>
    <mergeCell ref="S15:T15"/>
    <mergeCell ref="AP15:AP16"/>
    <mergeCell ref="AQ15:AQ16"/>
    <mergeCell ref="AR15:AR16"/>
    <mergeCell ref="J15:J16"/>
    <mergeCell ref="L15:L16"/>
    <mergeCell ref="M15:M16"/>
    <mergeCell ref="N15:N16"/>
    <mergeCell ref="O15:O16"/>
    <mergeCell ref="P15:P16"/>
    <mergeCell ref="BJ13:BJ14"/>
    <mergeCell ref="S14:T14"/>
    <mergeCell ref="B15:B16"/>
    <mergeCell ref="C15:C16"/>
    <mergeCell ref="D15:D16"/>
    <mergeCell ref="E15:E16"/>
    <mergeCell ref="F15:F16"/>
    <mergeCell ref="G15:G16"/>
    <mergeCell ref="H15:H16"/>
    <mergeCell ref="I15:I16"/>
    <mergeCell ref="AY13:AY14"/>
    <mergeCell ref="AZ13:AZ14"/>
    <mergeCell ref="BA13:BA14"/>
    <mergeCell ref="BG13:BG14"/>
    <mergeCell ref="BH13:BH14"/>
    <mergeCell ref="BI13:BI14"/>
    <mergeCell ref="AS13:AS14"/>
    <mergeCell ref="AT13:AT14"/>
    <mergeCell ref="AU13:AU14"/>
    <mergeCell ref="AV13:AV14"/>
    <mergeCell ref="AW13:AW14"/>
    <mergeCell ref="AX13:AX14"/>
    <mergeCell ref="Q13:Q14"/>
    <mergeCell ref="R13:R14"/>
    <mergeCell ref="Q11:Q12"/>
    <mergeCell ref="R11:R12"/>
    <mergeCell ref="S13:T13"/>
    <mergeCell ref="AP13:AP14"/>
    <mergeCell ref="AQ13:AQ14"/>
    <mergeCell ref="AR13:AR14"/>
    <mergeCell ref="J13:J14"/>
    <mergeCell ref="L13:L14"/>
    <mergeCell ref="M13:M14"/>
    <mergeCell ref="N13:N14"/>
    <mergeCell ref="O13:O14"/>
    <mergeCell ref="P13:P14"/>
    <mergeCell ref="J11:J12"/>
    <mergeCell ref="L11:L12"/>
    <mergeCell ref="M11:M12"/>
    <mergeCell ref="N11:N12"/>
    <mergeCell ref="O11:O12"/>
    <mergeCell ref="P11:P12"/>
    <mergeCell ref="BJ11:BJ12"/>
    <mergeCell ref="S12:T12"/>
    <mergeCell ref="B13:B14"/>
    <mergeCell ref="C13:C14"/>
    <mergeCell ref="D13:D14"/>
    <mergeCell ref="E13:E14"/>
    <mergeCell ref="F13:F14"/>
    <mergeCell ref="G13:G14"/>
    <mergeCell ref="H13:H14"/>
    <mergeCell ref="I13:I14"/>
    <mergeCell ref="AY11:AY12"/>
    <mergeCell ref="AZ11:AZ12"/>
    <mergeCell ref="BA11:BA12"/>
    <mergeCell ref="BG11:BG12"/>
    <mergeCell ref="BH11:BH12"/>
    <mergeCell ref="BI11:BI12"/>
    <mergeCell ref="AS11:AS12"/>
    <mergeCell ref="AT11:AT12"/>
    <mergeCell ref="AX9:AX10"/>
    <mergeCell ref="AY9:AY10"/>
    <mergeCell ref="AZ9:AZ10"/>
    <mergeCell ref="BB9:BB10"/>
    <mergeCell ref="AJ9:AJ10"/>
    <mergeCell ref="AK9:AL10"/>
    <mergeCell ref="S11:T11"/>
    <mergeCell ref="AP11:AP12"/>
    <mergeCell ref="AQ11:AQ12"/>
    <mergeCell ref="AR11:AR12"/>
    <mergeCell ref="AU11:AU12"/>
    <mergeCell ref="AV11:AV12"/>
    <mergeCell ref="AW11:AW12"/>
    <mergeCell ref="AX11:AX12"/>
    <mergeCell ref="AW8:AZ8"/>
    <mergeCell ref="BA8:BA10"/>
    <mergeCell ref="AC9:AC10"/>
    <mergeCell ref="AE9:AE10"/>
    <mergeCell ref="AG9:AG10"/>
    <mergeCell ref="AI9:AI10"/>
    <mergeCell ref="BI9:BI10"/>
    <mergeCell ref="BJ9:BJ10"/>
    <mergeCell ref="B11:B12"/>
    <mergeCell ref="C11:C12"/>
    <mergeCell ref="D11:D12"/>
    <mergeCell ref="E11:E12"/>
    <mergeCell ref="F11:F12"/>
    <mergeCell ref="G11:G12"/>
    <mergeCell ref="H11:H12"/>
    <mergeCell ref="I11:I12"/>
    <mergeCell ref="BC9:BC10"/>
    <mergeCell ref="BD9:BD10"/>
    <mergeCell ref="BE9:BE10"/>
    <mergeCell ref="BF9:BF10"/>
    <mergeCell ref="BG9:BG10"/>
    <mergeCell ref="BH9:BH10"/>
    <mergeCell ref="AU9:AV9"/>
    <mergeCell ref="AW9:AW10"/>
    <mergeCell ref="N9:N10"/>
    <mergeCell ref="O9:O10"/>
    <mergeCell ref="Q9:Q10"/>
    <mergeCell ref="S9:T10"/>
    <mergeCell ref="U9:U10"/>
    <mergeCell ref="W9:W10"/>
    <mergeCell ref="Y9:Y10"/>
    <mergeCell ref="AA9:AA10"/>
    <mergeCell ref="N8:O8"/>
    <mergeCell ref="P8:P10"/>
    <mergeCell ref="R8:R10"/>
    <mergeCell ref="S8:AV8"/>
    <mergeCell ref="B2:T2"/>
    <mergeCell ref="U2:AQ2"/>
    <mergeCell ref="AR2:BJ2"/>
    <mergeCell ref="B3:T4"/>
    <mergeCell ref="U3:AQ4"/>
    <mergeCell ref="AR3:BJ4"/>
    <mergeCell ref="H8:H10"/>
    <mergeCell ref="I8:I10"/>
    <mergeCell ref="J8:J10"/>
    <mergeCell ref="K8:K10"/>
    <mergeCell ref="L8:L10"/>
    <mergeCell ref="M8:M10"/>
    <mergeCell ref="B8:B10"/>
    <mergeCell ref="C8:C10"/>
    <mergeCell ref="D8:D10"/>
    <mergeCell ref="E8:E10"/>
    <mergeCell ref="F8:F10"/>
    <mergeCell ref="G8:G10"/>
    <mergeCell ref="AN9:AO10"/>
    <mergeCell ref="AP9:AQ10"/>
    <mergeCell ref="AR9:AR10"/>
    <mergeCell ref="AS9:AS10"/>
    <mergeCell ref="BB8:BF8"/>
    <mergeCell ref="BG8:BJ8"/>
  </mergeCells>
  <conditionalFormatting sqref="BF11 BE19:BF20 Q11:Q14 Q17:Q18 BB18:BB20">
    <cfRule type="containsText" dxfId="261" priority="135" operator="containsText" text="RIESGO EXTREMO">
      <formula>NOT(ISERROR(SEARCH("RIESGO EXTREMO",Q11)))</formula>
    </cfRule>
    <cfRule type="containsText" dxfId="260" priority="136" operator="containsText" text="RIESGO ALTO">
      <formula>NOT(ISERROR(SEARCH("RIESGO ALTO",Q11)))</formula>
    </cfRule>
    <cfRule type="containsText" dxfId="259" priority="137" operator="containsText" text="RIESGO MODERADO">
      <formula>NOT(ISERROR(SEARCH("RIESGO MODERADO",Q11)))</formula>
    </cfRule>
    <cfRule type="containsText" dxfId="258" priority="138" operator="containsText" text="RIESGO BAJO">
      <formula>NOT(ISERROR(SEARCH("RIESGO BAJO",Q11)))</formula>
    </cfRule>
  </conditionalFormatting>
  <conditionalFormatting sqref="I11:I15 I17:I18">
    <cfRule type="expression" dxfId="257" priority="134">
      <formula>EXACT(F11,"Seguridad_de_la_informacion")</formula>
    </cfRule>
  </conditionalFormatting>
  <conditionalFormatting sqref="J11:J15 J17:J18">
    <cfRule type="expression" dxfId="256" priority="133">
      <formula>EXACT(F11,"Seguridad_de_la_informacion")</formula>
    </cfRule>
  </conditionalFormatting>
  <conditionalFormatting sqref="AZ11:BA11 AZ12">
    <cfRule type="containsText" dxfId="255" priority="129" operator="containsText" text="RIESGO EXTREMO">
      <formula>NOT(ISERROR(SEARCH("RIESGO EXTREMO",AZ11)))</formula>
    </cfRule>
    <cfRule type="containsText" dxfId="254" priority="130" operator="containsText" text="RIESGO ALTO">
      <formula>NOT(ISERROR(SEARCH("RIESGO ALTO",AZ11)))</formula>
    </cfRule>
    <cfRule type="containsText" dxfId="253" priority="131" operator="containsText" text="RIESGO MODERADO">
      <formula>NOT(ISERROR(SEARCH("RIESGO MODERADO",AZ11)))</formula>
    </cfRule>
    <cfRule type="containsText" dxfId="252" priority="132" operator="containsText" text="RIESGO BAJO">
      <formula>NOT(ISERROR(SEARCH("RIESGO BAJO",AZ11)))</formula>
    </cfRule>
  </conditionalFormatting>
  <conditionalFormatting sqref="AZ13:BA13 AZ14">
    <cfRule type="containsText" dxfId="251" priority="125" operator="containsText" text="RIESGO EXTREMO">
      <formula>NOT(ISERROR(SEARCH("RIESGO EXTREMO",AZ13)))</formula>
    </cfRule>
    <cfRule type="containsText" dxfId="250" priority="126" operator="containsText" text="RIESGO ALTO">
      <formula>NOT(ISERROR(SEARCH("RIESGO ALTO",AZ13)))</formula>
    </cfRule>
    <cfRule type="containsText" dxfId="249" priority="127" operator="containsText" text="RIESGO MODERADO">
      <formula>NOT(ISERROR(SEARCH("RIESGO MODERADO",AZ13)))</formula>
    </cfRule>
    <cfRule type="containsText" dxfId="248" priority="128" operator="containsText" text="RIESGO BAJO">
      <formula>NOT(ISERROR(SEARCH("RIESGO BAJO",AZ13)))</formula>
    </cfRule>
  </conditionalFormatting>
  <conditionalFormatting sqref="AZ17:BA17 AZ18">
    <cfRule type="containsText" dxfId="247" priority="121" operator="containsText" text="RIESGO EXTREMO">
      <formula>NOT(ISERROR(SEARCH("RIESGO EXTREMO",AZ17)))</formula>
    </cfRule>
    <cfRule type="containsText" dxfId="246" priority="122" operator="containsText" text="RIESGO ALTO">
      <formula>NOT(ISERROR(SEARCH("RIESGO ALTO",AZ17)))</formula>
    </cfRule>
    <cfRule type="containsText" dxfId="245" priority="123" operator="containsText" text="RIESGO MODERADO">
      <formula>NOT(ISERROR(SEARCH("RIESGO MODERADO",AZ17)))</formula>
    </cfRule>
    <cfRule type="containsText" dxfId="244" priority="124" operator="containsText" text="RIESGO BAJO">
      <formula>NOT(ISERROR(SEARCH("RIESGO BAJO",AZ17)))</formula>
    </cfRule>
  </conditionalFormatting>
  <conditionalFormatting sqref="R11">
    <cfRule type="containsText" dxfId="243" priority="117" operator="containsText" text="RIESGO EXTREMO">
      <formula>NOT(ISERROR(SEARCH("RIESGO EXTREMO",R11)))</formula>
    </cfRule>
    <cfRule type="containsText" dxfId="242" priority="118" operator="containsText" text="RIESGO ALTO">
      <formula>NOT(ISERROR(SEARCH("RIESGO ALTO",R11)))</formula>
    </cfRule>
    <cfRule type="containsText" dxfId="241" priority="119" operator="containsText" text="RIESGO MODERADO">
      <formula>NOT(ISERROR(SEARCH("RIESGO MODERADO",R11)))</formula>
    </cfRule>
    <cfRule type="containsText" dxfId="240" priority="120" operator="containsText" text="RIESGO BAJO">
      <formula>NOT(ISERROR(SEARCH("RIESGO BAJO",R11)))</formula>
    </cfRule>
  </conditionalFormatting>
  <conditionalFormatting sqref="R13">
    <cfRule type="containsText" dxfId="239" priority="113" operator="containsText" text="RIESGO EXTREMO">
      <formula>NOT(ISERROR(SEARCH("RIESGO EXTREMO",R13)))</formula>
    </cfRule>
    <cfRule type="containsText" dxfId="238" priority="114" operator="containsText" text="RIESGO ALTO">
      <formula>NOT(ISERROR(SEARCH("RIESGO ALTO",R13)))</formula>
    </cfRule>
    <cfRule type="containsText" dxfId="237" priority="115" operator="containsText" text="RIESGO MODERADO">
      <formula>NOT(ISERROR(SEARCH("RIESGO MODERADO",R13)))</formula>
    </cfRule>
    <cfRule type="containsText" dxfId="236" priority="116" operator="containsText" text="RIESGO BAJO">
      <formula>NOT(ISERROR(SEARCH("RIESGO BAJO",R13)))</formula>
    </cfRule>
  </conditionalFormatting>
  <conditionalFormatting sqref="R17">
    <cfRule type="containsText" dxfId="235" priority="109" operator="containsText" text="RIESGO EXTREMO">
      <formula>NOT(ISERROR(SEARCH("RIESGO EXTREMO",R17)))</formula>
    </cfRule>
    <cfRule type="containsText" dxfId="234" priority="110" operator="containsText" text="RIESGO ALTO">
      <formula>NOT(ISERROR(SEARCH("RIESGO ALTO",R17)))</formula>
    </cfRule>
    <cfRule type="containsText" dxfId="233" priority="111" operator="containsText" text="RIESGO MODERADO">
      <formula>NOT(ISERROR(SEARCH("RIESGO MODERADO",R17)))</formula>
    </cfRule>
    <cfRule type="containsText" dxfId="232" priority="112" operator="containsText" text="RIESGO BAJO">
      <formula>NOT(ISERROR(SEARCH("RIESGO BAJO",R17)))</formula>
    </cfRule>
  </conditionalFormatting>
  <conditionalFormatting sqref="BI13">
    <cfRule type="containsText" dxfId="231" priority="97" operator="containsText" text="RIESGO EXTREMO">
      <formula>NOT(ISERROR(SEARCH("RIESGO EXTREMO",BI13)))</formula>
    </cfRule>
    <cfRule type="containsText" dxfId="230" priority="98" operator="containsText" text="RIESGO ALTO">
      <formula>NOT(ISERROR(SEARCH("RIESGO ALTO",BI13)))</formula>
    </cfRule>
    <cfRule type="containsText" dxfId="229" priority="99" operator="containsText" text="RIESGO MODERADO">
      <formula>NOT(ISERROR(SEARCH("RIESGO MODERADO",BI13)))</formula>
    </cfRule>
    <cfRule type="containsText" dxfId="228" priority="100" operator="containsText" text="RIESGO BAJO">
      <formula>NOT(ISERROR(SEARCH("RIESGO BAJO",BI13)))</formula>
    </cfRule>
  </conditionalFormatting>
  <conditionalFormatting sqref="BG13">
    <cfRule type="containsText" dxfId="227" priority="105" operator="containsText" text="RIESGO EXTREMO">
      <formula>NOT(ISERROR(SEARCH("RIESGO EXTREMO",BG13)))</formula>
    </cfRule>
    <cfRule type="containsText" dxfId="226" priority="106" operator="containsText" text="RIESGO ALTO">
      <formula>NOT(ISERROR(SEARCH("RIESGO ALTO",BG13)))</formula>
    </cfRule>
    <cfRule type="containsText" dxfId="225" priority="107" operator="containsText" text="RIESGO MODERADO">
      <formula>NOT(ISERROR(SEARCH("RIESGO MODERADO",BG13)))</formula>
    </cfRule>
    <cfRule type="containsText" dxfId="224" priority="108" operator="containsText" text="RIESGO BAJO">
      <formula>NOT(ISERROR(SEARCH("RIESGO BAJO",BG13)))</formula>
    </cfRule>
  </conditionalFormatting>
  <conditionalFormatting sqref="BH13">
    <cfRule type="containsText" dxfId="223" priority="101" operator="containsText" text="RIESGO EXTREMO">
      <formula>NOT(ISERROR(SEARCH("RIESGO EXTREMO",BH13)))</formula>
    </cfRule>
    <cfRule type="containsText" dxfId="222" priority="102" operator="containsText" text="RIESGO ALTO">
      <formula>NOT(ISERROR(SEARCH("RIESGO ALTO",BH13)))</formula>
    </cfRule>
    <cfRule type="containsText" dxfId="221" priority="103" operator="containsText" text="RIESGO MODERADO">
      <formula>NOT(ISERROR(SEARCH("RIESGO MODERADO",BH13)))</formula>
    </cfRule>
    <cfRule type="containsText" dxfId="220" priority="104" operator="containsText" text="RIESGO BAJO">
      <formula>NOT(ISERROR(SEARCH("RIESGO BAJO",BH13)))</formula>
    </cfRule>
  </conditionalFormatting>
  <conditionalFormatting sqref="BJ13">
    <cfRule type="containsText" dxfId="219" priority="93" operator="containsText" text="RIESGO EXTREMO">
      <formula>NOT(ISERROR(SEARCH("RIESGO EXTREMO",BJ13)))</formula>
    </cfRule>
    <cfRule type="containsText" dxfId="218" priority="94" operator="containsText" text="RIESGO ALTO">
      <formula>NOT(ISERROR(SEARCH("RIESGO ALTO",BJ13)))</formula>
    </cfRule>
    <cfRule type="containsText" dxfId="217" priority="95" operator="containsText" text="RIESGO MODERADO">
      <formula>NOT(ISERROR(SEARCH("RIESGO MODERADO",BJ13)))</formula>
    </cfRule>
    <cfRule type="containsText" dxfId="216" priority="96" operator="containsText" text="RIESGO BAJO">
      <formula>NOT(ISERROR(SEARCH("RIESGO BAJO",BJ13)))</formula>
    </cfRule>
  </conditionalFormatting>
  <conditionalFormatting sqref="BB11">
    <cfRule type="containsText" dxfId="215" priority="89" operator="containsText" text="RIESGO EXTREMO">
      <formula>NOT(ISERROR(SEARCH("RIESGO EXTREMO",BB11)))</formula>
    </cfRule>
    <cfRule type="containsText" dxfId="214" priority="90" operator="containsText" text="RIESGO ALTO">
      <formula>NOT(ISERROR(SEARCH("RIESGO ALTO",BB11)))</formula>
    </cfRule>
    <cfRule type="containsText" dxfId="213" priority="91" operator="containsText" text="RIESGO MODERADO">
      <formula>NOT(ISERROR(SEARCH("RIESGO MODERADO",BB11)))</formula>
    </cfRule>
    <cfRule type="containsText" dxfId="212" priority="92" operator="containsText" text="RIESGO BAJO">
      <formula>NOT(ISERROR(SEARCH("RIESGO BAJO",BB11)))</formula>
    </cfRule>
  </conditionalFormatting>
  <conditionalFormatting sqref="BC11">
    <cfRule type="containsText" dxfId="211" priority="85" operator="containsText" text="RIESGO EXTREMO">
      <formula>NOT(ISERROR(SEARCH("RIESGO EXTREMO",BC11)))</formula>
    </cfRule>
    <cfRule type="containsText" dxfId="210" priority="86" operator="containsText" text="RIESGO ALTO">
      <formula>NOT(ISERROR(SEARCH("RIESGO ALTO",BC11)))</formula>
    </cfRule>
    <cfRule type="containsText" dxfId="209" priority="87" operator="containsText" text="RIESGO MODERADO">
      <formula>NOT(ISERROR(SEARCH("RIESGO MODERADO",BC11)))</formula>
    </cfRule>
    <cfRule type="containsText" dxfId="208" priority="88" operator="containsText" text="RIESGO BAJO">
      <formula>NOT(ISERROR(SEARCH("RIESGO BAJO",BC11)))</formula>
    </cfRule>
  </conditionalFormatting>
  <conditionalFormatting sqref="BD11">
    <cfRule type="containsText" dxfId="207" priority="81" operator="containsText" text="RIESGO EXTREMO">
      <formula>NOT(ISERROR(SEARCH("RIESGO EXTREMO",BD11)))</formula>
    </cfRule>
    <cfRule type="containsText" dxfId="206" priority="82" operator="containsText" text="RIESGO ALTO">
      <formula>NOT(ISERROR(SEARCH("RIESGO ALTO",BD11)))</formula>
    </cfRule>
    <cfRule type="containsText" dxfId="205" priority="83" operator="containsText" text="RIESGO MODERADO">
      <formula>NOT(ISERROR(SEARCH("RIESGO MODERADO",BD11)))</formula>
    </cfRule>
    <cfRule type="containsText" dxfId="204" priority="84" operator="containsText" text="RIESGO BAJO">
      <formula>NOT(ISERROR(SEARCH("RIESGO BAJO",BD11)))</formula>
    </cfRule>
  </conditionalFormatting>
  <conditionalFormatting sqref="BE11">
    <cfRule type="containsText" dxfId="203" priority="77" operator="containsText" text="RIESGO EXTREMO">
      <formula>NOT(ISERROR(SEARCH("RIESGO EXTREMO",BE11)))</formula>
    </cfRule>
    <cfRule type="containsText" dxfId="202" priority="78" operator="containsText" text="RIESGO ALTO">
      <formula>NOT(ISERROR(SEARCH("RIESGO ALTO",BE11)))</formula>
    </cfRule>
    <cfRule type="containsText" dxfId="201" priority="79" operator="containsText" text="RIESGO MODERADO">
      <formula>NOT(ISERROR(SEARCH("RIESGO MODERADO",BE11)))</formula>
    </cfRule>
    <cfRule type="containsText" dxfId="200" priority="80" operator="containsText" text="RIESGO BAJO">
      <formula>NOT(ISERROR(SEARCH("RIESGO BAJO",BE11)))</formula>
    </cfRule>
  </conditionalFormatting>
  <conditionalFormatting sqref="BB12">
    <cfRule type="containsText" dxfId="199" priority="73" operator="containsText" text="RIESGO EXTREMO">
      <formula>NOT(ISERROR(SEARCH("RIESGO EXTREMO",BB12)))</formula>
    </cfRule>
    <cfRule type="containsText" dxfId="198" priority="74" operator="containsText" text="RIESGO ALTO">
      <formula>NOT(ISERROR(SEARCH("RIESGO ALTO",BB12)))</formula>
    </cfRule>
    <cfRule type="containsText" dxfId="197" priority="75" operator="containsText" text="RIESGO MODERADO">
      <formula>NOT(ISERROR(SEARCH("RIESGO MODERADO",BB12)))</formula>
    </cfRule>
    <cfRule type="containsText" dxfId="196" priority="76" operator="containsText" text="RIESGO BAJO">
      <formula>NOT(ISERROR(SEARCH("RIESGO BAJO",BB12)))</formula>
    </cfRule>
  </conditionalFormatting>
  <conditionalFormatting sqref="BD12">
    <cfRule type="containsText" dxfId="195" priority="69" operator="containsText" text="RIESGO EXTREMO">
      <formula>NOT(ISERROR(SEARCH("RIESGO EXTREMO",BD12)))</formula>
    </cfRule>
    <cfRule type="containsText" dxfId="194" priority="70" operator="containsText" text="RIESGO ALTO">
      <formula>NOT(ISERROR(SEARCH("RIESGO ALTO",BD12)))</formula>
    </cfRule>
    <cfRule type="containsText" dxfId="193" priority="71" operator="containsText" text="RIESGO MODERADO">
      <formula>NOT(ISERROR(SEARCH("RIESGO MODERADO",BD12)))</formula>
    </cfRule>
    <cfRule type="containsText" dxfId="192" priority="72" operator="containsText" text="RIESGO BAJO">
      <formula>NOT(ISERROR(SEARCH("RIESGO BAJO",BD12)))</formula>
    </cfRule>
  </conditionalFormatting>
  <conditionalFormatting sqref="BE12">
    <cfRule type="containsText" dxfId="191" priority="65" operator="containsText" text="RIESGO EXTREMO">
      <formula>NOT(ISERROR(SEARCH("RIESGO EXTREMO",BE12)))</formula>
    </cfRule>
    <cfRule type="containsText" dxfId="190" priority="66" operator="containsText" text="RIESGO ALTO">
      <formula>NOT(ISERROR(SEARCH("RIESGO ALTO",BE12)))</formula>
    </cfRule>
    <cfRule type="containsText" dxfId="189" priority="67" operator="containsText" text="RIESGO MODERADO">
      <formula>NOT(ISERROR(SEARCH("RIESGO MODERADO",BE12)))</formula>
    </cfRule>
    <cfRule type="containsText" dxfId="188" priority="68" operator="containsText" text="RIESGO BAJO">
      <formula>NOT(ISERROR(SEARCH("RIESGO BAJO",BE12)))</formula>
    </cfRule>
  </conditionalFormatting>
  <conditionalFormatting sqref="BF12">
    <cfRule type="containsText" dxfId="187" priority="61" operator="containsText" text="RIESGO EXTREMO">
      <formula>NOT(ISERROR(SEARCH("RIESGO EXTREMO",BF12)))</formula>
    </cfRule>
    <cfRule type="containsText" dxfId="186" priority="62" operator="containsText" text="RIESGO ALTO">
      <formula>NOT(ISERROR(SEARCH("RIESGO ALTO",BF12)))</formula>
    </cfRule>
    <cfRule type="containsText" dxfId="185" priority="63" operator="containsText" text="RIESGO MODERADO">
      <formula>NOT(ISERROR(SEARCH("RIESGO MODERADO",BF12)))</formula>
    </cfRule>
    <cfRule type="containsText" dxfId="184" priority="64" operator="containsText" text="RIESGO BAJO">
      <formula>NOT(ISERROR(SEARCH("RIESGO BAJO",BF12)))</formula>
    </cfRule>
  </conditionalFormatting>
  <conditionalFormatting sqref="BB13">
    <cfRule type="containsText" dxfId="183" priority="57" operator="containsText" text="RIESGO EXTREMO">
      <formula>NOT(ISERROR(SEARCH("RIESGO EXTREMO",BB13)))</formula>
    </cfRule>
    <cfRule type="containsText" dxfId="182" priority="58" operator="containsText" text="RIESGO ALTO">
      <formula>NOT(ISERROR(SEARCH("RIESGO ALTO",BB13)))</formula>
    </cfRule>
    <cfRule type="containsText" dxfId="181" priority="59" operator="containsText" text="RIESGO MODERADO">
      <formula>NOT(ISERROR(SEARCH("RIESGO MODERADO",BB13)))</formula>
    </cfRule>
    <cfRule type="containsText" dxfId="180" priority="60" operator="containsText" text="RIESGO BAJO">
      <formula>NOT(ISERROR(SEARCH("RIESGO BAJO",BB13)))</formula>
    </cfRule>
  </conditionalFormatting>
  <conditionalFormatting sqref="BC13">
    <cfRule type="containsText" dxfId="179" priority="53" operator="containsText" text="RIESGO EXTREMO">
      <formula>NOT(ISERROR(SEARCH("RIESGO EXTREMO",BC13)))</formula>
    </cfRule>
    <cfRule type="containsText" dxfId="178" priority="54" operator="containsText" text="RIESGO ALTO">
      <formula>NOT(ISERROR(SEARCH("RIESGO ALTO",BC13)))</formula>
    </cfRule>
    <cfRule type="containsText" dxfId="177" priority="55" operator="containsText" text="RIESGO MODERADO">
      <formula>NOT(ISERROR(SEARCH("RIESGO MODERADO",BC13)))</formula>
    </cfRule>
    <cfRule type="containsText" dxfId="176" priority="56" operator="containsText" text="RIESGO BAJO">
      <formula>NOT(ISERROR(SEARCH("RIESGO BAJO",BC13)))</formula>
    </cfRule>
  </conditionalFormatting>
  <conditionalFormatting sqref="BD13">
    <cfRule type="containsText" dxfId="175" priority="49" operator="containsText" text="RIESGO EXTREMO">
      <formula>NOT(ISERROR(SEARCH("RIESGO EXTREMO",BD13)))</formula>
    </cfRule>
    <cfRule type="containsText" dxfId="174" priority="50" operator="containsText" text="RIESGO ALTO">
      <formula>NOT(ISERROR(SEARCH("RIESGO ALTO",BD13)))</formula>
    </cfRule>
    <cfRule type="containsText" dxfId="173" priority="51" operator="containsText" text="RIESGO MODERADO">
      <formula>NOT(ISERROR(SEARCH("RIESGO MODERADO",BD13)))</formula>
    </cfRule>
    <cfRule type="containsText" dxfId="172" priority="52" operator="containsText" text="RIESGO BAJO">
      <formula>NOT(ISERROR(SEARCH("RIESGO BAJO",BD13)))</formula>
    </cfRule>
  </conditionalFormatting>
  <conditionalFormatting sqref="BE13">
    <cfRule type="containsText" dxfId="171" priority="45" operator="containsText" text="RIESGO EXTREMO">
      <formula>NOT(ISERROR(SEARCH("RIESGO EXTREMO",BE13)))</formula>
    </cfRule>
    <cfRule type="containsText" dxfId="170" priority="46" operator="containsText" text="RIESGO ALTO">
      <formula>NOT(ISERROR(SEARCH("RIESGO ALTO",BE13)))</formula>
    </cfRule>
    <cfRule type="containsText" dxfId="169" priority="47" operator="containsText" text="RIESGO MODERADO">
      <formula>NOT(ISERROR(SEARCH("RIESGO MODERADO",BE13)))</formula>
    </cfRule>
    <cfRule type="containsText" dxfId="168" priority="48" operator="containsText" text="RIESGO BAJO">
      <formula>NOT(ISERROR(SEARCH("RIESGO BAJO",BE13)))</formula>
    </cfRule>
  </conditionalFormatting>
  <conditionalFormatting sqref="BB14:BB16">
    <cfRule type="containsText" dxfId="167" priority="41" operator="containsText" text="RIESGO EXTREMO">
      <formula>NOT(ISERROR(SEARCH("RIESGO EXTREMO",BB14)))</formula>
    </cfRule>
    <cfRule type="containsText" dxfId="166" priority="42" operator="containsText" text="RIESGO ALTO">
      <formula>NOT(ISERROR(SEARCH("RIESGO ALTO",BB14)))</formula>
    </cfRule>
    <cfRule type="containsText" dxfId="165" priority="43" operator="containsText" text="RIESGO MODERADO">
      <formula>NOT(ISERROR(SEARCH("RIESGO MODERADO",BB14)))</formula>
    </cfRule>
    <cfRule type="containsText" dxfId="164" priority="44" operator="containsText" text="RIESGO BAJO">
      <formula>NOT(ISERROR(SEARCH("RIESGO BAJO",BB14)))</formula>
    </cfRule>
  </conditionalFormatting>
  <conditionalFormatting sqref="BD14:BD16">
    <cfRule type="containsText" dxfId="163" priority="37" operator="containsText" text="RIESGO EXTREMO">
      <formula>NOT(ISERROR(SEARCH("RIESGO EXTREMO",BD14)))</formula>
    </cfRule>
    <cfRule type="containsText" dxfId="162" priority="38" operator="containsText" text="RIESGO ALTO">
      <formula>NOT(ISERROR(SEARCH("RIESGO ALTO",BD14)))</formula>
    </cfRule>
    <cfRule type="containsText" dxfId="161" priority="39" operator="containsText" text="RIESGO MODERADO">
      <formula>NOT(ISERROR(SEARCH("RIESGO MODERADO",BD14)))</formula>
    </cfRule>
    <cfRule type="containsText" dxfId="160" priority="40" operator="containsText" text="RIESGO BAJO">
      <formula>NOT(ISERROR(SEARCH("RIESGO BAJO",BD14)))</formula>
    </cfRule>
  </conditionalFormatting>
  <conditionalFormatting sqref="BE14:BE16">
    <cfRule type="containsText" dxfId="159" priority="33" operator="containsText" text="RIESGO EXTREMO">
      <formula>NOT(ISERROR(SEARCH("RIESGO EXTREMO",BE14)))</formula>
    </cfRule>
    <cfRule type="containsText" dxfId="158" priority="34" operator="containsText" text="RIESGO ALTO">
      <formula>NOT(ISERROR(SEARCH("RIESGO ALTO",BE14)))</formula>
    </cfRule>
    <cfRule type="containsText" dxfId="157" priority="35" operator="containsText" text="RIESGO MODERADO">
      <formula>NOT(ISERROR(SEARCH("RIESGO MODERADO",BE14)))</formula>
    </cfRule>
    <cfRule type="containsText" dxfId="156" priority="36" operator="containsText" text="RIESGO BAJO">
      <formula>NOT(ISERROR(SEARCH("RIESGO BAJO",BE14)))</formula>
    </cfRule>
  </conditionalFormatting>
  <conditionalFormatting sqref="BC14:BC16">
    <cfRule type="containsText" dxfId="155" priority="29" operator="containsText" text="RIESGO EXTREMO">
      <formula>NOT(ISERROR(SEARCH("RIESGO EXTREMO",BC14)))</formula>
    </cfRule>
    <cfRule type="containsText" dxfId="154" priority="30" operator="containsText" text="RIESGO ALTO">
      <formula>NOT(ISERROR(SEARCH("RIESGO ALTO",BC14)))</formula>
    </cfRule>
    <cfRule type="containsText" dxfId="153" priority="31" operator="containsText" text="RIESGO MODERADO">
      <formula>NOT(ISERROR(SEARCH("RIESGO MODERADO",BC14)))</formula>
    </cfRule>
    <cfRule type="containsText" dxfId="152" priority="32" operator="containsText" text="RIESGO BAJO">
      <formula>NOT(ISERROR(SEARCH("RIESGO BAJO",BC14)))</formula>
    </cfRule>
  </conditionalFormatting>
  <conditionalFormatting sqref="BD18">
    <cfRule type="containsText" dxfId="151" priority="25" operator="containsText" text="RIESGO EXTREMO">
      <formula>NOT(ISERROR(SEARCH("RIESGO EXTREMO",BD18)))</formula>
    </cfRule>
    <cfRule type="containsText" dxfId="150" priority="26" operator="containsText" text="RIESGO ALTO">
      <formula>NOT(ISERROR(SEARCH("RIESGO ALTO",BD18)))</formula>
    </cfRule>
    <cfRule type="containsText" dxfId="149" priority="27" operator="containsText" text="RIESGO MODERADO">
      <formula>NOT(ISERROR(SEARCH("RIESGO MODERADO",BD18)))</formula>
    </cfRule>
    <cfRule type="containsText" dxfId="148" priority="28" operator="containsText" text="RIESGO BAJO">
      <formula>NOT(ISERROR(SEARCH("RIESGO BAJO",BD18)))</formula>
    </cfRule>
  </conditionalFormatting>
  <conditionalFormatting sqref="BE18">
    <cfRule type="containsText" dxfId="147" priority="21" operator="containsText" text="RIESGO EXTREMO">
      <formula>NOT(ISERROR(SEARCH("RIESGO EXTREMO",BE18)))</formula>
    </cfRule>
    <cfRule type="containsText" dxfId="146" priority="22" operator="containsText" text="RIESGO ALTO">
      <formula>NOT(ISERROR(SEARCH("RIESGO ALTO",BE18)))</formula>
    </cfRule>
    <cfRule type="containsText" dxfId="145" priority="23" operator="containsText" text="RIESGO MODERADO">
      <formula>NOT(ISERROR(SEARCH("RIESGO MODERADO",BE18)))</formula>
    </cfRule>
    <cfRule type="containsText" dxfId="144" priority="24" operator="containsText" text="RIESGO BAJO">
      <formula>NOT(ISERROR(SEARCH("RIESGO BAJO",BE18)))</formula>
    </cfRule>
  </conditionalFormatting>
  <conditionalFormatting sqref="BG17:BJ17">
    <cfRule type="containsText" dxfId="143" priority="17" operator="containsText" text="RIESGO EXTREMO">
      <formula>NOT(ISERROR(SEARCH("RIESGO EXTREMO",BG17)))</formula>
    </cfRule>
    <cfRule type="containsText" dxfId="142" priority="18" operator="containsText" text="RIESGO ALTO">
      <formula>NOT(ISERROR(SEARCH("RIESGO ALTO",BG17)))</formula>
    </cfRule>
    <cfRule type="containsText" dxfId="141" priority="19" operator="containsText" text="RIESGO MODERADO">
      <formula>NOT(ISERROR(SEARCH("RIESGO MODERADO",BG17)))</formula>
    </cfRule>
    <cfRule type="containsText" dxfId="140" priority="20" operator="containsText" text="RIESGO BAJO">
      <formula>NOT(ISERROR(SEARCH("RIESGO BAJO",BG17)))</formula>
    </cfRule>
  </conditionalFormatting>
  <conditionalFormatting sqref="Q15:Q16">
    <cfRule type="containsText" dxfId="139" priority="13" operator="containsText" text="RIESGO EXTREMO">
      <formula>NOT(ISERROR(SEARCH("RIESGO EXTREMO",Q15)))</formula>
    </cfRule>
    <cfRule type="containsText" dxfId="138" priority="14" operator="containsText" text="RIESGO ALTO">
      <formula>NOT(ISERROR(SEARCH("RIESGO ALTO",Q15)))</formula>
    </cfRule>
    <cfRule type="containsText" dxfId="137" priority="15" operator="containsText" text="RIESGO MODERADO">
      <formula>NOT(ISERROR(SEARCH("RIESGO MODERADO",Q15)))</formula>
    </cfRule>
    <cfRule type="containsText" dxfId="136" priority="16" operator="containsText" text="RIESGO BAJO">
      <formula>NOT(ISERROR(SEARCH("RIESGO BAJO",Q15)))</formula>
    </cfRule>
  </conditionalFormatting>
  <conditionalFormatting sqref="AZ15:AZ16">
    <cfRule type="containsText" dxfId="135" priority="9" operator="containsText" text="RIESGO EXTREMO">
      <formula>NOT(ISERROR(SEARCH("RIESGO EXTREMO",AZ15)))</formula>
    </cfRule>
    <cfRule type="containsText" dxfId="134" priority="10" operator="containsText" text="RIESGO ALTO">
      <formula>NOT(ISERROR(SEARCH("RIESGO ALTO",AZ15)))</formula>
    </cfRule>
    <cfRule type="containsText" dxfId="133" priority="11" operator="containsText" text="RIESGO MODERADO">
      <formula>NOT(ISERROR(SEARCH("RIESGO MODERADO",AZ15)))</formula>
    </cfRule>
    <cfRule type="containsText" dxfId="132" priority="12" operator="containsText" text="RIESGO BAJO">
      <formula>NOT(ISERROR(SEARCH("RIESGO BAJO",AZ15)))</formula>
    </cfRule>
  </conditionalFormatting>
  <conditionalFormatting sqref="BB17:BD17">
    <cfRule type="containsText" dxfId="131" priority="5" operator="containsText" text="RIESGO EXTREMO">
      <formula>NOT(ISERROR(SEARCH("RIESGO EXTREMO",BB17)))</formula>
    </cfRule>
    <cfRule type="containsText" dxfId="130" priority="6" operator="containsText" text="RIESGO ALTO">
      <formula>NOT(ISERROR(SEARCH("RIESGO ALTO",BB17)))</formula>
    </cfRule>
    <cfRule type="containsText" dxfId="129" priority="7" operator="containsText" text="RIESGO MODERADO">
      <formula>NOT(ISERROR(SEARCH("RIESGO MODERADO",BB17)))</formula>
    </cfRule>
    <cfRule type="containsText" dxfId="128" priority="8" operator="containsText" text="RIESGO BAJO">
      <formula>NOT(ISERROR(SEARCH("RIESGO BAJO",BB17)))</formula>
    </cfRule>
  </conditionalFormatting>
  <conditionalFormatting sqref="BE17">
    <cfRule type="containsText" dxfId="127" priority="1" operator="containsText" text="RIESGO EXTREMO">
      <formula>NOT(ISERROR(SEARCH("RIESGO EXTREMO",BE17)))</formula>
    </cfRule>
    <cfRule type="containsText" dxfId="126" priority="2" operator="containsText" text="RIESGO ALTO">
      <formula>NOT(ISERROR(SEARCH("RIESGO ALTO",BE17)))</formula>
    </cfRule>
    <cfRule type="containsText" dxfId="125" priority="3" operator="containsText" text="RIESGO MODERADO">
      <formula>NOT(ISERROR(SEARCH("RIESGO MODERADO",BE17)))</formula>
    </cfRule>
    <cfRule type="containsText" dxfId="124" priority="4" operator="containsText" text="RIESGO BAJO">
      <formula>NOT(ISERROR(SEARCH("RIESGO BAJO",BE17)))</formula>
    </cfRule>
  </conditionalFormatting>
  <dataValidations count="25">
    <dataValidation type="list" allowBlank="1" showInputMessage="1" showErrorMessage="1" sqref="AR11:AR18">
      <formula1>"Directamente,No disminuye"</formula1>
    </dataValidation>
    <dataValidation type="list" allowBlank="1" showInputMessage="1" showErrorMessage="1" sqref="AS11:AS18">
      <formula1>"Directamente,Indirectamente,No disminuye"</formula1>
    </dataValidation>
    <dataValidation type="list" allowBlank="1" showInputMessage="1" showErrorMessage="1" sqref="AK11:AK18">
      <formula1>"Siempre se ejecuta,Algunas veces,No se ejecuta"</formula1>
    </dataValidation>
    <dataValidation type="list" allowBlank="1" showInputMessage="1" showErrorMessage="1" sqref="AG11:AG18">
      <formula1>"Completa,Incompleta,No existe"</formula1>
    </dataValidation>
    <dataValidation type="list" allowBlank="1" showInputMessage="1" showErrorMessage="1" sqref="AE11:AE18">
      <formula1>"Se investigan y resuelven oportunamente,No se investigan y no se resuelven oportunamente"</formula1>
    </dataValidation>
    <dataValidation type="list" allowBlank="1" showInputMessage="1" showErrorMessage="1" sqref="AC11:AC18">
      <formula1>"Confiable,No confiable"</formula1>
    </dataValidation>
    <dataValidation type="list" allowBlank="1" showInputMessage="1" showErrorMessage="1" sqref="AA11:AA18">
      <formula1>"Prevenir,Detectar,No es un control"</formula1>
    </dataValidation>
    <dataValidation type="list" allowBlank="1" showInputMessage="1" showErrorMessage="1" sqref="Y11:Y18">
      <formula1>"Oportuna,Inoportuna"</formula1>
    </dataValidation>
    <dataValidation type="list" allowBlank="1" showInputMessage="1" showErrorMessage="1" sqref="W11:W18">
      <formula1>"Adecuado,Inadecuado"</formula1>
    </dataValidation>
    <dataValidation type="list" allowBlank="1" showInputMessage="1" showErrorMessage="1" sqref="U11:U18">
      <formula1>"Asignado,No asignado"</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K18"/>
    <dataValidation allowBlank="1" showInputMessage="1" showErrorMessage="1" prompt="Relacione el activo de información donde el nivel de criticidad corresponde a &quot;Crítico&quot;" sqref="H11:H18"/>
    <dataValidation type="list" allowBlank="1" showInputMessage="1" showErrorMessage="1" prompt="Seleccione el tipo de riesgo conforme a las categorias." sqref="F13:F15 F17:F18">
      <formula1>n</formula1>
    </dataValidation>
    <dataValidation type="list" allowBlank="1" showInputMessage="1" showErrorMessage="1" prompt="Seleccione la tipología conforme al tipo de riesgo." sqref="G11:G15 G17:G18">
      <formula1>INDIRECT(F11)</formula1>
    </dataValidation>
    <dataValidation type="list" allowBlank="1" showInputMessage="1" showErrorMessage="1" sqref="R11:R15 BA11:BA15 BA17:BA18 R17:R18">
      <formula1>opciondelriesgo</formula1>
    </dataValidation>
    <dataValidation type="list" allowBlank="1" showInputMessage="1" showErrorMessage="1" prompt="Seleccione la amenaza de acuerdo con el tipo seleccionado" sqref="J11:J15 J17:J18">
      <formula1>INDIRECT($I$11)</formula1>
    </dataValidation>
    <dataValidation type="list" allowBlank="1" showInputMessage="1" showErrorMessage="1" prompt="Solo aplica para los riesgos tipificados como seguridad de la información" sqref="I11:I15 I17:I18">
      <formula1>tipo_de_amenaza</formula1>
    </dataValidation>
    <dataValidation type="list" allowBlank="1" showInputMessage="1" showErrorMessage="1" sqref="N11:N15 AW11:AW15 AW17:AW18 N17:N18">
      <formula1>probabilidad</formula1>
    </dataValidation>
    <dataValidation allowBlank="1" showInputMessage="1" showErrorMessage="1" prompt="La descripción del riesgo se puede realizar a través de estas preguntas:_x000a_¿Qué puede suceder?_x000a_¿Cómo puede suceder?_x000a_¿Qué consecuencias tendría su materialización?" sqref="E11:E15"/>
    <dataValidation type="list" allowBlank="1" showInputMessage="1" showErrorMessage="1" sqref="B11:B15 B17:B18">
      <formula1>procesos</formula1>
    </dataValidation>
    <dataValidation type="list" allowBlank="1" showInputMessage="1" showErrorMessage="1" sqref="Y19:Y20 AG19:AG20 AC19:AC20 W19:W20 AA19:AA20 U19:U20 AE19:AE20">
      <formula1>"SI,NO"</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D15 E17:E18"/>
    <dataValidation type="list" allowBlank="1" showInputMessage="1" showErrorMessage="1" prompt="Seleccione el tipo de riesgo conforme a las categorias." sqref="F11:F12">
      <formula1>tipo_de_riesgos</formula1>
    </dataValidation>
    <dataValidation allowBlank="1" showInputMessage="1" showErrorMessage="1" prompt="Para cada causa debe existir un control" sqref="T11 T13 T17 S11:S18"/>
    <dataValidation type="list" allowBlank="1" showInputMessage="1" showErrorMessage="1" sqref="O19:P20 O11:O15 AX11:AX15 AX17:AX20 O17:O18">
      <formula1>INDIRECT($M$11)</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39"/>
  <sheetViews>
    <sheetView tabSelected="1" workbookViewId="0">
      <selection activeCell="D13" sqref="D13:D15"/>
    </sheetView>
  </sheetViews>
  <sheetFormatPr baseColWidth="10" defaultColWidth="11.42578125" defaultRowHeight="12" x14ac:dyDescent="0.25"/>
  <cols>
    <col min="1" max="1" width="4.28515625" style="41" customWidth="1"/>
    <col min="2" max="3" width="6.7109375" style="41" customWidth="1"/>
    <col min="4" max="4" width="20.7109375" style="41" customWidth="1"/>
    <col min="5" max="5" width="40.7109375" style="41" customWidth="1"/>
    <col min="6" max="8" width="15.140625" style="41" customWidth="1"/>
    <col min="9" max="10" width="15.42578125" style="41" customWidth="1"/>
    <col min="11" max="12" width="26.7109375" style="41" customWidth="1"/>
    <col min="13" max="13" width="26.7109375" style="41" hidden="1" customWidth="1"/>
    <col min="14" max="14" width="14.5703125" style="41" customWidth="1" collapsed="1"/>
    <col min="15" max="15" width="14.5703125" style="41" customWidth="1"/>
    <col min="16" max="16" width="22.5703125" style="41" hidden="1" customWidth="1"/>
    <col min="17" max="17" width="22.5703125" style="41" customWidth="1"/>
    <col min="18" max="18" width="19.7109375" style="41" customWidth="1"/>
    <col min="19" max="19" width="28.85546875" style="42" customWidth="1" collapsed="1"/>
    <col min="20" max="20" width="20.140625" style="42" customWidth="1"/>
    <col min="21" max="21" width="34.42578125" style="41" customWidth="1"/>
    <col min="22" max="22" width="23.28515625" style="41" hidden="1" customWidth="1"/>
    <col min="23" max="23" width="34.5703125" style="41" customWidth="1"/>
    <col min="24" max="24" width="23.28515625" style="41" hidden="1" customWidth="1"/>
    <col min="25" max="25" width="39.7109375" style="41" customWidth="1"/>
    <col min="26" max="26" width="23.28515625" style="41" hidden="1" customWidth="1"/>
    <col min="27" max="27" width="39.7109375" style="41" customWidth="1"/>
    <col min="28" max="28" width="23.28515625" style="41" hidden="1" customWidth="1"/>
    <col min="29" max="29" width="36.28515625" style="41" customWidth="1"/>
    <col min="30" max="30" width="23.28515625" style="41" customWidth="1"/>
    <col min="31" max="31" width="39.7109375" style="41" customWidth="1"/>
    <col min="32" max="32" width="20" style="41" customWidth="1"/>
    <col min="33" max="33" width="34.5703125" style="41" customWidth="1"/>
    <col min="34" max="34" width="20" style="41" customWidth="1"/>
    <col min="35" max="35" width="52.28515625" style="41" customWidth="1"/>
    <col min="36" max="36" width="20" style="41" customWidth="1"/>
    <col min="37" max="37" width="23" style="41" customWidth="1"/>
    <col min="38" max="38" width="22.42578125" style="41" customWidth="1"/>
    <col min="39" max="39" width="17.28515625" style="41" hidden="1" customWidth="1"/>
    <col min="40" max="41" width="17.28515625" style="41" customWidth="1"/>
    <col min="42" max="42" width="12.28515625" style="41" customWidth="1"/>
    <col min="43" max="43" width="14.5703125" style="41" customWidth="1"/>
    <col min="44" max="45" width="23.28515625" style="41" customWidth="1"/>
    <col min="46" max="46" width="17.28515625" style="41" hidden="1" customWidth="1"/>
    <col min="47" max="48" width="20" style="41" customWidth="1"/>
    <col min="49" max="49" width="25.5703125" style="41" customWidth="1"/>
    <col min="50" max="50" width="23" style="41" customWidth="1"/>
    <col min="51" max="51" width="19.7109375" style="41" hidden="1" customWidth="1"/>
    <col min="52" max="53" width="19.7109375" style="41" customWidth="1"/>
    <col min="54" max="54" width="48.85546875" style="41" customWidth="1"/>
    <col min="55" max="56" width="20.42578125" style="41" customWidth="1"/>
    <col min="57" max="59" width="27.28515625" style="41" customWidth="1"/>
    <col min="60" max="60" width="22.7109375" style="41" customWidth="1"/>
    <col min="61" max="61" width="21.5703125" style="41" customWidth="1"/>
    <col min="62" max="62" width="15.28515625" style="41" customWidth="1"/>
    <col min="63" max="16384" width="11.42578125" style="41"/>
  </cols>
  <sheetData>
    <row r="1" spans="1:62" ht="12.75" thickBot="1" x14ac:dyDescent="0.3"/>
    <row r="2" spans="1:62" ht="15" x14ac:dyDescent="0.25">
      <c r="B2" s="519" t="s">
        <v>303</v>
      </c>
      <c r="C2" s="520"/>
      <c r="D2" s="520"/>
      <c r="E2" s="520"/>
      <c r="F2" s="520"/>
      <c r="G2" s="520"/>
      <c r="H2" s="520"/>
      <c r="I2" s="520"/>
      <c r="J2" s="520"/>
      <c r="K2" s="520"/>
      <c r="L2" s="520"/>
      <c r="M2" s="520"/>
      <c r="N2" s="520"/>
      <c r="O2" s="520"/>
      <c r="P2" s="520"/>
      <c r="Q2" s="520"/>
      <c r="R2" s="520"/>
      <c r="S2" s="520"/>
      <c r="T2" s="521"/>
      <c r="U2" s="522" t="str">
        <f>B2</f>
        <v>OBJETIVO DEL PROCESO</v>
      </c>
      <c r="V2" s="523"/>
      <c r="W2" s="523"/>
      <c r="X2" s="523"/>
      <c r="Y2" s="523"/>
      <c r="Z2" s="523"/>
      <c r="AA2" s="523"/>
      <c r="AB2" s="523"/>
      <c r="AC2" s="523"/>
      <c r="AD2" s="523"/>
      <c r="AE2" s="523"/>
      <c r="AF2" s="523"/>
      <c r="AG2" s="523"/>
      <c r="AH2" s="523"/>
      <c r="AI2" s="523"/>
      <c r="AJ2" s="523"/>
      <c r="AK2" s="523"/>
      <c r="AL2" s="523"/>
      <c r="AM2" s="523"/>
      <c r="AN2" s="523"/>
      <c r="AO2" s="523"/>
      <c r="AP2" s="523"/>
      <c r="AQ2" s="524"/>
      <c r="AR2" s="522" t="str">
        <f>B2</f>
        <v>OBJETIVO DEL PROCESO</v>
      </c>
      <c r="AS2" s="523"/>
      <c r="AT2" s="523"/>
      <c r="AU2" s="523"/>
      <c r="AV2" s="523"/>
      <c r="AW2" s="523"/>
      <c r="AX2" s="523"/>
      <c r="AY2" s="523"/>
      <c r="AZ2" s="523"/>
      <c r="BA2" s="523"/>
      <c r="BB2" s="523"/>
      <c r="BC2" s="523"/>
      <c r="BD2" s="523"/>
      <c r="BE2" s="523"/>
      <c r="BF2" s="523"/>
      <c r="BG2" s="523"/>
      <c r="BH2" s="523"/>
      <c r="BI2" s="523"/>
      <c r="BJ2" s="524"/>
    </row>
    <row r="3" spans="1:62" ht="11.25" x14ac:dyDescent="0.25">
      <c r="B3" s="525"/>
      <c r="C3" s="526"/>
      <c r="D3" s="526"/>
      <c r="E3" s="526"/>
      <c r="F3" s="526"/>
      <c r="G3" s="526"/>
      <c r="H3" s="526"/>
      <c r="I3" s="526"/>
      <c r="J3" s="526"/>
      <c r="K3" s="526"/>
      <c r="L3" s="526"/>
      <c r="M3" s="526"/>
      <c r="N3" s="526"/>
      <c r="O3" s="526"/>
      <c r="P3" s="526"/>
      <c r="Q3" s="526"/>
      <c r="R3" s="526"/>
      <c r="S3" s="526"/>
      <c r="T3" s="527"/>
      <c r="U3" s="531">
        <f>B3</f>
        <v>0</v>
      </c>
      <c r="V3" s="532"/>
      <c r="W3" s="532"/>
      <c r="X3" s="532"/>
      <c r="Y3" s="532"/>
      <c r="Z3" s="532"/>
      <c r="AA3" s="532"/>
      <c r="AB3" s="532"/>
      <c r="AC3" s="532"/>
      <c r="AD3" s="532"/>
      <c r="AE3" s="532"/>
      <c r="AF3" s="532"/>
      <c r="AG3" s="532"/>
      <c r="AH3" s="532"/>
      <c r="AI3" s="532"/>
      <c r="AJ3" s="532"/>
      <c r="AK3" s="532"/>
      <c r="AL3" s="532"/>
      <c r="AM3" s="532"/>
      <c r="AN3" s="532"/>
      <c r="AO3" s="532"/>
      <c r="AP3" s="532"/>
      <c r="AQ3" s="533"/>
      <c r="AR3" s="531">
        <f>B3</f>
        <v>0</v>
      </c>
      <c r="AS3" s="532"/>
      <c r="AT3" s="532"/>
      <c r="AU3" s="532"/>
      <c r="AV3" s="532"/>
      <c r="AW3" s="532"/>
      <c r="AX3" s="532"/>
      <c r="AY3" s="532"/>
      <c r="AZ3" s="532"/>
      <c r="BA3" s="532"/>
      <c r="BB3" s="532"/>
      <c r="BC3" s="532"/>
      <c r="BD3" s="532"/>
      <c r="BE3" s="532"/>
      <c r="BF3" s="532"/>
      <c r="BG3" s="532"/>
      <c r="BH3" s="532"/>
      <c r="BI3" s="532"/>
      <c r="BJ3" s="533"/>
    </row>
    <row r="4" spans="1:62" thickBot="1" x14ac:dyDescent="0.3">
      <c r="B4" s="528"/>
      <c r="C4" s="529"/>
      <c r="D4" s="529"/>
      <c r="E4" s="529"/>
      <c r="F4" s="529"/>
      <c r="G4" s="529"/>
      <c r="H4" s="529"/>
      <c r="I4" s="529"/>
      <c r="J4" s="529"/>
      <c r="K4" s="529"/>
      <c r="L4" s="529"/>
      <c r="M4" s="529"/>
      <c r="N4" s="529"/>
      <c r="O4" s="529"/>
      <c r="P4" s="529"/>
      <c r="Q4" s="529"/>
      <c r="R4" s="529"/>
      <c r="S4" s="529"/>
      <c r="T4" s="530"/>
      <c r="U4" s="534"/>
      <c r="V4" s="535"/>
      <c r="W4" s="535"/>
      <c r="X4" s="535"/>
      <c r="Y4" s="535"/>
      <c r="Z4" s="535"/>
      <c r="AA4" s="535"/>
      <c r="AB4" s="535"/>
      <c r="AC4" s="535"/>
      <c r="AD4" s="535"/>
      <c r="AE4" s="535"/>
      <c r="AF4" s="535"/>
      <c r="AG4" s="535"/>
      <c r="AH4" s="535"/>
      <c r="AI4" s="535"/>
      <c r="AJ4" s="535"/>
      <c r="AK4" s="535"/>
      <c r="AL4" s="535"/>
      <c r="AM4" s="535"/>
      <c r="AN4" s="535"/>
      <c r="AO4" s="535"/>
      <c r="AP4" s="535"/>
      <c r="AQ4" s="536"/>
      <c r="AR4" s="534"/>
      <c r="AS4" s="535"/>
      <c r="AT4" s="535"/>
      <c r="AU4" s="535"/>
      <c r="AV4" s="535"/>
      <c r="AW4" s="535"/>
      <c r="AX4" s="535"/>
      <c r="AY4" s="535"/>
      <c r="AZ4" s="535"/>
      <c r="BA4" s="535"/>
      <c r="BB4" s="535"/>
      <c r="BC4" s="535"/>
      <c r="BD4" s="535"/>
      <c r="BE4" s="535"/>
      <c r="BF4" s="535"/>
      <c r="BG4" s="535"/>
      <c r="BH4" s="535"/>
      <c r="BI4" s="535"/>
      <c r="BJ4" s="536"/>
    </row>
    <row r="7" spans="1:62" s="43" customFormat="1" x14ac:dyDescent="0.25">
      <c r="M7" s="44"/>
      <c r="P7" s="45"/>
      <c r="S7" s="46"/>
      <c r="T7" s="47"/>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row>
    <row r="8" spans="1:62" s="43" customFormat="1" ht="24" x14ac:dyDescent="0.25">
      <c r="A8" s="49"/>
      <c r="B8" s="603" t="s">
        <v>304</v>
      </c>
      <c r="C8" s="603" t="s">
        <v>305</v>
      </c>
      <c r="D8" s="603" t="s">
        <v>306</v>
      </c>
      <c r="E8" s="603" t="s">
        <v>307</v>
      </c>
      <c r="F8" s="603" t="s">
        <v>308</v>
      </c>
      <c r="G8" s="603" t="s">
        <v>309</v>
      </c>
      <c r="H8" s="603" t="s">
        <v>310</v>
      </c>
      <c r="I8" s="603" t="s">
        <v>311</v>
      </c>
      <c r="J8" s="603" t="s">
        <v>312</v>
      </c>
      <c r="K8" s="603" t="s">
        <v>313</v>
      </c>
      <c r="L8" s="603" t="s">
        <v>314</v>
      </c>
      <c r="M8" s="604"/>
      <c r="N8" s="603" t="s">
        <v>315</v>
      </c>
      <c r="O8" s="603"/>
      <c r="P8" s="604"/>
      <c r="Q8" s="50" t="s">
        <v>316</v>
      </c>
      <c r="R8" s="603" t="s">
        <v>317</v>
      </c>
      <c r="S8" s="603" t="s">
        <v>318</v>
      </c>
      <c r="T8" s="603"/>
      <c r="U8" s="603"/>
      <c r="V8" s="603"/>
      <c r="W8" s="603"/>
      <c r="X8" s="603"/>
      <c r="Y8" s="603"/>
      <c r="Z8" s="603"/>
      <c r="AA8" s="603"/>
      <c r="AB8" s="603"/>
      <c r="AC8" s="603"/>
      <c r="AD8" s="603"/>
      <c r="AE8" s="603"/>
      <c r="AF8" s="603"/>
      <c r="AG8" s="603"/>
      <c r="AH8" s="603"/>
      <c r="AI8" s="603"/>
      <c r="AJ8" s="603"/>
      <c r="AK8" s="603"/>
      <c r="AL8" s="603"/>
      <c r="AM8" s="603"/>
      <c r="AN8" s="603"/>
      <c r="AO8" s="603"/>
      <c r="AP8" s="603"/>
      <c r="AQ8" s="603"/>
      <c r="AR8" s="603"/>
      <c r="AS8" s="603"/>
      <c r="AT8" s="603"/>
      <c r="AU8" s="603"/>
      <c r="AV8" s="603"/>
      <c r="AW8" s="607" t="s">
        <v>319</v>
      </c>
      <c r="AX8" s="608"/>
      <c r="AY8" s="608"/>
      <c r="AZ8" s="609"/>
      <c r="BA8" s="605" t="s">
        <v>320</v>
      </c>
      <c r="BB8" s="603" t="s">
        <v>258</v>
      </c>
      <c r="BC8" s="603"/>
      <c r="BD8" s="603"/>
      <c r="BE8" s="603"/>
      <c r="BF8" s="603"/>
      <c r="BG8" s="603" t="s">
        <v>321</v>
      </c>
      <c r="BH8" s="603"/>
      <c r="BI8" s="603"/>
      <c r="BJ8" s="603"/>
    </row>
    <row r="9" spans="1:62" s="43" customFormat="1" x14ac:dyDescent="0.25">
      <c r="A9" s="49"/>
      <c r="B9" s="603"/>
      <c r="C9" s="603"/>
      <c r="D9" s="603"/>
      <c r="E9" s="603"/>
      <c r="F9" s="603"/>
      <c r="G9" s="603"/>
      <c r="H9" s="603"/>
      <c r="I9" s="603"/>
      <c r="J9" s="603"/>
      <c r="K9" s="603"/>
      <c r="L9" s="603"/>
      <c r="M9" s="604"/>
      <c r="N9" s="603" t="s">
        <v>322</v>
      </c>
      <c r="O9" s="603" t="s">
        <v>323</v>
      </c>
      <c r="P9" s="604"/>
      <c r="Q9" s="605" t="s">
        <v>324</v>
      </c>
      <c r="R9" s="603"/>
      <c r="S9" s="603" t="s">
        <v>325</v>
      </c>
      <c r="T9" s="603"/>
      <c r="U9" s="603" t="s">
        <v>326</v>
      </c>
      <c r="V9" s="51"/>
      <c r="W9" s="603" t="s">
        <v>327</v>
      </c>
      <c r="X9" s="51"/>
      <c r="Y9" s="603" t="s">
        <v>328</v>
      </c>
      <c r="Z9" s="51"/>
      <c r="AA9" s="603" t="s">
        <v>329</v>
      </c>
      <c r="AB9" s="51"/>
      <c r="AC9" s="603" t="s">
        <v>330</v>
      </c>
      <c r="AD9" s="51"/>
      <c r="AE9" s="603" t="s">
        <v>331</v>
      </c>
      <c r="AF9" s="51"/>
      <c r="AG9" s="603" t="s">
        <v>332</v>
      </c>
      <c r="AH9" s="51"/>
      <c r="AI9" s="603" t="s">
        <v>333</v>
      </c>
      <c r="AJ9" s="603" t="s">
        <v>334</v>
      </c>
      <c r="AK9" s="603" t="s">
        <v>335</v>
      </c>
      <c r="AL9" s="603"/>
      <c r="AM9" s="52"/>
      <c r="AN9" s="603" t="s">
        <v>336</v>
      </c>
      <c r="AO9" s="603"/>
      <c r="AP9" s="603" t="s">
        <v>337</v>
      </c>
      <c r="AQ9" s="603"/>
      <c r="AR9" s="603" t="s">
        <v>338</v>
      </c>
      <c r="AS9" s="603" t="s">
        <v>339</v>
      </c>
      <c r="AT9" s="51"/>
      <c r="AU9" s="603" t="s">
        <v>340</v>
      </c>
      <c r="AV9" s="603"/>
      <c r="AW9" s="603" t="s">
        <v>322</v>
      </c>
      <c r="AX9" s="603" t="s">
        <v>323</v>
      </c>
      <c r="AY9" s="604"/>
      <c r="AZ9" s="603" t="s">
        <v>324</v>
      </c>
      <c r="BA9" s="610"/>
      <c r="BB9" s="603" t="s">
        <v>341</v>
      </c>
      <c r="BC9" s="603" t="s">
        <v>342</v>
      </c>
      <c r="BD9" s="603" t="s">
        <v>343</v>
      </c>
      <c r="BE9" s="603" t="s">
        <v>344</v>
      </c>
      <c r="BF9" s="603" t="s">
        <v>345</v>
      </c>
      <c r="BG9" s="603" t="s">
        <v>346</v>
      </c>
      <c r="BH9" s="603" t="s">
        <v>342</v>
      </c>
      <c r="BI9" s="603" t="s">
        <v>343</v>
      </c>
      <c r="BJ9" s="603" t="s">
        <v>344</v>
      </c>
    </row>
    <row r="10" spans="1:62" s="43" customFormat="1" ht="48" x14ac:dyDescent="0.25">
      <c r="A10" s="49"/>
      <c r="B10" s="603"/>
      <c r="C10" s="603"/>
      <c r="D10" s="603"/>
      <c r="E10" s="603"/>
      <c r="F10" s="603"/>
      <c r="G10" s="603"/>
      <c r="H10" s="603"/>
      <c r="I10" s="603"/>
      <c r="J10" s="603"/>
      <c r="K10" s="603"/>
      <c r="L10" s="603"/>
      <c r="M10" s="604"/>
      <c r="N10" s="603"/>
      <c r="O10" s="603"/>
      <c r="P10" s="604"/>
      <c r="Q10" s="606"/>
      <c r="R10" s="603"/>
      <c r="S10" s="603"/>
      <c r="T10" s="603"/>
      <c r="U10" s="603"/>
      <c r="V10" s="52"/>
      <c r="W10" s="603"/>
      <c r="X10" s="52"/>
      <c r="Y10" s="603"/>
      <c r="Z10" s="52"/>
      <c r="AA10" s="603"/>
      <c r="AB10" s="52"/>
      <c r="AC10" s="603"/>
      <c r="AD10" s="52"/>
      <c r="AE10" s="603"/>
      <c r="AF10" s="52"/>
      <c r="AG10" s="603"/>
      <c r="AH10" s="52"/>
      <c r="AI10" s="603"/>
      <c r="AJ10" s="603"/>
      <c r="AK10" s="603"/>
      <c r="AL10" s="603"/>
      <c r="AM10" s="51"/>
      <c r="AN10" s="603"/>
      <c r="AO10" s="603"/>
      <c r="AP10" s="603"/>
      <c r="AQ10" s="603"/>
      <c r="AR10" s="603"/>
      <c r="AS10" s="603"/>
      <c r="AT10" s="51"/>
      <c r="AU10" s="53" t="s">
        <v>347</v>
      </c>
      <c r="AV10" s="53" t="s">
        <v>348</v>
      </c>
      <c r="AW10" s="603"/>
      <c r="AX10" s="603"/>
      <c r="AY10" s="604"/>
      <c r="AZ10" s="603"/>
      <c r="BA10" s="606"/>
      <c r="BB10" s="603"/>
      <c r="BC10" s="603"/>
      <c r="BD10" s="603"/>
      <c r="BE10" s="603"/>
      <c r="BF10" s="605"/>
      <c r="BG10" s="603"/>
      <c r="BH10" s="603"/>
      <c r="BI10" s="603"/>
      <c r="BJ10" s="603"/>
    </row>
    <row r="11" spans="1:62" s="46" customFormat="1" ht="48" x14ac:dyDescent="0.25">
      <c r="B11" s="557" t="s">
        <v>409</v>
      </c>
      <c r="C11" s="557">
        <v>1</v>
      </c>
      <c r="D11" s="554" t="s">
        <v>70</v>
      </c>
      <c r="E11" s="564" t="s">
        <v>76</v>
      </c>
      <c r="F11" s="557" t="s">
        <v>350</v>
      </c>
      <c r="G11" s="557" t="s">
        <v>351</v>
      </c>
      <c r="H11" s="592" t="s">
        <v>410</v>
      </c>
      <c r="I11" s="550" t="s">
        <v>411</v>
      </c>
      <c r="J11" s="550"/>
      <c r="K11" s="54" t="s">
        <v>412</v>
      </c>
      <c r="L11" s="554" t="s">
        <v>353</v>
      </c>
      <c r="M11" s="556" t="str">
        <f>IF(F11="gestion","impacto",IF(F11="corrupcion","impactocorrupcion",IF(F11="seguridad_de_la_informacion","impacto","")))</f>
        <v>impacto</v>
      </c>
      <c r="N11" s="557" t="s">
        <v>354</v>
      </c>
      <c r="O11" s="557" t="s">
        <v>125</v>
      </c>
      <c r="P11" s="556" t="str">
        <f>N11&amp;O11</f>
        <v>PosibleModerado</v>
      </c>
      <c r="Q11" s="569" t="str">
        <f>IFERROR(VLOOKUP(P11,[2]FORMULAS!$B$38:$C$62,2,FALSE),"")</f>
        <v>Riesgo alto</v>
      </c>
      <c r="R11" s="569" t="s">
        <v>413</v>
      </c>
      <c r="S11" s="611" t="s">
        <v>414</v>
      </c>
      <c r="T11" s="611"/>
      <c r="U11" s="55" t="s">
        <v>110</v>
      </c>
      <c r="V11" s="56">
        <f>IF(U11="Asignado",15,0)</f>
        <v>15</v>
      </c>
      <c r="W11" s="55" t="s">
        <v>111</v>
      </c>
      <c r="X11" s="56">
        <f>IF(W11="Adecuado",15,0)</f>
        <v>15</v>
      </c>
      <c r="Y11" s="55" t="s">
        <v>112</v>
      </c>
      <c r="Z11" s="56">
        <f>IF(Y11="Oportuna",15,0)</f>
        <v>15</v>
      </c>
      <c r="AA11" s="55" t="s">
        <v>113</v>
      </c>
      <c r="AB11" s="56">
        <f>IF(AA11="Prevenir",15,IF(AA11="Detectar",10,0))</f>
        <v>15</v>
      </c>
      <c r="AC11" s="55" t="s">
        <v>116</v>
      </c>
      <c r="AD11" s="56">
        <f>IF(AC11="Confiable",15,0)</f>
        <v>15</v>
      </c>
      <c r="AE11" s="55" t="s">
        <v>114</v>
      </c>
      <c r="AF11" s="56">
        <f>IF(AE11="Se investigan y resuelven oportunamente",15,0)</f>
        <v>15</v>
      </c>
      <c r="AG11" s="55" t="s">
        <v>115</v>
      </c>
      <c r="AH11" s="56">
        <f>IF(AG11="Completa",10,IF(AG11="incompleta",5,0))</f>
        <v>10</v>
      </c>
      <c r="AI11" s="57">
        <f t="shared" ref="AI11:AI18" si="0">V11+X11+Z11+AB11+AD11+AF11+AH11</f>
        <v>100</v>
      </c>
      <c r="AJ11" s="57" t="str">
        <f t="shared" ref="AJ11:AJ18" si="1">IF(AI11&gt;=96,"Fuerte",IF(AI11&gt;=86,"Moderado",IF(AI11&gt;=1,"Débil","")))</f>
        <v>Fuerte</v>
      </c>
      <c r="AK11" s="58" t="s">
        <v>357</v>
      </c>
      <c r="AL11" s="57" t="str">
        <f>IF(AK11="Siempre se ejecuta","Fuerte",IF(AK11="Algunas veces","Moderado",IF(AK11="no se ejecuta","Débil","")))</f>
        <v>Fuerte</v>
      </c>
      <c r="AM11" s="57" t="str">
        <f>AJ11&amp;AL11</f>
        <v>FuerteFuerte</v>
      </c>
      <c r="AN11" s="57" t="str">
        <f>IFERROR(VLOOKUP(AM11,[2]FORMULAS!$B$70:$D$78,3,FALSE),"")</f>
        <v>Fuerte</v>
      </c>
      <c r="AO11" s="57">
        <f>IF(AN11="fuerte",100,IF(AN11="Moderado",50,IF(AN11="débil",0,"")))</f>
        <v>100</v>
      </c>
      <c r="AP11" s="552">
        <f>IFERROR(AVERAGE(AO11:AO12),0)</f>
        <v>75</v>
      </c>
      <c r="AQ11" s="552" t="str">
        <f>IF(AP11&gt;=100,"Fuerte",IF(AP11&gt;=50,"Moderado",IF(AP11&gt;=1,"Débil","")))</f>
        <v>Moderado</v>
      </c>
      <c r="AR11" s="553" t="s">
        <v>358</v>
      </c>
      <c r="AS11" s="553" t="s">
        <v>359</v>
      </c>
      <c r="AT11" s="552" t="str">
        <f>+AQ11&amp;AR11&amp;AS11</f>
        <v>ModeradoDirectamenteIndirectamente</v>
      </c>
      <c r="AU11" s="552">
        <f>IFERROR(VLOOKUP(AT11,[2]FORMULAS!$B$95:$D$102,2,FALSE),0)</f>
        <v>1</v>
      </c>
      <c r="AV11" s="552">
        <f>IFERROR(VLOOKUP(AT11,[2]FORMULAS!$B$95:$D$102,3,FALSE),0)</f>
        <v>0</v>
      </c>
      <c r="AW11" s="557" t="s">
        <v>360</v>
      </c>
      <c r="AX11" s="557" t="s">
        <v>125</v>
      </c>
      <c r="AY11" s="556" t="str">
        <f>AW11&amp;AX11</f>
        <v>ImprobableModerado</v>
      </c>
      <c r="AZ11" s="568" t="str">
        <f>IFERROR(VLOOKUP(AY11,[2]FORMULAS!$B$38:$C$62,2,FALSE),"")</f>
        <v>Riesgo moderado</v>
      </c>
      <c r="BA11" s="569" t="s">
        <v>355</v>
      </c>
      <c r="BB11" s="59" t="s">
        <v>415</v>
      </c>
      <c r="BC11" s="60" t="s">
        <v>416</v>
      </c>
      <c r="BD11" s="60" t="s">
        <v>417</v>
      </c>
      <c r="BE11" s="61" t="s">
        <v>418</v>
      </c>
      <c r="BF11" s="612" t="s">
        <v>419</v>
      </c>
      <c r="BG11" s="614" t="s">
        <v>420</v>
      </c>
      <c r="BH11" s="593" t="s">
        <v>421</v>
      </c>
      <c r="BI11" s="593" t="s">
        <v>269</v>
      </c>
      <c r="BJ11" s="588" t="s">
        <v>422</v>
      </c>
    </row>
    <row r="12" spans="1:62" s="46" customFormat="1" ht="93.75" x14ac:dyDescent="0.25">
      <c r="B12" s="557"/>
      <c r="C12" s="557"/>
      <c r="D12" s="563"/>
      <c r="E12" s="565"/>
      <c r="F12" s="557"/>
      <c r="G12" s="557"/>
      <c r="H12" s="592"/>
      <c r="I12" s="550"/>
      <c r="J12" s="550"/>
      <c r="K12" s="54" t="s">
        <v>423</v>
      </c>
      <c r="L12" s="555"/>
      <c r="M12" s="556"/>
      <c r="N12" s="557"/>
      <c r="O12" s="557"/>
      <c r="P12" s="556"/>
      <c r="Q12" s="569"/>
      <c r="R12" s="569"/>
      <c r="S12" s="611" t="s">
        <v>424</v>
      </c>
      <c r="T12" s="611"/>
      <c r="U12" s="55" t="s">
        <v>110</v>
      </c>
      <c r="V12" s="56">
        <f t="shared" ref="V12" si="2">IF(U12="Asignado",15,0)</f>
        <v>15</v>
      </c>
      <c r="W12" s="55" t="s">
        <v>111</v>
      </c>
      <c r="X12" s="56">
        <f t="shared" ref="X12" si="3">IF(W12="Adecuado",15,0)</f>
        <v>15</v>
      </c>
      <c r="Y12" s="55" t="s">
        <v>112</v>
      </c>
      <c r="Z12" s="56">
        <f t="shared" ref="Z12" si="4">IF(Y12="Oportuna",15,0)</f>
        <v>15</v>
      </c>
      <c r="AA12" s="135" t="s">
        <v>121</v>
      </c>
      <c r="AB12" s="56">
        <f t="shared" ref="AB12" si="5">IF(AA12="Prevenir",15,IF(AA12="Detectar",10,0))</f>
        <v>10</v>
      </c>
      <c r="AC12" s="55" t="s">
        <v>116</v>
      </c>
      <c r="AD12" s="56">
        <f t="shared" ref="AD12" si="6">IF(AC12="Confiable",15,0)</f>
        <v>15</v>
      </c>
      <c r="AE12" s="55" t="s">
        <v>114</v>
      </c>
      <c r="AF12" s="56">
        <f t="shared" ref="AF12" si="7">IF(AE12="Se investigan y resuelven oportunamente",15,0)</f>
        <v>15</v>
      </c>
      <c r="AG12" s="55" t="s">
        <v>115</v>
      </c>
      <c r="AH12" s="56">
        <f t="shared" ref="AH12" si="8">IF(AG12="Completa",10,IF(AG12="incompleta",5,0))</f>
        <v>10</v>
      </c>
      <c r="AI12" s="57">
        <f t="shared" si="0"/>
        <v>95</v>
      </c>
      <c r="AJ12" s="57" t="str">
        <f t="shared" si="1"/>
        <v>Moderado</v>
      </c>
      <c r="AK12" s="58" t="s">
        <v>357</v>
      </c>
      <c r="AL12" s="57" t="str">
        <f t="shared" ref="AL12" si="9">IF(AK12="Siempre se ejecuta","Fuerte",IF(AK12="Algunas veces","Moderado",IF(AK12="no se ejecuta","Débil","")))</f>
        <v>Fuerte</v>
      </c>
      <c r="AM12" s="57" t="str">
        <f t="shared" ref="AM12" si="10">AJ12&amp;AL12</f>
        <v>ModeradoFuerte</v>
      </c>
      <c r="AN12" s="57" t="str">
        <f>IFERROR(VLOOKUP(AM12,[2]FORMULAS!$B$70:$D$78,3,FALSE),"")</f>
        <v>Moderado</v>
      </c>
      <c r="AO12" s="57">
        <f t="shared" ref="AO12" si="11">IF(AN12="fuerte",100,IF(AN12="Moderado",50,IF(AN12="débil",0,"")))</f>
        <v>50</v>
      </c>
      <c r="AP12" s="552"/>
      <c r="AQ12" s="552"/>
      <c r="AR12" s="553"/>
      <c r="AS12" s="553"/>
      <c r="AT12" s="552"/>
      <c r="AU12" s="552"/>
      <c r="AV12" s="552"/>
      <c r="AW12" s="557"/>
      <c r="AX12" s="557"/>
      <c r="AY12" s="556"/>
      <c r="AZ12" s="568"/>
      <c r="BA12" s="569"/>
      <c r="BB12" s="59" t="s">
        <v>425</v>
      </c>
      <c r="BC12" s="60" t="s">
        <v>426</v>
      </c>
      <c r="BD12" s="60" t="s">
        <v>269</v>
      </c>
      <c r="BE12" s="61" t="s">
        <v>418</v>
      </c>
      <c r="BF12" s="613"/>
      <c r="BG12" s="615"/>
      <c r="BH12" s="594"/>
      <c r="BI12" s="594"/>
      <c r="BJ12" s="589"/>
    </row>
    <row r="13" spans="1:62" s="46" customFormat="1" ht="72" x14ac:dyDescent="0.25">
      <c r="B13" s="557" t="s">
        <v>409</v>
      </c>
      <c r="C13" s="557">
        <v>2</v>
      </c>
      <c r="D13" s="554" t="s">
        <v>427</v>
      </c>
      <c r="E13" s="564" t="s">
        <v>95</v>
      </c>
      <c r="F13" s="557" t="s">
        <v>350</v>
      </c>
      <c r="G13" s="557" t="s">
        <v>373</v>
      </c>
      <c r="H13" s="592" t="s">
        <v>352</v>
      </c>
      <c r="I13" s="550"/>
      <c r="J13" s="550"/>
      <c r="K13" s="54" t="s">
        <v>428</v>
      </c>
      <c r="L13" s="54" t="s">
        <v>375</v>
      </c>
      <c r="M13" s="556" t="str">
        <f t="shared" ref="M13" si="12">IF(F13="gestion","impacto",IF(F13="corrupcion","impactocorrupcion",IF(F13="seguridad_de_la_informacion","impacto","")))</f>
        <v>impacto</v>
      </c>
      <c r="N13" s="557" t="s">
        <v>354</v>
      </c>
      <c r="O13" s="557" t="s">
        <v>429</v>
      </c>
      <c r="P13" s="556" t="str">
        <f t="shared" ref="P13" si="13">N13&amp;O13</f>
        <v>PosibleMayor</v>
      </c>
      <c r="Q13" s="569" t="str">
        <f>IFERROR(VLOOKUP(P13,[2]FORMULAS!$B$38:$C$62,2,FALSE),"")</f>
        <v>Riesgo extremo</v>
      </c>
      <c r="R13" s="569" t="s">
        <v>355</v>
      </c>
      <c r="S13" s="611" t="s">
        <v>430</v>
      </c>
      <c r="T13" s="611"/>
      <c r="U13" s="55" t="s">
        <v>110</v>
      </c>
      <c r="V13" s="56">
        <f>IF(U13="Asignado",15,0)</f>
        <v>15</v>
      </c>
      <c r="W13" s="55" t="s">
        <v>111</v>
      </c>
      <c r="X13" s="56">
        <f>IF(W13="Adecuado",15,0)</f>
        <v>15</v>
      </c>
      <c r="Y13" s="55" t="s">
        <v>112</v>
      </c>
      <c r="Z13" s="56">
        <f>IF(Y13="Oportuna",15,0)</f>
        <v>15</v>
      </c>
      <c r="AA13" s="55" t="s">
        <v>113</v>
      </c>
      <c r="AB13" s="56">
        <f>IF(AA13="Prevenir",15,IF(AA13="Detectar",10,0))</f>
        <v>15</v>
      </c>
      <c r="AC13" s="55" t="s">
        <v>116</v>
      </c>
      <c r="AD13" s="56">
        <f>IF(AC13="Confiable",15,0)</f>
        <v>15</v>
      </c>
      <c r="AE13" s="55" t="s">
        <v>114</v>
      </c>
      <c r="AF13" s="56">
        <f>IF(AE13="Se investigan y resuelven oportunamente",15,0)</f>
        <v>15</v>
      </c>
      <c r="AG13" s="55" t="s">
        <v>115</v>
      </c>
      <c r="AH13" s="56">
        <f>IF(AG13="Completa",10,IF(AG13="incompleta",5,0))</f>
        <v>10</v>
      </c>
      <c r="AI13" s="57">
        <f t="shared" si="0"/>
        <v>100</v>
      </c>
      <c r="AJ13" s="57" t="str">
        <f t="shared" si="1"/>
        <v>Fuerte</v>
      </c>
      <c r="AK13" s="58" t="s">
        <v>357</v>
      </c>
      <c r="AL13" s="57" t="str">
        <f>IF(AK13="Siempre se ejecuta","Fuerte",IF(AK13="Algunas veces","Moderado",IF(AK13="no se ejecuta","Débil","")))</f>
        <v>Fuerte</v>
      </c>
      <c r="AM13" s="57" t="str">
        <f>AJ13&amp;AL13</f>
        <v>FuerteFuerte</v>
      </c>
      <c r="AN13" s="57" t="str">
        <f>IFERROR(VLOOKUP(AM13,[2]FORMULAS!$B$70:$D$78,3,FALSE),"")</f>
        <v>Fuerte</v>
      </c>
      <c r="AO13" s="57">
        <f>IF(AN13="fuerte",100,IF(AN13="Moderado",50,IF(AN13="débil",0,"")))</f>
        <v>100</v>
      </c>
      <c r="AP13" s="552">
        <f>IFERROR(AVERAGE(AO13:AO15),0)</f>
        <v>66.666666666666671</v>
      </c>
      <c r="AQ13" s="552" t="str">
        <f>IF(AP13&gt;=100,"Fuerte",IF(AP13&gt;=50,"Moderado",IF(AP13&gt;=1,"Débil","")))</f>
        <v>Moderado</v>
      </c>
      <c r="AR13" s="553" t="s">
        <v>358</v>
      </c>
      <c r="AS13" s="553" t="s">
        <v>358</v>
      </c>
      <c r="AT13" s="552" t="str">
        <f>+AQ13&amp;AR13&amp;AS13</f>
        <v>ModeradoDirectamenteDirectamente</v>
      </c>
      <c r="AU13" s="552">
        <f>IFERROR(VLOOKUP(AT13,[2]FORMULAS!$B$95:$D$102,2,FALSE),0)</f>
        <v>1</v>
      </c>
      <c r="AV13" s="552">
        <f>IFERROR(VLOOKUP(AT13,[2]FORMULAS!$B$95:$D$102,3,FALSE),0)</f>
        <v>1</v>
      </c>
      <c r="AW13" s="557" t="s">
        <v>360</v>
      </c>
      <c r="AX13" s="557" t="s">
        <v>429</v>
      </c>
      <c r="AY13" s="556" t="str">
        <f>AW13&amp;AX13</f>
        <v>ImprobableMayor</v>
      </c>
      <c r="AZ13" s="568" t="str">
        <f>IFERROR(VLOOKUP(AY13,[2]FORMULAS!$B$38:$C$62,2,FALSE),"")</f>
        <v>Riesgo alto</v>
      </c>
      <c r="BA13" s="569" t="s">
        <v>355</v>
      </c>
      <c r="BB13" s="59" t="s">
        <v>431</v>
      </c>
      <c r="BC13" s="60" t="s">
        <v>432</v>
      </c>
      <c r="BD13" s="60" t="s">
        <v>269</v>
      </c>
      <c r="BE13" s="61" t="s">
        <v>418</v>
      </c>
      <c r="BF13" s="63" t="s">
        <v>433</v>
      </c>
      <c r="BG13" s="614" t="s">
        <v>420</v>
      </c>
      <c r="BH13" s="593" t="s">
        <v>421</v>
      </c>
      <c r="BI13" s="593" t="s">
        <v>269</v>
      </c>
      <c r="BJ13" s="588" t="s">
        <v>422</v>
      </c>
    </row>
    <row r="14" spans="1:62" s="64" customFormat="1" ht="36" x14ac:dyDescent="0.25">
      <c r="B14" s="557"/>
      <c r="C14" s="557"/>
      <c r="D14" s="555"/>
      <c r="E14" s="616"/>
      <c r="F14" s="557"/>
      <c r="G14" s="557"/>
      <c r="H14" s="592"/>
      <c r="I14" s="550"/>
      <c r="J14" s="550"/>
      <c r="K14" s="65" t="s">
        <v>434</v>
      </c>
      <c r="L14" s="65" t="s">
        <v>375</v>
      </c>
      <c r="M14" s="556"/>
      <c r="N14" s="557"/>
      <c r="O14" s="557"/>
      <c r="P14" s="556"/>
      <c r="Q14" s="569"/>
      <c r="R14" s="569"/>
      <c r="S14" s="619" t="s">
        <v>435</v>
      </c>
      <c r="T14" s="619"/>
      <c r="U14" s="66" t="s">
        <v>110</v>
      </c>
      <c r="V14" s="67">
        <f>IF(U14="Asignado",15,0)</f>
        <v>15</v>
      </c>
      <c r="W14" s="66" t="s">
        <v>111</v>
      </c>
      <c r="X14" s="67">
        <f>IF(W14="Adecuado",15,0)</f>
        <v>15</v>
      </c>
      <c r="Y14" s="66" t="s">
        <v>112</v>
      </c>
      <c r="Z14" s="67">
        <f>IF(Y14="Oportuna",15,0)</f>
        <v>15</v>
      </c>
      <c r="AA14" s="66" t="s">
        <v>113</v>
      </c>
      <c r="AB14" s="67">
        <f>IF(AA14="Prevenir",15,IF(AA14="Detectar",10,0))</f>
        <v>15</v>
      </c>
      <c r="AC14" s="66" t="s">
        <v>116</v>
      </c>
      <c r="AD14" s="67">
        <f>IF(AC14="Confiable",15,0)</f>
        <v>15</v>
      </c>
      <c r="AE14" s="66" t="s">
        <v>114</v>
      </c>
      <c r="AF14" s="67">
        <f>IF(AE14="Se investigan y resuelven oportunamente",15,0)</f>
        <v>15</v>
      </c>
      <c r="AG14" s="66" t="s">
        <v>115</v>
      </c>
      <c r="AH14" s="67"/>
      <c r="AI14" s="68">
        <f t="shared" si="0"/>
        <v>90</v>
      </c>
      <c r="AJ14" s="68" t="str">
        <f t="shared" si="1"/>
        <v>Moderado</v>
      </c>
      <c r="AK14" s="69" t="s">
        <v>357</v>
      </c>
      <c r="AL14" s="68" t="str">
        <f>IF(AK14="Siempre se ejecuta","Fuerte",IF(AK14="Algunas veces","Moderado",IF(AK14="no se ejecuta","Débil","")))</f>
        <v>Fuerte</v>
      </c>
      <c r="AM14" s="68" t="str">
        <f>AJ14&amp;AL14</f>
        <v>ModeradoFuerte</v>
      </c>
      <c r="AN14" s="68" t="str">
        <f>IFERROR(VLOOKUP(AM14,[2]FORMULAS!$B$70:$D$78,3,FALSE),"")</f>
        <v>Moderado</v>
      </c>
      <c r="AO14" s="68">
        <f>IF(AN14="fuerte",100,IF(AN14="Moderado",50,IF(AN14="débil",0,"")))</f>
        <v>50</v>
      </c>
      <c r="AP14" s="552"/>
      <c r="AQ14" s="552"/>
      <c r="AR14" s="553"/>
      <c r="AS14" s="553"/>
      <c r="AT14" s="552"/>
      <c r="AU14" s="552"/>
      <c r="AV14" s="552"/>
      <c r="AW14" s="557"/>
      <c r="AX14" s="557"/>
      <c r="AY14" s="556"/>
      <c r="AZ14" s="568"/>
      <c r="BA14" s="569"/>
      <c r="BB14" s="70" t="s">
        <v>436</v>
      </c>
      <c r="BC14" s="71" t="s">
        <v>437</v>
      </c>
      <c r="BD14" s="72" t="s">
        <v>269</v>
      </c>
      <c r="BE14" s="73" t="s">
        <v>438</v>
      </c>
      <c r="BF14" s="74" t="s">
        <v>439</v>
      </c>
      <c r="BG14" s="615"/>
      <c r="BH14" s="594"/>
      <c r="BI14" s="594"/>
      <c r="BJ14" s="589"/>
    </row>
    <row r="15" spans="1:62" s="46" customFormat="1" ht="36" x14ac:dyDescent="0.25">
      <c r="B15" s="557"/>
      <c r="C15" s="557"/>
      <c r="D15" s="563"/>
      <c r="E15" s="565"/>
      <c r="F15" s="557"/>
      <c r="G15" s="557"/>
      <c r="H15" s="592"/>
      <c r="I15" s="550"/>
      <c r="J15" s="550"/>
      <c r="K15" s="54" t="s">
        <v>440</v>
      </c>
      <c r="L15" s="54" t="s">
        <v>375</v>
      </c>
      <c r="M15" s="556"/>
      <c r="N15" s="557"/>
      <c r="O15" s="557"/>
      <c r="P15" s="556"/>
      <c r="Q15" s="569"/>
      <c r="R15" s="569"/>
      <c r="S15" s="611" t="s">
        <v>441</v>
      </c>
      <c r="T15" s="611"/>
      <c r="U15" s="55" t="s">
        <v>110</v>
      </c>
      <c r="V15" s="56">
        <f t="shared" ref="V15" si="14">IF(U15="Asignado",15,0)</f>
        <v>15</v>
      </c>
      <c r="W15" s="55" t="s">
        <v>111</v>
      </c>
      <c r="X15" s="56">
        <f t="shared" ref="X15" si="15">IF(W15="Adecuado",15,0)</f>
        <v>15</v>
      </c>
      <c r="Y15" s="55" t="s">
        <v>112</v>
      </c>
      <c r="Z15" s="56">
        <f t="shared" ref="Z15" si="16">IF(Y15="Oportuna",15,0)</f>
        <v>15</v>
      </c>
      <c r="AA15" s="62" t="s">
        <v>121</v>
      </c>
      <c r="AB15" s="56">
        <f t="shared" ref="AB15" si="17">IF(AA15="Prevenir",15,IF(AA15="Detectar",10,0))</f>
        <v>10</v>
      </c>
      <c r="AC15" s="55" t="s">
        <v>116</v>
      </c>
      <c r="AD15" s="56">
        <f t="shared" ref="AD15" si="18">IF(AC15="Confiable",15,0)</f>
        <v>15</v>
      </c>
      <c r="AE15" s="55" t="s">
        <v>114</v>
      </c>
      <c r="AF15" s="56">
        <f t="shared" ref="AF15" si="19">IF(AE15="Se investigan y resuelven oportunamente",15,0)</f>
        <v>15</v>
      </c>
      <c r="AG15" s="55" t="s">
        <v>115</v>
      </c>
      <c r="AH15" s="56">
        <f t="shared" ref="AH15" si="20">IF(AG15="Completa",10,IF(AG15="incompleta",5,0))</f>
        <v>10</v>
      </c>
      <c r="AI15" s="57">
        <f t="shared" si="0"/>
        <v>95</v>
      </c>
      <c r="AJ15" s="57" t="str">
        <f t="shared" si="1"/>
        <v>Moderado</v>
      </c>
      <c r="AK15" s="58" t="s">
        <v>357</v>
      </c>
      <c r="AL15" s="57" t="str">
        <f t="shared" ref="AL15" si="21">IF(AK15="Siempre se ejecuta","Fuerte",IF(AK15="Algunas veces","Moderado",IF(AK15="no se ejecuta","Débil","")))</f>
        <v>Fuerte</v>
      </c>
      <c r="AM15" s="57" t="str">
        <f t="shared" ref="AM15" si="22">AJ15&amp;AL15</f>
        <v>ModeradoFuerte</v>
      </c>
      <c r="AN15" s="57" t="str">
        <f>IFERROR(VLOOKUP(AM15,[2]FORMULAS!$B$70:$D$78,3,FALSE),"")</f>
        <v>Moderado</v>
      </c>
      <c r="AO15" s="57">
        <f t="shared" ref="AO15" si="23">IF(AN15="fuerte",100,IF(AN15="Moderado",50,IF(AN15="débil",0,"")))</f>
        <v>50</v>
      </c>
      <c r="AP15" s="552"/>
      <c r="AQ15" s="552"/>
      <c r="AR15" s="553"/>
      <c r="AS15" s="553"/>
      <c r="AT15" s="552"/>
      <c r="AU15" s="552"/>
      <c r="AV15" s="552"/>
      <c r="AW15" s="557"/>
      <c r="AX15" s="557"/>
      <c r="AY15" s="556"/>
      <c r="AZ15" s="568"/>
      <c r="BA15" s="569"/>
      <c r="BB15" s="59" t="s">
        <v>442</v>
      </c>
      <c r="BC15" s="60" t="s">
        <v>437</v>
      </c>
      <c r="BD15" s="75" t="s">
        <v>269</v>
      </c>
      <c r="BE15" s="61" t="s">
        <v>438</v>
      </c>
      <c r="BF15" s="76" t="s">
        <v>439</v>
      </c>
      <c r="BG15" s="77" t="s">
        <v>420</v>
      </c>
      <c r="BH15" s="60" t="s">
        <v>443</v>
      </c>
      <c r="BI15" s="60" t="s">
        <v>269</v>
      </c>
      <c r="BJ15" s="78" t="s">
        <v>382</v>
      </c>
    </row>
    <row r="16" spans="1:62" s="46" customFormat="1" ht="229.5" x14ac:dyDescent="0.25">
      <c r="B16" s="557" t="s">
        <v>409</v>
      </c>
      <c r="C16" s="557">
        <v>3</v>
      </c>
      <c r="D16" s="617" t="s">
        <v>444</v>
      </c>
      <c r="E16" s="545" t="s">
        <v>445</v>
      </c>
      <c r="F16" s="557" t="s">
        <v>350</v>
      </c>
      <c r="G16" s="557" t="s">
        <v>397</v>
      </c>
      <c r="H16" s="592" t="s">
        <v>352</v>
      </c>
      <c r="I16" s="550"/>
      <c r="J16" s="550"/>
      <c r="K16" s="79" t="s">
        <v>398</v>
      </c>
      <c r="L16" s="554" t="s">
        <v>399</v>
      </c>
      <c r="M16" s="556" t="str">
        <f t="shared" ref="M16" si="24">IF(F16="gestion","impacto",IF(F16="corrupcion","impactocorrupcion",IF(F16="seguridad_de_la_informacion","impacto","")))</f>
        <v>impacto</v>
      </c>
      <c r="N16" s="557" t="s">
        <v>360</v>
      </c>
      <c r="O16" s="557" t="s">
        <v>389</v>
      </c>
      <c r="P16" s="556" t="str">
        <f t="shared" ref="P16" si="25">N16&amp;O16</f>
        <v>ImprobableInsignificante</v>
      </c>
      <c r="Q16" s="569" t="str">
        <f>IFERROR(VLOOKUP(P16,[2]FORMULAS!$B$38:$C$62,2,FALSE),"")</f>
        <v>Riesgo bajo</v>
      </c>
      <c r="R16" s="569" t="s">
        <v>390</v>
      </c>
      <c r="S16" s="611" t="s">
        <v>446</v>
      </c>
      <c r="T16" s="611"/>
      <c r="U16" s="55" t="s">
        <v>110</v>
      </c>
      <c r="V16" s="56">
        <f>IF(U16="Asignado",15,0)</f>
        <v>15</v>
      </c>
      <c r="W16" s="55" t="s">
        <v>111</v>
      </c>
      <c r="X16" s="56">
        <f>IF(W16="Adecuado",15,0)</f>
        <v>15</v>
      </c>
      <c r="Y16" s="55" t="s">
        <v>112</v>
      </c>
      <c r="Z16" s="56">
        <f>IF(Y16="Oportuna",15,0)</f>
        <v>15</v>
      </c>
      <c r="AA16" s="55" t="s">
        <v>121</v>
      </c>
      <c r="AB16" s="56">
        <f>IF(AA16="Prevenir",15,IF(AA16="Detectar",10,0))</f>
        <v>10</v>
      </c>
      <c r="AC16" s="55" t="s">
        <v>116</v>
      </c>
      <c r="AD16" s="56">
        <f>IF(AC16="Confiable",15,0)</f>
        <v>15</v>
      </c>
      <c r="AE16" s="55" t="s">
        <v>114</v>
      </c>
      <c r="AF16" s="56">
        <f>IF(AE16="Se investigan y resuelven oportunamente",15,0)</f>
        <v>15</v>
      </c>
      <c r="AG16" s="55" t="s">
        <v>115</v>
      </c>
      <c r="AH16" s="56">
        <f>IF(AG16="Completa",10,IF(AG16="incompleta",5,0))</f>
        <v>10</v>
      </c>
      <c r="AI16" s="57">
        <f t="shared" si="0"/>
        <v>95</v>
      </c>
      <c r="AJ16" s="57" t="str">
        <f t="shared" si="1"/>
        <v>Moderado</v>
      </c>
      <c r="AK16" s="58" t="s">
        <v>401</v>
      </c>
      <c r="AL16" s="57" t="str">
        <f>IF(AK16="Siempre se ejecuta","Fuerte",IF(AK16="Algunas veces","Moderado",IF(AK16="no se ejecuta","Débil","")))</f>
        <v>Moderado</v>
      </c>
      <c r="AM16" s="57" t="str">
        <f>AJ16&amp;AL16</f>
        <v>ModeradoModerado</v>
      </c>
      <c r="AN16" s="57" t="str">
        <f>IFERROR(VLOOKUP(AM16,[2]FORMULAS!$B$70:$D$78,3,FALSE),"")</f>
        <v>Moderado</v>
      </c>
      <c r="AO16" s="57">
        <f>IF(AN16="fuerte",100,IF(AN16="Moderado",50,IF(AN16="débil",0,"")))</f>
        <v>50</v>
      </c>
      <c r="AP16" s="552">
        <f>IFERROR(AVERAGE(AO16:AO18),0)</f>
        <v>66.666666666666671</v>
      </c>
      <c r="AQ16" s="552" t="str">
        <f>IF(AP16&gt;=100,"Fuerte",IF(AP16&gt;=50,"Moderado",IF(AP16&gt;=1,"Débil","")))</f>
        <v>Moderado</v>
      </c>
      <c r="AR16" s="553" t="s">
        <v>358</v>
      </c>
      <c r="AS16" s="553" t="s">
        <v>358</v>
      </c>
      <c r="AT16" s="552" t="str">
        <f>+AQ16&amp;AR16&amp;AS16</f>
        <v>ModeradoDirectamenteDirectamente</v>
      </c>
      <c r="AU16" s="552">
        <f>IFERROR(VLOOKUP(AT16,[2]FORMULAS!$B$95:$D$102,2,FALSE),0)</f>
        <v>1</v>
      </c>
      <c r="AV16" s="552">
        <f>IFERROR(VLOOKUP(AT16,[2]FORMULAS!$B$95:$D$102,3,FALSE),0)</f>
        <v>1</v>
      </c>
      <c r="AW16" s="557" t="s">
        <v>377</v>
      </c>
      <c r="AX16" s="557" t="s">
        <v>389</v>
      </c>
      <c r="AY16" s="556" t="str">
        <f>AW16&amp;AX16</f>
        <v>Rara vezInsignificante</v>
      </c>
      <c r="AZ16" s="568" t="str">
        <f>IFERROR(VLOOKUP(AY16,[2]FORMULAS!$B$38:$C$62,2,FALSE),"")</f>
        <v>Riesgo bajo</v>
      </c>
      <c r="BA16" s="569" t="s">
        <v>390</v>
      </c>
      <c r="BB16" s="80" t="s">
        <v>447</v>
      </c>
      <c r="BC16" s="81" t="s">
        <v>448</v>
      </c>
      <c r="BD16" s="81" t="s">
        <v>285</v>
      </c>
      <c r="BE16" s="61" t="s">
        <v>438</v>
      </c>
      <c r="BF16" s="82"/>
      <c r="BG16" s="83" t="s">
        <v>403</v>
      </c>
      <c r="BH16" s="83" t="s">
        <v>404</v>
      </c>
      <c r="BI16" s="83" t="s">
        <v>405</v>
      </c>
      <c r="BJ16" s="84" t="s">
        <v>394</v>
      </c>
    </row>
    <row r="17" spans="2:62" s="46" customFormat="1" ht="76.5" x14ac:dyDescent="0.25">
      <c r="B17" s="557"/>
      <c r="C17" s="557"/>
      <c r="D17" s="617"/>
      <c r="E17" s="618"/>
      <c r="F17" s="557"/>
      <c r="G17" s="557"/>
      <c r="H17" s="592"/>
      <c r="I17" s="550"/>
      <c r="J17" s="550"/>
      <c r="K17" s="545" t="s">
        <v>406</v>
      </c>
      <c r="L17" s="555"/>
      <c r="M17" s="556"/>
      <c r="N17" s="557"/>
      <c r="O17" s="557"/>
      <c r="P17" s="556"/>
      <c r="Q17" s="569"/>
      <c r="R17" s="569"/>
      <c r="S17" s="620" t="s">
        <v>449</v>
      </c>
      <c r="T17" s="620"/>
      <c r="U17" s="55" t="s">
        <v>110</v>
      </c>
      <c r="V17" s="56">
        <f>IF(U17="Asignado",15,0)</f>
        <v>15</v>
      </c>
      <c r="W17" s="55" t="s">
        <v>111</v>
      </c>
      <c r="X17" s="56">
        <f>IF(W17="Adecuado",15,0)</f>
        <v>15</v>
      </c>
      <c r="Y17" s="55" t="s">
        <v>112</v>
      </c>
      <c r="Z17" s="56">
        <f>IF(Y17="Oportuna",15,0)</f>
        <v>15</v>
      </c>
      <c r="AA17" s="55" t="s">
        <v>113</v>
      </c>
      <c r="AB17" s="56">
        <f>IF(AA17="Prevenir",15,IF(AA17="Detectar",10,0))</f>
        <v>15</v>
      </c>
      <c r="AC17" s="55" t="s">
        <v>116</v>
      </c>
      <c r="AD17" s="56">
        <f>IF(AC17="Confiable",15,0)</f>
        <v>15</v>
      </c>
      <c r="AE17" s="55" t="s">
        <v>114</v>
      </c>
      <c r="AF17" s="56">
        <f>IF(AE17="Se investigan y resuelven oportunamente",15,0)</f>
        <v>15</v>
      </c>
      <c r="AG17" s="55" t="s">
        <v>115</v>
      </c>
      <c r="AH17" s="56">
        <f>IF(AG17="Completa",10,IF(AG17="incompleta",5,0))</f>
        <v>10</v>
      </c>
      <c r="AI17" s="57">
        <f t="shared" si="0"/>
        <v>100</v>
      </c>
      <c r="AJ17" s="57" t="str">
        <f t="shared" si="1"/>
        <v>Fuerte</v>
      </c>
      <c r="AK17" s="58" t="s">
        <v>357</v>
      </c>
      <c r="AL17" s="57" t="str">
        <f>IF(AK17="Siempre se ejecuta","Fuerte",IF(AK17="Algunas veces","Moderado",IF(AK17="no se ejecuta","Débil","")))</f>
        <v>Fuerte</v>
      </c>
      <c r="AM17" s="57" t="str">
        <f>AJ17&amp;AL17</f>
        <v>FuerteFuerte</v>
      </c>
      <c r="AN17" s="57" t="str">
        <f>IFERROR(VLOOKUP(AM17,[2]FORMULAS!$B$70:$D$78,3,FALSE),"")</f>
        <v>Fuerte</v>
      </c>
      <c r="AO17" s="57">
        <f>IF(AN17="fuerte",100,IF(AN17="Moderado",50,IF(AN17="débil",0,"")))</f>
        <v>100</v>
      </c>
      <c r="AP17" s="552"/>
      <c r="AQ17" s="552"/>
      <c r="AR17" s="553"/>
      <c r="AS17" s="553"/>
      <c r="AT17" s="552"/>
      <c r="AU17" s="552"/>
      <c r="AV17" s="552"/>
      <c r="AW17" s="557"/>
      <c r="AX17" s="557"/>
      <c r="AY17" s="556"/>
      <c r="AZ17" s="568"/>
      <c r="BA17" s="569"/>
      <c r="BB17" s="85" t="s">
        <v>450</v>
      </c>
      <c r="BC17" s="81" t="s">
        <v>451</v>
      </c>
      <c r="BD17" s="81" t="s">
        <v>285</v>
      </c>
      <c r="BE17" s="61" t="s">
        <v>438</v>
      </c>
      <c r="BF17" s="82"/>
      <c r="BG17" s="83" t="s">
        <v>403</v>
      </c>
      <c r="BH17" s="83" t="s">
        <v>404</v>
      </c>
      <c r="BI17" s="83" t="s">
        <v>405</v>
      </c>
      <c r="BJ17" s="84" t="s">
        <v>394</v>
      </c>
    </row>
    <row r="18" spans="2:62" s="46" customFormat="1" ht="76.5" x14ac:dyDescent="0.25">
      <c r="B18" s="557"/>
      <c r="C18" s="557"/>
      <c r="D18" s="617"/>
      <c r="E18" s="546"/>
      <c r="F18" s="557"/>
      <c r="G18" s="557"/>
      <c r="H18" s="592"/>
      <c r="I18" s="550"/>
      <c r="J18" s="550"/>
      <c r="K18" s="546"/>
      <c r="L18" s="563"/>
      <c r="M18" s="556"/>
      <c r="N18" s="557"/>
      <c r="O18" s="557"/>
      <c r="P18" s="556"/>
      <c r="Q18" s="569"/>
      <c r="R18" s="569"/>
      <c r="S18" s="611" t="s">
        <v>452</v>
      </c>
      <c r="T18" s="621"/>
      <c r="U18" s="55" t="s">
        <v>110</v>
      </c>
      <c r="V18" s="56">
        <f t="shared" ref="V18" si="26">IF(U18="Asignado",15,0)</f>
        <v>15</v>
      </c>
      <c r="W18" s="55" t="s">
        <v>111</v>
      </c>
      <c r="X18" s="56">
        <f t="shared" ref="X18" si="27">IF(W18="Adecuado",15,0)</f>
        <v>15</v>
      </c>
      <c r="Y18" s="55" t="s">
        <v>112</v>
      </c>
      <c r="Z18" s="56">
        <f t="shared" ref="Z18" si="28">IF(Y18="Oportuna",15,0)</f>
        <v>15</v>
      </c>
      <c r="AA18" s="55" t="s">
        <v>121</v>
      </c>
      <c r="AB18" s="56">
        <f t="shared" ref="AB18" si="29">IF(AA18="Prevenir",15,IF(AA18="Detectar",10,0))</f>
        <v>10</v>
      </c>
      <c r="AC18" s="55" t="s">
        <v>116</v>
      </c>
      <c r="AD18" s="56">
        <f t="shared" ref="AD18" si="30">IF(AC18="Confiable",15,0)</f>
        <v>15</v>
      </c>
      <c r="AE18" s="55" t="s">
        <v>114</v>
      </c>
      <c r="AF18" s="56">
        <f t="shared" ref="AF18" si="31">IF(AE18="Se investigan y resuelven oportunamente",15,0)</f>
        <v>15</v>
      </c>
      <c r="AG18" s="55" t="s">
        <v>115</v>
      </c>
      <c r="AH18" s="56">
        <f t="shared" ref="AH18" si="32">IF(AG18="Completa",10,IF(AG18="incompleta",5,0))</f>
        <v>10</v>
      </c>
      <c r="AI18" s="57">
        <f t="shared" si="0"/>
        <v>95</v>
      </c>
      <c r="AJ18" s="57" t="str">
        <f t="shared" si="1"/>
        <v>Moderado</v>
      </c>
      <c r="AK18" s="58" t="s">
        <v>401</v>
      </c>
      <c r="AL18" s="57" t="str">
        <f t="shared" ref="AL18" si="33">IF(AK18="Siempre se ejecuta","Fuerte",IF(AK18="Algunas veces","Moderado",IF(AK18="no se ejecuta","Débil","")))</f>
        <v>Moderado</v>
      </c>
      <c r="AM18" s="57" t="str">
        <f t="shared" ref="AM18" si="34">AJ18&amp;AL18</f>
        <v>ModeradoModerado</v>
      </c>
      <c r="AN18" s="57" t="str">
        <f>IFERROR(VLOOKUP(AM18,[2]FORMULAS!$B$70:$D$78,3,FALSE),"")</f>
        <v>Moderado</v>
      </c>
      <c r="AO18" s="57">
        <f t="shared" ref="AO18" si="35">IF(AN18="fuerte",100,IF(AN18="Moderado",50,IF(AN18="débil",0,"")))</f>
        <v>50</v>
      </c>
      <c r="AP18" s="552"/>
      <c r="AQ18" s="552"/>
      <c r="AR18" s="553"/>
      <c r="AS18" s="553"/>
      <c r="AT18" s="552"/>
      <c r="AU18" s="552"/>
      <c r="AV18" s="552"/>
      <c r="AW18" s="557"/>
      <c r="AX18" s="557"/>
      <c r="AY18" s="556"/>
      <c r="AZ18" s="568"/>
      <c r="BA18" s="569"/>
      <c r="BB18" s="85" t="s">
        <v>453</v>
      </c>
      <c r="BC18" s="81" t="s">
        <v>454</v>
      </c>
      <c r="BD18" s="81" t="s">
        <v>285</v>
      </c>
      <c r="BE18" s="61" t="s">
        <v>438</v>
      </c>
      <c r="BF18" s="82"/>
      <c r="BG18" s="83" t="s">
        <v>403</v>
      </c>
      <c r="BH18" s="83" t="s">
        <v>404</v>
      </c>
      <c r="BI18" s="83" t="s">
        <v>405</v>
      </c>
      <c r="BJ18" s="84" t="s">
        <v>394</v>
      </c>
    </row>
    <row r="19" spans="2:62" s="43" customFormat="1" x14ac:dyDescent="0.25">
      <c r="D19" s="86"/>
      <c r="E19" s="86"/>
      <c r="F19" s="87"/>
      <c r="G19" s="87"/>
      <c r="H19" s="86"/>
      <c r="I19" s="86"/>
      <c r="J19" s="86"/>
      <c r="K19" s="87"/>
      <c r="L19" s="87"/>
      <c r="M19" s="87"/>
      <c r="N19" s="87"/>
      <c r="O19" s="87"/>
      <c r="P19" s="87"/>
      <c r="Q19" s="44"/>
      <c r="R19" s="44"/>
      <c r="S19" s="88"/>
      <c r="T19" s="88"/>
      <c r="U19" s="87"/>
      <c r="V19" s="87"/>
      <c r="W19" s="87"/>
      <c r="X19" s="87"/>
      <c r="Y19" s="87"/>
      <c r="Z19" s="87"/>
      <c r="AA19" s="87"/>
      <c r="AB19" s="87"/>
      <c r="AC19" s="87"/>
      <c r="AD19" s="87"/>
      <c r="AE19" s="87"/>
      <c r="AF19" s="87"/>
      <c r="AG19" s="87"/>
      <c r="AH19" s="87"/>
      <c r="AI19" s="89"/>
      <c r="AJ19" s="89"/>
      <c r="AK19" s="89"/>
      <c r="AL19" s="89"/>
      <c r="AM19" s="89"/>
      <c r="AN19" s="89"/>
      <c r="AO19" s="89"/>
      <c r="AP19" s="89"/>
      <c r="AQ19" s="89"/>
      <c r="AR19" s="89"/>
      <c r="AS19" s="89"/>
      <c r="AT19" s="89"/>
      <c r="AU19" s="89"/>
      <c r="AV19" s="89"/>
      <c r="AW19" s="87"/>
      <c r="AX19" s="87"/>
      <c r="AY19" s="44"/>
      <c r="AZ19" s="44"/>
      <c r="BA19" s="44"/>
      <c r="BB19" s="44"/>
      <c r="BC19" s="44"/>
      <c r="BD19" s="44"/>
    </row>
    <row r="20" spans="2:62" s="43" customFormat="1" x14ac:dyDescent="0.25">
      <c r="D20" s="86"/>
      <c r="E20" s="86"/>
      <c r="F20" s="87"/>
      <c r="G20" s="87"/>
      <c r="H20" s="86"/>
      <c r="I20" s="86"/>
      <c r="J20" s="86"/>
      <c r="K20" s="87"/>
      <c r="L20" s="87"/>
      <c r="M20" s="87"/>
      <c r="N20" s="87"/>
      <c r="O20" s="87"/>
      <c r="P20" s="87"/>
      <c r="Q20" s="44"/>
      <c r="R20" s="44"/>
      <c r="S20" s="88"/>
      <c r="T20" s="88"/>
      <c r="U20" s="87"/>
      <c r="V20" s="87"/>
      <c r="W20" s="87"/>
      <c r="X20" s="87"/>
      <c r="Y20" s="87"/>
      <c r="Z20" s="87"/>
      <c r="AA20" s="87"/>
      <c r="AB20" s="87"/>
      <c r="AC20" s="87"/>
      <c r="AD20" s="87"/>
      <c r="AE20" s="87"/>
      <c r="AF20" s="87"/>
      <c r="AG20" s="87"/>
      <c r="AH20" s="87"/>
      <c r="AI20" s="89"/>
      <c r="AJ20" s="89"/>
      <c r="AK20" s="89"/>
      <c r="AM20" s="89"/>
      <c r="AP20" s="89"/>
      <c r="AQ20" s="89"/>
      <c r="AR20" s="89"/>
      <c r="AS20" s="89"/>
      <c r="AT20" s="89"/>
      <c r="AU20" s="89"/>
      <c r="AV20" s="89"/>
      <c r="AW20" s="87"/>
      <c r="AX20" s="87"/>
      <c r="AY20" s="44"/>
      <c r="AZ20" s="44"/>
      <c r="BA20" s="44"/>
      <c r="BB20" s="44"/>
      <c r="BC20" s="44"/>
      <c r="BD20" s="44"/>
    </row>
    <row r="21" spans="2:62" x14ac:dyDescent="0.25">
      <c r="E21" s="90"/>
      <c r="H21" s="90"/>
      <c r="I21" s="90"/>
      <c r="J21" s="90"/>
    </row>
    <row r="22" spans="2:62" x14ac:dyDescent="0.25">
      <c r="E22" s="90"/>
      <c r="H22" s="90"/>
      <c r="I22" s="90"/>
      <c r="J22" s="90"/>
    </row>
    <row r="23" spans="2:62" ht="84" x14ac:dyDescent="0.25">
      <c r="E23" s="90"/>
      <c r="H23" s="90"/>
      <c r="I23" s="90"/>
      <c r="J23" s="90"/>
      <c r="S23" s="42" t="s">
        <v>455</v>
      </c>
    </row>
    <row r="24" spans="2:62" ht="84" x14ac:dyDescent="0.25">
      <c r="E24" s="90"/>
      <c r="H24" s="90"/>
      <c r="I24" s="90"/>
      <c r="J24" s="90"/>
      <c r="S24" s="42" t="s">
        <v>456</v>
      </c>
    </row>
    <row r="25" spans="2:62" x14ac:dyDescent="0.25">
      <c r="E25" s="90"/>
      <c r="H25" s="90"/>
      <c r="I25" s="90"/>
      <c r="J25" s="90"/>
    </row>
    <row r="26" spans="2:62" x14ac:dyDescent="0.25">
      <c r="E26" s="90"/>
      <c r="H26" s="90"/>
      <c r="I26" s="90"/>
      <c r="J26" s="90"/>
    </row>
    <row r="27" spans="2:62" x14ac:dyDescent="0.25">
      <c r="E27" s="90"/>
      <c r="H27" s="90"/>
      <c r="I27" s="90"/>
      <c r="J27" s="90"/>
    </row>
    <row r="28" spans="2:62" x14ac:dyDescent="0.25">
      <c r="E28" s="90"/>
      <c r="H28" s="90"/>
      <c r="I28" s="90"/>
      <c r="J28" s="90"/>
    </row>
    <row r="29" spans="2:62" x14ac:dyDescent="0.25">
      <c r="E29" s="90"/>
      <c r="H29" s="90"/>
      <c r="I29" s="90"/>
      <c r="J29" s="90"/>
    </row>
    <row r="30" spans="2:62" x14ac:dyDescent="0.25">
      <c r="E30" s="90"/>
      <c r="H30" s="90"/>
      <c r="I30" s="90"/>
      <c r="J30" s="90"/>
    </row>
    <row r="31" spans="2:62" x14ac:dyDescent="0.25">
      <c r="E31" s="90"/>
      <c r="H31" s="90"/>
      <c r="I31" s="90"/>
      <c r="J31" s="90"/>
    </row>
    <row r="32" spans="2:62" x14ac:dyDescent="0.25">
      <c r="E32" s="90"/>
      <c r="H32" s="90"/>
      <c r="I32" s="90"/>
      <c r="J32" s="90"/>
    </row>
    <row r="33" spans="5:10" x14ac:dyDescent="0.25">
      <c r="E33" s="90"/>
      <c r="H33" s="90"/>
      <c r="I33" s="90"/>
      <c r="J33" s="90"/>
    </row>
    <row r="34" spans="5:10" x14ac:dyDescent="0.25">
      <c r="E34" s="90"/>
      <c r="H34" s="90"/>
      <c r="I34" s="90"/>
      <c r="J34" s="90"/>
    </row>
    <row r="35" spans="5:10" x14ac:dyDescent="0.25">
      <c r="E35" s="90"/>
      <c r="H35" s="90"/>
      <c r="I35" s="90"/>
      <c r="J35" s="90"/>
    </row>
    <row r="36" spans="5:10" x14ac:dyDescent="0.25">
      <c r="E36" s="90"/>
      <c r="H36" s="90"/>
      <c r="I36" s="90"/>
      <c r="J36" s="90"/>
    </row>
    <row r="37" spans="5:10" x14ac:dyDescent="0.25">
      <c r="E37" s="90"/>
      <c r="H37" s="90"/>
      <c r="I37" s="90"/>
      <c r="J37" s="90"/>
    </row>
    <row r="38" spans="5:10" x14ac:dyDescent="0.25">
      <c r="E38" s="90"/>
      <c r="H38" s="90"/>
      <c r="I38" s="90"/>
      <c r="J38" s="90"/>
    </row>
    <row r="39" spans="5:10" x14ac:dyDescent="0.25">
      <c r="E39" s="90"/>
      <c r="H39" s="90"/>
      <c r="I39" s="90"/>
      <c r="J39" s="90"/>
    </row>
  </sheetData>
  <mergeCells count="159">
    <mergeCell ref="AS16:AS18"/>
    <mergeCell ref="AT16:AT18"/>
    <mergeCell ref="AU16:AU18"/>
    <mergeCell ref="AV16:AV18"/>
    <mergeCell ref="AW16:AW18"/>
    <mergeCell ref="P16:P18"/>
    <mergeCell ref="Q16:Q18"/>
    <mergeCell ref="R16:R18"/>
    <mergeCell ref="S16:T16"/>
    <mergeCell ref="AP16:AP18"/>
    <mergeCell ref="AQ16:AQ18"/>
    <mergeCell ref="I16:I18"/>
    <mergeCell ref="J16:J18"/>
    <mergeCell ref="L16:L18"/>
    <mergeCell ref="M16:M18"/>
    <mergeCell ref="N16:N18"/>
    <mergeCell ref="O16:O18"/>
    <mergeCell ref="BJ13:BJ14"/>
    <mergeCell ref="S14:T14"/>
    <mergeCell ref="S15:T15"/>
    <mergeCell ref="BA13:BA15"/>
    <mergeCell ref="BG13:BG14"/>
    <mergeCell ref="BH13:BH14"/>
    <mergeCell ref="BI13:BI14"/>
    <mergeCell ref="N13:N15"/>
    <mergeCell ref="O13:O15"/>
    <mergeCell ref="P13:P15"/>
    <mergeCell ref="AX16:AX18"/>
    <mergeCell ref="AY16:AY18"/>
    <mergeCell ref="AZ16:AZ18"/>
    <mergeCell ref="BA16:BA18"/>
    <mergeCell ref="K17:K18"/>
    <mergeCell ref="S17:T17"/>
    <mergeCell ref="S18:T18"/>
    <mergeCell ref="AR16:AR18"/>
    <mergeCell ref="B16:B18"/>
    <mergeCell ref="C16:C18"/>
    <mergeCell ref="D16:D18"/>
    <mergeCell ref="E16:E18"/>
    <mergeCell ref="F16:F18"/>
    <mergeCell ref="G16:G18"/>
    <mergeCell ref="H16:H18"/>
    <mergeCell ref="AY13:AY15"/>
    <mergeCell ref="AZ13:AZ15"/>
    <mergeCell ref="AS13:AS15"/>
    <mergeCell ref="AT13:AT15"/>
    <mergeCell ref="AU13:AU15"/>
    <mergeCell ref="AV13:AV15"/>
    <mergeCell ref="AW13:AW15"/>
    <mergeCell ref="AX13:AX15"/>
    <mergeCell ref="Q13:Q15"/>
    <mergeCell ref="R13:R15"/>
    <mergeCell ref="S13:T13"/>
    <mergeCell ref="AP13:AP15"/>
    <mergeCell ref="AQ13:AQ15"/>
    <mergeCell ref="AR13:AR15"/>
    <mergeCell ref="I13:I15"/>
    <mergeCell ref="J13:J15"/>
    <mergeCell ref="M13:M15"/>
    <mergeCell ref="B13:B15"/>
    <mergeCell ref="C13:C15"/>
    <mergeCell ref="D13:D15"/>
    <mergeCell ref="E13:E15"/>
    <mergeCell ref="F13:F15"/>
    <mergeCell ref="G13:G15"/>
    <mergeCell ref="H13:H15"/>
    <mergeCell ref="AY11:AY12"/>
    <mergeCell ref="AZ11:AZ12"/>
    <mergeCell ref="AS11:AS12"/>
    <mergeCell ref="AT11:AT12"/>
    <mergeCell ref="AU11:AU12"/>
    <mergeCell ref="AV11:AV12"/>
    <mergeCell ref="AW11:AW12"/>
    <mergeCell ref="AX11:AX12"/>
    <mergeCell ref="Q11:Q12"/>
    <mergeCell ref="R11:R12"/>
    <mergeCell ref="J11:J12"/>
    <mergeCell ref="L11:L12"/>
    <mergeCell ref="M11:M12"/>
    <mergeCell ref="N11:N12"/>
    <mergeCell ref="O11:O12"/>
    <mergeCell ref="P11:P12"/>
    <mergeCell ref="BI11:BI12"/>
    <mergeCell ref="BJ11:BJ12"/>
    <mergeCell ref="S12:T12"/>
    <mergeCell ref="BA11:BA12"/>
    <mergeCell ref="BF11:BF12"/>
    <mergeCell ref="BG11:BG12"/>
    <mergeCell ref="BH11:BH12"/>
    <mergeCell ref="AX9:AX10"/>
    <mergeCell ref="AY9:AY10"/>
    <mergeCell ref="AZ9:AZ10"/>
    <mergeCell ref="BB9:BB10"/>
    <mergeCell ref="AJ9:AJ10"/>
    <mergeCell ref="AK9:AL10"/>
    <mergeCell ref="S11:T11"/>
    <mergeCell ref="AP11:AP12"/>
    <mergeCell ref="AQ11:AQ12"/>
    <mergeCell ref="AR11:AR12"/>
    <mergeCell ref="AW8:AZ8"/>
    <mergeCell ref="BA8:BA10"/>
    <mergeCell ref="AC9:AC10"/>
    <mergeCell ref="AE9:AE10"/>
    <mergeCell ref="AG9:AG10"/>
    <mergeCell ref="AI9:AI10"/>
    <mergeCell ref="BI9:BI10"/>
    <mergeCell ref="BJ9:BJ10"/>
    <mergeCell ref="B11:B12"/>
    <mergeCell ref="C11:C12"/>
    <mergeCell ref="D11:D12"/>
    <mergeCell ref="E11:E12"/>
    <mergeCell ref="F11:F12"/>
    <mergeCell ref="G11:G12"/>
    <mergeCell ref="H11:H12"/>
    <mergeCell ref="I11:I12"/>
    <mergeCell ref="BC9:BC10"/>
    <mergeCell ref="BD9:BD10"/>
    <mergeCell ref="BE9:BE10"/>
    <mergeCell ref="BF9:BF10"/>
    <mergeCell ref="BG9:BG10"/>
    <mergeCell ref="BH9:BH10"/>
    <mergeCell ref="AU9:AV9"/>
    <mergeCell ref="AW9:AW10"/>
    <mergeCell ref="N9:N10"/>
    <mergeCell ref="O9:O10"/>
    <mergeCell ref="Q9:Q10"/>
    <mergeCell ref="S9:T10"/>
    <mergeCell ref="U9:U10"/>
    <mergeCell ref="W9:W10"/>
    <mergeCell ref="Y9:Y10"/>
    <mergeCell ref="AA9:AA10"/>
    <mergeCell ref="N8:O8"/>
    <mergeCell ref="P8:P10"/>
    <mergeCell ref="R8:R10"/>
    <mergeCell ref="S8:AV8"/>
    <mergeCell ref="B2:T2"/>
    <mergeCell ref="U2:AQ2"/>
    <mergeCell ref="AR2:BJ2"/>
    <mergeCell ref="B3:T4"/>
    <mergeCell ref="U3:AQ4"/>
    <mergeCell ref="AR3:BJ4"/>
    <mergeCell ref="H8:H10"/>
    <mergeCell ref="I8:I10"/>
    <mergeCell ref="J8:J10"/>
    <mergeCell ref="K8:K10"/>
    <mergeCell ref="L8:L10"/>
    <mergeCell ref="M8:M10"/>
    <mergeCell ref="B8:B10"/>
    <mergeCell ref="C8:C10"/>
    <mergeCell ref="D8:D10"/>
    <mergeCell ref="E8:E10"/>
    <mergeCell ref="F8:F10"/>
    <mergeCell ref="G8:G10"/>
    <mergeCell ref="AN9:AO10"/>
    <mergeCell ref="AP9:AQ10"/>
    <mergeCell ref="AR9:AR10"/>
    <mergeCell ref="AS9:AS10"/>
    <mergeCell ref="BB8:BF8"/>
    <mergeCell ref="BG8:BJ8"/>
  </mergeCells>
  <conditionalFormatting sqref="Q11:Q12 BB11:BF11 BE19:BF20 BB19:BB20 BB12:BC12 BE12">
    <cfRule type="containsText" dxfId="123" priority="121" operator="containsText" text="RIESGO EXTREMO">
      <formula>NOT(ISERROR(SEARCH("RIESGO EXTREMO",Q11)))</formula>
    </cfRule>
    <cfRule type="containsText" dxfId="122" priority="122" operator="containsText" text="RIESGO ALTO">
      <formula>NOT(ISERROR(SEARCH("RIESGO ALTO",Q11)))</formula>
    </cfRule>
    <cfRule type="containsText" dxfId="121" priority="123" operator="containsText" text="RIESGO MODERADO">
      <formula>NOT(ISERROR(SEARCH("RIESGO MODERADO",Q11)))</formula>
    </cfRule>
    <cfRule type="containsText" dxfId="120" priority="124" operator="containsText" text="RIESGO BAJO">
      <formula>NOT(ISERROR(SEARCH("RIESGO BAJO",Q11)))</formula>
    </cfRule>
  </conditionalFormatting>
  <conditionalFormatting sqref="I11:I12">
    <cfRule type="expression" dxfId="119" priority="120">
      <formula>EXACT(F11,"Seguridad_de_la_informacion")</formula>
    </cfRule>
  </conditionalFormatting>
  <conditionalFormatting sqref="J11:J18">
    <cfRule type="expression" dxfId="118" priority="119">
      <formula>EXACT(F11,"Seguridad_de_la_informacion")</formula>
    </cfRule>
  </conditionalFormatting>
  <conditionalFormatting sqref="AZ11:BA11 AZ12">
    <cfRule type="containsText" dxfId="117" priority="115" operator="containsText" text="RIESGO EXTREMO">
      <formula>NOT(ISERROR(SEARCH("RIESGO EXTREMO",AZ11)))</formula>
    </cfRule>
    <cfRule type="containsText" dxfId="116" priority="116" operator="containsText" text="RIESGO ALTO">
      <formula>NOT(ISERROR(SEARCH("RIESGO ALTO",AZ11)))</formula>
    </cfRule>
    <cfRule type="containsText" dxfId="115" priority="117" operator="containsText" text="RIESGO MODERADO">
      <formula>NOT(ISERROR(SEARCH("RIESGO MODERADO",AZ11)))</formula>
    </cfRule>
    <cfRule type="containsText" dxfId="114" priority="118" operator="containsText" text="RIESGO BAJO">
      <formula>NOT(ISERROR(SEARCH("RIESGO BAJO",AZ11)))</formula>
    </cfRule>
  </conditionalFormatting>
  <conditionalFormatting sqref="BB13:BC15">
    <cfRule type="containsText" dxfId="113" priority="111" operator="containsText" text="RIESGO EXTREMO">
      <formula>NOT(ISERROR(SEARCH("RIESGO EXTREMO",BB13)))</formula>
    </cfRule>
    <cfRule type="containsText" dxfId="112" priority="112" operator="containsText" text="RIESGO ALTO">
      <formula>NOT(ISERROR(SEARCH("RIESGO ALTO",BB13)))</formula>
    </cfRule>
    <cfRule type="containsText" dxfId="111" priority="113" operator="containsText" text="RIESGO MODERADO">
      <formula>NOT(ISERROR(SEARCH("RIESGO MODERADO",BB13)))</formula>
    </cfRule>
    <cfRule type="containsText" dxfId="110" priority="114" operator="containsText" text="RIESGO BAJO">
      <formula>NOT(ISERROR(SEARCH("RIESGO BAJO",BB13)))</formula>
    </cfRule>
  </conditionalFormatting>
  <conditionalFormatting sqref="I13:I15">
    <cfRule type="expression" dxfId="109" priority="110">
      <formula>EXACT(F13,"Seguridad_de_la_informacion")</formula>
    </cfRule>
  </conditionalFormatting>
  <conditionalFormatting sqref="AZ13:BA14 AZ15">
    <cfRule type="containsText" dxfId="108" priority="106" operator="containsText" text="RIESGO EXTREMO">
      <formula>NOT(ISERROR(SEARCH("RIESGO EXTREMO",AZ13)))</formula>
    </cfRule>
    <cfRule type="containsText" dxfId="107" priority="107" operator="containsText" text="RIESGO ALTO">
      <formula>NOT(ISERROR(SEARCH("RIESGO ALTO",AZ13)))</formula>
    </cfRule>
    <cfRule type="containsText" dxfId="106" priority="108" operator="containsText" text="RIESGO MODERADO">
      <formula>NOT(ISERROR(SEARCH("RIESGO MODERADO",AZ13)))</formula>
    </cfRule>
    <cfRule type="containsText" dxfId="105" priority="109" operator="containsText" text="RIESGO BAJO">
      <formula>NOT(ISERROR(SEARCH("RIESGO BAJO",AZ13)))</formula>
    </cfRule>
  </conditionalFormatting>
  <conditionalFormatting sqref="BH15:BI15">
    <cfRule type="containsText" dxfId="104" priority="102" operator="containsText" text="RIESGO EXTREMO">
      <formula>NOT(ISERROR(SEARCH("RIESGO EXTREMO",BH15)))</formula>
    </cfRule>
    <cfRule type="containsText" dxfId="103" priority="103" operator="containsText" text="RIESGO ALTO">
      <formula>NOT(ISERROR(SEARCH("RIESGO ALTO",BH15)))</formula>
    </cfRule>
    <cfRule type="containsText" dxfId="102" priority="104" operator="containsText" text="RIESGO MODERADO">
      <formula>NOT(ISERROR(SEARCH("RIESGO MODERADO",BH15)))</formula>
    </cfRule>
    <cfRule type="containsText" dxfId="101" priority="105" operator="containsText" text="RIESGO BAJO">
      <formula>NOT(ISERROR(SEARCH("RIESGO BAJO",BH15)))</formula>
    </cfRule>
  </conditionalFormatting>
  <conditionalFormatting sqref="I16:I18">
    <cfRule type="expression" dxfId="100" priority="101">
      <formula>EXACT(F16,"Seguridad_de_la_informacion")</formula>
    </cfRule>
  </conditionalFormatting>
  <conditionalFormatting sqref="AZ16:BA17 AZ18">
    <cfRule type="containsText" dxfId="99" priority="97" operator="containsText" text="RIESGO EXTREMO">
      <formula>NOT(ISERROR(SEARCH("RIESGO EXTREMO",AZ16)))</formula>
    </cfRule>
    <cfRule type="containsText" dxfId="98" priority="98" operator="containsText" text="RIESGO ALTO">
      <formula>NOT(ISERROR(SEARCH("RIESGO ALTO",AZ16)))</formula>
    </cfRule>
    <cfRule type="containsText" dxfId="97" priority="99" operator="containsText" text="RIESGO MODERADO">
      <formula>NOT(ISERROR(SEARCH("RIESGO MODERADO",AZ16)))</formula>
    </cfRule>
    <cfRule type="containsText" dxfId="96" priority="100" operator="containsText" text="RIESGO BAJO">
      <formula>NOT(ISERROR(SEARCH("RIESGO BAJO",AZ16)))</formula>
    </cfRule>
  </conditionalFormatting>
  <conditionalFormatting sqref="R11">
    <cfRule type="containsText" dxfId="95" priority="93" operator="containsText" text="RIESGO EXTREMO">
      <formula>NOT(ISERROR(SEARCH("RIESGO EXTREMO",R11)))</formula>
    </cfRule>
    <cfRule type="containsText" dxfId="94" priority="94" operator="containsText" text="RIESGO ALTO">
      <formula>NOT(ISERROR(SEARCH("RIESGO ALTO",R11)))</formula>
    </cfRule>
    <cfRule type="containsText" dxfId="93" priority="95" operator="containsText" text="RIESGO MODERADO">
      <formula>NOT(ISERROR(SEARCH("RIESGO MODERADO",R11)))</formula>
    </cfRule>
    <cfRule type="containsText" dxfId="92" priority="96" operator="containsText" text="RIESGO BAJO">
      <formula>NOT(ISERROR(SEARCH("RIESGO BAJO",R11)))</formula>
    </cfRule>
  </conditionalFormatting>
  <conditionalFormatting sqref="R13:R14">
    <cfRule type="containsText" dxfId="91" priority="89" operator="containsText" text="RIESGO EXTREMO">
      <formula>NOT(ISERROR(SEARCH("RIESGO EXTREMO",R13)))</formula>
    </cfRule>
    <cfRule type="containsText" dxfId="90" priority="90" operator="containsText" text="RIESGO ALTO">
      <formula>NOT(ISERROR(SEARCH("RIESGO ALTO",R13)))</formula>
    </cfRule>
    <cfRule type="containsText" dxfId="89" priority="91" operator="containsText" text="RIESGO MODERADO">
      <formula>NOT(ISERROR(SEARCH("RIESGO MODERADO",R13)))</formula>
    </cfRule>
    <cfRule type="containsText" dxfId="88" priority="92" operator="containsText" text="RIESGO BAJO">
      <formula>NOT(ISERROR(SEARCH("RIESGO BAJO",R13)))</formula>
    </cfRule>
  </conditionalFormatting>
  <conditionalFormatting sqref="R16:R17">
    <cfRule type="containsText" dxfId="87" priority="85" operator="containsText" text="RIESGO EXTREMO">
      <formula>NOT(ISERROR(SEARCH("RIESGO EXTREMO",R16)))</formula>
    </cfRule>
    <cfRule type="containsText" dxfId="86" priority="86" operator="containsText" text="RIESGO ALTO">
      <formula>NOT(ISERROR(SEARCH("RIESGO ALTO",R16)))</formula>
    </cfRule>
    <cfRule type="containsText" dxfId="85" priority="87" operator="containsText" text="RIESGO MODERADO">
      <formula>NOT(ISERROR(SEARCH("RIESGO MODERADO",R16)))</formula>
    </cfRule>
    <cfRule type="containsText" dxfId="84" priority="88" operator="containsText" text="RIESGO BAJO">
      <formula>NOT(ISERROR(SEARCH("RIESGO BAJO",R16)))</formula>
    </cfRule>
  </conditionalFormatting>
  <conditionalFormatting sqref="Q13:Q18">
    <cfRule type="containsText" dxfId="83" priority="81" operator="containsText" text="RIESGO EXTREMO">
      <formula>NOT(ISERROR(SEARCH("RIESGO EXTREMO",Q13)))</formula>
    </cfRule>
    <cfRule type="containsText" dxfId="82" priority="82" operator="containsText" text="RIESGO ALTO">
      <formula>NOT(ISERROR(SEARCH("RIESGO ALTO",Q13)))</formula>
    </cfRule>
    <cfRule type="containsText" dxfId="81" priority="83" operator="containsText" text="RIESGO MODERADO">
      <formula>NOT(ISERROR(SEARCH("RIESGO MODERADO",Q13)))</formula>
    </cfRule>
    <cfRule type="containsText" dxfId="80" priority="84" operator="containsText" text="RIESGO BAJO">
      <formula>NOT(ISERROR(SEARCH("RIESGO BAJO",Q13)))</formula>
    </cfRule>
  </conditionalFormatting>
  <conditionalFormatting sqref="BG11">
    <cfRule type="containsText" dxfId="79" priority="77" operator="containsText" text="RIESGO EXTREMO">
      <formula>NOT(ISERROR(SEARCH("RIESGO EXTREMO",BG11)))</formula>
    </cfRule>
    <cfRule type="containsText" dxfId="78" priority="78" operator="containsText" text="RIESGO ALTO">
      <formula>NOT(ISERROR(SEARCH("RIESGO ALTO",BG11)))</formula>
    </cfRule>
    <cfRule type="containsText" dxfId="77" priority="79" operator="containsText" text="RIESGO MODERADO">
      <formula>NOT(ISERROR(SEARCH("RIESGO MODERADO",BG11)))</formula>
    </cfRule>
    <cfRule type="containsText" dxfId="76" priority="80" operator="containsText" text="RIESGO BAJO">
      <formula>NOT(ISERROR(SEARCH("RIESGO BAJO",BG11)))</formula>
    </cfRule>
  </conditionalFormatting>
  <conditionalFormatting sqref="BH11">
    <cfRule type="containsText" dxfId="75" priority="73" operator="containsText" text="RIESGO EXTREMO">
      <formula>NOT(ISERROR(SEARCH("RIESGO EXTREMO",BH11)))</formula>
    </cfRule>
    <cfRule type="containsText" dxfId="74" priority="74" operator="containsText" text="RIESGO ALTO">
      <formula>NOT(ISERROR(SEARCH("RIESGO ALTO",BH11)))</formula>
    </cfRule>
    <cfRule type="containsText" dxfId="73" priority="75" operator="containsText" text="RIESGO MODERADO">
      <formula>NOT(ISERROR(SEARCH("RIESGO MODERADO",BH11)))</formula>
    </cfRule>
    <cfRule type="containsText" dxfId="72" priority="76" operator="containsText" text="RIESGO BAJO">
      <formula>NOT(ISERROR(SEARCH("RIESGO BAJO",BH11)))</formula>
    </cfRule>
  </conditionalFormatting>
  <conditionalFormatting sqref="BI11">
    <cfRule type="containsText" dxfId="71" priority="69" operator="containsText" text="RIESGO EXTREMO">
      <formula>NOT(ISERROR(SEARCH("RIESGO EXTREMO",BI11)))</formula>
    </cfRule>
    <cfRule type="containsText" dxfId="70" priority="70" operator="containsText" text="RIESGO ALTO">
      <formula>NOT(ISERROR(SEARCH("RIESGO ALTO",BI11)))</formula>
    </cfRule>
    <cfRule type="containsText" dxfId="69" priority="71" operator="containsText" text="RIESGO MODERADO">
      <formula>NOT(ISERROR(SEARCH("RIESGO MODERADO",BI11)))</formula>
    </cfRule>
    <cfRule type="containsText" dxfId="68" priority="72" operator="containsText" text="RIESGO BAJO">
      <formula>NOT(ISERROR(SEARCH("RIESGO BAJO",BI11)))</formula>
    </cfRule>
  </conditionalFormatting>
  <conditionalFormatting sqref="BJ11">
    <cfRule type="containsText" dxfId="67" priority="65" operator="containsText" text="RIESGO EXTREMO">
      <formula>NOT(ISERROR(SEARCH("RIESGO EXTREMO",BJ11)))</formula>
    </cfRule>
    <cfRule type="containsText" dxfId="66" priority="66" operator="containsText" text="RIESGO ALTO">
      <formula>NOT(ISERROR(SEARCH("RIESGO ALTO",BJ11)))</formula>
    </cfRule>
    <cfRule type="containsText" dxfId="65" priority="67" operator="containsText" text="RIESGO MODERADO">
      <formula>NOT(ISERROR(SEARCH("RIESGO MODERADO",BJ11)))</formula>
    </cfRule>
    <cfRule type="containsText" dxfId="64" priority="68" operator="containsText" text="RIESGO BAJO">
      <formula>NOT(ISERROR(SEARCH("RIESGO BAJO",BJ11)))</formula>
    </cfRule>
  </conditionalFormatting>
  <conditionalFormatting sqref="BD14">
    <cfRule type="containsText" dxfId="63" priority="61" operator="containsText" text="RIESGO EXTREMO">
      <formula>NOT(ISERROR(SEARCH("RIESGO EXTREMO",BD14)))</formula>
    </cfRule>
    <cfRule type="containsText" dxfId="62" priority="62" operator="containsText" text="RIESGO ALTO">
      <formula>NOT(ISERROR(SEARCH("RIESGO ALTO",BD14)))</formula>
    </cfRule>
    <cfRule type="containsText" dxfId="61" priority="63" operator="containsText" text="RIESGO MODERADO">
      <formula>NOT(ISERROR(SEARCH("RIESGO MODERADO",BD14)))</formula>
    </cfRule>
    <cfRule type="containsText" dxfId="60" priority="64" operator="containsText" text="RIESGO BAJO">
      <formula>NOT(ISERROR(SEARCH("RIESGO BAJO",BD14)))</formula>
    </cfRule>
  </conditionalFormatting>
  <conditionalFormatting sqref="BD13">
    <cfRule type="containsText" dxfId="59" priority="57" operator="containsText" text="RIESGO EXTREMO">
      <formula>NOT(ISERROR(SEARCH("RIESGO EXTREMO",BD13)))</formula>
    </cfRule>
    <cfRule type="containsText" dxfId="58" priority="58" operator="containsText" text="RIESGO ALTO">
      <formula>NOT(ISERROR(SEARCH("RIESGO ALTO",BD13)))</formula>
    </cfRule>
    <cfRule type="containsText" dxfId="57" priority="59" operator="containsText" text="RIESGO MODERADO">
      <formula>NOT(ISERROR(SEARCH("RIESGO MODERADO",BD13)))</formula>
    </cfRule>
    <cfRule type="containsText" dxfId="56" priority="60" operator="containsText" text="RIESGO BAJO">
      <formula>NOT(ISERROR(SEARCH("RIESGO BAJO",BD13)))</formula>
    </cfRule>
  </conditionalFormatting>
  <conditionalFormatting sqref="BD12">
    <cfRule type="containsText" dxfId="55" priority="53" operator="containsText" text="RIESGO EXTREMO">
      <formula>NOT(ISERROR(SEARCH("RIESGO EXTREMO",BD12)))</formula>
    </cfRule>
    <cfRule type="containsText" dxfId="54" priority="54" operator="containsText" text="RIESGO ALTO">
      <formula>NOT(ISERROR(SEARCH("RIESGO ALTO",BD12)))</formula>
    </cfRule>
    <cfRule type="containsText" dxfId="53" priority="55" operator="containsText" text="RIESGO MODERADO">
      <formula>NOT(ISERROR(SEARCH("RIESGO MODERADO",BD12)))</formula>
    </cfRule>
    <cfRule type="containsText" dxfId="52" priority="56" operator="containsText" text="RIESGO BAJO">
      <formula>NOT(ISERROR(SEARCH("RIESGO BAJO",BD12)))</formula>
    </cfRule>
  </conditionalFormatting>
  <conditionalFormatting sqref="BD15">
    <cfRule type="containsText" dxfId="51" priority="49" operator="containsText" text="RIESGO EXTREMO">
      <formula>NOT(ISERROR(SEARCH("RIESGO EXTREMO",BD15)))</formula>
    </cfRule>
    <cfRule type="containsText" dxfId="50" priority="50" operator="containsText" text="RIESGO ALTO">
      <formula>NOT(ISERROR(SEARCH("RIESGO ALTO",BD15)))</formula>
    </cfRule>
    <cfRule type="containsText" dxfId="49" priority="51" operator="containsText" text="RIESGO MODERADO">
      <formula>NOT(ISERROR(SEARCH("RIESGO MODERADO",BD15)))</formula>
    </cfRule>
    <cfRule type="containsText" dxfId="48" priority="52" operator="containsText" text="RIESGO BAJO">
      <formula>NOT(ISERROR(SEARCH("RIESGO BAJO",BD15)))</formula>
    </cfRule>
  </conditionalFormatting>
  <conditionalFormatting sqref="BE15">
    <cfRule type="containsText" dxfId="47" priority="45" operator="containsText" text="RIESGO EXTREMO">
      <formula>NOT(ISERROR(SEARCH("RIESGO EXTREMO",BE15)))</formula>
    </cfRule>
    <cfRule type="containsText" dxfId="46" priority="46" operator="containsText" text="RIESGO ALTO">
      <formula>NOT(ISERROR(SEARCH("RIESGO ALTO",BE15)))</formula>
    </cfRule>
    <cfRule type="containsText" dxfId="45" priority="47" operator="containsText" text="RIESGO MODERADO">
      <formula>NOT(ISERROR(SEARCH("RIESGO MODERADO",BE15)))</formula>
    </cfRule>
    <cfRule type="containsText" dxfId="44" priority="48" operator="containsText" text="RIESGO BAJO">
      <formula>NOT(ISERROR(SEARCH("RIESGO BAJO",BE15)))</formula>
    </cfRule>
  </conditionalFormatting>
  <conditionalFormatting sqref="BG15">
    <cfRule type="containsText" dxfId="43" priority="41" operator="containsText" text="RIESGO EXTREMO">
      <formula>NOT(ISERROR(SEARCH("RIESGO EXTREMO",BG15)))</formula>
    </cfRule>
    <cfRule type="containsText" dxfId="42" priority="42" operator="containsText" text="RIESGO ALTO">
      <formula>NOT(ISERROR(SEARCH("RIESGO ALTO",BG15)))</formula>
    </cfRule>
    <cfRule type="containsText" dxfId="41" priority="43" operator="containsText" text="RIESGO MODERADO">
      <formula>NOT(ISERROR(SEARCH("RIESGO MODERADO",BG15)))</formula>
    </cfRule>
    <cfRule type="containsText" dxfId="40" priority="44" operator="containsText" text="RIESGO BAJO">
      <formula>NOT(ISERROR(SEARCH("RIESGO BAJO",BG15)))</formula>
    </cfRule>
  </conditionalFormatting>
  <conditionalFormatting sqref="BB17:BB18 BC16:BD17 BD18">
    <cfRule type="containsText" dxfId="39" priority="37" operator="containsText" text="RIESGO EXTREMO">
      <formula>NOT(ISERROR(SEARCH("RIESGO EXTREMO",BB16)))</formula>
    </cfRule>
    <cfRule type="containsText" dxfId="38" priority="38" operator="containsText" text="RIESGO ALTO">
      <formula>NOT(ISERROR(SEARCH("RIESGO ALTO",BB16)))</formula>
    </cfRule>
    <cfRule type="containsText" dxfId="37" priority="39" operator="containsText" text="RIESGO MODERADO">
      <formula>NOT(ISERROR(SEARCH("RIESGO MODERADO",BB16)))</formula>
    </cfRule>
    <cfRule type="containsText" dxfId="36" priority="40" operator="containsText" text="RIESGO BAJO">
      <formula>NOT(ISERROR(SEARCH("RIESGO BAJO",BB16)))</formula>
    </cfRule>
  </conditionalFormatting>
  <conditionalFormatting sqref="BE16:BE18">
    <cfRule type="containsText" dxfId="35" priority="33" operator="containsText" text="RIESGO EXTREMO">
      <formula>NOT(ISERROR(SEARCH("RIESGO EXTREMO",BE16)))</formula>
    </cfRule>
    <cfRule type="containsText" dxfId="34" priority="34" operator="containsText" text="RIESGO ALTO">
      <formula>NOT(ISERROR(SEARCH("RIESGO ALTO",BE16)))</formula>
    </cfRule>
    <cfRule type="containsText" dxfId="33" priority="35" operator="containsText" text="RIESGO MODERADO">
      <formula>NOT(ISERROR(SEARCH("RIESGO MODERADO",BE16)))</formula>
    </cfRule>
    <cfRule type="containsText" dxfId="32" priority="36" operator="containsText" text="RIESGO BAJO">
      <formula>NOT(ISERROR(SEARCH("RIESGO BAJO",BE16)))</formula>
    </cfRule>
  </conditionalFormatting>
  <conditionalFormatting sqref="BG16:BJ16">
    <cfRule type="containsText" dxfId="31" priority="29" operator="containsText" text="RIESGO EXTREMO">
      <formula>NOT(ISERROR(SEARCH("RIESGO EXTREMO",BG16)))</formula>
    </cfRule>
    <cfRule type="containsText" dxfId="30" priority="30" operator="containsText" text="RIESGO ALTO">
      <formula>NOT(ISERROR(SEARCH("RIESGO ALTO",BG16)))</formula>
    </cfRule>
    <cfRule type="containsText" dxfId="29" priority="31" operator="containsText" text="RIESGO MODERADO">
      <formula>NOT(ISERROR(SEARCH("RIESGO MODERADO",BG16)))</formula>
    </cfRule>
    <cfRule type="containsText" dxfId="28" priority="32" operator="containsText" text="RIESGO BAJO">
      <formula>NOT(ISERROR(SEARCH("RIESGO BAJO",BG16)))</formula>
    </cfRule>
  </conditionalFormatting>
  <conditionalFormatting sqref="BG17:BJ18">
    <cfRule type="containsText" dxfId="27" priority="25" operator="containsText" text="RIESGO EXTREMO">
      <formula>NOT(ISERROR(SEARCH("RIESGO EXTREMO",BG17)))</formula>
    </cfRule>
    <cfRule type="containsText" dxfId="26" priority="26" operator="containsText" text="RIESGO ALTO">
      <formula>NOT(ISERROR(SEARCH("RIESGO ALTO",BG17)))</formula>
    </cfRule>
    <cfRule type="containsText" dxfId="25" priority="27" operator="containsText" text="RIESGO MODERADO">
      <formula>NOT(ISERROR(SEARCH("RIESGO MODERADO",BG17)))</formula>
    </cfRule>
    <cfRule type="containsText" dxfId="24" priority="28" operator="containsText" text="RIESGO BAJO">
      <formula>NOT(ISERROR(SEARCH("RIESGO BAJO",BG17)))</formula>
    </cfRule>
  </conditionalFormatting>
  <conditionalFormatting sqref="BG13">
    <cfRule type="containsText" dxfId="23" priority="21" operator="containsText" text="RIESGO EXTREMO">
      <formula>NOT(ISERROR(SEARCH("RIESGO EXTREMO",BG13)))</formula>
    </cfRule>
    <cfRule type="containsText" dxfId="22" priority="22" operator="containsText" text="RIESGO ALTO">
      <formula>NOT(ISERROR(SEARCH("RIESGO ALTO",BG13)))</formula>
    </cfRule>
    <cfRule type="containsText" dxfId="21" priority="23" operator="containsText" text="RIESGO MODERADO">
      <formula>NOT(ISERROR(SEARCH("RIESGO MODERADO",BG13)))</formula>
    </cfRule>
    <cfRule type="containsText" dxfId="20" priority="24" operator="containsText" text="RIESGO BAJO">
      <formula>NOT(ISERROR(SEARCH("RIESGO BAJO",BG13)))</formula>
    </cfRule>
  </conditionalFormatting>
  <conditionalFormatting sqref="BH13">
    <cfRule type="containsText" dxfId="19" priority="17" operator="containsText" text="RIESGO EXTREMO">
      <formula>NOT(ISERROR(SEARCH("RIESGO EXTREMO",BH13)))</formula>
    </cfRule>
    <cfRule type="containsText" dxfId="18" priority="18" operator="containsText" text="RIESGO ALTO">
      <formula>NOT(ISERROR(SEARCH("RIESGO ALTO",BH13)))</formula>
    </cfRule>
    <cfRule type="containsText" dxfId="17" priority="19" operator="containsText" text="RIESGO MODERADO">
      <formula>NOT(ISERROR(SEARCH("RIESGO MODERADO",BH13)))</formula>
    </cfRule>
    <cfRule type="containsText" dxfId="16" priority="20" operator="containsText" text="RIESGO BAJO">
      <formula>NOT(ISERROR(SEARCH("RIESGO BAJO",BH13)))</formula>
    </cfRule>
  </conditionalFormatting>
  <conditionalFormatting sqref="BI13">
    <cfRule type="containsText" dxfId="15" priority="13" operator="containsText" text="RIESGO EXTREMO">
      <formula>NOT(ISERROR(SEARCH("RIESGO EXTREMO",BI13)))</formula>
    </cfRule>
    <cfRule type="containsText" dxfId="14" priority="14" operator="containsText" text="RIESGO ALTO">
      <formula>NOT(ISERROR(SEARCH("RIESGO ALTO",BI13)))</formula>
    </cfRule>
    <cfRule type="containsText" dxfId="13" priority="15" operator="containsText" text="RIESGO MODERADO">
      <formula>NOT(ISERROR(SEARCH("RIESGO MODERADO",BI13)))</formula>
    </cfRule>
    <cfRule type="containsText" dxfId="12" priority="16" operator="containsText" text="RIESGO BAJO">
      <formula>NOT(ISERROR(SEARCH("RIESGO BAJO",BI13)))</formula>
    </cfRule>
  </conditionalFormatting>
  <conditionalFormatting sqref="BJ13">
    <cfRule type="containsText" dxfId="11" priority="9" operator="containsText" text="RIESGO EXTREMO">
      <formula>NOT(ISERROR(SEARCH("RIESGO EXTREMO",BJ13)))</formula>
    </cfRule>
    <cfRule type="containsText" dxfId="10" priority="10" operator="containsText" text="RIESGO ALTO">
      <formula>NOT(ISERROR(SEARCH("RIESGO ALTO",BJ13)))</formula>
    </cfRule>
    <cfRule type="containsText" dxfId="9" priority="11" operator="containsText" text="RIESGO MODERADO">
      <formula>NOT(ISERROR(SEARCH("RIESGO MODERADO",BJ13)))</formula>
    </cfRule>
    <cfRule type="containsText" dxfId="8" priority="12" operator="containsText" text="RIESGO BAJO">
      <formula>NOT(ISERROR(SEARCH("RIESGO BAJO",BJ13)))</formula>
    </cfRule>
  </conditionalFormatting>
  <conditionalFormatting sqref="BE13">
    <cfRule type="containsText" dxfId="7" priority="5" operator="containsText" text="RIESGO EXTREMO">
      <formula>NOT(ISERROR(SEARCH("RIESGO EXTREMO",BE13)))</formula>
    </cfRule>
    <cfRule type="containsText" dxfId="6" priority="6" operator="containsText" text="RIESGO ALTO">
      <formula>NOT(ISERROR(SEARCH("RIESGO ALTO",BE13)))</formula>
    </cfRule>
    <cfRule type="containsText" dxfId="5" priority="7" operator="containsText" text="RIESGO MODERADO">
      <formula>NOT(ISERROR(SEARCH("RIESGO MODERADO",BE13)))</formula>
    </cfRule>
    <cfRule type="containsText" dxfId="4" priority="8" operator="containsText" text="RIESGO BAJO">
      <formula>NOT(ISERROR(SEARCH("RIESGO BAJO",BE13)))</formula>
    </cfRule>
  </conditionalFormatting>
  <conditionalFormatting sqref="BE14">
    <cfRule type="containsText" dxfId="3" priority="1" operator="containsText" text="RIESGO EXTREMO">
      <formula>NOT(ISERROR(SEARCH("RIESGO EXTREMO",BE14)))</formula>
    </cfRule>
    <cfRule type="containsText" dxfId="2" priority="2" operator="containsText" text="RIESGO ALTO">
      <formula>NOT(ISERROR(SEARCH("RIESGO ALTO",BE14)))</formula>
    </cfRule>
    <cfRule type="containsText" dxfId="1" priority="3" operator="containsText" text="RIESGO MODERADO">
      <formula>NOT(ISERROR(SEARCH("RIESGO MODERADO",BE14)))</formula>
    </cfRule>
    <cfRule type="containsText" dxfId="0" priority="4" operator="containsText" text="RIESGO BAJO">
      <formula>NOT(ISERROR(SEARCH("RIESGO BAJO",BE14)))</formula>
    </cfRule>
  </conditionalFormatting>
  <dataValidations count="25">
    <dataValidation type="list" allowBlank="1" showInputMessage="1" showErrorMessage="1" prompt="Seleccione el tipo de riesgo conforme a las categorias." sqref="F13:F18">
      <formula1>n</formula1>
    </dataValidation>
    <dataValidation type="list" allowBlank="1" showInputMessage="1" showErrorMessage="1" prompt="Seleccione la tipología conforme al tipo de riesgo." sqref="G11:G18">
      <formula1>INDIRECT(F11)</formula1>
    </dataValidation>
    <dataValidation type="list" allowBlank="1" showInputMessage="1" showErrorMessage="1" sqref="Y19:Y20 AG19:AG20 AC19:AC20 W19:W20 AA19:AA20 U19:U20 AE19:AE20">
      <formula1>"SI,NO"</formula1>
    </dataValidation>
    <dataValidation type="list" allowBlank="1" showInputMessage="1" showErrorMessage="1" sqref="R11:R18 BA11:BA18">
      <formula1>opciondelriesgo</formula1>
    </dataValidation>
    <dataValidation type="list" allowBlank="1" showInputMessage="1" showErrorMessage="1" sqref="AR11:AR18">
      <formula1>"Directamente,No disminuye"</formula1>
    </dataValidation>
    <dataValidation type="list" allowBlank="1" showInputMessage="1" showErrorMessage="1" sqref="AS11:AS18">
      <formula1>"Directamente,Indirectamente,No disminuye"</formula1>
    </dataValidation>
    <dataValidation type="list" allowBlank="1" showInputMessage="1" showErrorMessage="1" sqref="AK11:AK18">
      <formula1>"Siempre se ejecuta,Algunas veces,No se ejecuta"</formula1>
    </dataValidation>
    <dataValidation type="list" allowBlank="1" showInputMessage="1" showErrorMessage="1" sqref="AG11:AG18">
      <formula1>"Completa,Incompleta,No existe"</formula1>
    </dataValidation>
    <dataValidation type="list" allowBlank="1" showInputMessage="1" showErrorMessage="1" sqref="AE11:AE18">
      <formula1>"Se investigan y resuelven oportunamente,No se investigan y no se resuelven oportunamente"</formula1>
    </dataValidation>
    <dataValidation type="list" allowBlank="1" showInputMessage="1" showErrorMessage="1" sqref="AC11:AC18">
      <formula1>"Confiable,No confiable"</formula1>
    </dataValidation>
    <dataValidation type="list" allowBlank="1" showInputMessage="1" showErrorMessage="1" sqref="AA11:AA18">
      <formula1>"Prevenir,Detectar,No es un control"</formula1>
    </dataValidation>
    <dataValidation type="list" allowBlank="1" showInputMessage="1" showErrorMessage="1" sqref="Y11:Y18">
      <formula1>"Oportuna,Inoportuna"</formula1>
    </dataValidation>
    <dataValidation type="list" allowBlank="1" showInputMessage="1" showErrorMessage="1" sqref="W11:W18">
      <formula1>"Adecuado,Inadecuado"</formula1>
    </dataValidation>
    <dataValidation type="list" allowBlank="1" showInputMessage="1" showErrorMessage="1" sqref="U11:U18">
      <formula1>"Asignado,No asignado"</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K17"/>
    <dataValidation type="list" allowBlank="1" showInputMessage="1" showErrorMessage="1" prompt="Seleccione la amenaza de acuerdo con el tipo seleccionado" sqref="J11:J18">
      <formula1>INDIRECT($I$11)</formula1>
    </dataValidation>
    <dataValidation type="list" allowBlank="1" showInputMessage="1" showErrorMessage="1" prompt="Solo aplica para los riesgos tipificados como seguridad de la información" sqref="I11:I18">
      <formula1>tipo_de_amenaza</formula1>
    </dataValidation>
    <dataValidation allowBlank="1" showInputMessage="1" showErrorMessage="1" prompt="Relacione el activo de información donde el nivel de criticidad corresponde a &quot;Crítico&quot;" sqref="H11:H18"/>
    <dataValidation allowBlank="1" showInputMessage="1" showErrorMessage="1" prompt="La descripción del riesgo se puede realizar a través de estas preguntas:_x000a_¿Qué puede suceder?_x000a_¿Cómo puede suceder?_x000a_¿Qué consecuencias tendría su materialización?" sqref="E11:E15"/>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D15 E16:E18"/>
    <dataValidation type="list" allowBlank="1" showInputMessage="1" showErrorMessage="1" sqref="B11:B18">
      <formula1>procesos</formula1>
    </dataValidation>
    <dataValidation type="list" allowBlank="1" showInputMessage="1" showErrorMessage="1" sqref="N11:N18 AW11:AW18">
      <formula1>probabilidad</formula1>
    </dataValidation>
    <dataValidation type="list" allowBlank="1" showInputMessage="1" showErrorMessage="1" prompt="Seleccione el tipo de riesgo conforme a las categorias." sqref="F11:F12">
      <formula1>tipo_de_riesgos</formula1>
    </dataValidation>
    <dataValidation allowBlank="1" showInputMessage="1" showErrorMessage="1" prompt="Para cada causa debe existir un control" sqref="T11 S11:S18 T13:T14 T16:T17"/>
    <dataValidation type="list" allowBlank="1" showInputMessage="1" showErrorMessage="1" sqref="O11:O18 AX11:AX20 O19:P20">
      <formula1>INDIRECT($M$11)</formula1>
    </dataValidation>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8" ma:contentTypeDescription="Crear nuevo documento." ma:contentTypeScope="" ma:versionID="133f14fd3fdde5c8340fd0729bc1ddac">
  <xsd:schema xmlns:xsd="http://www.w3.org/2001/XMLSchema" xmlns:xs="http://www.w3.org/2001/XMLSchema" xmlns:p="http://schemas.microsoft.com/office/2006/metadata/properties" xmlns:ns3="7a094bdd-a36f-422c-aad8-60d4e7e2607b" targetNamespace="http://schemas.microsoft.com/office/2006/metadata/properties" ma:root="true" ma:fieldsID="29338359140d4cb28cf6d60eb46f43a9" ns3:_="">
    <xsd:import namespace="7a094bdd-a36f-422c-aad8-60d4e7e2607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1BB601-1464-4DE8-8EE0-D57E211F2FEA}">
  <ds:schemaRefs>
    <ds:schemaRef ds:uri="http://purl.org/dc/dcmitype/"/>
    <ds:schemaRef ds:uri="http://purl.org/dc/terms/"/>
    <ds:schemaRef ds:uri="http://purl.org/dc/elements/1.1/"/>
    <ds:schemaRef ds:uri="7a094bdd-a36f-422c-aad8-60d4e7e2607b"/>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566F0A5-71B4-4E13-888D-09E752EC9A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76BD0B-1C5C-4338-8FB3-2B9B078689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RIESGOS Y CONTROLES</vt:lpstr>
      <vt:lpstr>1. RIESGOS SIGNIFICATIVOS</vt:lpstr>
      <vt:lpstr>2. DISEÑO CONTROL</vt:lpstr>
      <vt:lpstr>3. EJECUCIÓN CONTROL</vt:lpstr>
      <vt:lpstr>4- SOLIDEZ CONTROL</vt:lpstr>
      <vt:lpstr>Moniotreo</vt:lpstr>
      <vt:lpstr>MapaV2</vt:lpstr>
      <vt:lpstr>Mapa del proceso V1</vt:lpstr>
      <vt:lpstr>'1. RIESGOS SIGNIFICATIVOS'!Área_de_impresión</vt:lpstr>
      <vt:lpstr>'2. DISEÑO CONTROL'!Área_de_impresión</vt:lpstr>
      <vt:lpstr>'3. EJECUCIÓN CONTROL'!Área_de_impresión</vt:lpstr>
      <vt:lpstr>'4- SOLIDEZ CONTROL'!Área_de_impresión</vt:lpstr>
      <vt:lpstr>'RIESGOS Y CONTROLES'!Área_de_impresión</vt:lpstr>
      <vt:lpstr>'1. RIESGOS SIGNIFICATIVOS'!Títulos_a_imprimir</vt:lpstr>
      <vt:lpstr>'2. DISEÑO CONTROL'!Títulos_a_imprimir</vt:lpstr>
      <vt:lpstr>'3. EJECUCIÓN CONTROL'!Títulos_a_imprimir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rafaela montoya</dc:creator>
  <cp:keywords/>
  <dc:description/>
  <cp:lastModifiedBy>German Hernando Agudelo Cely</cp:lastModifiedBy>
  <cp:revision/>
  <dcterms:created xsi:type="dcterms:W3CDTF">2017-05-23T23:17:53Z</dcterms:created>
  <dcterms:modified xsi:type="dcterms:W3CDTF">2022-01-12T23:47:30Z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