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tabRatio="601" firstSheet="3" activeTab="3"/>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APA DE RIESGOS PROCESOS (2)" sheetId="67" r:id="rId6"/>
    <sheet name="1er cuatri 2021" sheetId="69" r:id="rId7"/>
  </sheets>
  <externalReferences>
    <externalReference r:id="rId8"/>
  </externalReferences>
  <definedNames>
    <definedName name="_xlnm._FilterDatabase" localSheetId="1" hidden="1">'1. RIESGOS SIGNIFICATIVOS'!$A$15:$M$15</definedName>
    <definedName name="_xlnm._FilterDatabase" localSheetId="2" hidden="1">'2. DISEÑO CONTROL'!$B$14:$X$24</definedName>
    <definedName name="_xlnm._FilterDatabase" localSheetId="0" hidden="1">'RIESGOS Y CONTROLES'!$T$1:$T$34</definedName>
    <definedName name="A">[1]DB!$J$5:$J$6</definedName>
    <definedName name="_xlnm.Print_Area" localSheetId="1">'1. RIESGOS SIGNIFICATIVOS'!$A$1:$J$35</definedName>
    <definedName name="_xlnm.Print_Area" localSheetId="6">'1er cuatri 2021'!$A$1:$V$67</definedName>
    <definedName name="_xlnm.Print_Area" localSheetId="2">'2. DISEÑO CONTROL'!$A$5:$X$28</definedName>
    <definedName name="_xlnm.Print_Area" localSheetId="3">'3. EJECUCIÓN CONTROL'!$A$1:$J$28</definedName>
    <definedName name="_xlnm.Print_Area" localSheetId="4">'4- SOLIDEZ CONTROL'!$A$1:$J$25</definedName>
    <definedName name="_xlnm.Print_Area" localSheetId="5">'MAPA DE RIESGOS PROCESOS (2)'!$A$1:$BK$26</definedName>
    <definedName name="_xlnm.Print_Area" localSheetId="0">'RIESGOS Y CONTROLES'!$A$1:$V$30</definedName>
    <definedName name="B">[1]DB!$K$5:$K$6</definedName>
    <definedName name="CE">[1]DB!$L$5:$L$6</definedName>
    <definedName name="clasificaciónriesgos" localSheetId="5">#REF!</definedName>
    <definedName name="clasificaciónriesgos">#REF!</definedName>
    <definedName name="códigos" localSheetId="5">#REF!</definedName>
    <definedName name="códigos">#REF!</definedName>
    <definedName name="Direccionamiento_Estratégico" localSheetId="5">#REF!</definedName>
    <definedName name="Direccionamiento_Estratégico">#REF!</definedName>
    <definedName name="económicos" localSheetId="5">#REF!</definedName>
    <definedName name="económicos">#REF!</definedName>
    <definedName name="EXISTENCONTROLES">[1]DB!$D$5:$D$6</definedName>
    <definedName name="externo" localSheetId="5">#REF!</definedName>
    <definedName name="externo">#REF!</definedName>
    <definedName name="externos2" localSheetId="5">#REF!</definedName>
    <definedName name="externos2">#REF!</definedName>
    <definedName name="factores" localSheetId="5">#REF!</definedName>
    <definedName name="factores">#REF!</definedName>
    <definedName name="IMPACTO">[1]DB!$H$5</definedName>
    <definedName name="impactoco" localSheetId="5">#REF!</definedName>
    <definedName name="impactoco">#REF!</definedName>
    <definedName name="infraestructura" localSheetId="5">#REF!</definedName>
    <definedName name="infraestructura">#REF!</definedName>
    <definedName name="interno" localSheetId="5">#REF!</definedName>
    <definedName name="interno">#REF!</definedName>
    <definedName name="macroprocesos" localSheetId="5">#REF!</definedName>
    <definedName name="macroprocesos">#REF!</definedName>
    <definedName name="medio_ambientales" localSheetId="5">#REF!</definedName>
    <definedName name="medio_ambientales">#REF!</definedName>
    <definedName name="opciondelriesgo">#REF!</definedName>
    <definedName name="OPCIONESDEMANEJO">[1]DB!$N$5:$N$8</definedName>
    <definedName name="personal" localSheetId="5">#REF!</definedName>
    <definedName name="personal">#REF!</definedName>
    <definedName name="políticos" localSheetId="5">#REF!</definedName>
    <definedName name="políticos">#REF!</definedName>
    <definedName name="probabilidad">#REF!</definedName>
    <definedName name="proceso" localSheetId="5">#REF!</definedName>
    <definedName name="proceso">#REF!</definedName>
    <definedName name="procesos">#REF!</definedName>
    <definedName name="sociales" localSheetId="5">#REF!</definedName>
    <definedName name="sociales">#REF!</definedName>
    <definedName name="tecnología" localSheetId="5">#REF!</definedName>
    <definedName name="tecnología">#REF!</definedName>
    <definedName name="tecnológicos" localSheetId="5">#REF!</definedName>
    <definedName name="tecnológicos">#REF!</definedName>
    <definedName name="tipo_de_amenaza">#REF!</definedName>
    <definedName name="tipo_de_riesgos">#REF!</definedName>
    <definedName name="_xlnm.Print_Titles" localSheetId="6">'1er cuatri 2021'!$2:$7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4" i="67" l="1"/>
  <c r="AU24" i="67"/>
  <c r="AM24" i="67"/>
  <c r="AJ24" i="67"/>
  <c r="AK24" i="67" s="1"/>
  <c r="AN24" i="67" s="1"/>
  <c r="AO24" i="67" s="1"/>
  <c r="AP24" i="67" s="1"/>
  <c r="AI24" i="67"/>
  <c r="AG24" i="67"/>
  <c r="AE24" i="67"/>
  <c r="AC24" i="67"/>
  <c r="AA24" i="67"/>
  <c r="Y24" i="67"/>
  <c r="W24" i="67"/>
  <c r="M24" i="67"/>
  <c r="AZ23" i="67"/>
  <c r="BA23" i="67" s="1"/>
  <c r="AM23" i="67"/>
  <c r="AI23" i="67"/>
  <c r="AG23" i="67"/>
  <c r="AE23" i="67"/>
  <c r="AC23" i="67"/>
  <c r="AA23" i="67"/>
  <c r="Y23" i="67"/>
  <c r="W23" i="67"/>
  <c r="AJ23" i="67" s="1"/>
  <c r="AK23" i="67" s="1"/>
  <c r="AN23" i="67" s="1"/>
  <c r="AO23" i="67" s="1"/>
  <c r="AP23" i="67" s="1"/>
  <c r="AQ23" i="67" s="1"/>
  <c r="AR23" i="67" s="1"/>
  <c r="Q23" i="67"/>
  <c r="R23" i="67" s="1"/>
  <c r="M23" i="67"/>
  <c r="AN22" i="67"/>
  <c r="AI22" i="67"/>
  <c r="AG22" i="67"/>
  <c r="AE22" i="67"/>
  <c r="AC22" i="67"/>
  <c r="AA22" i="67"/>
  <c r="Y22" i="67"/>
  <c r="W22" i="67"/>
  <c r="M22" i="67"/>
  <c r="AZ21" i="67"/>
  <c r="BA21" i="67" s="1"/>
  <c r="AM21" i="67"/>
  <c r="AI21" i="67"/>
  <c r="AG21" i="67"/>
  <c r="AE21" i="67"/>
  <c r="AC21" i="67"/>
  <c r="AA21" i="67"/>
  <c r="Y21" i="67"/>
  <c r="W21" i="67"/>
  <c r="AJ21" i="67" s="1"/>
  <c r="AK21" i="67" s="1"/>
  <c r="AN21" i="67" s="1"/>
  <c r="AO21" i="67" s="1"/>
  <c r="AP21" i="67" s="1"/>
  <c r="AQ21" i="67" s="1"/>
  <c r="AR21" i="67" s="1"/>
  <c r="AU21" i="67" s="1"/>
  <c r="Q21" i="67"/>
  <c r="R21" i="67" s="1"/>
  <c r="M21" i="67"/>
  <c r="AM20" i="67"/>
  <c r="AI20" i="67"/>
  <c r="AG20" i="67"/>
  <c r="AE20" i="67"/>
  <c r="AC20" i="67"/>
  <c r="AA20" i="67"/>
  <c r="Y20" i="67"/>
  <c r="W20" i="67"/>
  <c r="AJ20" i="67" s="1"/>
  <c r="AK20" i="67" s="1"/>
  <c r="AN20" i="67" s="1"/>
  <c r="AO20" i="67" s="1"/>
  <c r="AP20" i="67" s="1"/>
  <c r="AM19" i="67"/>
  <c r="AI19" i="67"/>
  <c r="AJ19" i="67" s="1"/>
  <c r="AK19" i="67" s="1"/>
  <c r="AN19" i="67" s="1"/>
  <c r="AO19" i="67" s="1"/>
  <c r="AP19" i="67" s="1"/>
  <c r="AG19" i="67"/>
  <c r="AE19" i="67"/>
  <c r="AC19" i="67"/>
  <c r="AA19" i="67"/>
  <c r="Y19" i="67"/>
  <c r="W19" i="67"/>
  <c r="AZ18" i="67"/>
  <c r="BA18" i="67" s="1"/>
  <c r="AM18" i="67"/>
  <c r="AI18" i="67"/>
  <c r="AG18" i="67"/>
  <c r="AE18" i="67"/>
  <c r="AC18" i="67"/>
  <c r="AA18" i="67"/>
  <c r="Y18" i="67"/>
  <c r="W18" i="67"/>
  <c r="AJ18" i="67" s="1"/>
  <c r="AK18" i="67" s="1"/>
  <c r="AN18" i="67" s="1"/>
  <c r="AO18" i="67" s="1"/>
  <c r="AP18" i="67" s="1"/>
  <c r="Q18" i="67"/>
  <c r="R18" i="67" s="1"/>
  <c r="M18" i="67"/>
  <c r="AZ17" i="67"/>
  <c r="AU17" i="67"/>
  <c r="AM17" i="67"/>
  <c r="AI17" i="67"/>
  <c r="AG17" i="67"/>
  <c r="AE17" i="67"/>
  <c r="AC17" i="67"/>
  <c r="AA17" i="67"/>
  <c r="Y17" i="67"/>
  <c r="W17" i="67"/>
  <c r="AJ17" i="67" s="1"/>
  <c r="AK17" i="67" s="1"/>
  <c r="AN17" i="67" s="1"/>
  <c r="AO17" i="67" s="1"/>
  <c r="AP17" i="67" s="1"/>
  <c r="Q17" i="67"/>
  <c r="M17" i="67"/>
  <c r="AM16" i="67"/>
  <c r="AI16" i="67"/>
  <c r="AG16" i="67"/>
  <c r="AE16" i="67"/>
  <c r="AC16" i="67"/>
  <c r="AA16" i="67"/>
  <c r="AJ16" i="67" s="1"/>
  <c r="AK16" i="67" s="1"/>
  <c r="AN16" i="67" s="1"/>
  <c r="AO16" i="67" s="1"/>
  <c r="AP16" i="67" s="1"/>
  <c r="Y16" i="67"/>
  <c r="W16" i="67"/>
  <c r="AM15" i="67"/>
  <c r="AJ15" i="67"/>
  <c r="AK15" i="67" s="1"/>
  <c r="AN15" i="67" s="1"/>
  <c r="AO15" i="67" s="1"/>
  <c r="AP15" i="67" s="1"/>
  <c r="AI15" i="67"/>
  <c r="AG15" i="67"/>
  <c r="AE15" i="67"/>
  <c r="AC15" i="67"/>
  <c r="AA15" i="67"/>
  <c r="Y15" i="67"/>
  <c r="W15" i="67"/>
  <c r="AM14" i="67"/>
  <c r="AI14" i="67"/>
  <c r="AG14" i="67"/>
  <c r="AE14" i="67"/>
  <c r="AJ14" i="67" s="1"/>
  <c r="AK14" i="67" s="1"/>
  <c r="AN14" i="67" s="1"/>
  <c r="AO14" i="67" s="1"/>
  <c r="AP14" i="67" s="1"/>
  <c r="AC14" i="67"/>
  <c r="AA14" i="67"/>
  <c r="Y14" i="67"/>
  <c r="W14" i="67"/>
  <c r="AM13" i="67"/>
  <c r="AI13" i="67"/>
  <c r="AG13" i="67"/>
  <c r="AE13" i="67"/>
  <c r="AC13" i="67"/>
  <c r="AA13" i="67"/>
  <c r="Y13" i="67"/>
  <c r="W13" i="67"/>
  <c r="AJ13" i="67" s="1"/>
  <c r="AK13" i="67" s="1"/>
  <c r="AN13" i="67" s="1"/>
  <c r="AO13" i="67" s="1"/>
  <c r="AP13" i="67" s="1"/>
  <c r="AM12" i="67"/>
  <c r="AI12" i="67"/>
  <c r="AJ12" i="67" s="1"/>
  <c r="AK12" i="67" s="1"/>
  <c r="AN12" i="67" s="1"/>
  <c r="AO12" i="67" s="1"/>
  <c r="AP12" i="67" s="1"/>
  <c r="AG12" i="67"/>
  <c r="AE12" i="67"/>
  <c r="AC12" i="67"/>
  <c r="AA12" i="67"/>
  <c r="Y12" i="67"/>
  <c r="W12" i="67"/>
  <c r="AZ11" i="67"/>
  <c r="BA11" i="67" s="1"/>
  <c r="AM11" i="67"/>
  <c r="AI11" i="67"/>
  <c r="AG11" i="67"/>
  <c r="AE11" i="67"/>
  <c r="AC11" i="67"/>
  <c r="AA11" i="67"/>
  <c r="AJ11" i="67" s="1"/>
  <c r="AK11" i="67" s="1"/>
  <c r="AN11" i="67" s="1"/>
  <c r="AO11" i="67" s="1"/>
  <c r="AP11" i="67" s="1"/>
  <c r="Y11" i="67"/>
  <c r="W11" i="67"/>
  <c r="R11" i="67"/>
  <c r="Q11" i="67"/>
  <c r="M11" i="67"/>
  <c r="AS3" i="67"/>
  <c r="V3" i="67"/>
  <c r="AS2" i="67"/>
  <c r="V2" i="67"/>
  <c r="AQ18" i="67" l="1"/>
  <c r="AR18" i="67" s="1"/>
  <c r="AU18" i="67" s="1"/>
  <c r="AV18" i="67" s="1"/>
  <c r="AQ11" i="67"/>
  <c r="AR11" i="67" s="1"/>
  <c r="AU11" i="67" s="1"/>
  <c r="AV21" i="67"/>
  <c r="AW21" i="67"/>
  <c r="AW11" i="67" l="1"/>
  <c r="AV11" i="67"/>
  <c r="I9" i="66" l="1"/>
  <c r="C9" i="66"/>
  <c r="B10" i="66"/>
  <c r="B12" i="62"/>
  <c r="C11" i="62"/>
  <c r="B13" i="61"/>
  <c r="S15" i="61" l="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comments1.xml><?xml version="1.0" encoding="utf-8"?>
<comments xmlns="http://schemas.openxmlformats.org/spreadsheetml/2006/main">
  <authors>
    <author>Andrea del Pilar Zambrano Barrios</author>
  </authors>
  <commentList>
    <comment ref="T18" authorId="0" shapeId="0">
      <text>
        <r>
          <rPr>
            <b/>
            <sz val="12"/>
            <color indexed="81"/>
            <rFont val="Arial"/>
            <family val="2"/>
          </rPr>
          <t>Andrea del Pilar Zambrano Barrios:</t>
        </r>
        <r>
          <rPr>
            <sz val="12"/>
            <color indexed="81"/>
            <rFont val="Arial"/>
            <family val="2"/>
          </rPr>
          <t xml:space="preserve">
Cual es el proposito del control. Es importante tener claro los 6 pasos para construir un buen control, de acuerdo con lo estipulado por la guia.</t>
        </r>
        <r>
          <rPr>
            <sz val="9"/>
            <color indexed="81"/>
            <rFont val="Tahoma"/>
            <family val="2"/>
          </rPr>
          <t xml:space="preserve"> </t>
        </r>
      </text>
    </comment>
    <comment ref="T23" authorId="0" shapeId="0">
      <text>
        <r>
          <rPr>
            <b/>
            <sz val="16"/>
            <color indexed="81"/>
            <rFont val="Tahoma"/>
            <family val="2"/>
          </rPr>
          <t>Andrea del Pilar Zambrano Barrios:</t>
        </r>
        <r>
          <rPr>
            <sz val="16"/>
            <color indexed="81"/>
            <rFont val="Tahoma"/>
            <family val="2"/>
          </rPr>
          <t xml:space="preserve">
Revisar los 7 pasos del control, cual es el proposito del control. </t>
        </r>
      </text>
    </comment>
  </commentList>
</comments>
</file>

<file path=xl/comments2.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33"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<sst xmlns="http://schemas.openxmlformats.org/spreadsheetml/2006/main" count="860" uniqueCount="390">
  <si>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</si>
  <si>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</si>
  <si>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</si>
  <si>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</si>
  <si>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</si>
  <si>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</si>
  <si>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</si>
  <si>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</si>
  <si>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</si>
  <si>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</si>
  <si>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</si>
  <si>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</si>
  <si>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</si>
  <si>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</si>
  <si>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</si>
  <si>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</si>
  <si>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</si>
  <si>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</si>
  <si>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</si>
  <si>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</si>
  <si>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</si>
  <si>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</si>
  <si>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</si>
  <si>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</si>
  <si>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</si>
  <si>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</si>
  <si>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</si>
  <si>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</si>
  <si>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</si>
  <si>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</si>
  <si>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</si>
  <si>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</si>
  <si>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</si>
  <si>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</si>
  <si>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</si>
  <si>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</si>
  <si>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</si>
  <si>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</si>
  <si>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</si>
  <si>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</si>
  <si>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</si>
  <si>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</si>
  <si>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</si>
  <si>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</si>
  <si>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</si>
  <si>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</si>
  <si>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</si>
  <si>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</si>
  <si>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</si>
  <si>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</si>
  <si>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</si>
  <si>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</si>
  <si>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</si>
  <si>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</si>
  <si>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</si>
  <si>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</si>
  <si>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</si>
  <si>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</si>
  <si>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</si>
  <si>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</si>
  <si>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</si>
  <si>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</si>
  <si>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</si>
  <si>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</si>
  <si>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</si>
  <si>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</si>
  <si>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</si>
  <si>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</si>
  <si>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</si>
  <si>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</si>
  <si>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</si>
  <si>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</si>
  <si>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</si>
  <si>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</si>
  <si>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</si>
  <si>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</si>
  <si>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</si>
  <si>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</si>
  <si>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</si>
  <si>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</si>
  <si>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</si>
  <si>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</si>
  <si>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</si>
  <si>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</si>
  <si>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</si>
  <si>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</si>
  <si>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</si>
  <si>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</si>
  <si>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</si>
  <si>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</si>
  <si>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</si>
  <si>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</si>
  <si>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</si>
  <si>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</si>
  <si>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</si>
  <si>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</si>
  <si>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</si>
  <si>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</si>
  <si>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</si>
  <si>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</si>
  <si>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</si>
  <si>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</si>
  <si>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</si>
  <si>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</si>
  <si>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</si>
  <si>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</si>
  <si>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</si>
  <si>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Gestión de Laboratorio (GLAB)</t>
  </si>
  <si>
    <t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</si>
  <si>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Que los resultados de los ensayos realizados en el laboratorio sean errados</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</si>
  <si>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</si>
  <si>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Desviaciones en el procedimiento de la norma de ensayo aplicable</t>
  </si>
  <si>
    <t>Uso de equipamiento que no cumple las especificaciones requeridas en el método de ensayo.</t>
  </si>
  <si>
    <t>No aplica</t>
  </si>
  <si>
    <t>Permitir presiones indebidas por falta de propiedad, gobernanza  o indebida gestión de personal, recursos compartidos, contratos o intereses particulares por parte de los clientes internos.</t>
  </si>
  <si>
    <t>N/A</t>
  </si>
  <si>
    <t>Laura Carolina Nossa Gonzalez</t>
  </si>
  <si>
    <t>Evaluador / Ing. Civil - Contratista</t>
  </si>
  <si>
    <r>
      <t xml:space="preserve">TIPO
</t>
    </r>
    <r>
      <rPr>
        <sz val="11"/>
        <rFont val="Arial"/>
        <family val="2"/>
      </rPr>
      <t>(SELECCIONE UNA OPCIÓN)</t>
    </r>
  </si>
  <si>
    <r>
      <t xml:space="preserve">CAUSA 
</t>
    </r>
    <r>
      <rPr>
        <i/>
        <sz val="11"/>
        <rFont val="Arial"/>
        <family val="2"/>
      </rPr>
      <t>¿Cómo puede suceder?</t>
    </r>
  </si>
  <si>
    <r>
      <rPr>
        <b/>
        <sz val="11"/>
        <rFont val="Arial"/>
        <family val="2"/>
      </rPr>
      <t>RIESGO-OBJETIVO</t>
    </r>
    <r>
      <rPr>
        <sz val="11"/>
        <rFont val="Arial"/>
        <family val="2"/>
      </rPr>
      <t xml:space="preserve">
¿El RIESGO puede llegar a afectar el cumplimiento del OBJETIVO del proceso?
(SELECCIONE UNA OPCIÓN)</t>
    </r>
  </si>
  <si>
    <r>
      <rPr>
        <b/>
        <sz val="11"/>
        <rFont val="Arial"/>
        <family val="2"/>
      </rPr>
      <t>CONTROL-CAUSA</t>
    </r>
    <r>
      <rPr>
        <sz val="11"/>
        <rFont val="Arial"/>
        <family val="2"/>
      </rPr>
      <t xml:space="preserve">
¿El CONTROL mitiga o elimina la CAUSA identificada?
(SELECCIONE UNA OPCIÓN)</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</si>
  <si>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</si>
  <si>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</si>
  <si>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</si>
  <si>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</si>
  <si>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</si>
  <si>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</si>
  <si>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</si>
  <si>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</si>
  <si>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</si>
  <si>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color theme="1"/>
        <rFont val="Arial"/>
        <family val="2"/>
      </rPr>
      <t xml:space="preserve">
(efectuada por el Proceso, en el Formato de Monitoreo de Riesgos)</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</si>
  <si>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</si>
  <si>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</si>
  <si>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r>
      <t xml:space="preserve">¿EL CONTROL SE CUMPLE?
</t>
    </r>
    <r>
      <rPr>
        <sz val="11"/>
        <rFont val="Arial"/>
        <family val="2"/>
      </rPr>
      <t>¿El control se ejecuta como fue diseñado?  
Ver: PROPÓSITO</t>
    </r>
    <r>
      <rPr>
        <b/>
        <sz val="11"/>
        <rFont val="Arial"/>
        <family val="2"/>
      </rPr>
      <t xml:space="preserve">
</t>
    </r>
    <r>
      <rPr>
        <sz val="11"/>
        <rFont val="Arial"/>
        <family val="2"/>
      </rPr>
      <t>(SELECCIONE UNA OPCIÓN)</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</si>
  <si>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</si>
  <si>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
¿El control mitiga la causa?
SI 
¿El control mitiga la causa?
SI  
OBSERVACIONES: El riesgo, la causa y el control se redactó siguiendo la  guía para la administración del riesgo de gestión, corrupción y seguridad digital y el diseño de controles en entidades públicas.
</t>
  </si>
  <si>
    <t>No se identificaron recomendaciones.</t>
  </si>
  <si>
    <t>Fuerte +Fuerte  
Fuerte</t>
  </si>
  <si>
    <t>Moderado +Fuerte  
Moderado</t>
  </si>
  <si>
    <t>No se identificaron diferencias en la solidez del control registradas en la matriz del proceso y la evaluada por OCI</t>
  </si>
  <si>
    <t>Errores en el registro de datos primarios, en la digitación del informe y/o en la emisión del informe</t>
  </si>
  <si>
    <t>El técnico operativo,  semestralmente supervisa las competencias de los laboratoristas en la ejecución de los ensayo a través de una lista de chequeo que se  registra en el  formato de de supervisión GLAB-FM-126 que indica los criterios para la correcta  ejecución del ensayo  establecido en la norma aplicable. en caso de encontrar desviaciones en el  método se programa una nueva fecha para repetir la supervisión hasta que el laboratorista demuestre la competencia para ejecutar el ensayo de acuerdo a la norma.</t>
  </si>
  <si>
    <t>Cada  vez que se va a emitir un informe de ensayo el coordinador técnico, verifica que  la información  de los registros de toma de datos sean coherentes y que corresponda a la información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</si>
  <si>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t>Cada vez que se crea o se hace alguna modificación en los  formatos de informe de ensayo que  influya en  el  calculo de resultados , el  coordinador técnico,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</si>
  <si>
    <t>Cada vez que se realiza un  actividad (mantenimiento correctivo, preventivo, inspecciones, verificación, comprobación intermedia y calibración) al equipamiento, el técnico operativo verifica su correcto funcionamiento y lo registra en el formato GLAB-FM-112  inspección equipos del laboratorio UAERMV. Si al realizar la verificación el equipamiento presenta fallas se pone fuera de servicio hasta que este se encuentre en buen estado.</t>
  </si>
  <si>
    <t>Cada vez que se solicita un equipamiento menor (tamices, diales, termómetros, pie de rey entre otros) para su uso, el auxiliar de equipos, revisa que este en buen estado cuando lo entrega y cuando lo recibe, lo registra en el formato GLAB-FM-115 control y seguimiento de equipos, . en caso de encontrar que un equipo esta en mal estado se pone fuera de servicio hasta  que se verifique el correcto funcionamiento de este.</t>
  </si>
  <si>
    <t>El coordinador técnico, mensualmente verifica el cumplimiento de la precisión de los  métodos de ensayo, realizando una comparación  entre la diferencia de los resultados de una misma muestra y  la precisión del método. Dicha verificación se registra en el formato GLAB-FM-148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</si>
  <si>
    <t>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GLAB-FM-111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</si>
  <si>
    <t>Modificar  los resultados y/o los tiempos de entrega de informes de ensayos a cambio de beneficio a nombre propio o de terceros, con el fin agilizar, retrasar la entrega de informes o hacer que los materiales cumplan especificaciones técnicas.</t>
  </si>
  <si>
    <t>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Esto podría ocasionar, afectación de la imagen del laboratorio por retrasos en la prestación de servicio a los clientes internos, e incumplimiento del objetivo del laboratorio (que el ensayo se realice con desviaciones al método).</t>
  </si>
  <si>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</si>
  <si>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t>Cada vez que se emite un informe de ensayo, el auxiliar administrativo,  valida por  medio  del formato  de control y  seguimiento de solicitudes  que  los tiempos  establecidos en la  solicitud de servicio se cumpla, de encontrarse desviaciones en los  tiempos se le comunica al cliente justificando las razones de dicho cambio.</t>
  </si>
  <si>
    <t xml:space="preserve">¿La calificación efectuada por OCI del diseño del control es similar a la efectuada por el proceso?
No ,es un control dectectivo.
OBSERVACIONES  
El proceso siguio las recomendaciones de la OCI
</t>
  </si>
  <si>
    <t xml:space="preserve">¿La calificación efectuada por OCI del diseño del control es similar a la efectuada por el proceso?
 SI
RECOMENDACIONES: El proceso siguio las recomendaciones de la OCI
</t>
  </si>
  <si>
    <t>¿La calificación efectuada por OCI del diseño del control es similar a la efectuada por el proceso?
 SI
RECOMENDACIONES: se recomienda revisar el responsable de llevar a cabo la actividad de control; dado que no se menciona el líder operativo como lo especifica el procedimiento para la prestación de los servicios del laboratorio de suelos, asfaltos y pavimentos GLAB-PR-001-V4 , punto de control 6 .</t>
  </si>
  <si>
    <t>¿La calificación efectuada por OCI del diseño del control es similar a la efectuada por el proceso?
 SI
RECOMENDACIONES: : se recomienda revisar el responsable de llevar a cabo la actividad de control; dado que no se menciona el líder operativo como lo especifica el procedimiento para la prestación de los servicios del laboratorio de suelos, asfaltos y pavimentos GLAB-PR-001-V4, punto de control 14.</t>
  </si>
  <si>
    <t>Se recomienda colocar en la evidencia el codigo del formato</t>
  </si>
  <si>
    <t>Se recomienda colocar en la evidencia el codigo del formato.
En el formato no se evidencia la firma del coordinador técnico , si no del lider opertivo del proceso , por tal motivo se recomeinda verificar el responsable del control.</t>
  </si>
  <si>
    <t>No se está ejecutando ,el riesgo continua en riesgo inherente.</t>
  </si>
  <si>
    <t>No hay evidencia de la ejecución del control.</t>
  </si>
  <si>
    <t>Se desconcoce como se ejecuta el control y evidencia del mismo .</t>
  </si>
  <si>
    <t>Fuerte+ Debil
Debil</t>
  </si>
  <si>
    <t>Se identificó diferencia en el cálculo de la solidez del control, dado que el diseño del control evaluado por OCI es diferente a la registrada en el mapa de riesgos.
RECOMENDACIONES
Atender las observaciones y recomendaciones descritas en la hoja 2. DISEÑO CONTROL Y 3, EJECIÓN CONTROL</t>
  </si>
  <si>
    <t>Se identificó diferencia en el cálculo de la solidez del control, dado que el diseño del control evaluado por OCI es diferente a la registrada en el mapa de riesgos.
RECOMENDACIONES
Atender las observaciones y recomendaciones descritas en la hoja  3, EJECIÓN CONTROL</t>
  </si>
  <si>
    <t>¿La calificación efectuada por OCI del diseño del control es similar a la efectuada por el proceso?                                                                   NO, por la periodicidad es un control detectivo, dado que puede permitir la materialización del riesgo.                                                                                 
OBSERVACIONES  
El proceso atendió parte de las observaciones incluyendo la evidencia, pero no verifico la periodicidad.
RECOMENDACIONES:
 se recomienda revisar la periocidad del control al ser semestral, se tiene un rango de tiempo largo en el que se puede presentar incovenientes</t>
  </si>
  <si>
    <t>DEL MAPA DE RIESGOS - VERSIÓN___2021_VF_1____</t>
  </si>
  <si>
    <t>Se recomienda revisar el diligenciamiento completo del formato, se observa formatos de fecha que no corresponden,</t>
  </si>
  <si>
    <t>¿La calificación efectuada por OCI del diseño del control es similar a la efectuada por el proceso?
 SI
RECOMENDACIONES: Se recomienda colocar en la evidencia el codigo del formato</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</si>
  <si>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</si>
  <si>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</si>
  <si>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</si>
  <si>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</si>
  <si>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</si>
  <si>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</si>
  <si>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</si>
  <si>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</si>
  <si>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</si>
  <si>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</si>
  <si>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</si>
  <si>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</si>
  <si>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</si>
  <si>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</si>
  <si>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</si>
  <si>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</si>
  <si>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</si>
  <si>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</si>
  <si>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</si>
  <si>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</si>
  <si>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</si>
  <si>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</si>
  <si>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</si>
  <si>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</si>
  <si>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</si>
  <si>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</si>
  <si>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</si>
  <si>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</si>
  <si>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</si>
  <si>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</si>
  <si>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</si>
  <si>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</si>
  <si>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</si>
  <si>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</si>
  <si>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</si>
  <si>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</si>
  <si>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</si>
  <si>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</si>
  <si>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</si>
  <si>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ZONA DE RIESGO</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</si>
  <si>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</si>
  <si>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</si>
  <si>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</si>
  <si>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</si>
  <si>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</si>
  <si>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</si>
  <si>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</si>
  <si>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</si>
  <si>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de laboratorio </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</si>
  <si>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 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</si>
  <si>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Riesgos operativos</t>
  </si>
  <si>
    <t>Compromiso_de_la_informacion</t>
  </si>
  <si>
    <t>*Afectación de la imagen del laboratorio ante sus clientes.
* Perdida de credibilidad de los resultados ante los clientes.
* Quejas de los clientes.
*Reproceso de actividades y aumento de carga operativa
*Reproceso de actividades y aumento de carga operativa.
* Retraso en la prestación de los servicios del laboratorio.
*Afectación de la imagen del laboratorio ante sus clientes.</t>
  </si>
  <si>
    <t>Posible</t>
  </si>
  <si>
    <t>Probable</t>
  </si>
  <si>
    <t>Reducir el riesgo</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</si>
  <si>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t>
    </r>
    <r>
      <rPr>
        <b/>
        <sz val="9"/>
        <color theme="1"/>
        <rFont val="Arial"/>
        <family val="2"/>
      </rPr>
      <t>GLAB-FM-148</t>
    </r>
    <r>
      <rPr>
        <sz val="9"/>
        <color theme="1"/>
        <rFont val="Arial"/>
        <family val="2"/>
      </rPr>
      <t xml:space="preserve">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r>
  </si>
  <si>
    <t>Siempre se ejecuta</t>
  </si>
  <si>
    <t>Directamente</t>
  </si>
  <si>
    <t>No disminuye</t>
  </si>
  <si>
    <t>Rara vez</t>
  </si>
  <si>
    <t>Poner condicionales para el cumplimiento de la precisión de los ensayos a los cuales se les realiza Repetibilidad en cada vez que se ejecuta el ensayo, en las plantillas de informes de ensayo.</t>
  </si>
  <si>
    <t>plantillas de informes de ensayo</t>
  </si>
  <si>
    <t>Líder de acreditación
(contratista)</t>
  </si>
  <si>
    <t>6 meses</t>
  </si>
  <si>
    <r>
      <rPr>
        <b/>
        <sz val="9"/>
        <rFont val="Arial"/>
        <family val="2"/>
      </rPr>
      <t xml:space="preserve">EFICACIA </t>
    </r>
    <r>
      <rPr>
        <sz val="9"/>
        <rFont val="Arial"/>
        <family val="2"/>
      </rPr>
      <t xml:space="preserve">
Índice de cumplimiento de actividades= (# de actividades cumplidas/ # de actividades programadas)*100
</t>
    </r>
    <r>
      <rPr>
        <b/>
        <sz val="9"/>
        <rFont val="Arial"/>
        <family val="2"/>
      </rPr>
      <t>EFECTIVIDAD</t>
    </r>
    <r>
      <rPr>
        <sz val="9"/>
        <rFont val="Arial"/>
        <family val="2"/>
      </rPr>
      <t xml:space="preserve">
Efectividad del plan de manejo de riesgos= ((# de ensayos con resultados errados en el año actual- # de ensayos con resultados errados en el año anterior)/ # de ensayos con resultados errados en el año anterior)*100</t>
    </r>
  </si>
  <si>
    <r>
      <t xml:space="preserve">De acuerdo con el procedimiento de trabajo no conforme </t>
    </r>
    <r>
      <rPr>
        <b/>
        <sz val="9"/>
        <rFont val="Arial"/>
        <family val="2"/>
      </rPr>
      <t>GLAB-PR-002</t>
    </r>
  </si>
  <si>
    <t>Los trabajos no conformes generados en el laboratorio relacionados con resultados errados ( informe de ensayo)</t>
  </si>
  <si>
    <t>Líder operativo del proceso</t>
  </si>
  <si>
    <t>De acuerdo al método de ensayo y el erro cometido</t>
  </si>
  <si>
    <r>
      <t xml:space="preserve">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t>
    </r>
    <r>
      <rPr>
        <b/>
        <sz val="9"/>
        <rFont val="Arial"/>
        <family val="2"/>
      </rPr>
      <t>GLAB-FM-111</t>
    </r>
    <r>
      <rPr>
        <sz val="9"/>
        <rFont val="Arial"/>
        <family val="2"/>
      </rPr>
      <t xml:space="preserve">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r>
  </si>
  <si>
    <t>Incumplimiento en la fecha de entrega de los informes</t>
  </si>
  <si>
    <t>Incumplimiento en la fecha de entrega de los informes, debido a Insuficiente personal por a el ausentismo laboral enfermedad, licencias, renuncias, falta de presupuesto y/o demoras en la contratación del personal, Falta de claridad de las fechas de entrega de los informes, pueden causar: afectación de la imagen del laboratorio, Quejas de los clientes, aumento de carga operativa y retraso en la prestación de los servicios del laboratorio.</t>
  </si>
  <si>
    <t>Insuficiente personal por ausentismo laboral por enfermedad, licencias, renuncias, falta de presupuesto y/o demoras en la contratación del personal.</t>
  </si>
  <si>
    <t>* Afectación de la imagen del laboratorio ante sus clientes.
* Quejas de los clientes.
* Aumento de carga operativa.
* Retraso en la prestación de los servicios del laboratorio.</t>
  </si>
  <si>
    <t>Menor</t>
  </si>
  <si>
    <r>
      <t xml:space="preserve">El líder operativo, mensualmente en la programación del personal </t>
    </r>
    <r>
      <rPr>
        <sz val="9"/>
        <color theme="1"/>
        <rFont val="Arial"/>
        <family val="2"/>
      </rPr>
      <t>GLAB-FM- 134</t>
    </r>
    <r>
      <rPr>
        <sz val="9"/>
        <color rgb="FFFF0000"/>
        <rFont val="Arial"/>
        <family val="2"/>
      </rPr>
      <t xml:space="preserve"> </t>
    </r>
    <r>
      <rPr>
        <sz val="9"/>
        <rFont val="Arial"/>
        <family val="2"/>
      </rPr>
      <t>verifica que cada rol tenga un responsable principal y un relevo, de no ser así se solicita al coordinador técnico que realice la programación del relevo.</t>
    </r>
  </si>
  <si>
    <t>Insignificante</t>
  </si>
  <si>
    <t>Aceptar el riesgo</t>
  </si>
  <si>
    <t>De acuerdo con el procedimiento de trabajo no conforme GLAB-PR-002</t>
  </si>
  <si>
    <t>De acuerdo al método de ensayo</t>
  </si>
  <si>
    <t>Fallas en equipamiento</t>
  </si>
  <si>
    <t>El auxiliar de equipos, mensualmente hace seguimiento al cronograma de aseguramiento de equipos del laboratorio UAERMV formato GLAB-FM-146, verificando que  las actividades ejecutadas corresponda con las programadas.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</si>
  <si>
    <t>Falta de claridad de las fechas de entrega de los informes
falta de la solicitud del servicio de manera explicita ( acta de reunión, correo electrónico, orden de trabajo y /o el acuerdo de servicio)</t>
  </si>
  <si>
    <t>Riesgo de corrupción</t>
  </si>
  <si>
    <t>* Afectación de la imagen del laboratorio por retrasos en la prestación de servicio a los clientes internos.
* Incumplimiento del objetivo del laboratorio (que el ensayo se realice con desviaciones al método).
* Afectación de la imagen del laboratorio ante sus clientes.
*Investigaciones disciplinarias</t>
  </si>
  <si>
    <t>Firma del compromiso de imparcialidad  de todo el personal que realiza actividades para el laboratorio</t>
  </si>
  <si>
    <t>Compromisos de confidencialidad e imparcialidad firmados</t>
  </si>
  <si>
    <t>Auxiliara de acreditación</t>
  </si>
  <si>
    <t>3 meses</t>
  </si>
  <si>
    <t>EFICACIA 
Índice de cumplimiento de actividades= (# de actividades cumplidas/ # de actividades programadas)*100
EFECTIVIDAD
Efectividad del plan de manejo de riesgos= ((# de ensayos con resultados errados en el año actual- # de ensayos con resultados errados en el año anterior)/ # de ensayos con resultados errados en el año anterior)*100</t>
  </si>
  <si>
    <t>Dar apertura a las investigaciones para determinar el nivel de responsabilidad del personal involucrado frente a la materialización del riesgo</t>
  </si>
  <si>
    <t>Registros de la investigación</t>
  </si>
  <si>
    <t>Secretaria general</t>
  </si>
  <si>
    <t>Cada vez que se materialice el riesgo</t>
  </si>
  <si>
    <t xml:space="preserve">
Que se pierda o modifique informacion de los registros de datos primarios y/o  los informes de ensayo
</t>
  </si>
  <si>
    <t xml:space="preserve">Que los datos primarios  y/o  los informes de los ensayos sean modificados o estén incompletos, puede ocurrir debido a que estos no estén protegidos adecuadamente o a que sufran algún deterioro. Esto llevaría a que los informes de ensayo no tengan registro o estén incompletos los datos con los cuales fueron generados </t>
  </si>
  <si>
    <t>Seguridad_de_la_informacion</t>
  </si>
  <si>
    <t>Pérdida de la integridad de los activos</t>
  </si>
  <si>
    <t>Datos primarios</t>
  </si>
  <si>
    <t>Daño_fisico</t>
  </si>
  <si>
    <t>Fuego</t>
  </si>
  <si>
    <t xml:space="preserve"> Ausencia de controles para la prevención y protección de incendios de manera automática.</t>
  </si>
  <si>
    <t xml:space="preserve">Afectación moderada de la integridad de la información debido al interés particular de los empleados y terceros </t>
  </si>
  <si>
    <t>El líder de acreditación, mensualmente revisa que se halla generado una copia digital de los registros de toma de datos en el repositorio.  En el  caso de no encontrar el archivo digitalizado, se solicita la digitalización de inmediato.</t>
  </si>
  <si>
    <t>Indirectamente</t>
  </si>
  <si>
    <t>Pérdida de la disponibilidad de los activos</t>
  </si>
  <si>
    <t>Informes de ensayo</t>
  </si>
  <si>
    <t>fallas técnicas</t>
  </si>
  <si>
    <t>fallas de equipos</t>
  </si>
  <si>
    <t xml:space="preserve">Perdida de los registros de los informes  ensayo generados por el laboratorio </t>
  </si>
  <si>
    <t>Afectación leve de la disponibilidad  de los informes de ensayo.</t>
  </si>
  <si>
    <t>El líder de acreditación, trimestralmente verifica que los permisos asignados en el repositorio para modificar, crear y visualizar los documentos del laboratorio estén de acuerdo al rol desempeñado por cada persona, deja como evidencia un acta de reunión. Si se encuentra alguna diferencia en los permisos se pone una mesa de ayuda para solicitar  la modificación.</t>
  </si>
  <si>
    <t>FORMATO DE MONITOREO AL MAPA DE RIESGOS POR PROCESO</t>
  </si>
  <si>
    <t>CÓDIGO: DESI-FM-019</t>
  </si>
  <si>
    <t>VERSIÓN: 4</t>
  </si>
  <si>
    <t>FECHA DE APLICACIÓN: JULIO 2019</t>
  </si>
  <si>
    <t xml:space="preserve">PROCESO </t>
  </si>
  <si>
    <t>GESTIÓN DE LABORATORIO</t>
  </si>
  <si>
    <t>PRESENTADO POR</t>
  </si>
  <si>
    <t>SUBDIRECTOR TÉCNICO DE PRODUCCIÓN E INTERVENCIÓN</t>
  </si>
  <si>
    <t xml:space="preserve">LÍDERES DEL PROCESO </t>
  </si>
  <si>
    <t>Ingeniero Giacomo Marcenaro Jiménez
Ingeniero Willington Contreras Camacho</t>
  </si>
  <si>
    <t xml:space="preserve">OBJETIVO DEL PROCESO </t>
  </si>
  <si>
    <t xml:space="preserve">ALCANCE DEL PROCESO </t>
  </si>
  <si>
    <t>Este proceso inicia desde la solicitud del servicio, preparación del ítem de ensayo, ejecución de los ensayos de laboratorio, hasta la generación del informe con los resultados obtenidos.</t>
  </si>
  <si>
    <t>MONITOREO A LOS CONTROLES DEL MAPA DE RIESGO DEL PROCESO</t>
  </si>
  <si>
    <t>TIPO DE RIESGO</t>
  </si>
  <si>
    <t xml:space="preserve">CONTROL </t>
  </si>
  <si>
    <t>¿CUÁL ES LA HERRAMIENTA QUE UTILIZA?</t>
  </si>
  <si>
    <t>¿LA EVALUACIÓN DEL CONTROL ES LA ADECUADA?</t>
  </si>
  <si>
    <t>SUGERENCIAS OAP</t>
  </si>
  <si>
    <t>1. Que los resultados de los ensayos realizados en el laboratorio sean errados</t>
  </si>
  <si>
    <t>Formato de resultados de repetibilidad y verificación intermedia</t>
  </si>
  <si>
    <t>Formato de supervisión de ensayos</t>
  </si>
  <si>
    <t>Este control se realiza semestralmente por tal motivo no enviamos evidencias del mismo</t>
  </si>
  <si>
    <t>Informes de ensayos emitidos por el laboratorio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</si>
  <si>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coordinador técnico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ya que cada vez que se realiza un informe de ensayo este es revisado (ejemplo si el laboratorio emite resultado todos los días todos los días realiza revisión de los informes emitidos).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la coherencia de los datos primarios en la generación del informe, antes de ser enviado.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quien ejecuto el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las acciones correspondientes para la generación de informes coherentes con sus resultados.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informes de ensayos revisados, como evidencia de la ejecución del control.</t>
    </r>
  </si>
  <si>
    <t>Registros de la verificación manual de los informes de ensayo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</si>
  <si>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técnico operativo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no se utilice ningún formato de informe antes de ser validado".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realiza la validación de los formatos de informe antes de ser utilizados.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validación de los formatos de informe y si se encuentra alguna desviación se corrige en la formulación del forma y se vuelve a validar el ensayo.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 los formatos de informe  en el formato de verificación manual de los cálculos y el informe validado, como evidencia de la ejecución del control.</t>
    </r>
  </si>
  <si>
    <t>Formato de verificación del equipamiento</t>
  </si>
  <si>
    <r>
      <t xml:space="preserve">Si, el control cumple con las preguntas y obtiene un puntaje mayor a 95 puntos. 
</t>
    </r>
    <r>
      <rPr>
        <b/>
        <sz val="14"/>
        <rFont val="Calibri"/>
        <family val="2"/>
        <scheme val="minor"/>
      </rPr>
      <t xml:space="preserve">1. ¿Existe un responsable asignado a la ejecución del control? </t>
    </r>
    <r>
      <rPr>
        <sz val="14"/>
        <rFont val="Calibri"/>
        <family val="2"/>
        <scheme val="minor"/>
      </rPr>
      <t xml:space="preserve">Si, El responsable es el auxiliar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auxiliar de acreditación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no se utilice ningún equipo antes de realizar la verificación del cumplimiento de las especificaciones técnicas que debe cumplir de acuerdo al o a los ensayos para los que se usa".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la verificación de cumplimiento de especificaciones técnicas se realiza cada vez que se va a poner en servicio.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informes de verificación y calibración.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cumplimiento de especificaciones técnicas y si se encuentra alguna desviación se pone fuera de servicio y se solicita su mantenimiento (correctivo y/o ajuste según aplique y este no se pone en servicio hasta que no cumpla con las especificaciones técnicas.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 cumplimiento de especificaciones técnicas, como evidencia de la ejecución del control.</t>
    </r>
  </si>
  <si>
    <t>Registro de Inspecciones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</si>
  <si>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técnico operativo. 
</t>
    </r>
    <r>
      <rPr>
        <b/>
        <sz val="14"/>
        <rFont val="Calibri"/>
        <family val="2"/>
        <scheme val="minor"/>
      </rPr>
      <t xml:space="preserve">2. ¿El responsable tiene la autoridad y adecuada segregación de funciones en la ejecución del control? </t>
    </r>
    <r>
      <rPr>
        <sz val="14"/>
        <rFont val="Calibri"/>
        <family val="2"/>
        <scheme val="minor"/>
      </rPr>
      <t xml:space="preserve">Si, El técnico operativo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tal manera que se verifica el correcto funcionamiento después de cualquier intervención al equipamiento".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la verificación del funcionamiento se realiza cada vez que se le realiza alguna intervención al equipamiento.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la persona que verifica el funcionamiento del equipamiento.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del funcionamiento del equipamiento y si se encuentra alguna desviación se pone fuera de servicio y se solicita su mantenimiento (correctivo y/o ajuste según aplique y este no se pone en servicio hasta que no cumpla con las especificaciones técnicas.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las inspecciones del correcto funcionamiento del equipamiento.</t>
    </r>
  </si>
  <si>
    <t>Registros de control y seguimiento de equipos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</si>
  <si>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auxiliar de equipos. 
</t>
    </r>
    <r>
      <rPr>
        <b/>
        <sz val="14"/>
        <rFont val="Calibri"/>
        <family val="2"/>
        <scheme val="minor"/>
      </rPr>
      <t>2. ¿El responsable tiene la autoridad y adecuada segregación de funciones en la ejecución del control?</t>
    </r>
    <r>
      <rPr>
        <sz val="14"/>
        <rFont val="Calibri"/>
        <family val="2"/>
        <scheme val="minor"/>
      </rPr>
      <t xml:space="preserve"> Si, El auxiliar de equipos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porque se realiza el control en el momento de la entrega y de recibo de cada equipo antes y después de usarlo.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el correcto funcionamiento del equipamiento menor (tamices, diales, termómetros, pie de rey entre otros) tanto cuando lo entrega como cuando lo recibe.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del seguimiento al equipamiento.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encuentra que el equipo esta en mal estado se pone fuera de servicio hasta  que se verifique el correcto funcionamiento de este.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del correcto funcionamiento del equipamiento, como evidencia de la ejecución del control.</t>
    </r>
  </si>
  <si>
    <t>2. Incumplimiento en la fecha de entrega de los informes</t>
  </si>
  <si>
    <t>Registro de la programación del personal mensual</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</si>
  <si>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l lider operativo. 
</t>
    </r>
    <r>
      <rPr>
        <b/>
        <sz val="14"/>
        <rFont val="Calibri"/>
        <family val="2"/>
        <scheme val="minor"/>
      </rPr>
      <t>2. ¿El responsable tiene la autoridad y adecuada segregación de funciones en la ejecución del control?</t>
    </r>
    <r>
      <rPr>
        <sz val="14"/>
        <rFont val="Calibri"/>
        <family val="2"/>
        <scheme val="minor"/>
      </rPr>
      <t xml:space="preserve"> Si, El lider operativoo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el personal se encuentra programado para el desarrollo de su rol con su respectivo relevo".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verifica que todo el personal se encuentra programado con su respectivo relevo".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si aun con la programación del personal no se logra tener el personal suficiente para la realización de las actividades se reubica al personal teniendo en cuenta las prioridades de los servicios a prestar.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programación de personal con su respectivos relevos, como evidencia de la ejecución del control.</t>
    </r>
  </si>
  <si>
    <t>Seguimiento del cronograma de aseguramiento metrológico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</si>
  <si>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lider operativo. 
</t>
    </r>
    <r>
      <rPr>
        <b/>
        <sz val="14"/>
        <rFont val="Calibri"/>
        <family val="2"/>
        <scheme val="minor"/>
      </rPr>
      <t>2. ¿El responsable tiene la autoridad y adecuada segregación de funciones en la ejecución del control?</t>
    </r>
    <r>
      <rPr>
        <sz val="14"/>
        <rFont val="Calibri"/>
        <family val="2"/>
        <scheme val="minor"/>
      </rPr>
      <t xml:space="preserve"> Si, El técnico operativo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porque se realizan los mantenimientos de acuerdo a lo programado.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que las actividades programadas en el cronograma de aseguramiento metrológico de realicen.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las actividades programadas y si se encuentra un incumplimiento se solicita la realización de la actividad y se realiza una inspección del equipamiento para verificar su funcionamiento si presenta alguna novedad que pueda influir en los resultados se pone fuera de servicio.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del cronograma de aseguramiento metrológico, como evidencia de la ejecución del control.</t>
    </r>
  </si>
  <si>
    <t>acuerdos de servicio, ordenes de trabajo
actas de reunión entre otros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</si>
  <si>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líder operativo del proceso.
</t>
    </r>
    <r>
      <rPr>
        <b/>
        <sz val="14"/>
        <rFont val="Calibri"/>
        <family val="2"/>
        <scheme val="minor"/>
      </rPr>
      <t>2. ¿El responsable tiene la autoridad y adecuada segregación de funciones en la ejecución del control?</t>
    </r>
    <r>
      <rPr>
        <sz val="14"/>
        <rFont val="Calibri"/>
        <family val="2"/>
        <scheme val="minor"/>
      </rPr>
      <t xml:space="preserve"> Si, el líder operativo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"se verifica los tiempos de entrega de los resultados".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que los tiempos de entrega de los informe de acuerdo a lo establecido.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con las ordenes de trabajo originales.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de la entrega de resultados y si se encuentra una desviación se identifica si da lugar a un trabajo no conforme si si implementa el procedimiento de trabajo no conforme.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la revisión de la entrega de resultados, como evidencia de la ejecución del control.</t>
    </r>
  </si>
  <si>
    <t>3. Modificar  los resultados y/o los tiempos de entrega de informes de ensayos a cambio de beneficio a nombre propio o de terceros, con el fin agilizar, retrasar la entrega de informes o hacer que los materiales cumplan especificaciones técnicas.</t>
  </si>
  <si>
    <t xml:space="preserve">Corrupción </t>
  </si>
  <si>
    <t>Registros de control y seguimiento de los servicios prestados y los consolidados de ensayos mensuales</t>
  </si>
  <si>
    <t xml:space="preserve">4. Que se pierda o modifique información de los registros de datos primarios y/o  los informes de ensayo
</t>
  </si>
  <si>
    <t>Seguridad de la información</t>
  </si>
  <si>
    <t>Registros de toma de datos digitalizados en pdf</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</si>
  <si>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lider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alider de acreditación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cuenta con los registros de toma de datos scaneados en pdf".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revisa que se cuente con los registros de toma de datos de los ensayos de manera digital.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formatos d etoma de datos.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revision que se cuente con los registros de toma de datos en pdf si, no se cuenta con el archivo de un registro se digitaliza de inmediato y se verifica que se encuentren digitalizados todos los registros de ese mes.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toma de datos de manera digital, como evidencia de la ejecución del control.</t>
    </r>
  </si>
  <si>
    <t>Acta de reunión de la verificación de los permisos para cada rol</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</si>
  <si>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líder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líder de acreditación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tiene permisos en las carpetas de acuerdo al rol desempeñado por el personal del laboratorio".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el se cuenten con los permisos para las carpetas de acuerdo al rol desempeñado.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verifica el se cuenten con los permisos para las carpetas de acuerdo al rol desempeñado y si  se encuentra alguna diferencia se pone una mesa de ayuda para  la modificación de los permisos y se verifica los permisos de todo el personal de la carpeta compartida.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el acta de verificacion de los permisos de acuerdo a los roles, como evidencia de la ejecución del control.</t>
    </r>
  </si>
  <si>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</si>
  <si>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</si>
  <si>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</si>
  <si>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</si>
  <si>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</si>
  <si>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</si>
  <si>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</si>
  <si>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</si>
  <si>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</si>
  <si>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¿Qué dificultades como lideres de proceso han presentado respecto a la ejecución de los controles y actividades de control que han propuesto?</t>
  </si>
  <si>
    <t xml:space="preserve">PREGUNTAS </t>
  </si>
  <si>
    <t>1. ¿Existen nuevos eventos, actores o elementos en el contexto estratégico del proceso?  SI______ NO __x____ ¿Cuáles?</t>
  </si>
  <si>
    <t>2. ¿Existen nuevos riesgos potenciales ? SI______ NO ___x___ ¿Cuáles?</t>
  </si>
  <si>
    <t>3. ¿Se realizaron cambios en el Mapa de Riesgos del Proceso? SI______ NO __x____ ¿Cuáles?</t>
  </si>
  <si>
    <t xml:space="preserve">4. ¿Se ha materializado alguno de los riesgos del mapa de riesgos? SI______ NO __x____ </t>
  </si>
  <si>
    <t>Elaborado por:</t>
  </si>
  <si>
    <t>NOMBRE</t>
  </si>
  <si>
    <t>FIRMA</t>
  </si>
  <si>
    <t>WILLINTONG CONTRERAS CAMACHO</t>
  </si>
  <si>
    <t>MERCY RIVERA FONSECA</t>
  </si>
  <si>
    <t>Del análisis a 9 controles asociados a los 2  riesgos, se identificaron los siguientes resultados:
* Los 2  riesgos pueden llegar a afectar el cumplimiento del proceso.
*  Los 9 controles  mitigan o eliminan la causa identificada.</t>
  </si>
  <si>
    <t xml:space="preserve">¿La calificación efectuada por OCI del diseño del control es similar a la efectuada por el proceso?
 SI
OBSERVACIONES: El control fue elaborado teniendo en cuenta  guía para la administración del riesgo de gestión, corrupción y seguridad digital y el diseño de controles en entidades públicas.                               
</t>
  </si>
  <si>
    <t>En la evidencia adjuntada no se evidencia los tiempos de entrega en la información allegada.</t>
  </si>
  <si>
    <t>Se recomienda especficar en la evidencia adjunta los tiempo de de entrega de la informacion como se redacto en el control.</t>
  </si>
  <si>
    <t xml:space="preserve">La evidencia adjutnada no corresponde la descrita en el control </t>
  </si>
  <si>
    <t xml:space="preserve">Se recomienda adjuntar la evidencia descrita en el control </t>
  </si>
  <si>
    <t xml:space="preserve">De la evaluación al diseño de  los 9  controles asociados a 2 riesgos, se identificaron los siguientes resultados:
* Para 7 controles la redacción  mejoró y el resultado de la calificación es fuerte.
*  De 9 controles evaluado 7 tienen calificación similar a la efectuada por el proceso.
Se observa que no se tuvo en cuenta la recomendación del monitoreo anterior
</t>
  </si>
  <si>
    <t xml:space="preserve">	De la solidez evaluada a los 9 controles asociados a 2 riesgos, se identificó que el resultado de la solidez en 6 controles reportados en la matriz de riesgos del proceso CEM Vs. la evaluada por OCI  es homogénea y  las 3 ultimas del control su calificación es distinta ,dadas las observación registrada en el diseño del control evaluada por OCI.
Se observa que no se tuvo en cuenta la recomendación del monitoreo anterior                                                                                                                                                                                                                </t>
  </si>
  <si>
    <t>Diseño</t>
  </si>
  <si>
    <t>Ejecución</t>
  </si>
  <si>
    <r>
      <t xml:space="preserve">1. </t>
    </r>
    <r>
      <rPr>
        <b/>
        <sz val="14"/>
        <rFont val="Calibri"/>
        <family val="2"/>
        <scheme val="minor"/>
      </rPr>
      <t>El coordinador técnico</t>
    </r>
    <r>
      <rPr>
        <sz val="14"/>
        <rFont val="Calibri"/>
        <family val="2"/>
        <scheme val="minor"/>
      </rPr>
      <t>, mensualmente verifica el cumplimiento de la precisión de los  métodos de ensayo, realizando una comparación entre la diferencia de los resultados de una misma muestra y  la precisión del método. Dicha verificación se registra en el formato GLAB-FM-148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r>
  </si>
  <si>
    <r>
      <t xml:space="preserve">Si, 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coordinador técnico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debido a que se realiza la verificacion de manera  mensual.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debido a que se verifica que la ejecución del ensayo se realiza de acuerdo a la norma.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quien ejecuto el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de la ejecución de los ensayos de acuerdo al método y se resuelven las desviaciones de manera inmediata.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 con los soportes de verificación de la precisión,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</si>
  <si>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 GLAB-FM-148 Análisis para el aseguramiento de la validez de los resultados con la información de enero a agosto de 2021</t>
    </r>
  </si>
  <si>
    <t>2. El técnico operativo,  semestralmente supervisa las competencias de los laboratoristas en la ejecución de los ensayo a través de una lista de chequeo que se  registra en el  formato de de supervisión GLAB-FM-126 que indica los criterios para la correcta  ejecución del ensayo  establecido en la norma aplicable. en caso de encontrar desviaciones en el  método se programa una nueva fecha para repetir la supervisión hasta que el laboratorista demuestre la competencia para ejecutar el ensayo de acuerdo a la norma.</t>
  </si>
  <si>
    <t>No hay criterios para evaluar</t>
  </si>
  <si>
    <t>3. Cada  vez que se va a emitir un informe de ensayo el coordinador técnico, verifica que  la información  de los registros de toma de datos sean coherentes y que corresponda a la información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</si>
  <si>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 : GLAB-FM-164 Informe de ensayo análisis granulométrico de agregados grueso y fino con la información de 105 informes correspondientes a los meses de mayo y agosto de 2021</t>
    </r>
  </si>
  <si>
    <t>4. Cada vez que se crea o se hace alguna modificación en los  formatos de informe de ensayo que  influya en  el  calculo de resultados , el  coordinador técnico,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</si>
  <si>
    <t>5. 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GLAB-FM-111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</si>
  <si>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elGLAB-FM-111 "Liberación de los informes de verificaciones, comprobaciones intermedias y certificados de calibración" con la información de mayo a agosto de los equipos revisados</t>
    </r>
  </si>
  <si>
    <t>6. Cada vez que se realiza un  actividad (mantenimiento correctivo, preventivo, inspecciones, verificación, comprobación intermedia y calibración) al equipamiento, el técnico operativo verifica su correcto funcionamiento y lo registra en el formato GLAB-FM-112  inspección equipos del laboratorio UAERMV. Si al realizar la verificación el equipamiento presenta fallas se pone fuera de servicio hasta que este se encuentre en buen estado.</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</si>
  <si>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formatoGLAB-FM-112  inspección equipos del laboratorio UAERMV  con la información de mayo a agosto de las balanzas verificadas</t>
    </r>
  </si>
  <si>
    <t>7. Cada vez que se solicita un equipamiento menor (tamices, diales, termómetros, pie de rey entre otros) para su uso, el auxiliar de equipos, revisa que este en buen estado cuando lo entrega y cuando lo recibe, lo registra en el formato GLAB-FM-115 control y seguimiento de equipos, . en caso de encontrar que un equipo esta en mal estado se pone fuera de servicio hasta  que se verifique el correcto funcionamiento de este.</t>
  </si>
  <si>
    <t>8. El líder operativo, mensualmente en la programación del personal GLAB-FM- 134 verifica que cada rol tenga un responsable principal y un relevo, con el fin de garantizar que todos los roles tengan un responsable sin ser afectado por el ausentismo, de no ser así se solicita al coordinador técnico que realice la programación del relevo.</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</si>
  <si>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 GLAB-FM- 134 Programación del personal de laboratorio   con la información de la porgramación de mayo a agosto del personal</t>
    </r>
  </si>
  <si>
    <t>9. El auxiliar de equipos, mensualmente hace seguimiento al cronograma de aseguramiento de equipos del laboratorio UAERMV formato GLAB-FM-146, verificando que  las actividades ejecutadas corresponda con las programadas.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</si>
  <si>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 GLAB-FM-146 cronograma de aseguramiento de equipos del laboratorio UAERMV   con la información de la programación de todo el año. </t>
    </r>
  </si>
  <si>
    <t>10. 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</si>
  <si>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el formato GLAB-FM-146 cronograma de aseguramiento de equipos del laboratorio UAERMV   con la información de la programación de todos el año. </t>
    </r>
  </si>
  <si>
    <t>11. 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</si>
  <si>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r>
      <rPr>
        <b/>
        <sz val="14"/>
        <rFont val="Calibri"/>
        <family val="2"/>
        <scheme val="minor"/>
      </rPr>
      <t>Diseño de Control</t>
    </r>
    <r>
      <rPr>
        <sz val="14"/>
        <rFont val="Calibri"/>
        <family val="2"/>
        <scheme val="minor"/>
      </rPr>
      <t xml:space="preserve">: 
Se observa que no se tuvo en cuenta la recoimendación del monitoreo anterior donde "Se recomienda mejorar la redacción del control en cuanto describir cual es la evidencia de la ejecución del control"
</t>
    </r>
    <r>
      <rPr>
        <b/>
        <sz val="14"/>
        <rFont val="Calibri"/>
        <family val="2"/>
        <scheme val="minor"/>
      </rPr>
      <t xml:space="preserve">Evaluación: </t>
    </r>
    <r>
      <rPr>
        <sz val="14"/>
        <rFont val="Calibri"/>
        <family val="2"/>
        <scheme val="minor"/>
      </rPr>
      <t xml:space="preserve">
SE observa que no se tuvo en cuenta la recomendación del monitoreo anterior, "se recomienda revisar la respuesta 1 puesto que dentro del control no esta líder operativo del proceso como responsable del control"
</t>
    </r>
    <r>
      <rPr>
        <b/>
        <sz val="14"/>
        <rFont val="Calibri"/>
        <family val="2"/>
        <scheme val="minor"/>
      </rPr>
      <t>Ejecución de control:</t>
    </r>
    <r>
      <rPr>
        <sz val="14"/>
        <rFont val="Calibri"/>
        <family val="2"/>
        <scheme val="minor"/>
      </rPr>
      <t xml:space="preserve">
Se reitera la observación del monitoreo anterior en donde o se evidencia los tiempos de entrega en la información allegada.</t>
    </r>
  </si>
  <si>
    <t>12. Cada vez que se emite un informe de ensayo, el auxiliar administrativo,  valida por  medio  del formato  de control y  seguimiento de solicitudes  que  los tiempos  establecidos en la  solicitud de servicio se cumpla, de encontrarse desviaciones en los  tiempos se le comunica al cliente justificando las razones de dicho cambio.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</si>
  <si>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auxiliar administrativo. 
</t>
    </r>
    <r>
      <rPr>
        <b/>
        <sz val="14"/>
        <rFont val="Calibri"/>
        <family val="2"/>
        <scheme val="minor"/>
      </rPr>
      <t>2. ¿El responsable tiene la autoridad y adecuada segregación de funciones en la ejecución del control?</t>
    </r>
    <r>
      <rPr>
        <sz val="14"/>
        <rFont val="Calibri"/>
        <family val="2"/>
        <scheme val="minor"/>
      </rPr>
      <t xml:space="preserve"> Si, El auxiliar administrativo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cuenta con los registros del control y seguimiento de los tiempos de entrega de los informes de ensayo de acuerdo a lo estupulado con el cliente".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revisa que se cuente con los registros de control y seguimiento de las entregas de los informes de ensayo.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quien envia los informes de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la entrega de los informes de acuerdo con lo estupulado con el cliente.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control y seguimiento de las entregas de los informes de acuerdo al tiempo estipualado por los clientes internos.</t>
    </r>
  </si>
  <si>
    <r>
      <rPr>
        <b/>
        <sz val="14"/>
        <rFont val="Calibri"/>
        <family val="2"/>
        <scheme val="minor"/>
      </rPr>
      <t xml:space="preserve">Diseño de Control: 
</t>
    </r>
    <r>
      <rPr>
        <sz val="14"/>
        <rFont val="Calibri"/>
        <family val="2"/>
        <scheme val="minor"/>
      </rPr>
      <t xml:space="preserve">Se observa que no se tuvo en cuenta la recomendación del monitoreo anterior </t>
    </r>
    <r>
      <rPr>
        <b/>
        <sz val="14"/>
        <rFont val="Calibri"/>
        <family val="2"/>
        <scheme val="minor"/>
      </rPr>
      <t>"</t>
    </r>
    <r>
      <rPr>
        <sz val="14"/>
        <rFont val="Calibri"/>
        <family val="2"/>
        <scheme val="minor"/>
      </rPr>
      <t>Se recomienda mejorar la redacción del control en cuanto describir cual es la evidencia de la ejecución del control"</t>
    </r>
    <r>
      <rPr>
        <b/>
        <sz val="14"/>
        <rFont val="Calibri"/>
        <family val="2"/>
        <scheme val="minor"/>
      </rPr>
      <t xml:space="preserve">
Evaluación: 
</t>
    </r>
    <r>
      <rPr>
        <sz val="14"/>
        <rFont val="Calibri"/>
        <family val="2"/>
        <scheme val="minor"/>
      </rPr>
      <t>La evaluación de los criterios es completa, pero se recomienda revisar la respuesta 1 puesto que dentro del control no esta líder operativo del proceso como responsable del control</t>
    </r>
    <r>
      <rPr>
        <b/>
        <sz val="14"/>
        <rFont val="Calibri"/>
        <family val="2"/>
        <scheme val="minor"/>
      </rPr>
      <t xml:space="preserve">
Ejecución de control:
</t>
    </r>
    <r>
      <rPr>
        <sz val="14"/>
        <rFont val="Calibri"/>
        <family val="2"/>
        <scheme val="minor"/>
      </rPr>
      <t>La evidencia allegada no muestra el seguimiento a tiempos de entrega</t>
    </r>
  </si>
  <si>
    <t>13. El líder de acreditación, mensualmente revisa que se halla generado una copia digital de los registros de toma de datos en el repositorio, con el fin de guardar una copia digital de este. En el  caso de no encontrar el archivo digitalizado, se solicita la digitalización de inmediato.</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</si>
  <si>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la digitalización de los registros de los meses de mayo a agosto de 2021</t>
    </r>
  </si>
  <si>
    <t>14. El líder de acreditación, trimestralmente verifica que los permisos asignados en el repositorio para modificar, crear y visualizar los documentos del laboratorio estén de acuerdo al rol desempeñado por cada persona, deja como evidencia un acta de reunión. Si se encuentra alguna diferencia en los permisos se pone una mesa de ayuda para solicitar  la modificación.</t>
  </si>
  <si>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si el control es preventivo o detectivo 
</t>
    </r>
    <r>
      <rPr>
        <b/>
        <sz val="14"/>
        <rFont val="Calibri"/>
        <family val="2"/>
        <scheme val="minor"/>
      </rPr>
      <t>Ejecución de control:</t>
    </r>
    <r>
      <rPr>
        <sz val="14"/>
        <rFont val="Calibri"/>
        <family val="2"/>
        <scheme val="minor"/>
      </rPr>
      <t xml:space="preserve">
Se allega la verificación del mes de junio</t>
    </r>
  </si>
  <si>
    <r>
      <t>De a la evidencia a llegadas del proceso y/o responsables de los 9 controles asociados a 2 riesgos, se identificaron los siguientes resultados:
* La eficacia de  6   de los 9 controles es adecuada porque se ejecuta como fue diseñado</t>
    </r>
    <r>
      <rPr>
        <sz val="11"/>
        <color rgb="FFFF0000"/>
        <rFont val="Arial"/>
        <family val="2"/>
      </rPr>
      <t>,</t>
    </r>
    <r>
      <rPr>
        <sz val="11"/>
        <color theme="1"/>
        <rFont val="Arial"/>
        <family val="2"/>
      </rPr>
      <t xml:space="preserve"> 2 controles no se aporta evidencia del cumplimiento de las actividades descritas en los mismos; 1 control  parcialmente debido que no se aporto la evidencia completa.
* La eficiencia de 6  de los 9 controles es adecuada porque su propósito es prevenir y/o detectar la mitigación de los riesgos identificados , en dos controles no ha sido implementado y en un control es parcialmente debido que no adjuntaron evidencia completa.                                                                                                                                                                                                                                                                                                                                 * Se recomienda   describir las evidencias especificas en la redacción del los controles.
Se observa que no se tuvo en cuenta la recomendación del monitoreo anterior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</si>
</sst>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6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2"/>
      <name val="Arial"/>
      <family val="2"/>
    </font>
    <font>
      <sz val="11"/>
      <name val="Calibri"/>
      <family val="2"/>
      <scheme val="minor"/>
    </font>
    <font>
      <b/>
      <sz val="16"/>
      <name val="Arial"/>
      <family val="2"/>
    </font>
    <font>
      <b/>
      <sz val="14"/>
      <name val="Arial"/>
      <family val="2"/>
    </font>
    <font>
      <i/>
      <sz val="11"/>
      <color theme="1"/>
      <name val="Arial"/>
      <family val="2"/>
    </font>
    <font>
      <sz val="11"/>
      <color rgb="FFFF0000"/>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name val="Arial"/>
      <family val="2"/>
    </font>
    <font>
      <sz val="9"/>
      <color theme="1" tint="0.249977111117893"/>
      <name val="Arial"/>
      <family val="2"/>
    </font>
    <font>
      <sz val="9"/>
      <color theme="1"/>
      <name val="Arial"/>
      <family val="2"/>
    </font>
    <font>
      <b/>
      <sz val="9"/>
      <color theme="1"/>
      <name val="Arial"/>
      <family val="2"/>
    </font>
    <font>
      <sz val="9"/>
      <color rgb="FFFF0000"/>
      <name val="Arial"/>
      <family val="2"/>
    </font>
    <font>
      <b/>
      <sz val="12"/>
      <color indexed="81"/>
      <name val="Arial"/>
      <family val="2"/>
    </font>
    <font>
      <sz val="12"/>
      <color indexed="81"/>
      <name val="Arial"/>
      <family val="2"/>
    </font>
    <font>
      <sz val="9"/>
      <color indexed="81"/>
      <name val="Tahoma"/>
      <family val="2"/>
    </font>
    <font>
      <b/>
      <sz val="16"/>
      <color indexed="81"/>
      <name val="Tahoma"/>
      <family val="2"/>
    </font>
    <font>
      <sz val="16"/>
      <color indexed="81"/>
      <name val="Tahoma"/>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8"/>
      <color rgb="FFFF0000"/>
      <name val="Calibri"/>
      <family val="2"/>
      <scheme val="minor"/>
    </font>
    <font>
      <sz val="14"/>
      <color theme="1"/>
      <name val="Calibri"/>
      <family val="2"/>
      <scheme val="minor"/>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b/>
      <sz val="14"/>
      <name val="Calibri"/>
      <family val="2"/>
    </font>
    <font>
      <sz val="14"/>
      <name val="Calibri"/>
      <family val="2"/>
    </font>
  </fonts>
  <fills count="1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FFFFFF"/>
        <bgColor rgb="FF000000"/>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9" fontId="7" fillId="0" borderId="0" applyFont="0" applyFill="0" applyBorder="0" applyAlignment="0" applyProtection="0"/>
    <xf numFmtId="0" fontId="16" fillId="0" borderId="0"/>
    <xf numFmtId="0" fontId="16" fillId="0" borderId="0"/>
    <xf numFmtId="0" fontId="33" fillId="0" borderId="0" applyNumberFormat="0" applyFill="0" applyBorder="0" applyAlignment="0" applyProtection="0">
      <alignment vertical="top"/>
      <protection locked="0"/>
    </xf>
    <xf numFmtId="164" fontId="7" fillId="0" borderId="0" applyFont="0" applyFill="0" applyBorder="0" applyAlignment="0" applyProtection="0"/>
  </cellStyleXfs>
  <cellXfs count="569">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2" fillId="0" borderId="27" xfId="0" applyFont="1" applyBorder="1" applyAlignment="1">
      <alignment vertical="center" wrapText="1"/>
    </xf>
    <xf numFmtId="0" fontId="12" fillId="0" borderId="26" xfId="0" applyFont="1" applyBorder="1" applyAlignment="1">
      <alignment vertical="center" wrapText="1"/>
    </xf>
    <xf numFmtId="0" fontId="17" fillId="0" borderId="26" xfId="0" applyFont="1" applyBorder="1" applyAlignment="1">
      <alignment horizontal="center" vertical="center" wrapText="1"/>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28"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19" fillId="0" borderId="0" xfId="0" applyFont="1" applyAlignment="1">
      <alignment horizontal="center" wrapText="1"/>
    </xf>
    <xf numFmtId="0" fontId="24" fillId="0" borderId="0" xfId="0" applyFont="1"/>
    <xf numFmtId="0" fontId="24"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0" fillId="12" borderId="1" xfId="0" applyFont="1" applyFill="1" applyBorder="1" applyAlignment="1">
      <alignment horizontal="center" wrapText="1"/>
    </xf>
    <xf numFmtId="0" fontId="14" fillId="12" borderId="1" xfId="0" applyFont="1" applyFill="1" applyBorder="1" applyAlignment="1">
      <alignment horizont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2" fillId="0" borderId="1" xfId="0" applyFont="1" applyBorder="1" applyAlignment="1">
      <alignment vertic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1" xfId="0" applyFont="1" applyFill="1" applyBorder="1" applyAlignment="1">
      <alignment horizontal="center" vertical="center"/>
    </xf>
    <xf numFmtId="0" fontId="14" fillId="0" borderId="0" xfId="0" applyFont="1" applyAlignment="1">
      <alignment vertical="center"/>
    </xf>
    <xf numFmtId="0" fontId="20" fillId="11" borderId="6" xfId="0" applyFont="1" applyFill="1" applyBorder="1" applyAlignment="1">
      <alignment horizontal="center" vertical="center"/>
    </xf>
    <xf numFmtId="0" fontId="26" fillId="0" borderId="0" xfId="0" applyFont="1" applyAlignment="1">
      <alignment horizontal="center" vertical="center"/>
    </xf>
    <xf numFmtId="0" fontId="14" fillId="0" borderId="0" xfId="0" applyFont="1" applyAlignment="1">
      <alignment vertical="center" wrapText="1"/>
    </xf>
    <xf numFmtId="0" fontId="22" fillId="0" borderId="0" xfId="0" applyFont="1" applyAlignment="1">
      <alignment vertical="center"/>
    </xf>
    <xf numFmtId="0" fontId="14" fillId="0" borderId="1" xfId="2" applyFont="1" applyBorder="1" applyAlignment="1" applyProtection="1">
      <alignment horizontal="justify" vertical="center" wrapText="1"/>
      <protection locked="0"/>
    </xf>
    <xf numFmtId="0" fontId="14" fillId="6" borderId="1" xfId="0" applyFont="1" applyFill="1" applyBorder="1" applyAlignment="1">
      <alignment vertical="center" wrapText="1"/>
    </xf>
    <xf numFmtId="0" fontId="14" fillId="6"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2" fillId="6" borderId="2" xfId="0" applyFont="1" applyFill="1" applyBorder="1" applyAlignment="1">
      <alignment horizontal="justify" vertical="center" wrapText="1"/>
    </xf>
    <xf numFmtId="0" fontId="11" fillId="11" borderId="8" xfId="0" applyFont="1" applyFill="1" applyBorder="1" applyAlignment="1">
      <alignment horizontal="center" vertical="center"/>
    </xf>
    <xf numFmtId="0" fontId="14" fillId="6" borderId="1" xfId="0" applyFont="1" applyFill="1" applyBorder="1" applyAlignment="1">
      <alignment vertical="center"/>
    </xf>
    <xf numFmtId="0" fontId="20" fillId="12" borderId="2" xfId="0" applyFont="1" applyFill="1" applyBorder="1" applyAlignment="1">
      <alignment horizontal="center" vertical="center" wrapText="1"/>
    </xf>
    <xf numFmtId="0" fontId="14" fillId="6" borderId="1" xfId="2" applyFont="1" applyFill="1" applyBorder="1" applyAlignment="1" applyProtection="1">
      <alignment horizontal="justify" vertical="center" wrapText="1"/>
      <protection locked="0"/>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20" fillId="12" borderId="1" xfId="0" applyFont="1" applyFill="1" applyBorder="1" applyAlignment="1">
      <alignment horizontal="center" vertical="center"/>
    </xf>
    <xf numFmtId="0" fontId="20" fillId="0" borderId="1" xfId="0" applyFont="1" applyBorder="1" applyAlignment="1">
      <alignment horizontal="center" vertical="center"/>
    </xf>
    <xf numFmtId="0" fontId="20" fillId="11"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14" fillId="0" borderId="2" xfId="2" applyFont="1" applyBorder="1" applyAlignment="1" applyProtection="1">
      <alignment horizontal="justify" vertical="center" wrapText="1"/>
      <protection locked="0"/>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0" borderId="1" xfId="0" applyFont="1" applyBorder="1" applyAlignment="1">
      <alignment vertical="center"/>
    </xf>
    <xf numFmtId="0" fontId="22" fillId="0" borderId="1" xfId="0" applyFont="1" applyBorder="1" applyAlignment="1">
      <alignment vertical="center"/>
    </xf>
    <xf numFmtId="0" fontId="26" fillId="0" borderId="1" xfId="0" applyFont="1" applyBorder="1" applyAlignment="1">
      <alignment vertical="center"/>
    </xf>
    <xf numFmtId="0" fontId="22" fillId="0" borderId="1" xfId="0" applyFont="1" applyBorder="1" applyAlignment="1">
      <alignment horizontal="center" vertical="center"/>
    </xf>
    <xf numFmtId="0" fontId="17" fillId="0" borderId="29" xfId="0" applyFont="1" applyBorder="1" applyAlignment="1">
      <alignment horizontal="center" vertical="center" wrapText="1"/>
    </xf>
    <xf numFmtId="0" fontId="12" fillId="0" borderId="8" xfId="0" applyFont="1" applyBorder="1" applyAlignment="1">
      <alignment vertical="center" wrapText="1"/>
    </xf>
    <xf numFmtId="0" fontId="12" fillId="0" borderId="30" xfId="0" applyFont="1" applyBorder="1" applyAlignment="1">
      <alignment horizontal="center" vertical="center" wrapText="1"/>
    </xf>
    <xf numFmtId="0" fontId="12" fillId="6" borderId="1" xfId="0" applyFont="1" applyFill="1" applyBorder="1" applyAlignment="1">
      <alignment vertical="center" wrapText="1"/>
    </xf>
    <xf numFmtId="0" fontId="12" fillId="6" borderId="25" xfId="0" applyFont="1" applyFill="1" applyBorder="1" applyAlignment="1">
      <alignment horizontal="center" vertical="center" wrapText="1"/>
    </xf>
    <xf numFmtId="0" fontId="32" fillId="0" borderId="0" xfId="0" applyFont="1" applyFill="1" applyAlignment="1" applyProtection="1">
      <alignment horizontal="center" vertical="center" wrapText="1"/>
    </xf>
    <xf numFmtId="0" fontId="32" fillId="0" borderId="0" xfId="0" applyFont="1" applyFill="1" applyBorder="1" applyAlignment="1" applyProtection="1">
      <alignment horizontal="center" vertical="center" wrapText="1"/>
    </xf>
    <xf numFmtId="0" fontId="34" fillId="0" borderId="0" xfId="0" applyFont="1" applyFill="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11"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36" fillId="13" borderId="1" xfId="0" applyFont="1" applyFill="1" applyBorder="1" applyAlignment="1" applyProtection="1">
      <alignment horizontal="center" vertical="center" wrapText="1"/>
    </xf>
    <xf numFmtId="0" fontId="36" fillId="11" borderId="1" xfId="0" applyFont="1" applyFill="1" applyBorder="1" applyAlignment="1" applyProtection="1">
      <alignment horizontal="center" vertical="center" wrapText="1"/>
    </xf>
    <xf numFmtId="0" fontId="36" fillId="13" borderId="1" xfId="0" applyFont="1" applyFill="1" applyBorder="1" applyAlignment="1" applyProtection="1">
      <alignment vertical="center" wrapText="1"/>
    </xf>
    <xf numFmtId="0" fontId="36" fillId="11" borderId="1" xfId="0" applyFont="1" applyFill="1" applyBorder="1" applyAlignment="1" applyProtection="1">
      <alignment vertical="center" wrapText="1"/>
    </xf>
    <xf numFmtId="0" fontId="36" fillId="0" borderId="1" xfId="2" applyFont="1" applyFill="1" applyBorder="1" applyAlignment="1" applyProtection="1">
      <alignment horizontal="center" vertical="center" wrapText="1"/>
      <protection locked="0"/>
    </xf>
    <xf numFmtId="0" fontId="36" fillId="0" borderId="1" xfId="2"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protection locked="0"/>
    </xf>
    <xf numFmtId="0" fontId="38" fillId="0" borderId="0" xfId="0" applyFont="1" applyFill="1" applyAlignment="1" applyProtection="1">
      <alignment horizontal="center" vertical="center" wrapText="1"/>
    </xf>
    <xf numFmtId="0" fontId="38" fillId="0" borderId="1" xfId="2" applyFont="1" applyFill="1" applyBorder="1" applyAlignment="1" applyProtection="1">
      <alignment horizontal="justify" vertical="center" wrapText="1"/>
      <protection locked="0"/>
    </xf>
    <xf numFmtId="0" fontId="36" fillId="0" borderId="1" xfId="2" applyFont="1" applyFill="1" applyBorder="1" applyAlignment="1" applyProtection="1">
      <alignment vertical="center" wrapText="1"/>
    </xf>
    <xf numFmtId="2" fontId="36" fillId="0" borderId="1" xfId="5" applyNumberFormat="1" applyFont="1" applyFill="1" applyBorder="1" applyAlignment="1" applyProtection="1">
      <alignment vertical="center" wrapText="1"/>
    </xf>
    <xf numFmtId="0" fontId="38" fillId="0" borderId="1"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center" vertical="center" wrapText="1"/>
      <protection locked="0"/>
    </xf>
    <xf numFmtId="0" fontId="39" fillId="14" borderId="2" xfId="2" applyFont="1" applyFill="1" applyBorder="1" applyAlignment="1" applyProtection="1">
      <alignment horizontal="center" vertical="center" wrapText="1"/>
      <protection locked="0"/>
    </xf>
    <xf numFmtId="0" fontId="39" fillId="14" borderId="1" xfId="2" applyFont="1" applyFill="1" applyBorder="1" applyAlignment="1" applyProtection="1">
      <alignment horizontal="center" vertical="center" wrapText="1"/>
      <protection locked="0"/>
    </xf>
    <xf numFmtId="0" fontId="36" fillId="0" borderId="8" xfId="2" applyFont="1" applyFill="1" applyBorder="1" applyAlignment="1" applyProtection="1">
      <alignment horizontal="center" vertical="center" wrapText="1"/>
    </xf>
    <xf numFmtId="2" fontId="36" fillId="0" borderId="8" xfId="5" applyNumberFormat="1" applyFont="1" applyFill="1" applyBorder="1" applyAlignment="1" applyProtection="1">
      <alignment horizontal="center" vertical="center" wrapText="1"/>
    </xf>
    <xf numFmtId="2" fontId="36" fillId="0" borderId="8" xfId="5" applyNumberFormat="1" applyFont="1" applyFill="1" applyBorder="1" applyAlignment="1" applyProtection="1">
      <alignment horizontal="center" vertical="center" wrapText="1"/>
      <protection locked="0"/>
    </xf>
    <xf numFmtId="2" fontId="36" fillId="0" borderId="8" xfId="5" applyNumberFormat="1" applyFont="1" applyFill="1" applyBorder="1" applyAlignment="1" applyProtection="1">
      <alignment vertical="center" wrapText="1"/>
    </xf>
    <xf numFmtId="0" fontId="35" fillId="0" borderId="0" xfId="2" applyFont="1" applyFill="1" applyBorder="1" applyAlignment="1" applyProtection="1">
      <alignment horizontal="center" vertical="center" wrapText="1"/>
    </xf>
    <xf numFmtId="0" fontId="34" fillId="0" borderId="0" xfId="2" applyFont="1" applyFill="1" applyBorder="1" applyAlignment="1" applyProtection="1">
      <alignment horizontal="center" vertical="center" wrapText="1"/>
    </xf>
    <xf numFmtId="2" fontId="35" fillId="0" borderId="0" xfId="5" applyNumberFormat="1"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165" fontId="32" fillId="0" borderId="0" xfId="5" applyNumberFormat="1" applyFont="1" applyFill="1" applyAlignment="1" applyProtection="1">
      <alignment horizontal="center" vertical="center" wrapText="1"/>
    </xf>
    <xf numFmtId="0" fontId="48" fillId="6" borderId="0" xfId="2" applyFont="1" applyFill="1"/>
    <xf numFmtId="0" fontId="49" fillId="6" borderId="7" xfId="2" applyFont="1" applyFill="1" applyBorder="1"/>
    <xf numFmtId="0" fontId="50" fillId="6" borderId="31" xfId="2" applyFont="1" applyFill="1" applyBorder="1" applyAlignment="1">
      <alignment vertical="center"/>
    </xf>
    <xf numFmtId="0" fontId="49" fillId="6" borderId="14" xfId="2" applyFont="1" applyFill="1" applyBorder="1"/>
    <xf numFmtId="0" fontId="50" fillId="6" borderId="0" xfId="2" applyFont="1" applyFill="1" applyAlignment="1">
      <alignment vertical="center"/>
    </xf>
    <xf numFmtId="0" fontId="49" fillId="6" borderId="34" xfId="2" applyFont="1" applyFill="1" applyBorder="1"/>
    <xf numFmtId="0" fontId="50" fillId="6" borderId="35" xfId="2" applyFont="1" applyFill="1" applyBorder="1" applyAlignment="1">
      <alignment vertical="center"/>
    </xf>
    <xf numFmtId="0" fontId="49" fillId="6" borderId="0" xfId="2" applyFont="1" applyFill="1"/>
    <xf numFmtId="0" fontId="32" fillId="6" borderId="0" xfId="2" applyFont="1" applyFill="1"/>
    <xf numFmtId="0" fontId="50" fillId="6" borderId="50" xfId="2" applyFont="1" applyFill="1" applyBorder="1" applyAlignment="1">
      <alignment vertical="center" wrapText="1"/>
    </xf>
    <xf numFmtId="0" fontId="50" fillId="6" borderId="50" xfId="2" applyFont="1" applyFill="1" applyBorder="1" applyAlignment="1">
      <alignment horizontal="center" vertical="center" wrapText="1"/>
    </xf>
    <xf numFmtId="0" fontId="52" fillId="6" borderId="0" xfId="2" applyFont="1" applyFill="1" applyAlignment="1">
      <alignment horizontal="center" wrapText="1"/>
    </xf>
    <xf numFmtId="0" fontId="32" fillId="6" borderId="0" xfId="2" applyFont="1" applyFill="1" applyAlignment="1">
      <alignment wrapText="1"/>
    </xf>
    <xf numFmtId="0" fontId="50" fillId="6" borderId="62" xfId="2" applyFont="1" applyFill="1" applyBorder="1" applyAlignment="1">
      <alignment horizontal="center" vertical="center" wrapText="1"/>
    </xf>
    <xf numFmtId="0" fontId="49" fillId="6" borderId="54" xfId="2" applyFont="1" applyFill="1" applyBorder="1" applyAlignment="1">
      <alignment horizontal="center" vertical="center" wrapText="1"/>
    </xf>
    <xf numFmtId="49" fontId="49" fillId="6" borderId="9" xfId="2" applyNumberFormat="1" applyFont="1" applyFill="1" applyBorder="1" applyAlignment="1">
      <alignment horizontal="justify" vertical="center" wrapText="1"/>
    </xf>
    <xf numFmtId="0" fontId="49" fillId="6" borderId="63" xfId="2" applyFont="1" applyFill="1" applyBorder="1" applyAlignment="1">
      <alignment horizontal="center" vertical="center" wrapText="1"/>
    </xf>
    <xf numFmtId="9" fontId="49" fillId="6" borderId="55" xfId="2" applyNumberFormat="1" applyFont="1" applyFill="1" applyBorder="1" applyAlignment="1">
      <alignment horizontal="center" vertical="center" wrapText="1"/>
    </xf>
    <xf numFmtId="0" fontId="50" fillId="6" borderId="0" xfId="2" applyFont="1" applyFill="1" applyAlignment="1">
      <alignment horizontal="center" vertical="center"/>
    </xf>
    <xf numFmtId="0" fontId="55" fillId="6" borderId="0" xfId="2" applyFont="1" applyFill="1"/>
    <xf numFmtId="0" fontId="56" fillId="6" borderId="0" xfId="2" applyFont="1" applyFill="1"/>
    <xf numFmtId="0" fontId="55" fillId="6" borderId="14" xfId="2" applyFont="1" applyFill="1" applyBorder="1"/>
    <xf numFmtId="0" fontId="55" fillId="6" borderId="24" xfId="2" applyFont="1" applyFill="1" applyBorder="1"/>
    <xf numFmtId="0" fontId="55" fillId="6" borderId="10" xfId="2" applyFont="1" applyFill="1" applyBorder="1"/>
    <xf numFmtId="0" fontId="58" fillId="6" borderId="14" xfId="2" applyFont="1" applyFill="1" applyBorder="1" applyAlignment="1">
      <alignment horizontal="left"/>
    </xf>
    <xf numFmtId="0" fontId="55" fillId="6" borderId="0" xfId="2" applyFont="1" applyFill="1" applyAlignment="1">
      <alignment horizontal="center"/>
    </xf>
    <xf numFmtId="0" fontId="58" fillId="6" borderId="24" xfId="2" applyFont="1" applyFill="1" applyBorder="1" applyAlignment="1">
      <alignment horizontal="left"/>
    </xf>
    <xf numFmtId="0" fontId="55" fillId="6" borderId="10" xfId="2" applyFont="1" applyFill="1" applyBorder="1" applyAlignment="1">
      <alignment horizontal="center"/>
    </xf>
    <xf numFmtId="0" fontId="59" fillId="6" borderId="34" xfId="2" applyFont="1" applyFill="1" applyBorder="1" applyAlignment="1">
      <alignment horizontal="left"/>
    </xf>
    <xf numFmtId="0" fontId="49" fillId="6" borderId="35" xfId="2" applyFont="1" applyFill="1" applyBorder="1"/>
    <xf numFmtId="0" fontId="59" fillId="6" borderId="0" xfId="2" applyFont="1" applyFill="1" applyAlignment="1">
      <alignment horizontal="center"/>
    </xf>
    <xf numFmtId="0" fontId="56" fillId="6" borderId="0" xfId="2" applyFont="1" applyFill="1" applyAlignment="1">
      <alignment vertical="center"/>
    </xf>
    <xf numFmtId="0" fontId="61" fillId="6" borderId="0" xfId="2" applyFont="1" applyFill="1"/>
    <xf numFmtId="0" fontId="14" fillId="6" borderId="1" xfId="0" applyFont="1" applyFill="1" applyBorder="1" applyAlignment="1">
      <alignment horizontal="center" vertical="center" wrapText="1"/>
    </xf>
    <xf numFmtId="0" fontId="59" fillId="6" borderId="0" xfId="2" applyFont="1" applyFill="1" applyAlignment="1">
      <alignment horizontal="left"/>
    </xf>
    <xf numFmtId="0" fontId="49" fillId="6" borderId="35" xfId="2" applyFont="1" applyFill="1" applyBorder="1" applyAlignment="1">
      <alignment horizontal="center"/>
    </xf>
    <xf numFmtId="0" fontId="49" fillId="6" borderId="36" xfId="2" applyFont="1" applyFill="1" applyBorder="1" applyAlignment="1">
      <alignment horizontal="center"/>
    </xf>
    <xf numFmtId="0" fontId="49" fillId="6" borderId="0" xfId="2" applyFont="1" applyFill="1" applyAlignment="1">
      <alignment horizontal="center"/>
    </xf>
    <xf numFmtId="0" fontId="50" fillId="6" borderId="58" xfId="2" applyFont="1" applyFill="1" applyBorder="1" applyAlignment="1">
      <alignment horizontal="center" vertical="center" wrapText="1"/>
    </xf>
    <xf numFmtId="0" fontId="49" fillId="6" borderId="55" xfId="2" applyFont="1" applyFill="1" applyBorder="1" applyAlignment="1">
      <alignment horizontal="center" vertical="center" wrapText="1"/>
    </xf>
    <xf numFmtId="0" fontId="50" fillId="6" borderId="51" xfId="2"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4" fillId="2" borderId="2" xfId="2" applyFont="1" applyFill="1" applyBorder="1" applyAlignment="1" applyProtection="1">
      <alignment horizontal="justify" vertical="center" wrapText="1"/>
      <protection locked="0"/>
    </xf>
    <xf numFmtId="0" fontId="62" fillId="15" borderId="0" xfId="2" applyFont="1" applyFill="1" applyAlignment="1">
      <alignment vertical="center"/>
    </xf>
    <xf numFmtId="0" fontId="63" fillId="0" borderId="0" xfId="2" applyFont="1" applyAlignment="1">
      <alignment horizontal="center" vertical="center"/>
    </xf>
    <xf numFmtId="0" fontId="55" fillId="6" borderId="33" xfId="2" applyFont="1" applyFill="1" applyBorder="1"/>
    <xf numFmtId="0" fontId="55" fillId="6" borderId="68" xfId="2" applyFont="1" applyFill="1" applyBorder="1"/>
    <xf numFmtId="0" fontId="58" fillId="6" borderId="0" xfId="2" applyFont="1" applyFill="1" applyAlignment="1">
      <alignment horizontal="center"/>
    </xf>
    <xf numFmtId="0" fontId="55" fillId="6" borderId="33" xfId="2" applyFont="1" applyFill="1" applyBorder="1" applyAlignment="1">
      <alignment horizontal="center"/>
    </xf>
    <xf numFmtId="0" fontId="58" fillId="6" borderId="10" xfId="2" applyFont="1" applyFill="1" applyBorder="1" applyAlignment="1">
      <alignment horizontal="center"/>
    </xf>
    <xf numFmtId="0" fontId="55" fillId="6" borderId="68" xfId="2" applyFont="1" applyFill="1" applyBorder="1" applyAlignment="1">
      <alignment horizontal="center"/>
    </xf>
    <xf numFmtId="0" fontId="59" fillId="6" borderId="35" xfId="2" applyFont="1" applyFill="1" applyBorder="1" applyAlignment="1">
      <alignment horizont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0" borderId="1" xfId="2" applyFont="1" applyBorder="1" applyAlignment="1" applyProtection="1">
      <alignment horizontal="center" vertical="center" wrapText="1"/>
      <protection locked="0"/>
    </xf>
    <xf numFmtId="0" fontId="14" fillId="0" borderId="1" xfId="2" applyFont="1" applyBorder="1" applyAlignment="1" applyProtection="1">
      <alignment horizontal="justify" vertical="center" wrapText="1"/>
      <protection locked="0"/>
    </xf>
    <xf numFmtId="0" fontId="14" fillId="6" borderId="1" xfId="0" applyFont="1" applyFill="1" applyBorder="1" applyAlignment="1">
      <alignment horizontal="center" vertical="center" wrapText="1"/>
    </xf>
    <xf numFmtId="0" fontId="14" fillId="6" borderId="1" xfId="0" applyFont="1" applyFill="1" applyBorder="1" applyAlignment="1">
      <alignment horizontal="justify" vertical="center" wrapText="1"/>
    </xf>
    <xf numFmtId="0" fontId="20" fillId="12" borderId="1" xfId="0" applyFont="1" applyFill="1" applyBorder="1" applyAlignment="1">
      <alignment horizontal="center" vertical="center"/>
    </xf>
    <xf numFmtId="0" fontId="20" fillId="0" borderId="1" xfId="0" applyFont="1" applyBorder="1" applyAlignment="1">
      <alignment horizontal="center" vertical="center"/>
    </xf>
    <xf numFmtId="0" fontId="14" fillId="0" borderId="1" xfId="2" applyFont="1" applyBorder="1" applyAlignment="1" applyProtection="1">
      <alignment horizontal="left" vertical="center" wrapText="1"/>
      <protection locked="0"/>
    </xf>
    <xf numFmtId="0" fontId="28" fillId="12" borderId="6"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8" fillId="12" borderId="16" xfId="0" applyFont="1" applyFill="1" applyBorder="1" applyAlignment="1">
      <alignment horizontal="center" vertical="center" wrapText="1"/>
    </xf>
    <xf numFmtId="0" fontId="20" fillId="6" borderId="6"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16" xfId="0" applyFont="1" applyFill="1" applyBorder="1" applyAlignment="1">
      <alignment horizontal="center" vertical="center"/>
    </xf>
    <xf numFmtId="0" fontId="29" fillId="6" borderId="6"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7" fillId="0" borderId="19" xfId="0" applyFont="1" applyBorder="1" applyAlignment="1">
      <alignment horizontal="center"/>
    </xf>
    <xf numFmtId="0" fontId="27" fillId="0" borderId="1" xfId="0" applyFont="1" applyBorder="1" applyAlignment="1">
      <alignment horizontal="center"/>
    </xf>
    <xf numFmtId="0" fontId="23"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6" borderId="1" xfId="0" applyFont="1" applyFill="1" applyBorder="1" applyAlignment="1">
      <alignment horizontal="left" vertical="center" wrapText="1"/>
    </xf>
    <xf numFmtId="0" fontId="13" fillId="12" borderId="1" xfId="0" applyFont="1" applyFill="1" applyBorder="1" applyAlignment="1">
      <alignment horizontal="center" vertical="center"/>
    </xf>
    <xf numFmtId="0" fontId="11"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2" fillId="0" borderId="17" xfId="2" applyFont="1" applyBorder="1" applyAlignment="1" applyProtection="1">
      <alignment horizontal="left" vertical="center" wrapText="1"/>
      <protection locked="0"/>
    </xf>
    <xf numFmtId="0" fontId="12" fillId="0" borderId="18" xfId="2" applyFont="1" applyBorder="1" applyAlignment="1" applyProtection="1">
      <alignment horizontal="left" vertical="center" wrapText="1"/>
      <protection locked="0"/>
    </xf>
    <xf numFmtId="0" fontId="12" fillId="0" borderId="15" xfId="2" applyFont="1" applyBorder="1" applyAlignment="1" applyProtection="1">
      <alignment horizontal="left" vertical="center" wrapText="1"/>
      <protection locked="0"/>
    </xf>
    <xf numFmtId="0" fontId="11" fillId="11" borderId="6" xfId="0" applyFont="1" applyFill="1" applyBorder="1" applyAlignment="1">
      <alignment horizontal="center" vertical="center"/>
    </xf>
    <xf numFmtId="0" fontId="11" fillId="11" borderId="16" xfId="0" applyFont="1" applyFill="1" applyBorder="1" applyAlignment="1">
      <alignment horizontal="center" vertical="center"/>
    </xf>
    <xf numFmtId="0" fontId="0" fillId="0" borderId="1" xfId="0" applyBorder="1" applyAlignment="1">
      <alignment horizontal="center"/>
    </xf>
    <xf numFmtId="0" fontId="18" fillId="12"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0" fillId="0" borderId="10" xfId="0" applyBorder="1" applyAlignment="1">
      <alignment horizont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20" fillId="12" borderId="2" xfId="0" applyFont="1" applyFill="1" applyBorder="1" applyAlignment="1">
      <alignment horizontal="center" vertical="center"/>
    </xf>
    <xf numFmtId="0" fontId="20" fillId="12" borderId="8" xfId="0" applyFont="1" applyFill="1" applyBorder="1" applyAlignment="1">
      <alignment horizontal="center" vertical="center"/>
    </xf>
    <xf numFmtId="0" fontId="20" fillId="12" borderId="1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6"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9" xfId="0" applyFont="1" applyBorder="1" applyAlignment="1">
      <alignment horizontal="left" vertical="center" wrapText="1"/>
    </xf>
    <xf numFmtId="0" fontId="22" fillId="0" borderId="16" xfId="0" applyFont="1" applyBorder="1" applyAlignment="1">
      <alignment horizontal="left" vertical="center" wrapText="1"/>
    </xf>
    <xf numFmtId="0" fontId="22" fillId="6" borderId="6" xfId="0" applyFont="1" applyFill="1" applyBorder="1" applyAlignment="1">
      <alignment horizontal="left" vertical="center" wrapText="1"/>
    </xf>
    <xf numFmtId="0" fontId="22" fillId="6" borderId="19" xfId="0" applyFont="1" applyFill="1" applyBorder="1" applyAlignment="1">
      <alignment horizontal="left" vertical="center" wrapText="1"/>
    </xf>
    <xf numFmtId="0" fontId="22" fillId="6" borderId="16" xfId="0" applyFont="1" applyFill="1" applyBorder="1" applyAlignment="1">
      <alignment horizontal="left" vertical="center" wrapText="1"/>
    </xf>
    <xf numFmtId="0" fontId="20" fillId="12" borderId="2"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2" fillId="0" borderId="6" xfId="0" applyFont="1" applyBorder="1" applyAlignment="1">
      <alignment horizontal="justify" vertical="center" wrapText="1"/>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0" fillId="0" borderId="19" xfId="0" applyBorder="1" applyAlignment="1">
      <alignment horizontal="center"/>
    </xf>
    <xf numFmtId="0" fontId="36" fillId="11" borderId="1" xfId="0" applyFont="1" applyFill="1" applyBorder="1" applyAlignment="1" applyProtection="1">
      <alignment horizontal="center" vertical="center" wrapText="1"/>
    </xf>
    <xf numFmtId="0" fontId="20" fillId="11" borderId="7" xfId="0" applyFont="1" applyFill="1" applyBorder="1" applyAlignment="1" applyProtection="1">
      <alignment horizontal="center" vertical="center" wrapText="1"/>
    </xf>
    <xf numFmtId="0" fontId="20" fillId="11" borderId="31" xfId="0" applyFont="1" applyFill="1" applyBorder="1" applyAlignment="1" applyProtection="1">
      <alignment horizontal="center" vertical="center" wrapText="1"/>
    </xf>
    <xf numFmtId="0" fontId="20" fillId="11" borderId="32" xfId="0" applyFont="1" applyFill="1" applyBorder="1" applyAlignment="1" applyProtection="1">
      <alignment horizontal="center" vertical="center" wrapText="1"/>
    </xf>
    <xf numFmtId="0" fontId="19" fillId="11" borderId="7" xfId="4" applyFont="1" applyFill="1" applyBorder="1" applyAlignment="1" applyProtection="1">
      <alignment horizontal="center" vertical="center" wrapText="1"/>
    </xf>
    <xf numFmtId="0" fontId="19" fillId="11" borderId="31" xfId="4" applyFont="1" applyFill="1" applyBorder="1" applyAlignment="1" applyProtection="1">
      <alignment horizontal="center" vertical="center" wrapText="1"/>
    </xf>
    <xf numFmtId="0" fontId="19" fillId="11" borderId="32"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33" xfId="4" applyFont="1" applyFill="1" applyBorder="1" applyAlignment="1" applyProtection="1">
      <alignment horizontal="center" vertical="center" wrapText="1"/>
    </xf>
    <xf numFmtId="0" fontId="14" fillId="0" borderId="34" xfId="4" applyFont="1" applyFill="1" applyBorder="1" applyAlignment="1" applyProtection="1">
      <alignment horizontal="center" vertical="center" wrapText="1"/>
    </xf>
    <xf numFmtId="0" fontId="14" fillId="0" borderId="35" xfId="4" applyFont="1" applyFill="1" applyBorder="1" applyAlignment="1" applyProtection="1">
      <alignment horizontal="center" vertical="center" wrapText="1"/>
    </xf>
    <xf numFmtId="0" fontId="14" fillId="0" borderId="36" xfId="4" applyFont="1" applyFill="1" applyBorder="1" applyAlignment="1" applyProtection="1">
      <alignment horizontal="center" vertical="center" wrapText="1"/>
    </xf>
    <xf numFmtId="0" fontId="19" fillId="0" borderId="14" xfId="4" applyFont="1" applyFill="1" applyBorder="1" applyAlignment="1" applyProtection="1">
      <alignment horizontal="center" vertical="center" wrapText="1"/>
    </xf>
    <xf numFmtId="0" fontId="19" fillId="0" borderId="0" xfId="4" applyFont="1" applyFill="1" applyBorder="1" applyAlignment="1" applyProtection="1">
      <alignment horizontal="center" vertical="center" wrapText="1"/>
    </xf>
    <xf numFmtId="0" fontId="19" fillId="0" borderId="33" xfId="4" applyFont="1" applyFill="1" applyBorder="1" applyAlignment="1" applyProtection="1">
      <alignment horizontal="center" vertical="center" wrapText="1"/>
    </xf>
    <xf numFmtId="0" fontId="19" fillId="0" borderId="34" xfId="4" applyFont="1" applyFill="1" applyBorder="1" applyAlignment="1" applyProtection="1">
      <alignment horizontal="center" vertical="center" wrapText="1"/>
    </xf>
    <xf numFmtId="0" fontId="19" fillId="0" borderId="35" xfId="4" applyFont="1" applyFill="1" applyBorder="1" applyAlignment="1" applyProtection="1">
      <alignment horizontal="center" vertical="center" wrapText="1"/>
    </xf>
    <xf numFmtId="0" fontId="19" fillId="0" borderId="36" xfId="4" applyFont="1" applyFill="1" applyBorder="1" applyAlignment="1" applyProtection="1">
      <alignment horizontal="center" vertical="center" wrapText="1"/>
    </xf>
    <xf numFmtId="0" fontId="36" fillId="11" borderId="2" xfId="0" applyFont="1" applyFill="1" applyBorder="1" applyAlignment="1" applyProtection="1">
      <alignment horizontal="center" vertical="center" wrapText="1"/>
    </xf>
    <xf numFmtId="0" fontId="36" fillId="11" borderId="8" xfId="0" applyFont="1" applyFill="1" applyBorder="1" applyAlignment="1" applyProtection="1">
      <alignment horizontal="center" vertical="center" wrapText="1"/>
    </xf>
    <xf numFmtId="0" fontId="36" fillId="13" borderId="1" xfId="0" applyFont="1" applyFill="1" applyBorder="1" applyAlignment="1" applyProtection="1">
      <alignment horizontal="center" vertical="center" wrapText="1"/>
    </xf>
    <xf numFmtId="0" fontId="36" fillId="11" borderId="6" xfId="0" applyFont="1" applyFill="1" applyBorder="1" applyAlignment="1" applyProtection="1">
      <alignment horizontal="center" vertical="center" wrapText="1"/>
    </xf>
    <xf numFmtId="0" fontId="36" fillId="11" borderId="19" xfId="0" applyFont="1" applyFill="1" applyBorder="1" applyAlignment="1" applyProtection="1">
      <alignment horizontal="center" vertical="center" wrapText="1"/>
    </xf>
    <xf numFmtId="0" fontId="36" fillId="11" borderId="16" xfId="0" applyFont="1" applyFill="1" applyBorder="1" applyAlignment="1" applyProtection="1">
      <alignment horizontal="center" vertical="center" wrapText="1"/>
    </xf>
    <xf numFmtId="0" fontId="36" fillId="11" borderId="11" xfId="0" applyFont="1" applyFill="1" applyBorder="1" applyAlignment="1" applyProtection="1">
      <alignment horizontal="center" vertical="center" wrapText="1"/>
    </xf>
    <xf numFmtId="0" fontId="36" fillId="0" borderId="2" xfId="2" applyFont="1" applyFill="1" applyBorder="1" applyAlignment="1" applyProtection="1">
      <alignment horizontal="center" vertical="center" wrapText="1"/>
      <protection locked="0"/>
    </xf>
    <xf numFmtId="0" fontId="36" fillId="0" borderId="11" xfId="2" applyFont="1" applyFill="1" applyBorder="1" applyAlignment="1" applyProtection="1">
      <alignment horizontal="center" vertical="center" wrapText="1"/>
      <protection locked="0"/>
    </xf>
    <xf numFmtId="0" fontId="36" fillId="0" borderId="8"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center" vertical="center" wrapText="1"/>
      <protection locked="0"/>
    </xf>
    <xf numFmtId="0" fontId="38" fillId="0" borderId="11" xfId="2" applyFont="1" applyFill="1" applyBorder="1" applyAlignment="1" applyProtection="1">
      <alignment horizontal="center" vertical="center" wrapText="1"/>
      <protection locked="0"/>
    </xf>
    <xf numFmtId="0" fontId="38" fillId="0" borderId="8"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justify" vertical="center" wrapText="1"/>
      <protection locked="0"/>
    </xf>
    <xf numFmtId="0" fontId="38" fillId="0" borderId="11" xfId="2" applyFont="1" applyFill="1" applyBorder="1" applyAlignment="1" applyProtection="1">
      <alignment horizontal="justify" vertical="center" wrapText="1"/>
      <protection locked="0"/>
    </xf>
    <xf numFmtId="0" fontId="38" fillId="0" borderId="8" xfId="2" applyFont="1" applyFill="1" applyBorder="1" applyAlignment="1" applyProtection="1">
      <alignment horizontal="justify" vertical="center" wrapText="1"/>
      <protection locked="0"/>
    </xf>
    <xf numFmtId="0" fontId="39" fillId="14" borderId="2" xfId="2" applyFont="1" applyFill="1" applyBorder="1" applyAlignment="1" applyProtection="1">
      <alignment horizontal="center" vertical="center" wrapText="1"/>
      <protection locked="0"/>
    </xf>
    <xf numFmtId="0" fontId="39" fillId="14" borderId="11" xfId="2" applyFont="1" applyFill="1" applyBorder="1" applyAlignment="1" applyProtection="1">
      <alignment horizontal="center" vertical="center" wrapText="1"/>
      <protection locked="0"/>
    </xf>
    <xf numFmtId="0" fontId="39" fillId="14" borderId="8" xfId="2" applyFont="1" applyFill="1" applyBorder="1" applyAlignment="1" applyProtection="1">
      <alignment horizontal="center" vertical="center" wrapText="1"/>
      <protection locked="0"/>
    </xf>
    <xf numFmtId="0" fontId="36" fillId="0" borderId="1" xfId="2" applyFont="1" applyFill="1" applyBorder="1" applyAlignment="1" applyProtection="1">
      <alignment horizontal="center" vertical="center" wrapText="1"/>
    </xf>
    <xf numFmtId="2" fontId="36" fillId="0" borderId="2" xfId="5" applyNumberFormat="1" applyFont="1" applyFill="1" applyBorder="1" applyAlignment="1" applyProtection="1">
      <alignment horizontal="center" vertical="center" wrapText="1"/>
    </xf>
    <xf numFmtId="2" fontId="36" fillId="0" borderId="11" xfId="5" applyNumberFormat="1" applyFont="1" applyFill="1" applyBorder="1" applyAlignment="1" applyProtection="1">
      <alignment horizontal="center" vertical="center" wrapText="1"/>
    </xf>
    <xf numFmtId="2" fontId="36" fillId="0" borderId="8" xfId="5" applyNumberFormat="1" applyFont="1" applyFill="1" applyBorder="1" applyAlignment="1" applyProtection="1">
      <alignment horizontal="center" vertical="center" wrapText="1"/>
    </xf>
    <xf numFmtId="2" fontId="36" fillId="0" borderId="2" xfId="5" applyNumberFormat="1" applyFont="1" applyFill="1" applyBorder="1" applyAlignment="1" applyProtection="1">
      <alignment horizontal="center" vertical="center" wrapText="1"/>
      <protection locked="0"/>
    </xf>
    <xf numFmtId="2" fontId="36" fillId="0" borderId="11" xfId="5" applyNumberFormat="1" applyFont="1" applyFill="1" applyBorder="1" applyAlignment="1" applyProtection="1">
      <alignment horizontal="center" vertical="center" wrapText="1"/>
      <protection locked="0"/>
    </xf>
    <xf numFmtId="2" fontId="36" fillId="0" borderId="8" xfId="5" applyNumberFormat="1" applyFont="1" applyFill="1" applyBorder="1" applyAlignment="1" applyProtection="1">
      <alignment horizontal="center" vertical="center" wrapText="1"/>
      <protection locked="0"/>
    </xf>
    <xf numFmtId="2" fontId="36" fillId="6" borderId="2" xfId="5" applyNumberFormat="1" applyFont="1" applyFill="1" applyBorder="1" applyAlignment="1" applyProtection="1">
      <alignment horizontal="center" vertical="center" wrapText="1"/>
    </xf>
    <xf numFmtId="2" fontId="36" fillId="6" borderId="11" xfId="5" applyNumberFormat="1" applyFont="1" applyFill="1" applyBorder="1" applyAlignment="1" applyProtection="1">
      <alignment horizontal="center" vertical="center" wrapText="1"/>
    </xf>
    <xf numFmtId="2" fontId="36" fillId="6" borderId="8" xfId="5" applyNumberFormat="1"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protection locked="0"/>
    </xf>
    <xf numFmtId="0" fontId="36" fillId="0" borderId="11" xfId="0" applyFont="1" applyFill="1" applyBorder="1" applyAlignment="1" applyProtection="1">
      <alignment horizontal="center" vertical="center" wrapText="1"/>
      <protection locked="0"/>
    </xf>
    <xf numFmtId="0" fontId="36" fillId="0" borderId="8" xfId="0" applyFont="1" applyFill="1" applyBorder="1" applyAlignment="1" applyProtection="1">
      <alignment horizontal="center" vertical="center" wrapText="1"/>
      <protection locked="0"/>
    </xf>
    <xf numFmtId="0" fontId="40" fillId="6" borderId="1" xfId="2" applyFont="1" applyFill="1" applyBorder="1" applyAlignment="1" applyProtection="1">
      <alignment horizontal="justify" vertical="center" wrapText="1"/>
      <protection locked="0"/>
    </xf>
    <xf numFmtId="0" fontId="38" fillId="6" borderId="1" xfId="2" applyFont="1" applyFill="1" applyBorder="1" applyAlignment="1" applyProtection="1">
      <alignment horizontal="justify" vertical="center" wrapText="1"/>
      <protection locked="0"/>
    </xf>
    <xf numFmtId="0" fontId="38" fillId="0" borderId="2" xfId="0" applyFont="1" applyFill="1" applyBorder="1" applyAlignment="1" applyProtection="1">
      <alignment horizontal="center" vertical="center" wrapText="1"/>
      <protection locked="0"/>
    </xf>
    <xf numFmtId="0" fontId="38" fillId="0" borderId="11"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14" fontId="38" fillId="0" borderId="2" xfId="0" applyNumberFormat="1" applyFont="1" applyFill="1" applyBorder="1" applyAlignment="1" applyProtection="1">
      <alignment horizontal="center" vertical="center" wrapText="1"/>
      <protection locked="0"/>
    </xf>
    <xf numFmtId="14" fontId="38" fillId="0" borderId="11" xfId="0" applyNumberFormat="1" applyFont="1" applyFill="1" applyBorder="1" applyAlignment="1" applyProtection="1">
      <alignment horizontal="center" vertical="center" wrapText="1"/>
      <protection locked="0"/>
    </xf>
    <xf numFmtId="14" fontId="38" fillId="0" borderId="8" xfId="0" applyNumberFormat="1" applyFont="1" applyFill="1" applyBorder="1" applyAlignment="1" applyProtection="1">
      <alignment horizontal="center" vertical="center" wrapText="1"/>
      <protection locked="0"/>
    </xf>
    <xf numFmtId="0" fontId="36" fillId="0" borderId="2"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xf>
    <xf numFmtId="0" fontId="38" fillId="0" borderId="1" xfId="2" applyFont="1" applyFill="1" applyBorder="1" applyAlignment="1" applyProtection="1">
      <alignment horizontal="center" vertical="center" wrapText="1"/>
      <protection locked="0"/>
    </xf>
    <xf numFmtId="0" fontId="39" fillId="14" borderId="1" xfId="2" applyFont="1" applyFill="1" applyBorder="1" applyAlignment="1" applyProtection="1">
      <alignment horizontal="center" vertical="center" wrapText="1"/>
      <protection locked="0"/>
    </xf>
    <xf numFmtId="0" fontId="36" fillId="0" borderId="8" xfId="2" applyFont="1" applyFill="1" applyBorder="1" applyAlignment="1" applyProtection="1">
      <alignment horizontal="center" vertical="center" wrapText="1"/>
    </xf>
    <xf numFmtId="0" fontId="36" fillId="0" borderId="1" xfId="2" applyFont="1" applyFill="1" applyBorder="1" applyAlignment="1" applyProtection="1">
      <alignment horizontal="center" vertical="center" wrapText="1"/>
      <protection locked="0"/>
    </xf>
    <xf numFmtId="0" fontId="38" fillId="0" borderId="1" xfId="2" applyFont="1" applyFill="1" applyBorder="1" applyAlignment="1" applyProtection="1">
      <alignment horizontal="justify" vertical="center" wrapText="1"/>
      <protection locked="0"/>
    </xf>
    <xf numFmtId="2" fontId="36" fillId="0" borderId="1" xfId="5" applyNumberFormat="1" applyFont="1" applyFill="1" applyBorder="1" applyAlignment="1" applyProtection="1">
      <alignment horizontal="center" vertical="center" wrapText="1"/>
      <protection locked="0"/>
    </xf>
    <xf numFmtId="2" fontId="36" fillId="0" borderId="1" xfId="5" applyNumberFormat="1" applyFont="1" applyFill="1" applyBorder="1" applyAlignment="1" applyProtection="1">
      <alignment horizontal="center" vertical="center" wrapText="1"/>
    </xf>
    <xf numFmtId="2" fontId="36" fillId="6" borderId="1" xfId="5" applyNumberFormat="1"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protection locked="0"/>
    </xf>
    <xf numFmtId="0" fontId="36" fillId="6" borderId="2" xfId="0" applyFont="1" applyFill="1" applyBorder="1" applyAlignment="1" applyProtection="1">
      <alignment horizontal="center" vertical="center" wrapText="1"/>
      <protection locked="0"/>
    </xf>
    <xf numFmtId="0" fontId="36" fillId="6" borderId="11" xfId="0" applyFont="1" applyFill="1" applyBorder="1" applyAlignment="1" applyProtection="1">
      <alignment horizontal="center" vertical="center" wrapText="1"/>
      <protection locked="0"/>
    </xf>
    <xf numFmtId="0" fontId="36" fillId="6" borderId="8" xfId="0" applyFont="1" applyFill="1" applyBorder="1" applyAlignment="1" applyProtection="1">
      <alignment horizontal="center" vertical="center" wrapText="1"/>
      <protection locked="0"/>
    </xf>
    <xf numFmtId="14" fontId="38" fillId="6" borderId="2" xfId="0" applyNumberFormat="1" applyFont="1" applyFill="1" applyBorder="1" applyAlignment="1" applyProtection="1">
      <alignment horizontal="center" vertical="center" wrapText="1"/>
      <protection locked="0"/>
    </xf>
    <xf numFmtId="14" fontId="38" fillId="6" borderId="11" xfId="0" applyNumberFormat="1" applyFont="1" applyFill="1" applyBorder="1" applyAlignment="1" applyProtection="1">
      <alignment horizontal="center" vertical="center" wrapText="1"/>
      <protection locked="0"/>
    </xf>
    <xf numFmtId="14" fontId="38" fillId="6" borderId="8" xfId="0" applyNumberFormat="1" applyFont="1" applyFill="1" applyBorder="1" applyAlignment="1" applyProtection="1">
      <alignment horizontal="center" vertical="center" wrapText="1"/>
      <protection locked="0"/>
    </xf>
    <xf numFmtId="0" fontId="38" fillId="6" borderId="2" xfId="0" applyFont="1" applyFill="1" applyBorder="1" applyAlignment="1" applyProtection="1">
      <alignment horizontal="center" vertical="center" wrapText="1"/>
      <protection locked="0"/>
    </xf>
    <xf numFmtId="0" fontId="38" fillId="6" borderId="11" xfId="0" applyFont="1" applyFill="1" applyBorder="1" applyAlignment="1" applyProtection="1">
      <alignment horizontal="center" vertical="center" wrapText="1"/>
      <protection locked="0"/>
    </xf>
    <xf numFmtId="0" fontId="38" fillId="6" borderId="8"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xf>
    <xf numFmtId="0" fontId="36" fillId="6" borderId="1" xfId="0" applyFont="1" applyFill="1" applyBorder="1" applyAlignment="1" applyProtection="1">
      <alignment horizontal="center" vertical="center" wrapText="1"/>
      <protection locked="0"/>
    </xf>
    <xf numFmtId="0" fontId="36" fillId="0" borderId="2" xfId="2" applyFont="1" applyFill="1" applyBorder="1" applyAlignment="1" applyProtection="1">
      <alignment horizontal="center" vertical="center" textRotation="90" wrapText="1"/>
      <protection locked="0"/>
    </xf>
    <xf numFmtId="0" fontId="36" fillId="0" borderId="8" xfId="2" applyFont="1" applyFill="1" applyBorder="1" applyAlignment="1" applyProtection="1">
      <alignment horizontal="center" vertical="center" textRotation="90" wrapText="1"/>
      <protection locked="0"/>
    </xf>
    <xf numFmtId="0" fontId="36" fillId="0" borderId="2" xfId="2" applyFont="1" applyFill="1" applyBorder="1" applyAlignment="1" applyProtection="1">
      <alignment horizontal="center" vertical="center" wrapText="1"/>
    </xf>
    <xf numFmtId="0" fontId="50" fillId="6" borderId="34" xfId="2" applyFont="1" applyFill="1" applyBorder="1" applyAlignment="1">
      <alignment horizontal="left" vertical="center" wrapText="1"/>
    </xf>
    <xf numFmtId="0" fontId="50" fillId="6" borderId="48" xfId="2" applyFont="1" applyFill="1" applyBorder="1" applyAlignment="1">
      <alignment horizontal="left" vertical="center" wrapText="1"/>
    </xf>
    <xf numFmtId="0" fontId="49" fillId="6" borderId="35" xfId="2" applyFont="1" applyFill="1" applyBorder="1" applyAlignment="1">
      <alignment horizontal="center" vertical="center"/>
    </xf>
    <xf numFmtId="0" fontId="50" fillId="6" borderId="49" xfId="2" applyFont="1" applyFill="1" applyBorder="1" applyAlignment="1">
      <alignment horizontal="left" vertical="center"/>
    </xf>
    <xf numFmtId="0" fontId="50" fillId="6" borderId="35" xfId="2" applyFont="1" applyFill="1" applyBorder="1" applyAlignment="1">
      <alignment horizontal="left" vertical="center"/>
    </xf>
    <xf numFmtId="0" fontId="50" fillId="6" borderId="48" xfId="2" applyFont="1" applyFill="1" applyBorder="1" applyAlignment="1">
      <alignment horizontal="left" vertical="center"/>
    </xf>
    <xf numFmtId="0" fontId="49" fillId="6" borderId="35" xfId="2" applyFont="1" applyFill="1" applyBorder="1" applyAlignment="1">
      <alignment horizontal="center" vertical="center" wrapText="1"/>
    </xf>
    <xf numFmtId="0" fontId="49" fillId="6" borderId="36" xfId="2" applyFont="1" applyFill="1" applyBorder="1" applyAlignment="1">
      <alignment horizontal="center" vertical="center"/>
    </xf>
    <xf numFmtId="0" fontId="50" fillId="6" borderId="37" xfId="2" applyFont="1" applyFill="1" applyBorder="1" applyAlignment="1">
      <alignment horizontal="left" vertical="center"/>
    </xf>
    <xf numFmtId="0" fontId="50" fillId="6" borderId="38" xfId="2" applyFont="1" applyFill="1" applyBorder="1" applyAlignment="1">
      <alignment horizontal="left" vertical="center"/>
    </xf>
    <xf numFmtId="0" fontId="50" fillId="6" borderId="39" xfId="2" applyFont="1" applyFill="1" applyBorder="1" applyAlignment="1">
      <alignment horizontal="left" vertical="center"/>
    </xf>
    <xf numFmtId="0" fontId="49" fillId="6" borderId="43" xfId="2" applyFont="1" applyFill="1" applyBorder="1" applyAlignment="1">
      <alignment horizontal="center" vertical="center" wrapText="1"/>
    </xf>
    <xf numFmtId="0" fontId="49" fillId="6" borderId="44" xfId="2" applyFont="1" applyFill="1" applyBorder="1" applyAlignment="1">
      <alignment horizontal="center" vertical="center" wrapText="1"/>
    </xf>
    <xf numFmtId="0" fontId="49" fillId="6" borderId="45" xfId="2" applyFont="1" applyFill="1" applyBorder="1" applyAlignment="1">
      <alignment horizontal="center" vertical="center" wrapText="1"/>
    </xf>
    <xf numFmtId="0" fontId="50" fillId="6" borderId="37" xfId="2" applyFont="1" applyFill="1" applyBorder="1" applyAlignment="1">
      <alignment horizontal="center" vertical="center"/>
    </xf>
    <xf numFmtId="0" fontId="50" fillId="6" borderId="38" xfId="2" applyFont="1" applyFill="1" applyBorder="1" applyAlignment="1">
      <alignment horizontal="center" vertical="center"/>
    </xf>
    <xf numFmtId="0" fontId="50" fillId="6" borderId="39" xfId="2" applyFont="1" applyFill="1" applyBorder="1" applyAlignment="1">
      <alignment horizontal="center" vertical="center"/>
    </xf>
    <xf numFmtId="0" fontId="50" fillId="6" borderId="23" xfId="2" applyFont="1" applyFill="1" applyBorder="1" applyAlignment="1">
      <alignment horizontal="left" vertical="center"/>
    </xf>
    <xf numFmtId="0" fontId="50" fillId="6" borderId="19" xfId="2" applyFont="1" applyFill="1" applyBorder="1" applyAlignment="1">
      <alignment horizontal="left" vertical="center"/>
    </xf>
    <xf numFmtId="0" fontId="50" fillId="6" borderId="40" xfId="2" applyFont="1" applyFill="1" applyBorder="1" applyAlignment="1">
      <alignment horizontal="left" vertical="center"/>
    </xf>
    <xf numFmtId="0" fontId="50" fillId="6" borderId="41" xfId="2" applyFont="1" applyFill="1" applyBorder="1" applyAlignment="1">
      <alignment horizontal="left" vertical="center"/>
    </xf>
    <xf numFmtId="0" fontId="50" fillId="6" borderId="42" xfId="2" applyFont="1" applyFill="1" applyBorder="1" applyAlignment="1">
      <alignment horizontal="left" vertical="center"/>
    </xf>
    <xf numFmtId="0" fontId="50" fillId="6" borderId="43" xfId="2" applyFont="1" applyFill="1" applyBorder="1" applyAlignment="1">
      <alignment horizontal="left" vertical="center"/>
    </xf>
    <xf numFmtId="0" fontId="50" fillId="6" borderId="44" xfId="2" applyFont="1" applyFill="1" applyBorder="1" applyAlignment="1">
      <alignment horizontal="left" vertical="center"/>
    </xf>
    <xf numFmtId="0" fontId="50" fillId="6" borderId="45" xfId="2" applyFont="1" applyFill="1" applyBorder="1" applyAlignment="1">
      <alignment horizontal="left" vertical="center"/>
    </xf>
    <xf numFmtId="0" fontId="49" fillId="6" borderId="0" xfId="2" applyFont="1" applyFill="1" applyAlignment="1">
      <alignment horizontal="center"/>
    </xf>
    <xf numFmtId="0" fontId="50" fillId="6" borderId="46" xfId="2" applyFont="1" applyFill="1" applyBorder="1" applyAlignment="1">
      <alignment horizontal="left" vertical="center"/>
    </xf>
    <xf numFmtId="0" fontId="49" fillId="6" borderId="38" xfId="2" applyFont="1" applyFill="1" applyBorder="1" applyAlignment="1">
      <alignment horizontal="center" vertical="center"/>
    </xf>
    <xf numFmtId="0" fontId="50" fillId="6" borderId="47" xfId="2" applyFont="1" applyFill="1" applyBorder="1" applyAlignment="1">
      <alignment horizontal="left" vertical="center"/>
    </xf>
    <xf numFmtId="14" fontId="49" fillId="6" borderId="38" xfId="2" applyNumberFormat="1" applyFont="1" applyFill="1" applyBorder="1" applyAlignment="1">
      <alignment horizontal="center" vertical="center"/>
    </xf>
    <xf numFmtId="0" fontId="49" fillId="6" borderId="39" xfId="2" applyFont="1" applyFill="1" applyBorder="1" applyAlignment="1">
      <alignment horizontal="center" vertical="center"/>
    </xf>
    <xf numFmtId="0" fontId="49" fillId="6" borderId="43" xfId="2" applyFont="1" applyFill="1" applyBorder="1" applyAlignment="1">
      <alignment horizontal="center" vertical="center"/>
    </xf>
    <xf numFmtId="0" fontId="49" fillId="6" borderId="44" xfId="2" applyFont="1" applyFill="1" applyBorder="1" applyAlignment="1">
      <alignment horizontal="center" vertical="center"/>
    </xf>
    <xf numFmtId="0" fontId="49" fillId="6" borderId="45" xfId="2" applyFont="1" applyFill="1" applyBorder="1" applyAlignment="1">
      <alignment horizontal="center" vertical="center"/>
    </xf>
    <xf numFmtId="0" fontId="51" fillId="6" borderId="7" xfId="2" applyFont="1" applyFill="1" applyBorder="1" applyAlignment="1">
      <alignment horizontal="center" vertical="center"/>
    </xf>
    <xf numFmtId="0" fontId="51" fillId="6" borderId="31" xfId="2" applyFont="1" applyFill="1" applyBorder="1" applyAlignment="1">
      <alignment horizontal="center" vertical="center"/>
    </xf>
    <xf numFmtId="0" fontId="51" fillId="6" borderId="32" xfId="2" applyFont="1" applyFill="1" applyBorder="1" applyAlignment="1">
      <alignment horizontal="center" vertical="center"/>
    </xf>
    <xf numFmtId="0" fontId="50" fillId="6" borderId="50" xfId="2" applyFont="1" applyFill="1" applyBorder="1" applyAlignment="1">
      <alignment horizontal="center" vertical="center"/>
    </xf>
    <xf numFmtId="0" fontId="50" fillId="6" borderId="51" xfId="2" applyFont="1" applyFill="1" applyBorder="1" applyAlignment="1">
      <alignment horizontal="center" vertical="center"/>
    </xf>
    <xf numFmtId="0" fontId="50" fillId="6" borderId="51" xfId="2" applyFont="1" applyFill="1" applyBorder="1" applyAlignment="1">
      <alignment horizontal="center" vertical="center" wrapText="1"/>
    </xf>
    <xf numFmtId="0" fontId="50" fillId="6" borderId="52" xfId="2" applyFont="1" applyFill="1" applyBorder="1" applyAlignment="1">
      <alignment horizontal="center" vertical="center"/>
    </xf>
    <xf numFmtId="0" fontId="49" fillId="6" borderId="55" xfId="2" applyFont="1" applyFill="1" applyBorder="1" applyAlignment="1">
      <alignment horizontal="justify" vertical="center"/>
    </xf>
    <xf numFmtId="0" fontId="49" fillId="6" borderId="55" xfId="2" applyFont="1" applyFill="1" applyBorder="1" applyAlignment="1">
      <alignment horizontal="center" vertical="center" wrapText="1"/>
    </xf>
    <xf numFmtId="0" fontId="49" fillId="6" borderId="55" xfId="2" applyFont="1" applyFill="1" applyBorder="1" applyAlignment="1">
      <alignment horizontal="justify" vertical="center" wrapText="1"/>
    </xf>
    <xf numFmtId="0" fontId="49" fillId="6" borderId="55" xfId="2" applyFont="1" applyFill="1" applyBorder="1" applyAlignment="1">
      <alignment horizontal="left" vertical="center" wrapText="1"/>
    </xf>
    <xf numFmtId="0" fontId="49" fillId="6" borderId="55" xfId="2" applyFont="1" applyFill="1" applyBorder="1" applyAlignment="1">
      <alignment horizontal="left" vertical="center"/>
    </xf>
    <xf numFmtId="0" fontId="49" fillId="6" borderId="65" xfId="2" applyFont="1" applyFill="1" applyBorder="1" applyAlignment="1">
      <alignment horizontal="left" vertical="center"/>
    </xf>
    <xf numFmtId="0" fontId="49" fillId="6" borderId="7" xfId="2" applyFont="1" applyFill="1" applyBorder="1" applyAlignment="1">
      <alignment horizontal="center" vertical="center" wrapText="1"/>
    </xf>
    <xf numFmtId="0" fontId="49" fillId="6" borderId="53" xfId="2" applyFont="1" applyFill="1" applyBorder="1" applyAlignment="1">
      <alignment horizontal="center" vertical="center" wrapText="1"/>
    </xf>
    <xf numFmtId="0" fontId="49" fillId="6" borderId="14" xfId="2" applyFont="1" applyFill="1" applyBorder="1" applyAlignment="1">
      <alignment horizontal="center" vertical="center" wrapText="1"/>
    </xf>
    <xf numFmtId="0" fontId="49" fillId="6" borderId="12" xfId="2" applyFont="1" applyFill="1" applyBorder="1" applyAlignment="1">
      <alignment horizontal="center" vertical="center" wrapText="1"/>
    </xf>
    <xf numFmtId="0" fontId="49" fillId="6" borderId="24" xfId="2" applyFont="1" applyFill="1" applyBorder="1" applyAlignment="1">
      <alignment horizontal="center" vertical="center" wrapText="1"/>
    </xf>
    <xf numFmtId="0" fontId="49" fillId="6" borderId="13" xfId="2" applyFont="1" applyFill="1" applyBorder="1" applyAlignment="1">
      <alignment horizontal="center" vertical="center" wrapText="1"/>
    </xf>
    <xf numFmtId="0" fontId="50" fillId="6" borderId="54" xfId="2" applyFont="1" applyFill="1" applyBorder="1" applyAlignment="1">
      <alignment horizontal="center" vertical="center"/>
    </xf>
    <xf numFmtId="0" fontId="50" fillId="6" borderId="11" xfId="2" applyFont="1" applyFill="1" applyBorder="1" applyAlignment="1">
      <alignment horizontal="center" vertical="center"/>
    </xf>
    <xf numFmtId="0" fontId="50" fillId="6" borderId="8" xfId="2" applyFont="1" applyFill="1" applyBorder="1" applyAlignment="1">
      <alignment horizontal="center" vertical="center"/>
    </xf>
    <xf numFmtId="0" fontId="49" fillId="6" borderId="55" xfId="2" applyFont="1" applyFill="1" applyBorder="1" applyAlignment="1">
      <alignment horizontal="center" vertical="center"/>
    </xf>
    <xf numFmtId="0" fontId="49" fillId="6" borderId="65" xfId="2" applyFont="1" applyFill="1" applyBorder="1" applyAlignment="1">
      <alignment horizontal="center" vertical="center"/>
    </xf>
    <xf numFmtId="0" fontId="49" fillId="6" borderId="57" xfId="2" applyFont="1" applyFill="1" applyBorder="1" applyAlignment="1">
      <alignment horizontal="center" vertical="center" wrapText="1"/>
    </xf>
    <xf numFmtId="0" fontId="49" fillId="6" borderId="15" xfId="2" applyFont="1" applyFill="1" applyBorder="1" applyAlignment="1">
      <alignment horizontal="center" vertical="center" wrapText="1"/>
    </xf>
    <xf numFmtId="0" fontId="50" fillId="6" borderId="2" xfId="2" applyFont="1" applyFill="1" applyBorder="1" applyAlignment="1">
      <alignment horizontal="center" vertical="center"/>
    </xf>
    <xf numFmtId="0" fontId="49" fillId="6" borderId="6" xfId="2" applyFont="1" applyFill="1" applyBorder="1" applyAlignment="1">
      <alignment horizontal="justify" vertical="center" wrapText="1"/>
    </xf>
    <xf numFmtId="0" fontId="49" fillId="6" borderId="16" xfId="2" applyFont="1" applyFill="1" applyBorder="1" applyAlignment="1">
      <alignment horizontal="justify" vertical="center" wrapText="1"/>
    </xf>
    <xf numFmtId="0" fontId="49" fillId="6" borderId="6" xfId="2" applyFont="1" applyFill="1" applyBorder="1" applyAlignment="1">
      <alignment horizontal="center" vertical="center" wrapText="1"/>
    </xf>
    <xf numFmtId="0" fontId="49" fillId="6" borderId="19" xfId="2" applyFont="1" applyFill="1" applyBorder="1" applyAlignment="1">
      <alignment horizontal="center" vertical="center" wrapText="1"/>
    </xf>
    <xf numFmtId="0" fontId="49" fillId="6" borderId="16" xfId="2" applyFont="1" applyFill="1" applyBorder="1" applyAlignment="1">
      <alignment horizontal="center" vertical="center" wrapText="1"/>
    </xf>
    <xf numFmtId="0" fontId="49" fillId="6" borderId="47" xfId="2" applyFont="1" applyFill="1" applyBorder="1" applyAlignment="1">
      <alignment horizontal="justify" vertical="center" wrapText="1"/>
    </xf>
    <xf numFmtId="0" fontId="49" fillId="6" borderId="38" xfId="2" applyFont="1" applyFill="1" applyBorder="1" applyAlignment="1">
      <alignment horizontal="justify" vertical="center" wrapText="1"/>
    </xf>
    <xf numFmtId="0" fontId="49" fillId="6" borderId="46" xfId="2" applyFont="1" applyFill="1" applyBorder="1" applyAlignment="1">
      <alignment horizontal="justify" vertical="center" wrapText="1"/>
    </xf>
    <xf numFmtId="0" fontId="50" fillId="6" borderId="2" xfId="2" applyFont="1" applyFill="1" applyBorder="1" applyAlignment="1">
      <alignment horizontal="center" vertical="center" wrapText="1"/>
    </xf>
    <xf numFmtId="0" fontId="50" fillId="6" borderId="8" xfId="2" applyFont="1" applyFill="1" applyBorder="1" applyAlignment="1">
      <alignment horizontal="center" vertical="center" wrapText="1"/>
    </xf>
    <xf numFmtId="0" fontId="49" fillId="5" borderId="6" xfId="2" applyFont="1" applyFill="1" applyBorder="1" applyAlignment="1">
      <alignment horizontal="justify" vertical="center" wrapText="1"/>
    </xf>
    <xf numFmtId="0" fontId="49" fillId="5" borderId="16" xfId="2" applyFont="1" applyFill="1" applyBorder="1" applyAlignment="1">
      <alignment horizontal="justify" vertical="center" wrapText="1"/>
    </xf>
    <xf numFmtId="0" fontId="49" fillId="5" borderId="6" xfId="2" applyFont="1" applyFill="1" applyBorder="1" applyAlignment="1">
      <alignment horizontal="center" vertical="center" wrapText="1"/>
    </xf>
    <xf numFmtId="0" fontId="49" fillId="5" borderId="19" xfId="2" applyFont="1" applyFill="1" applyBorder="1" applyAlignment="1">
      <alignment horizontal="center" vertical="center" wrapText="1"/>
    </xf>
    <xf numFmtId="0" fontId="49" fillId="5" borderId="16" xfId="2" applyFont="1" applyFill="1" applyBorder="1" applyAlignment="1">
      <alignment horizontal="center" vertical="center" wrapText="1"/>
    </xf>
    <xf numFmtId="0" fontId="49" fillId="5" borderId="47" xfId="2" applyFont="1" applyFill="1" applyBorder="1" applyAlignment="1">
      <alignment horizontal="justify" vertical="center" wrapText="1"/>
    </xf>
    <xf numFmtId="0" fontId="49" fillId="5" borderId="38" xfId="2" applyFont="1" applyFill="1" applyBorder="1" applyAlignment="1">
      <alignment horizontal="justify" vertical="center" wrapText="1"/>
    </xf>
    <xf numFmtId="0" fontId="49" fillId="5" borderId="46" xfId="2" applyFont="1" applyFill="1" applyBorder="1" applyAlignment="1">
      <alignment horizontal="justify" vertical="center" wrapText="1"/>
    </xf>
    <xf numFmtId="0" fontId="49" fillId="5" borderId="1" xfId="2" applyFont="1" applyFill="1" applyBorder="1" applyAlignment="1">
      <alignment horizontal="left" vertical="center" wrapText="1"/>
    </xf>
    <xf numFmtId="0" fontId="49" fillId="5" borderId="1" xfId="2" applyFont="1" applyFill="1" applyBorder="1" applyAlignment="1">
      <alignment horizontal="left" vertical="center"/>
    </xf>
    <xf numFmtId="0" fontId="49" fillId="5" borderId="56" xfId="2" applyFont="1" applyFill="1" applyBorder="1" applyAlignment="1">
      <alignment horizontal="left" vertical="center"/>
    </xf>
    <xf numFmtId="0" fontId="49" fillId="5" borderId="9" xfId="2" applyFont="1" applyFill="1" applyBorder="1" applyAlignment="1">
      <alignment horizontal="justify" vertical="center" wrapText="1"/>
    </xf>
    <xf numFmtId="0" fontId="49" fillId="5" borderId="13" xfId="2" applyFont="1" applyFill="1" applyBorder="1" applyAlignment="1">
      <alignment horizontal="justify" vertical="center" wrapText="1"/>
    </xf>
    <xf numFmtId="0" fontId="49" fillId="5" borderId="17" xfId="2" applyFont="1" applyFill="1" applyBorder="1" applyAlignment="1">
      <alignment horizontal="center" vertical="center" wrapText="1"/>
    </xf>
    <xf numFmtId="0" fontId="49" fillId="5" borderId="18" xfId="2" applyFont="1" applyFill="1" applyBorder="1" applyAlignment="1">
      <alignment horizontal="center" vertical="center" wrapText="1"/>
    </xf>
    <xf numFmtId="0" fontId="49" fillId="5" borderId="15" xfId="2" applyFont="1" applyFill="1" applyBorder="1" applyAlignment="1">
      <alignment horizontal="center" vertical="center" wrapText="1"/>
    </xf>
    <xf numFmtId="0" fontId="49" fillId="5" borderId="1" xfId="2" applyFont="1" applyFill="1" applyBorder="1" applyAlignment="1">
      <alignment horizontal="justify" vertical="center" wrapText="1"/>
    </xf>
    <xf numFmtId="0" fontId="49" fillId="5" borderId="1" xfId="2" applyFont="1" applyFill="1" applyBorder="1" applyAlignment="1">
      <alignment horizontal="justify" vertical="center"/>
    </xf>
    <xf numFmtId="0" fontId="50" fillId="6" borderId="7" xfId="2" applyFont="1" applyFill="1" applyBorder="1" applyAlignment="1">
      <alignment horizontal="center" vertical="center"/>
    </xf>
    <xf numFmtId="0" fontId="50" fillId="6" borderId="31" xfId="2" applyFont="1" applyFill="1" applyBorder="1" applyAlignment="1">
      <alignment horizontal="center" vertical="center"/>
    </xf>
    <xf numFmtId="0" fontId="50" fillId="6" borderId="32" xfId="2" applyFont="1" applyFill="1" applyBorder="1" applyAlignment="1">
      <alignment horizontal="center" vertical="center"/>
    </xf>
    <xf numFmtId="0" fontId="50" fillId="6" borderId="58" xfId="2" applyFont="1" applyFill="1" applyBorder="1" applyAlignment="1">
      <alignment horizontal="center" vertical="center" wrapText="1"/>
    </xf>
    <xf numFmtId="0" fontId="50" fillId="6" borderId="59" xfId="2" applyFont="1" applyFill="1" applyBorder="1" applyAlignment="1">
      <alignment horizontal="center" vertical="center" wrapText="1"/>
    </xf>
    <xf numFmtId="0" fontId="50" fillId="6" borderId="60" xfId="2" applyFont="1" applyFill="1" applyBorder="1" applyAlignment="1">
      <alignment horizontal="center" vertical="center" wrapText="1"/>
    </xf>
    <xf numFmtId="0" fontId="50" fillId="6" borderId="61" xfId="2" applyFont="1" applyFill="1" applyBorder="1" applyAlignment="1">
      <alignment horizontal="center" vertical="center" wrapText="1"/>
    </xf>
    <xf numFmtId="9" fontId="50" fillId="6" borderId="64" xfId="2" applyNumberFormat="1" applyFont="1" applyFill="1" applyBorder="1" applyAlignment="1">
      <alignment horizontal="center" vertical="center" wrapText="1"/>
    </xf>
    <xf numFmtId="9" fontId="50" fillId="6" borderId="31" xfId="2" applyNumberFormat="1" applyFont="1" applyFill="1" applyBorder="1" applyAlignment="1">
      <alignment horizontal="center" vertical="center" wrapText="1"/>
    </xf>
    <xf numFmtId="9" fontId="50" fillId="6" borderId="53" xfId="2" applyNumberFormat="1" applyFont="1" applyFill="1" applyBorder="1" applyAlignment="1">
      <alignment horizontal="center" vertical="center" wrapText="1"/>
    </xf>
    <xf numFmtId="0" fontId="53" fillId="6" borderId="55" xfId="2" applyFont="1" applyFill="1" applyBorder="1" applyAlignment="1">
      <alignment horizontal="left" vertical="center" wrapText="1"/>
    </xf>
    <xf numFmtId="0" fontId="50" fillId="6" borderId="55" xfId="2" applyFont="1" applyFill="1" applyBorder="1" applyAlignment="1">
      <alignment horizontal="center" vertical="center" wrapText="1"/>
    </xf>
    <xf numFmtId="0" fontId="50" fillId="6" borderId="65" xfId="2" applyFont="1" applyFill="1" applyBorder="1" applyAlignment="1">
      <alignment horizontal="center" vertical="center" wrapText="1"/>
    </xf>
    <xf numFmtId="0" fontId="49" fillId="6" borderId="2" xfId="2" applyFont="1" applyFill="1" applyBorder="1" applyAlignment="1">
      <alignment horizontal="center" vertical="center" wrapText="1"/>
    </xf>
    <xf numFmtId="0" fontId="49" fillId="6" borderId="8" xfId="2" applyFont="1" applyFill="1" applyBorder="1" applyAlignment="1">
      <alignment horizontal="center" vertical="center" wrapText="1"/>
    </xf>
    <xf numFmtId="0" fontId="49" fillId="6" borderId="1" xfId="2" applyFont="1" applyFill="1" applyBorder="1" applyAlignment="1">
      <alignment horizontal="justify" vertical="center"/>
    </xf>
    <xf numFmtId="0" fontId="49" fillId="6" borderId="1" xfId="2" applyFont="1" applyFill="1" applyBorder="1" applyAlignment="1">
      <alignment horizontal="center" vertical="center" wrapText="1"/>
    </xf>
    <xf numFmtId="0" fontId="49" fillId="6" borderId="1" xfId="2" applyFont="1" applyFill="1" applyBorder="1" applyAlignment="1">
      <alignment horizontal="justify" vertical="center" wrapText="1"/>
    </xf>
    <xf numFmtId="0" fontId="56" fillId="11" borderId="37" xfId="2" applyFont="1" applyFill="1" applyBorder="1" applyAlignment="1">
      <alignment horizontal="center" vertical="center"/>
    </xf>
    <xf numFmtId="0" fontId="56" fillId="11" borderId="38" xfId="2" applyFont="1" applyFill="1" applyBorder="1" applyAlignment="1">
      <alignment horizontal="center" vertical="center"/>
    </xf>
    <xf numFmtId="0" fontId="56" fillId="11" borderId="39" xfId="2" applyFont="1" applyFill="1" applyBorder="1" applyAlignment="1">
      <alignment horizontal="center" vertical="center"/>
    </xf>
    <xf numFmtId="0" fontId="56" fillId="6" borderId="57" xfId="2" applyFont="1" applyFill="1" applyBorder="1" applyAlignment="1">
      <alignment horizontal="left" vertical="center"/>
    </xf>
    <xf numFmtId="0" fontId="56" fillId="6" borderId="18" xfId="2" applyFont="1" applyFill="1" applyBorder="1" applyAlignment="1">
      <alignment horizontal="left" vertical="center"/>
    </xf>
    <xf numFmtId="0" fontId="56" fillId="6" borderId="67" xfId="2" applyFont="1" applyFill="1" applyBorder="1" applyAlignment="1">
      <alignment horizontal="left" vertical="center"/>
    </xf>
    <xf numFmtId="0" fontId="57" fillId="6" borderId="14" xfId="2" applyFont="1" applyFill="1" applyBorder="1" applyAlignment="1">
      <alignment horizontal="left"/>
    </xf>
    <xf numFmtId="0" fontId="57" fillId="6" borderId="0" xfId="2" applyFont="1" applyFill="1" applyAlignment="1">
      <alignment horizontal="left"/>
    </xf>
    <xf numFmtId="0" fontId="57" fillId="6" borderId="33" xfId="2" applyFont="1" applyFill="1" applyBorder="1" applyAlignment="1">
      <alignment horizontal="left"/>
    </xf>
    <xf numFmtId="0" fontId="54" fillId="6" borderId="57" xfId="2" applyFont="1" applyFill="1" applyBorder="1" applyAlignment="1">
      <alignment horizontal="left"/>
    </xf>
    <xf numFmtId="0" fontId="54" fillId="6" borderId="18" xfId="2" applyFont="1" applyFill="1" applyBorder="1" applyAlignment="1">
      <alignment horizontal="left"/>
    </xf>
    <xf numFmtId="0" fontId="54" fillId="6" borderId="67" xfId="2" applyFont="1" applyFill="1" applyBorder="1" applyAlignment="1">
      <alignment horizontal="left"/>
    </xf>
    <xf numFmtId="0" fontId="54" fillId="6" borderId="66" xfId="2" applyFont="1" applyFill="1" applyBorder="1" applyAlignment="1">
      <alignment horizontal="left" vertical="center"/>
    </xf>
    <xf numFmtId="0" fontId="54" fillId="6" borderId="59" xfId="2" applyFont="1" applyFill="1" applyBorder="1" applyAlignment="1">
      <alignment horizontal="left" vertical="center"/>
    </xf>
    <xf numFmtId="0" fontId="54" fillId="6" borderId="61" xfId="2" applyFont="1" applyFill="1" applyBorder="1" applyAlignment="1">
      <alignment horizontal="left" vertical="center"/>
    </xf>
    <xf numFmtId="0" fontId="49" fillId="6" borderId="34" xfId="2" applyFont="1" applyFill="1" applyBorder="1" applyAlignment="1">
      <alignment horizontal="center"/>
    </xf>
    <xf numFmtId="0" fontId="49" fillId="6" borderId="35" xfId="2" applyFont="1" applyFill="1" applyBorder="1" applyAlignment="1">
      <alignment horizontal="center"/>
    </xf>
    <xf numFmtId="0" fontId="49" fillId="6" borderId="36" xfId="2" applyFont="1" applyFill="1" applyBorder="1" applyAlignment="1">
      <alignment horizontal="center"/>
    </xf>
    <xf numFmtId="0" fontId="60" fillId="6" borderId="0" xfId="2" applyFont="1" applyFill="1" applyAlignment="1">
      <alignment horizontal="left"/>
    </xf>
    <xf numFmtId="0" fontId="50" fillId="6" borderId="69" xfId="2" applyFont="1" applyFill="1" applyBorder="1" applyAlignment="1">
      <alignment horizontal="center" vertical="center" wrapText="1"/>
    </xf>
    <xf numFmtId="0" fontId="50" fillId="6" borderId="1" xfId="2" applyFont="1" applyFill="1" applyBorder="1" applyAlignment="1">
      <alignment horizontal="center" vertical="center" wrapText="1"/>
    </xf>
    <xf numFmtId="0" fontId="50" fillId="6" borderId="6" xfId="2" applyFont="1" applyFill="1" applyBorder="1" applyAlignment="1">
      <alignment horizontal="center" vertical="center" wrapText="1"/>
    </xf>
    <xf numFmtId="0" fontId="50" fillId="6" borderId="69" xfId="2" applyFont="1" applyFill="1" applyBorder="1" applyAlignment="1">
      <alignment horizontal="center" vertical="center"/>
    </xf>
    <xf numFmtId="0" fontId="50" fillId="6" borderId="1" xfId="2" applyFont="1" applyFill="1" applyBorder="1" applyAlignment="1">
      <alignment horizontal="center" vertical="center"/>
    </xf>
    <xf numFmtId="0" fontId="50" fillId="6" borderId="56" xfId="2" applyFont="1" applyFill="1" applyBorder="1" applyAlignment="1">
      <alignment horizontal="center" vertical="center"/>
    </xf>
    <xf numFmtId="0" fontId="50" fillId="6" borderId="0" xfId="2" applyFont="1" applyFill="1" applyAlignment="1">
      <alignment horizontal="center" vertical="center"/>
    </xf>
    <xf numFmtId="0" fontId="50" fillId="6" borderId="70" xfId="2" applyFont="1" applyFill="1" applyBorder="1" applyAlignment="1">
      <alignment horizontal="center"/>
    </xf>
    <xf numFmtId="0" fontId="50" fillId="6" borderId="71" xfId="2" applyFont="1" applyFill="1" applyBorder="1" applyAlignment="1">
      <alignment horizontal="center"/>
    </xf>
    <xf numFmtId="0" fontId="50" fillId="6" borderId="72" xfId="2" applyFont="1" applyFill="1" applyBorder="1" applyAlignment="1">
      <alignment horizontal="center"/>
    </xf>
    <xf numFmtId="0" fontId="50" fillId="6" borderId="70" xfId="2" applyFont="1" applyFill="1" applyBorder="1" applyAlignment="1">
      <alignment horizontal="center" vertical="center"/>
    </xf>
    <xf numFmtId="0" fontId="50" fillId="6" borderId="71" xfId="2" applyFont="1" applyFill="1" applyBorder="1" applyAlignment="1">
      <alignment horizontal="center" vertical="center"/>
    </xf>
    <xf numFmtId="0" fontId="50" fillId="6" borderId="73" xfId="2" applyFont="1" applyFill="1" applyBorder="1" applyAlignment="1">
      <alignment horizontal="center" vertical="center"/>
    </xf>
    <xf numFmtId="0" fontId="59" fillId="6" borderId="0" xfId="2" applyFont="1" applyFill="1" applyAlignment="1">
      <alignment horizontal="left"/>
    </xf>
    <xf numFmtId="0" fontId="56" fillId="6" borderId="50" xfId="2" applyFont="1" applyFill="1" applyBorder="1" applyAlignment="1">
      <alignment horizontal="center" vertical="center"/>
    </xf>
    <xf numFmtId="0" fontId="56" fillId="6" borderId="51" xfId="2" applyFont="1" applyFill="1" applyBorder="1" applyAlignment="1">
      <alignment horizontal="center" vertical="center"/>
    </xf>
    <xf numFmtId="0" fontId="56" fillId="6" borderId="52" xfId="2" applyFont="1" applyFill="1" applyBorder="1" applyAlignment="1">
      <alignment horizontal="center" vertical="center"/>
    </xf>
    <xf numFmtId="0" fontId="56" fillId="6" borderId="5" xfId="2" applyFont="1" applyFill="1" applyBorder="1" applyAlignment="1">
      <alignment horizontal="center" vertical="center"/>
    </xf>
    <xf numFmtId="0" fontId="56" fillId="6" borderId="8" xfId="2" applyFont="1" applyFill="1" applyBorder="1" applyAlignment="1">
      <alignment horizontal="center" vertical="center"/>
    </xf>
    <xf numFmtId="0" fontId="56" fillId="6" borderId="9" xfId="2" applyFont="1" applyFill="1" applyBorder="1" applyAlignment="1">
      <alignment horizontal="center" vertical="center"/>
    </xf>
    <xf numFmtId="0" fontId="56" fillId="6" borderId="63" xfId="2" applyFont="1" applyFill="1" applyBorder="1" applyAlignment="1">
      <alignment horizontal="center" vertical="center"/>
    </xf>
    <xf numFmtId="0" fontId="56" fillId="6" borderId="55" xfId="2" applyFont="1" applyFill="1" applyBorder="1" applyAlignment="1">
      <alignment horizontal="center" vertical="center"/>
    </xf>
    <xf numFmtId="0" fontId="56" fillId="6" borderId="65" xfId="2" applyFont="1" applyFill="1" applyBorder="1" applyAlignment="1">
      <alignment horizontal="center" vertical="center"/>
    </xf>
    <xf numFmtId="0" fontId="56" fillId="6" borderId="0" xfId="2" applyFont="1" applyFill="1" applyAlignment="1">
      <alignment horizontal="center" vertical="center"/>
    </xf>
    <xf numFmtId="0" fontId="50" fillId="6" borderId="69" xfId="2" applyFont="1" applyFill="1" applyBorder="1" applyAlignment="1">
      <alignment horizontal="center" wrapText="1"/>
    </xf>
    <xf numFmtId="0" fontId="50" fillId="6" borderId="1" xfId="2" applyFont="1" applyFill="1" applyBorder="1" applyAlignment="1">
      <alignment horizontal="center" wrapText="1"/>
    </xf>
    <xf numFmtId="0" fontId="50" fillId="6" borderId="6" xfId="2" applyFont="1" applyFill="1" applyBorder="1" applyAlignment="1">
      <alignment horizontal="center" wrapText="1"/>
    </xf>
  </cellXfs>
  <cellStyles count="6">
    <cellStyle name="Hipervínculo" xfId="4" builtinId="8"/>
    <cellStyle name="Millares 2" xfId="5"/>
    <cellStyle name="Normal" xfId="0" builtinId="0"/>
    <cellStyle name="Normal 2" xfId="2"/>
    <cellStyle name="Normal 2 3" xfId="3"/>
    <cellStyle name="Porcentaje" xfId="1" builtinId="5"/>
  </cellStyles>
  <dxfs count="79">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085850" y="1323975"/>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254935</xdr:colOff>
      <xdr:row>1</xdr:row>
      <xdr:rowOff>58832</xdr:rowOff>
    </xdr:from>
    <xdr:to>
      <xdr:col>3</xdr:col>
      <xdr:colOff>492126</xdr:colOff>
      <xdr:row>3</xdr:row>
      <xdr:rowOff>172843</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535" y="230282"/>
          <a:ext cx="789641"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07" t="s">
        <v>36</v>
      </c>
      <c r="D2" s="229" t="s">
        <v>19</v>
      </c>
      <c r="E2" s="230"/>
      <c r="F2" s="230"/>
      <c r="G2" s="230"/>
      <c r="H2" s="230"/>
      <c r="I2" s="230"/>
      <c r="J2" s="230"/>
      <c r="K2" s="230"/>
      <c r="L2" s="230"/>
      <c r="M2" s="230"/>
      <c r="N2" s="230"/>
      <c r="O2" s="230"/>
      <c r="P2" s="230"/>
      <c r="Q2" s="230"/>
      <c r="R2" s="230"/>
      <c r="S2" s="230"/>
      <c r="T2" s="230"/>
      <c r="U2" s="230"/>
      <c r="V2" s="231"/>
    </row>
    <row r="3" spans="3:22" ht="15" customHeight="1" x14ac:dyDescent="0.25">
      <c r="C3" s="208"/>
      <c r="D3" s="219" t="s">
        <v>20</v>
      </c>
      <c r="E3" s="220"/>
      <c r="F3" s="220"/>
      <c r="G3" s="220"/>
      <c r="H3" s="220"/>
      <c r="I3" s="220"/>
      <c r="J3" s="220"/>
      <c r="K3" s="221"/>
      <c r="L3" s="210" t="s">
        <v>18</v>
      </c>
      <c r="M3" s="211"/>
      <c r="N3" s="211"/>
      <c r="O3" s="211"/>
      <c r="P3" s="211"/>
      <c r="Q3" s="211"/>
      <c r="R3" s="211"/>
      <c r="S3" s="211"/>
      <c r="T3" s="212"/>
      <c r="U3" s="238" t="s">
        <v>37</v>
      </c>
      <c r="V3" s="239"/>
    </row>
    <row r="4" spans="3:22" ht="30" customHeight="1" x14ac:dyDescent="0.25">
      <c r="C4" s="208"/>
      <c r="D4" s="244" t="s">
        <v>21</v>
      </c>
      <c r="E4" s="216" t="s">
        <v>42</v>
      </c>
      <c r="F4" s="232" t="s">
        <v>33</v>
      </c>
      <c r="G4" s="233"/>
      <c r="H4" s="233"/>
      <c r="I4" s="234"/>
      <c r="J4" s="216" t="s">
        <v>40</v>
      </c>
      <c r="K4" s="216" t="s">
        <v>34</v>
      </c>
      <c r="L4" s="213" t="s">
        <v>35</v>
      </c>
      <c r="M4" s="213" t="s">
        <v>22</v>
      </c>
      <c r="N4" s="213" t="s">
        <v>23</v>
      </c>
      <c r="O4" s="222" t="s">
        <v>24</v>
      </c>
      <c r="P4" s="223"/>
      <c r="Q4" s="213" t="s">
        <v>23</v>
      </c>
      <c r="R4" s="224" t="s">
        <v>26</v>
      </c>
      <c r="S4" s="225"/>
      <c r="T4" s="213" t="s">
        <v>23</v>
      </c>
      <c r="U4" s="240"/>
      <c r="V4" s="241"/>
    </row>
    <row r="5" spans="3:22" ht="15" customHeight="1" x14ac:dyDescent="0.25">
      <c r="C5" s="208"/>
      <c r="D5" s="245"/>
      <c r="E5" s="217"/>
      <c r="F5" s="235"/>
      <c r="G5" s="236"/>
      <c r="H5" s="236"/>
      <c r="I5" s="237"/>
      <c r="J5" s="217"/>
      <c r="K5" s="217"/>
      <c r="L5" s="214"/>
      <c r="M5" s="214"/>
      <c r="N5" s="214"/>
      <c r="O5" s="222" t="s">
        <v>25</v>
      </c>
      <c r="P5" s="223"/>
      <c r="Q5" s="214"/>
      <c r="R5" s="226"/>
      <c r="S5" s="227"/>
      <c r="T5" s="214"/>
      <c r="U5" s="242"/>
      <c r="V5" s="243"/>
    </row>
    <row r="6" spans="3:22" ht="25.5" x14ac:dyDescent="0.25">
      <c r="C6" s="209"/>
      <c r="D6" s="246"/>
      <c r="E6" s="218"/>
      <c r="F6" s="4" t="s">
        <v>29</v>
      </c>
      <c r="G6" s="4" t="s">
        <v>31</v>
      </c>
      <c r="H6" s="4" t="s">
        <v>30</v>
      </c>
      <c r="I6" s="4" t="s">
        <v>32</v>
      </c>
      <c r="J6" s="218"/>
      <c r="K6" s="218"/>
      <c r="L6" s="215"/>
      <c r="M6" s="215"/>
      <c r="N6" s="215"/>
      <c r="O6" s="39" t="s">
        <v>16</v>
      </c>
      <c r="P6" s="39" t="s">
        <v>17</v>
      </c>
      <c r="Q6" s="215"/>
      <c r="R6" s="39" t="s">
        <v>27</v>
      </c>
      <c r="S6" s="39" t="s">
        <v>28</v>
      </c>
      <c r="T6" s="215"/>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228"/>
      <c r="E24" s="228"/>
      <c r="F24" s="228"/>
      <c r="G24" s="228"/>
      <c r="H24" s="228"/>
      <c r="I24" s="228"/>
      <c r="J24" s="228"/>
      <c r="K24" s="228"/>
      <c r="L24" s="228"/>
      <c r="M24" s="228"/>
      <c r="N24" s="228"/>
      <c r="O24" s="228"/>
      <c r="P24" s="228"/>
      <c r="Q24" s="228"/>
      <c r="R24" s="228"/>
      <c r="S24" s="228"/>
      <c r="T24" s="228"/>
      <c r="U24" s="228"/>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opLeftCell="A25" zoomScale="40" zoomScaleNormal="40" zoomScaleSheetLayoutView="180" zoomScalePageLayoutView="30" workbookViewId="0">
      <selection activeCell="C31" sqref="C31:I31"/>
    </sheetView>
  </sheetViews>
  <sheetFormatPr baseColWidth="10" defaultColWidth="10.140625" defaultRowHeight="14.25" x14ac:dyDescent="0.25"/>
  <cols>
    <col min="1" max="1" width="2" style="88" customWidth="1"/>
    <col min="2" max="2" width="44.28515625" style="88" customWidth="1"/>
    <col min="3" max="3" width="40.28515625" style="88" customWidth="1"/>
    <col min="4" max="4" width="14.42578125" style="88" bestFit="1" customWidth="1"/>
    <col min="5" max="5" width="56.42578125" style="88" customWidth="1"/>
    <col min="6" max="6" width="109" style="88" customWidth="1"/>
    <col min="7" max="7" width="33.140625" style="88" customWidth="1"/>
    <col min="8" max="8" width="32.5703125" style="88" customWidth="1"/>
    <col min="9" max="9" width="71.85546875" style="88" customWidth="1"/>
    <col min="10" max="10" width="2.140625" style="88" customWidth="1"/>
    <col min="11" max="16384" width="10.140625" style="88"/>
  </cols>
  <sheetData>
    <row r="1" spans="1:13" hidden="1" x14ac:dyDescent="0.25">
      <c r="B1" s="88" t="s">
        <v>61</v>
      </c>
      <c r="E1" s="88" t="s">
        <v>61</v>
      </c>
      <c r="G1" s="88" t="s">
        <v>76</v>
      </c>
    </row>
    <row r="2" spans="1:13" hidden="1" x14ac:dyDescent="0.25">
      <c r="B2" s="88" t="s">
        <v>36</v>
      </c>
      <c r="E2" s="88" t="s">
        <v>36</v>
      </c>
      <c r="G2" s="88" t="s">
        <v>77</v>
      </c>
    </row>
    <row r="3" spans="1:13" hidden="1" x14ac:dyDescent="0.25">
      <c r="B3" s="88" t="s">
        <v>64</v>
      </c>
      <c r="E3" s="88" t="s">
        <v>67</v>
      </c>
      <c r="G3" s="88" t="s">
        <v>78</v>
      </c>
    </row>
    <row r="4" spans="1:13" hidden="1" x14ac:dyDescent="0.25">
      <c r="E4" s="88" t="s">
        <v>66</v>
      </c>
    </row>
    <row r="5" spans="1:13" hidden="1" x14ac:dyDescent="0.25">
      <c r="E5" s="88" t="s">
        <v>70</v>
      </c>
    </row>
    <row r="6" spans="1:13" s="66" customFormat="1" ht="12.75" x14ac:dyDescent="0.2">
      <c r="B6" s="67"/>
      <c r="H6" s="68"/>
      <c r="I6" s="68"/>
    </row>
    <row r="7" spans="1:13" s="69" customFormat="1" ht="62.25" customHeight="1" x14ac:dyDescent="0.2">
      <c r="A7" s="66"/>
      <c r="B7" s="267"/>
      <c r="C7" s="268" t="s">
        <v>103</v>
      </c>
      <c r="D7" s="268"/>
      <c r="E7" s="268"/>
      <c r="F7" s="268"/>
      <c r="G7" s="268"/>
      <c r="H7" s="268"/>
      <c r="I7" s="268"/>
      <c r="J7" s="66"/>
      <c r="K7" s="66"/>
      <c r="L7" s="66"/>
      <c r="M7" s="66"/>
    </row>
    <row r="8" spans="1:13" s="69" customFormat="1" ht="24" customHeight="1" x14ac:dyDescent="0.2">
      <c r="A8" s="66"/>
      <c r="B8" s="267"/>
      <c r="C8" s="269" t="s">
        <v>102</v>
      </c>
      <c r="D8" s="269"/>
      <c r="E8" s="269"/>
      <c r="F8" s="269"/>
      <c r="G8" s="269" t="s">
        <v>100</v>
      </c>
      <c r="H8" s="269"/>
      <c r="I8" s="269"/>
      <c r="J8" s="66"/>
      <c r="K8" s="66"/>
      <c r="L8" s="66"/>
      <c r="M8" s="66"/>
    </row>
    <row r="9" spans="1:13" s="69" customFormat="1" ht="24" customHeight="1" x14ac:dyDescent="0.2">
      <c r="A9" s="66"/>
      <c r="B9" s="267"/>
      <c r="C9" s="270" t="s">
        <v>101</v>
      </c>
      <c r="D9" s="270"/>
      <c r="E9" s="270"/>
      <c r="F9" s="270"/>
      <c r="G9" s="270"/>
      <c r="H9" s="270"/>
      <c r="I9" s="270"/>
      <c r="J9" s="66"/>
      <c r="K9" s="66"/>
      <c r="L9" s="66"/>
      <c r="M9" s="66"/>
    </row>
    <row r="10" spans="1:13" s="69" customFormat="1" ht="18.75" customHeight="1" x14ac:dyDescent="0.25">
      <c r="A10" s="66"/>
      <c r="B10" s="266"/>
      <c r="C10" s="266"/>
      <c r="D10" s="266"/>
      <c r="E10" s="266"/>
      <c r="F10" s="266"/>
      <c r="G10" s="266"/>
      <c r="H10" s="266"/>
      <c r="I10" s="266"/>
      <c r="J10" s="66"/>
      <c r="K10" s="66"/>
      <c r="L10" s="66"/>
      <c r="M10" s="66"/>
    </row>
    <row r="11" spans="1:13" ht="20.25" x14ac:dyDescent="0.25">
      <c r="B11" s="254" t="s">
        <v>83</v>
      </c>
      <c r="C11" s="255"/>
      <c r="D11" s="255"/>
      <c r="E11" s="255"/>
      <c r="F11" s="255"/>
      <c r="G11" s="255"/>
      <c r="H11" s="255"/>
      <c r="I11" s="256"/>
    </row>
    <row r="12" spans="1:13" ht="22.5" customHeight="1" x14ac:dyDescent="0.25">
      <c r="B12" s="89" t="s">
        <v>84</v>
      </c>
      <c r="C12" s="257" t="s">
        <v>107</v>
      </c>
      <c r="D12" s="258"/>
      <c r="E12" s="258"/>
      <c r="F12" s="258"/>
      <c r="G12" s="258"/>
      <c r="H12" s="258"/>
      <c r="I12" s="259"/>
    </row>
    <row r="13" spans="1:13" ht="110.45" customHeight="1" x14ac:dyDescent="0.25">
      <c r="B13" s="89" t="s">
        <v>81</v>
      </c>
      <c r="C13" s="260" t="s">
        <v>108</v>
      </c>
      <c r="D13" s="261"/>
      <c r="E13" s="261"/>
      <c r="F13" s="261"/>
      <c r="G13" s="261"/>
      <c r="H13" s="261"/>
      <c r="I13" s="262"/>
    </row>
    <row r="14" spans="1:13" ht="39.75" customHeight="1" x14ac:dyDescent="0.25">
      <c r="B14" s="263" t="s">
        <v>166</v>
      </c>
      <c r="C14" s="263"/>
      <c r="D14" s="263"/>
      <c r="E14" s="263"/>
      <c r="F14" s="263"/>
      <c r="G14" s="264" t="s">
        <v>85</v>
      </c>
      <c r="H14" s="263"/>
      <c r="I14" s="265" t="s">
        <v>63</v>
      </c>
    </row>
    <row r="15" spans="1:13" s="90" customFormat="1" ht="92.25" customHeight="1" x14ac:dyDescent="0.2">
      <c r="B15" s="109" t="s">
        <v>98</v>
      </c>
      <c r="C15" s="109" t="s">
        <v>82</v>
      </c>
      <c r="D15" s="73" t="s">
        <v>118</v>
      </c>
      <c r="E15" s="109" t="s">
        <v>119</v>
      </c>
      <c r="F15" s="109" t="s">
        <v>99</v>
      </c>
      <c r="G15" s="74" t="s">
        <v>120</v>
      </c>
      <c r="H15" s="74" t="s">
        <v>121</v>
      </c>
      <c r="I15" s="265"/>
    </row>
    <row r="16" spans="1:13" x14ac:dyDescent="0.25">
      <c r="B16" s="113"/>
      <c r="C16" s="113"/>
      <c r="D16" s="113"/>
      <c r="E16" s="113"/>
      <c r="F16" s="113"/>
      <c r="G16" s="113"/>
      <c r="H16" s="113"/>
      <c r="I16" s="113"/>
    </row>
    <row r="17" spans="2:10" ht="152.44999999999999" customHeight="1" x14ac:dyDescent="0.25">
      <c r="B17" s="247" t="s">
        <v>109</v>
      </c>
      <c r="C17" s="248" t="s">
        <v>110</v>
      </c>
      <c r="D17" s="249" t="s">
        <v>76</v>
      </c>
      <c r="E17" s="247" t="s">
        <v>111</v>
      </c>
      <c r="F17" s="93" t="s">
        <v>147</v>
      </c>
      <c r="G17" s="95" t="s">
        <v>61</v>
      </c>
      <c r="H17" s="111" t="s">
        <v>61</v>
      </c>
      <c r="I17" s="93" t="s">
        <v>135</v>
      </c>
    </row>
    <row r="18" spans="2:10" ht="154.9" customHeight="1" x14ac:dyDescent="0.25">
      <c r="B18" s="247"/>
      <c r="C18" s="248"/>
      <c r="D18" s="249"/>
      <c r="E18" s="247"/>
      <c r="F18" s="103" t="s">
        <v>142</v>
      </c>
      <c r="G18" s="95" t="s">
        <v>61</v>
      </c>
      <c r="H18" s="111" t="s">
        <v>61</v>
      </c>
      <c r="I18" s="93" t="s">
        <v>122</v>
      </c>
    </row>
    <row r="19" spans="2:10" ht="183" customHeight="1" x14ac:dyDescent="0.25">
      <c r="B19" s="247"/>
      <c r="C19" s="248"/>
      <c r="D19" s="249"/>
      <c r="E19" s="247" t="s">
        <v>141</v>
      </c>
      <c r="F19" s="93" t="s">
        <v>143</v>
      </c>
      <c r="G19" s="95" t="s">
        <v>61</v>
      </c>
      <c r="H19" s="95" t="s">
        <v>61</v>
      </c>
      <c r="I19" s="93" t="s">
        <v>135</v>
      </c>
    </row>
    <row r="20" spans="2:10" ht="220.15" customHeight="1" x14ac:dyDescent="0.25">
      <c r="B20" s="247"/>
      <c r="C20" s="248"/>
      <c r="D20" s="249"/>
      <c r="E20" s="247"/>
      <c r="F20" s="93" t="s">
        <v>144</v>
      </c>
      <c r="G20" s="95" t="s">
        <v>61</v>
      </c>
      <c r="H20" s="95" t="s">
        <v>61</v>
      </c>
      <c r="I20" s="93" t="s">
        <v>136</v>
      </c>
    </row>
    <row r="21" spans="2:10" ht="220.15" customHeight="1" x14ac:dyDescent="0.25">
      <c r="B21" s="247"/>
      <c r="C21" s="248"/>
      <c r="D21" s="249"/>
      <c r="E21" s="247" t="s">
        <v>112</v>
      </c>
      <c r="F21" s="93" t="s">
        <v>148</v>
      </c>
      <c r="G21" s="95" t="s">
        <v>61</v>
      </c>
      <c r="H21" s="95" t="s">
        <v>61</v>
      </c>
      <c r="I21" s="93" t="s">
        <v>136</v>
      </c>
    </row>
    <row r="22" spans="2:10" ht="220.15" customHeight="1" x14ac:dyDescent="0.25">
      <c r="B22" s="247"/>
      <c r="C22" s="248"/>
      <c r="D22" s="249"/>
      <c r="E22" s="247"/>
      <c r="F22" s="93" t="s">
        <v>145</v>
      </c>
      <c r="G22" s="95" t="s">
        <v>61</v>
      </c>
      <c r="H22" s="95" t="s">
        <v>61</v>
      </c>
      <c r="I22" s="93" t="s">
        <v>136</v>
      </c>
    </row>
    <row r="23" spans="2:10" ht="220.15" customHeight="1" x14ac:dyDescent="0.25">
      <c r="B23" s="247"/>
      <c r="C23" s="248"/>
      <c r="D23" s="249"/>
      <c r="E23" s="247"/>
      <c r="F23" s="93" t="s">
        <v>146</v>
      </c>
      <c r="G23" s="95" t="s">
        <v>61</v>
      </c>
      <c r="H23" s="95" t="s">
        <v>61</v>
      </c>
      <c r="I23" s="93" t="s">
        <v>136</v>
      </c>
    </row>
    <row r="24" spans="2:10" ht="193.9" customHeight="1" x14ac:dyDescent="0.25">
      <c r="B24" s="249" t="s">
        <v>149</v>
      </c>
      <c r="C24" s="250" t="s">
        <v>150</v>
      </c>
      <c r="D24" s="249" t="s">
        <v>77</v>
      </c>
      <c r="E24" s="247" t="s">
        <v>114</v>
      </c>
      <c r="F24" s="93" t="s">
        <v>151</v>
      </c>
      <c r="G24" s="95" t="s">
        <v>61</v>
      </c>
      <c r="H24" s="111" t="s">
        <v>61</v>
      </c>
      <c r="I24" s="93" t="s">
        <v>123</v>
      </c>
    </row>
    <row r="25" spans="2:10" ht="160.9" customHeight="1" x14ac:dyDescent="0.25">
      <c r="B25" s="249"/>
      <c r="C25" s="250"/>
      <c r="D25" s="249"/>
      <c r="E25" s="247"/>
      <c r="F25" s="93" t="s">
        <v>152</v>
      </c>
      <c r="G25" s="95" t="s">
        <v>61</v>
      </c>
      <c r="H25" s="95" t="s">
        <v>61</v>
      </c>
      <c r="I25" s="93" t="s">
        <v>122</v>
      </c>
      <c r="J25" s="91"/>
    </row>
    <row r="26" spans="2:10" ht="102.75" hidden="1" customHeight="1" x14ac:dyDescent="0.25">
      <c r="B26" s="94"/>
      <c r="C26" s="94"/>
      <c r="D26" s="94"/>
      <c r="E26" s="94"/>
      <c r="F26" s="94"/>
      <c r="G26" s="95"/>
      <c r="H26" s="95"/>
      <c r="I26" s="94"/>
      <c r="J26" s="91"/>
    </row>
    <row r="27" spans="2:10" ht="102.75" hidden="1" customHeight="1" x14ac:dyDescent="0.25">
      <c r="B27" s="94"/>
      <c r="C27" s="94"/>
      <c r="D27" s="94"/>
      <c r="E27" s="94"/>
      <c r="F27" s="94"/>
      <c r="G27" s="95"/>
      <c r="H27" s="95"/>
      <c r="I27" s="94"/>
      <c r="J27" s="91"/>
    </row>
    <row r="28" spans="2:10" ht="102.75" hidden="1" customHeight="1" x14ac:dyDescent="0.25">
      <c r="B28" s="94"/>
      <c r="C28" s="94"/>
      <c r="D28" s="94"/>
      <c r="E28" s="94"/>
      <c r="F28" s="94"/>
      <c r="G28" s="95"/>
      <c r="H28" s="95"/>
      <c r="I28" s="94"/>
      <c r="J28" s="91"/>
    </row>
    <row r="29" spans="2:10" ht="102.75" hidden="1" customHeight="1" x14ac:dyDescent="0.25">
      <c r="B29" s="94"/>
      <c r="C29" s="94"/>
      <c r="D29" s="94"/>
      <c r="E29" s="94"/>
      <c r="F29" s="94"/>
      <c r="G29" s="95"/>
      <c r="H29" s="95"/>
      <c r="I29" s="94"/>
      <c r="J29" s="91"/>
    </row>
    <row r="30" spans="2:10" ht="102.75" hidden="1" customHeight="1" x14ac:dyDescent="0.25">
      <c r="B30" s="94"/>
      <c r="C30" s="94"/>
      <c r="D30" s="94"/>
      <c r="E30" s="94"/>
      <c r="F30" s="94"/>
      <c r="G30" s="95"/>
      <c r="H30" s="95"/>
      <c r="I30" s="94"/>
      <c r="J30" s="91"/>
    </row>
    <row r="31" spans="2:10" ht="99" customHeight="1" x14ac:dyDescent="0.25">
      <c r="B31" s="108" t="s">
        <v>71</v>
      </c>
      <c r="C31" s="253" t="s">
        <v>351</v>
      </c>
      <c r="D31" s="253"/>
      <c r="E31" s="253"/>
      <c r="F31" s="253"/>
      <c r="G31" s="253"/>
      <c r="H31" s="253"/>
      <c r="I31" s="253"/>
    </row>
    <row r="32" spans="2:10" ht="12" customHeight="1" x14ac:dyDescent="0.25">
      <c r="B32" s="113"/>
      <c r="C32" s="113"/>
      <c r="D32" s="113"/>
      <c r="E32" s="113"/>
      <c r="F32" s="113"/>
      <c r="G32" s="113"/>
      <c r="H32" s="113"/>
      <c r="I32" s="113"/>
    </row>
    <row r="33" spans="2:11" ht="36.75" customHeight="1" x14ac:dyDescent="0.25">
      <c r="B33" s="96" t="s">
        <v>94</v>
      </c>
      <c r="C33" s="252" t="s">
        <v>115</v>
      </c>
      <c r="D33" s="252"/>
      <c r="E33" s="252"/>
      <c r="F33" s="252"/>
      <c r="G33" s="252"/>
      <c r="H33" s="106" t="s">
        <v>95</v>
      </c>
      <c r="I33" s="107" t="s">
        <v>115</v>
      </c>
    </row>
    <row r="34" spans="2:11" ht="36.75" customHeight="1" x14ac:dyDescent="0.25">
      <c r="B34" s="108" t="s">
        <v>69</v>
      </c>
      <c r="C34" s="251" t="s">
        <v>90</v>
      </c>
      <c r="D34" s="251"/>
      <c r="E34" s="252" t="s">
        <v>116</v>
      </c>
      <c r="F34" s="252"/>
      <c r="G34" s="106" t="s">
        <v>89</v>
      </c>
      <c r="H34" s="252" t="s">
        <v>117</v>
      </c>
      <c r="I34" s="252"/>
      <c r="J34" s="92"/>
      <c r="K34" s="92"/>
    </row>
    <row r="35" spans="2:11" ht="12.75" customHeight="1" x14ac:dyDescent="0.25">
      <c r="B35" s="114"/>
      <c r="C35" s="114"/>
      <c r="D35" s="113"/>
      <c r="E35" s="113"/>
      <c r="F35" s="113"/>
      <c r="G35" s="113"/>
      <c r="H35" s="115"/>
      <c r="I35" s="115"/>
    </row>
    <row r="36" spans="2:11" ht="15" customHeight="1" x14ac:dyDescent="0.25">
      <c r="B36" s="114"/>
      <c r="C36" s="114"/>
      <c r="D36" s="114"/>
      <c r="E36" s="116"/>
      <c r="F36" s="116"/>
      <c r="G36" s="116"/>
      <c r="H36" s="115"/>
      <c r="I36" s="115"/>
    </row>
  </sheetData>
  <autoFilter ref="A15:M15"/>
  <mergeCells count="27">
    <mergeCell ref="B10:I10"/>
    <mergeCell ref="B7:B9"/>
    <mergeCell ref="C7:I7"/>
    <mergeCell ref="C8:F8"/>
    <mergeCell ref="G8:I8"/>
    <mergeCell ref="C9:I9"/>
    <mergeCell ref="B11:I11"/>
    <mergeCell ref="C12:I12"/>
    <mergeCell ref="C13:I13"/>
    <mergeCell ref="B14:F14"/>
    <mergeCell ref="G14:H14"/>
    <mergeCell ref="I14:I15"/>
    <mergeCell ref="C34:D34"/>
    <mergeCell ref="E34:F34"/>
    <mergeCell ref="H34:I34"/>
    <mergeCell ref="C31:I31"/>
    <mergeCell ref="C33:G33"/>
    <mergeCell ref="E24:E25"/>
    <mergeCell ref="E19:E20"/>
    <mergeCell ref="B17:B23"/>
    <mergeCell ref="C17:C23"/>
    <mergeCell ref="D17:D23"/>
    <mergeCell ref="E17:E18"/>
    <mergeCell ref="E21:E23"/>
    <mergeCell ref="B24:B25"/>
    <mergeCell ref="C24:C25"/>
    <mergeCell ref="D24:D25"/>
  </mergeCells>
  <dataValidations xWindow="287" yWindow="419" count="6">
    <dataValidation type="list" allowBlank="1" showInputMessage="1" showErrorMessage="1" sqref="H17 H25:H30 H19:H23">
      <formula1>$E$1:$E$4</formula1>
    </dataValidation>
    <dataValidation type="list" allowBlank="1" showInputMessage="1" showErrorMessage="1" sqref="H18 H24">
      <formula1>$E$1:$E$5</formula1>
    </dataValidation>
    <dataValidation type="list" allowBlank="1" showInputMessage="1" showErrorMessage="1" sqref="D17 D24 D27:D30">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 E19 E24"/>
    <dataValidation allowBlank="1" showInputMessage="1" showErrorMessage="1" prompt="Para cada causa debe existir un control" sqref="F24:F25"/>
    <dataValidation type="list" allowBlank="1" showInputMessage="1" showErrorMessage="1" sqref="G17:G30">
      <formula1>$B$1:$B$3</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topLeftCell="D24" zoomScale="60" zoomScaleNormal="60" zoomScaleSheetLayoutView="50" zoomScalePageLayoutView="40" workbookViewId="0">
      <selection activeCell="D24" sqref="D24:W24"/>
    </sheetView>
  </sheetViews>
  <sheetFormatPr baseColWidth="10" defaultColWidth="3.42578125" defaultRowHeight="14.25" zeroHeight="1" x14ac:dyDescent="0.25"/>
  <cols>
    <col min="1" max="1" width="4.42578125" style="41" customWidth="1"/>
    <col min="2" max="2" width="28.28515625" style="41" customWidth="1"/>
    <col min="3" max="3" width="21.140625" style="41" customWidth="1"/>
    <col min="4" max="4" width="29.140625" style="41" customWidth="1"/>
    <col min="5" max="5" width="83.7109375" style="41" customWidth="1"/>
    <col min="6" max="6" width="21" style="41" customWidth="1"/>
    <col min="7" max="7" width="21"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21.7109375" style="41" customWidth="1"/>
    <col min="23" max="23" width="63.85546875" style="41" customWidth="1"/>
    <col min="24" max="16378" width="3.42578125" style="41" customWidth="1"/>
    <col min="16379" max="16384" width="3.42578125" style="41"/>
  </cols>
  <sheetData>
    <row r="1" spans="1:23" hidden="1" x14ac:dyDescent="0.25">
      <c r="B1" s="54" t="s">
        <v>45</v>
      </c>
      <c r="C1" s="54" t="s">
        <v>47</v>
      </c>
      <c r="D1" s="54" t="s">
        <v>49</v>
      </c>
      <c r="E1" s="54" t="s">
        <v>51</v>
      </c>
      <c r="F1" s="54" t="s">
        <v>56</v>
      </c>
      <c r="G1" s="54" t="s">
        <v>58</v>
      </c>
      <c r="H1" s="54"/>
      <c r="I1" s="54"/>
      <c r="J1" s="41" t="s">
        <v>61</v>
      </c>
      <c r="L1" s="41" t="s">
        <v>61</v>
      </c>
      <c r="N1" s="41" t="s">
        <v>54</v>
      </c>
      <c r="P1" s="41" t="s">
        <v>73</v>
      </c>
    </row>
    <row r="2" spans="1:23" hidden="1" x14ac:dyDescent="0.25">
      <c r="B2" s="54" t="s">
        <v>46</v>
      </c>
      <c r="C2" s="54" t="s">
        <v>48</v>
      </c>
      <c r="D2" s="54" t="s">
        <v>50</v>
      </c>
      <c r="E2" s="54" t="s">
        <v>52</v>
      </c>
      <c r="F2" s="54" t="s">
        <v>57</v>
      </c>
      <c r="G2" s="54" t="s">
        <v>59</v>
      </c>
      <c r="H2" s="54"/>
      <c r="I2" s="54"/>
      <c r="J2" s="41" t="s">
        <v>36</v>
      </c>
      <c r="L2" s="41" t="s">
        <v>36</v>
      </c>
      <c r="N2" s="41" t="s">
        <v>55</v>
      </c>
      <c r="P2" s="41" t="s">
        <v>74</v>
      </c>
    </row>
    <row r="3" spans="1:23" hidden="1" x14ac:dyDescent="0.25">
      <c r="B3" s="54"/>
      <c r="C3" s="54"/>
      <c r="D3" s="54"/>
      <c r="E3" s="54" t="s">
        <v>53</v>
      </c>
      <c r="F3" s="54"/>
      <c r="G3" s="54" t="s">
        <v>60</v>
      </c>
      <c r="H3" s="54"/>
      <c r="I3" s="54"/>
      <c r="J3" s="41" t="s">
        <v>64</v>
      </c>
      <c r="L3" s="41" t="s">
        <v>67</v>
      </c>
      <c r="P3" s="41" t="s">
        <v>75</v>
      </c>
    </row>
    <row r="4" spans="1:23" hidden="1" x14ac:dyDescent="0.25">
      <c r="B4" s="54"/>
      <c r="C4" s="54"/>
      <c r="D4" s="54"/>
      <c r="E4" s="54"/>
      <c r="F4" s="54"/>
      <c r="G4" s="54"/>
      <c r="H4" s="54"/>
      <c r="I4" s="54"/>
      <c r="L4" s="41" t="s">
        <v>66</v>
      </c>
    </row>
    <row r="5" spans="1:23" s="66" customFormat="1" ht="12.75" x14ac:dyDescent="0.2">
      <c r="B5" s="67"/>
      <c r="H5" s="68"/>
      <c r="I5" s="68"/>
    </row>
    <row r="6" spans="1:23" s="69" customFormat="1" ht="62.25" customHeight="1" x14ac:dyDescent="0.2">
      <c r="A6" s="66"/>
      <c r="B6" s="286"/>
      <c r="C6" s="286"/>
      <c r="D6" s="268" t="s">
        <v>103</v>
      </c>
      <c r="E6" s="268"/>
      <c r="F6" s="268"/>
      <c r="G6" s="268"/>
      <c r="H6" s="268"/>
      <c r="I6" s="268"/>
      <c r="J6" s="268"/>
      <c r="K6" s="268"/>
      <c r="L6" s="268"/>
      <c r="M6" s="268"/>
      <c r="N6" s="268"/>
      <c r="O6" s="268"/>
      <c r="P6" s="268"/>
      <c r="Q6" s="268"/>
      <c r="R6" s="268"/>
      <c r="S6" s="268"/>
      <c r="T6" s="268"/>
      <c r="U6" s="268"/>
      <c r="V6" s="268"/>
      <c r="W6" s="268"/>
    </row>
    <row r="7" spans="1:23" s="69" customFormat="1" ht="24" customHeight="1" x14ac:dyDescent="0.2">
      <c r="A7" s="66"/>
      <c r="B7" s="286"/>
      <c r="C7" s="286"/>
      <c r="D7" s="269" t="s">
        <v>102</v>
      </c>
      <c r="E7" s="269"/>
      <c r="F7" s="269"/>
      <c r="G7" s="269"/>
      <c r="H7" s="269"/>
      <c r="I7" s="269"/>
      <c r="J7" s="269"/>
      <c r="K7" s="269"/>
      <c r="L7" s="269"/>
      <c r="M7" s="70"/>
      <c r="N7" s="269" t="s">
        <v>100</v>
      </c>
      <c r="O7" s="269"/>
      <c r="P7" s="269"/>
      <c r="Q7" s="269"/>
      <c r="R7" s="269"/>
      <c r="S7" s="269"/>
      <c r="T7" s="269"/>
      <c r="U7" s="269"/>
      <c r="V7" s="269"/>
      <c r="W7" s="269"/>
    </row>
    <row r="8" spans="1:23" s="69" customFormat="1" ht="24" customHeight="1" x14ac:dyDescent="0.2">
      <c r="A8" s="66"/>
      <c r="B8" s="286"/>
      <c r="C8" s="286"/>
      <c r="D8" s="270" t="s">
        <v>101</v>
      </c>
      <c r="E8" s="270"/>
      <c r="F8" s="270"/>
      <c r="G8" s="270"/>
      <c r="H8" s="270"/>
      <c r="I8" s="270"/>
      <c r="J8" s="270"/>
      <c r="K8" s="270"/>
      <c r="L8" s="270"/>
      <c r="M8" s="270"/>
      <c r="N8" s="270"/>
      <c r="O8" s="270"/>
      <c r="P8" s="270"/>
      <c r="Q8" s="270"/>
      <c r="R8" s="270"/>
      <c r="S8" s="270"/>
      <c r="T8" s="270"/>
      <c r="U8" s="270"/>
      <c r="V8" s="270"/>
      <c r="W8" s="270"/>
    </row>
    <row r="9" spans="1:23" s="69" customFormat="1" ht="18.75" customHeight="1" x14ac:dyDescent="0.25">
      <c r="A9" s="66"/>
      <c r="B9" s="289"/>
      <c r="C9" s="289"/>
      <c r="D9" s="289"/>
      <c r="E9" s="289"/>
      <c r="F9" s="289"/>
      <c r="G9" s="289"/>
      <c r="H9" s="289"/>
      <c r="I9" s="289"/>
      <c r="J9" s="66"/>
      <c r="K9" s="66"/>
      <c r="L9" s="66"/>
      <c r="M9" s="66"/>
    </row>
    <row r="10" spans="1:23" ht="20.25" x14ac:dyDescent="0.25">
      <c r="B10" s="287" t="s">
        <v>79</v>
      </c>
      <c r="C10" s="287"/>
      <c r="D10" s="287"/>
      <c r="E10" s="287"/>
      <c r="F10" s="287"/>
      <c r="G10" s="287"/>
      <c r="H10" s="287"/>
      <c r="I10" s="287"/>
      <c r="J10" s="287"/>
      <c r="K10" s="287"/>
      <c r="L10" s="287"/>
      <c r="M10" s="287"/>
      <c r="N10" s="287"/>
      <c r="O10" s="287"/>
      <c r="P10" s="287"/>
      <c r="Q10" s="287"/>
      <c r="R10" s="287"/>
      <c r="S10" s="287"/>
      <c r="T10" s="287"/>
      <c r="U10" s="287"/>
      <c r="V10" s="287"/>
      <c r="W10" s="287"/>
    </row>
    <row r="11" spans="1:23" s="71" customFormat="1" ht="34.5" customHeight="1" x14ac:dyDescent="0.25">
      <c r="A11" s="41"/>
      <c r="B11" s="288" t="s">
        <v>84</v>
      </c>
      <c r="C11" s="288"/>
      <c r="D11" s="288"/>
      <c r="E11" s="291" t="s">
        <v>107</v>
      </c>
      <c r="F11" s="291"/>
      <c r="G11" s="291"/>
      <c r="H11" s="291"/>
      <c r="I11" s="291"/>
      <c r="J11" s="291"/>
      <c r="K11" s="291"/>
      <c r="L11" s="291"/>
      <c r="M11" s="291"/>
      <c r="N11" s="291"/>
      <c r="O11" s="291"/>
      <c r="P11" s="291"/>
      <c r="Q11" s="291"/>
      <c r="R11" s="291"/>
      <c r="S11" s="291"/>
      <c r="T11" s="291"/>
      <c r="U11" s="291"/>
      <c r="V11" s="291"/>
      <c r="W11" s="291"/>
    </row>
    <row r="12" spans="1:23" s="71" customFormat="1" ht="49.5" customHeight="1" x14ac:dyDescent="0.25">
      <c r="A12" s="41"/>
      <c r="B12" s="288" t="s">
        <v>81</v>
      </c>
      <c r="C12" s="288"/>
      <c r="D12" s="288"/>
      <c r="E12" s="290" t="s">
        <v>108</v>
      </c>
      <c r="F12" s="290"/>
      <c r="G12" s="290"/>
      <c r="H12" s="290"/>
      <c r="I12" s="290"/>
      <c r="J12" s="290"/>
      <c r="K12" s="290"/>
      <c r="L12" s="290"/>
      <c r="M12" s="290"/>
      <c r="N12" s="290"/>
      <c r="O12" s="290"/>
      <c r="P12" s="290"/>
      <c r="Q12" s="290"/>
      <c r="R12" s="290"/>
      <c r="S12" s="290"/>
      <c r="T12" s="290"/>
      <c r="U12" s="290"/>
      <c r="V12" s="290"/>
      <c r="W12" s="290"/>
    </row>
    <row r="13" spans="1:23" ht="48.75" customHeight="1" x14ac:dyDescent="0.25">
      <c r="B13" s="288" t="str">
        <f>+'1. RIESGOS SIGNIFICATIVOS'!B14:F14</f>
        <v>DEL MAPA DE RIESGOS - VERSIÓN___2021_VF_1____</v>
      </c>
      <c r="C13" s="288"/>
      <c r="D13" s="288"/>
      <c r="E13" s="288"/>
      <c r="F13" s="288" t="s">
        <v>68</v>
      </c>
      <c r="G13" s="288"/>
      <c r="H13" s="288"/>
      <c r="I13" s="288"/>
      <c r="J13" s="288"/>
      <c r="K13" s="288"/>
      <c r="L13" s="288"/>
      <c r="M13" s="288"/>
      <c r="N13" s="288"/>
      <c r="O13" s="288"/>
      <c r="P13" s="288"/>
      <c r="Q13" s="288"/>
      <c r="R13" s="288"/>
      <c r="S13" s="288"/>
      <c r="T13" s="288"/>
      <c r="U13" s="288"/>
      <c r="V13" s="292" t="s">
        <v>92</v>
      </c>
      <c r="W13" s="292"/>
    </row>
    <row r="14" spans="1:23" s="65" customFormat="1" ht="198" customHeight="1" x14ac:dyDescent="0.25">
      <c r="B14" s="62" t="s">
        <v>98</v>
      </c>
      <c r="C14" s="63" t="s">
        <v>43</v>
      </c>
      <c r="D14" s="62" t="s">
        <v>119</v>
      </c>
      <c r="E14" s="62" t="s">
        <v>99</v>
      </c>
      <c r="F14" s="73" t="s">
        <v>124</v>
      </c>
      <c r="G14" s="73" t="s">
        <v>44</v>
      </c>
      <c r="H14" s="73" t="s">
        <v>125</v>
      </c>
      <c r="I14" s="73" t="s">
        <v>44</v>
      </c>
      <c r="J14" s="73" t="s">
        <v>126</v>
      </c>
      <c r="K14" s="73" t="s">
        <v>44</v>
      </c>
      <c r="L14" s="73" t="s">
        <v>127</v>
      </c>
      <c r="M14" s="73" t="s">
        <v>44</v>
      </c>
      <c r="N14" s="73" t="s">
        <v>128</v>
      </c>
      <c r="O14" s="73" t="s">
        <v>44</v>
      </c>
      <c r="P14" s="73" t="s">
        <v>129</v>
      </c>
      <c r="Q14" s="73" t="s">
        <v>44</v>
      </c>
      <c r="R14" s="74" t="s">
        <v>130</v>
      </c>
      <c r="S14" s="62" t="s">
        <v>44</v>
      </c>
      <c r="T14" s="62" t="s">
        <v>91</v>
      </c>
      <c r="U14" s="62" t="s">
        <v>72</v>
      </c>
      <c r="V14" s="85" t="s">
        <v>131</v>
      </c>
      <c r="W14" s="85" t="s">
        <v>63</v>
      </c>
    </row>
    <row r="15" spans="1:23" s="42" customFormat="1" ht="201" customHeight="1" x14ac:dyDescent="0.25">
      <c r="B15" s="247" t="s">
        <v>109</v>
      </c>
      <c r="C15" s="249" t="s">
        <v>76</v>
      </c>
      <c r="D15" s="247" t="s">
        <v>111</v>
      </c>
      <c r="E15" s="93" t="s">
        <v>147</v>
      </c>
      <c r="F15" s="75" t="s">
        <v>45</v>
      </c>
      <c r="G15" s="75"/>
      <c r="H15" s="75" t="s">
        <v>47</v>
      </c>
      <c r="I15" s="75"/>
      <c r="J15" s="75" t="s">
        <v>49</v>
      </c>
      <c r="K15" s="75"/>
      <c r="L15" s="75" t="s">
        <v>52</v>
      </c>
      <c r="M15" s="75"/>
      <c r="N15" s="75" t="s">
        <v>54</v>
      </c>
      <c r="O15" s="75"/>
      <c r="P15" s="76" t="s">
        <v>56</v>
      </c>
      <c r="Q15" s="75"/>
      <c r="R15" s="97" t="s">
        <v>58</v>
      </c>
      <c r="S15" s="75">
        <f>+IF(R15=$G$1,10,IF(R15=$G$2,5,0))</f>
        <v>10</v>
      </c>
      <c r="T15" s="75">
        <v>95</v>
      </c>
      <c r="U15" s="75" t="s">
        <v>74</v>
      </c>
      <c r="V15" s="75">
        <v>100</v>
      </c>
      <c r="W15" s="93" t="s">
        <v>153</v>
      </c>
    </row>
    <row r="16" spans="1:23" s="42" customFormat="1" ht="201" customHeight="1" x14ac:dyDescent="0.25">
      <c r="B16" s="247"/>
      <c r="C16" s="249"/>
      <c r="D16" s="247"/>
      <c r="E16" s="103" t="s">
        <v>142</v>
      </c>
      <c r="F16" s="82" t="s">
        <v>45</v>
      </c>
      <c r="G16" s="82"/>
      <c r="H16" s="82" t="s">
        <v>47</v>
      </c>
      <c r="I16" s="82"/>
      <c r="J16" s="82" t="s">
        <v>50</v>
      </c>
      <c r="K16" s="82"/>
      <c r="L16" s="82" t="s">
        <v>52</v>
      </c>
      <c r="M16" s="82"/>
      <c r="N16" s="82" t="s">
        <v>54</v>
      </c>
      <c r="O16" s="82"/>
      <c r="P16" s="83" t="s">
        <v>56</v>
      </c>
      <c r="Q16" s="82"/>
      <c r="R16" s="112" t="s">
        <v>58</v>
      </c>
      <c r="S16" s="82"/>
      <c r="T16" s="82">
        <v>80</v>
      </c>
      <c r="U16" s="82" t="s">
        <v>73</v>
      </c>
      <c r="V16" s="82">
        <v>100</v>
      </c>
      <c r="W16" s="93" t="s">
        <v>165</v>
      </c>
    </row>
    <row r="17" spans="1:23" s="42" customFormat="1" ht="201" customHeight="1" x14ac:dyDescent="0.25">
      <c r="B17" s="247"/>
      <c r="C17" s="249"/>
      <c r="D17" s="247" t="s">
        <v>141</v>
      </c>
      <c r="E17" s="93" t="s">
        <v>143</v>
      </c>
      <c r="F17" s="82" t="s">
        <v>45</v>
      </c>
      <c r="G17" s="82"/>
      <c r="H17" s="82" t="s">
        <v>47</v>
      </c>
      <c r="I17" s="82"/>
      <c r="J17" s="82" t="s">
        <v>49</v>
      </c>
      <c r="K17" s="82"/>
      <c r="L17" s="82" t="s">
        <v>51</v>
      </c>
      <c r="M17" s="82"/>
      <c r="N17" s="82" t="s">
        <v>54</v>
      </c>
      <c r="O17" s="82"/>
      <c r="P17" s="83" t="s">
        <v>56</v>
      </c>
      <c r="Q17" s="82"/>
      <c r="R17" s="112" t="s">
        <v>58</v>
      </c>
      <c r="S17" s="82"/>
      <c r="T17" s="82">
        <v>100</v>
      </c>
      <c r="U17" s="82" t="s">
        <v>75</v>
      </c>
      <c r="V17" s="82">
        <v>100</v>
      </c>
      <c r="W17" s="110" t="s">
        <v>168</v>
      </c>
    </row>
    <row r="18" spans="1:23" s="42" customFormat="1" ht="201" customHeight="1" x14ac:dyDescent="0.25">
      <c r="B18" s="247"/>
      <c r="C18" s="249"/>
      <c r="D18" s="247"/>
      <c r="E18" s="93" t="s">
        <v>144</v>
      </c>
      <c r="F18" s="82" t="s">
        <v>45</v>
      </c>
      <c r="G18" s="82"/>
      <c r="H18" s="82" t="s">
        <v>47</v>
      </c>
      <c r="I18" s="82"/>
      <c r="J18" s="82" t="s">
        <v>49</v>
      </c>
      <c r="K18" s="82"/>
      <c r="L18" s="82" t="s">
        <v>51</v>
      </c>
      <c r="M18" s="82"/>
      <c r="N18" s="82" t="s">
        <v>54</v>
      </c>
      <c r="O18" s="82"/>
      <c r="P18" s="83" t="s">
        <v>56</v>
      </c>
      <c r="Q18" s="82"/>
      <c r="R18" s="112" t="s">
        <v>58</v>
      </c>
      <c r="S18" s="82"/>
      <c r="T18" s="82">
        <v>100</v>
      </c>
      <c r="U18" s="82" t="s">
        <v>75</v>
      </c>
      <c r="V18" s="82">
        <v>100</v>
      </c>
      <c r="W18" s="110" t="s">
        <v>154</v>
      </c>
    </row>
    <row r="19" spans="1:23" s="42" customFormat="1" ht="201" customHeight="1" x14ac:dyDescent="0.25">
      <c r="B19" s="247"/>
      <c r="C19" s="249"/>
      <c r="D19" s="247" t="s">
        <v>112</v>
      </c>
      <c r="E19" s="93" t="s">
        <v>148</v>
      </c>
      <c r="F19" s="82" t="s">
        <v>45</v>
      </c>
      <c r="G19" s="82"/>
      <c r="H19" s="82" t="s">
        <v>47</v>
      </c>
      <c r="I19" s="82"/>
      <c r="J19" s="82" t="s">
        <v>49</v>
      </c>
      <c r="K19" s="82"/>
      <c r="L19" s="82" t="s">
        <v>51</v>
      </c>
      <c r="M19" s="82"/>
      <c r="N19" s="82" t="s">
        <v>54</v>
      </c>
      <c r="O19" s="82"/>
      <c r="P19" s="83" t="s">
        <v>56</v>
      </c>
      <c r="Q19" s="82"/>
      <c r="R19" s="112" t="s">
        <v>58</v>
      </c>
      <c r="S19" s="82"/>
      <c r="T19" s="82">
        <v>100</v>
      </c>
      <c r="U19" s="82" t="s">
        <v>75</v>
      </c>
      <c r="V19" s="82">
        <v>100</v>
      </c>
      <c r="W19" s="110" t="s">
        <v>154</v>
      </c>
    </row>
    <row r="20" spans="1:23" s="42" customFormat="1" ht="201" customHeight="1" x14ac:dyDescent="0.25">
      <c r="B20" s="247"/>
      <c r="C20" s="249"/>
      <c r="D20" s="247"/>
      <c r="E20" s="93" t="s">
        <v>145</v>
      </c>
      <c r="F20" s="82" t="s">
        <v>45</v>
      </c>
      <c r="G20" s="82"/>
      <c r="H20" s="82" t="s">
        <v>47</v>
      </c>
      <c r="I20" s="82"/>
      <c r="J20" s="82" t="s">
        <v>49</v>
      </c>
      <c r="K20" s="82"/>
      <c r="L20" s="82" t="s">
        <v>51</v>
      </c>
      <c r="M20" s="82"/>
      <c r="N20" s="82" t="s">
        <v>54</v>
      </c>
      <c r="O20" s="82"/>
      <c r="P20" s="83" t="s">
        <v>56</v>
      </c>
      <c r="Q20" s="82"/>
      <c r="R20" s="112" t="s">
        <v>58</v>
      </c>
      <c r="S20" s="82"/>
      <c r="T20" s="82">
        <v>100</v>
      </c>
      <c r="U20" s="82" t="s">
        <v>75</v>
      </c>
      <c r="V20" s="82">
        <v>100</v>
      </c>
      <c r="W20" s="110" t="s">
        <v>154</v>
      </c>
    </row>
    <row r="21" spans="1:23" s="42" customFormat="1" ht="201" customHeight="1" x14ac:dyDescent="0.25">
      <c r="B21" s="247"/>
      <c r="C21" s="249"/>
      <c r="D21" s="247"/>
      <c r="E21" s="93" t="s">
        <v>146</v>
      </c>
      <c r="F21" s="82" t="s">
        <v>45</v>
      </c>
      <c r="G21" s="82"/>
      <c r="H21" s="82" t="s">
        <v>47</v>
      </c>
      <c r="I21" s="82"/>
      <c r="J21" s="82" t="s">
        <v>49</v>
      </c>
      <c r="K21" s="82"/>
      <c r="L21" s="82" t="s">
        <v>51</v>
      </c>
      <c r="M21" s="82"/>
      <c r="N21" s="82" t="s">
        <v>54</v>
      </c>
      <c r="O21" s="82"/>
      <c r="P21" s="83" t="s">
        <v>56</v>
      </c>
      <c r="Q21" s="82"/>
      <c r="R21" s="112" t="s">
        <v>58</v>
      </c>
      <c r="S21" s="82"/>
      <c r="T21" s="82">
        <v>100</v>
      </c>
      <c r="U21" s="82" t="s">
        <v>75</v>
      </c>
      <c r="V21" s="82">
        <v>100</v>
      </c>
      <c r="W21" s="99" t="s">
        <v>352</v>
      </c>
    </row>
    <row r="22" spans="1:23" s="42" customFormat="1" ht="201" customHeight="1" x14ac:dyDescent="0.25">
      <c r="B22" s="249" t="s">
        <v>149</v>
      </c>
      <c r="C22" s="249" t="s">
        <v>77</v>
      </c>
      <c r="D22" s="247" t="s">
        <v>114</v>
      </c>
      <c r="E22" s="93" t="s">
        <v>151</v>
      </c>
      <c r="F22" s="82" t="s">
        <v>45</v>
      </c>
      <c r="G22" s="82"/>
      <c r="H22" s="82" t="s">
        <v>47</v>
      </c>
      <c r="I22" s="82"/>
      <c r="J22" s="82" t="s">
        <v>49</v>
      </c>
      <c r="K22" s="82"/>
      <c r="L22" s="82" t="s">
        <v>51</v>
      </c>
      <c r="M22" s="82"/>
      <c r="N22" s="82" t="s">
        <v>54</v>
      </c>
      <c r="O22" s="82"/>
      <c r="P22" s="83" t="s">
        <v>56</v>
      </c>
      <c r="Q22" s="82"/>
      <c r="R22" s="112" t="s">
        <v>58</v>
      </c>
      <c r="S22" s="82"/>
      <c r="T22" s="82">
        <v>100</v>
      </c>
      <c r="U22" s="82" t="s">
        <v>75</v>
      </c>
      <c r="V22" s="82">
        <v>100</v>
      </c>
      <c r="W22" s="110" t="s">
        <v>155</v>
      </c>
    </row>
    <row r="23" spans="1:23" s="42" customFormat="1" ht="262.89999999999998" customHeight="1" x14ac:dyDescent="0.25">
      <c r="B23" s="249"/>
      <c r="C23" s="249"/>
      <c r="D23" s="247"/>
      <c r="E23" s="93" t="s">
        <v>152</v>
      </c>
      <c r="F23" s="82" t="s">
        <v>45</v>
      </c>
      <c r="G23" s="82"/>
      <c r="H23" s="82" t="s">
        <v>47</v>
      </c>
      <c r="I23" s="82"/>
      <c r="J23" s="82" t="s">
        <v>49</v>
      </c>
      <c r="K23" s="82"/>
      <c r="L23" s="82" t="s">
        <v>51</v>
      </c>
      <c r="M23" s="82"/>
      <c r="N23" s="82" t="s">
        <v>54</v>
      </c>
      <c r="O23" s="82"/>
      <c r="P23" s="83" t="s">
        <v>56</v>
      </c>
      <c r="Q23" s="82"/>
      <c r="R23" s="98" t="s">
        <v>58</v>
      </c>
      <c r="S23" s="82"/>
      <c r="T23" s="82">
        <v>100</v>
      </c>
      <c r="U23" s="82" t="s">
        <v>75</v>
      </c>
      <c r="V23" s="82">
        <v>100</v>
      </c>
      <c r="W23" s="99" t="s">
        <v>156</v>
      </c>
    </row>
    <row r="24" spans="1:23" s="72" customFormat="1" ht="102" customHeight="1" x14ac:dyDescent="0.25">
      <c r="A24" s="41"/>
      <c r="B24" s="284" t="s">
        <v>71</v>
      </c>
      <c r="C24" s="285"/>
      <c r="D24" s="281" t="s">
        <v>357</v>
      </c>
      <c r="E24" s="282"/>
      <c r="F24" s="282"/>
      <c r="G24" s="282"/>
      <c r="H24" s="282"/>
      <c r="I24" s="282"/>
      <c r="J24" s="282"/>
      <c r="K24" s="282"/>
      <c r="L24" s="282"/>
      <c r="M24" s="282"/>
      <c r="N24" s="282"/>
      <c r="O24" s="282"/>
      <c r="P24" s="282"/>
      <c r="Q24" s="282"/>
      <c r="R24" s="282"/>
      <c r="S24" s="282"/>
      <c r="T24" s="282"/>
      <c r="U24" s="282"/>
      <c r="V24" s="282"/>
      <c r="W24" s="283"/>
    </row>
    <row r="25" spans="1:23" x14ac:dyDescent="0.25"/>
    <row r="26" spans="1:23" ht="36.75" customHeight="1" x14ac:dyDescent="0.25">
      <c r="B26" s="274" t="s">
        <v>94</v>
      </c>
      <c r="C26" s="274"/>
      <c r="D26" s="274"/>
      <c r="E26" s="272" t="s">
        <v>115</v>
      </c>
      <c r="F26" s="272"/>
      <c r="G26" s="272"/>
      <c r="H26" s="272"/>
      <c r="I26" s="272"/>
      <c r="J26" s="272"/>
      <c r="K26" s="272"/>
      <c r="L26" s="272"/>
      <c r="M26" s="272"/>
      <c r="N26" s="272"/>
      <c r="O26" s="272"/>
      <c r="P26" s="272"/>
      <c r="Q26" s="272"/>
      <c r="R26" s="272"/>
      <c r="S26" s="80"/>
      <c r="T26" s="271" t="s">
        <v>95</v>
      </c>
      <c r="U26" s="271"/>
      <c r="V26" s="272" t="s">
        <v>115</v>
      </c>
      <c r="W26" s="272"/>
    </row>
    <row r="27" spans="1:23" ht="36.75" customHeight="1" x14ac:dyDescent="0.25">
      <c r="B27" s="273" t="s">
        <v>69</v>
      </c>
      <c r="C27" s="273"/>
      <c r="D27" s="273"/>
      <c r="E27" s="271" t="s">
        <v>90</v>
      </c>
      <c r="F27" s="271"/>
      <c r="G27" s="60" t="s">
        <v>89</v>
      </c>
      <c r="H27" s="272" t="s">
        <v>116</v>
      </c>
      <c r="I27" s="272"/>
      <c r="J27" s="272"/>
      <c r="K27" s="272"/>
      <c r="L27" s="272"/>
      <c r="M27" s="272"/>
      <c r="N27" s="272"/>
      <c r="O27" s="80"/>
      <c r="P27" s="275" t="s">
        <v>106</v>
      </c>
      <c r="Q27" s="276"/>
      <c r="R27" s="277"/>
      <c r="S27" s="80"/>
      <c r="T27" s="278" t="s">
        <v>117</v>
      </c>
      <c r="U27" s="279"/>
      <c r="V27" s="279"/>
      <c r="W27" s="280"/>
    </row>
    <row r="28" spans="1:23" x14ac:dyDescent="0.25"/>
    <row r="29" spans="1:23" x14ac:dyDescent="0.25"/>
    <row r="30" spans="1:23" x14ac:dyDescent="0.25"/>
    <row r="31" spans="1:23" x14ac:dyDescent="0.25"/>
    <row r="32" spans="1:23" x14ac:dyDescent="0.25"/>
    <row r="33" x14ac:dyDescent="0.25"/>
    <row r="34" x14ac:dyDescent="0.25"/>
    <row r="35" x14ac:dyDescent="0.25"/>
    <row r="36" x14ac:dyDescent="0.25"/>
    <row r="37" x14ac:dyDescent="0.25"/>
    <row r="38" x14ac:dyDescent="0.25"/>
    <row r="39" x14ac:dyDescent="0.25"/>
    <row r="40" x14ac:dyDescent="0.25"/>
    <row r="41" x14ac:dyDescent="0.25"/>
  </sheetData>
  <mergeCells count="33">
    <mergeCell ref="B10:W10"/>
    <mergeCell ref="B13:E13"/>
    <mergeCell ref="F13:U13"/>
    <mergeCell ref="B11:D11"/>
    <mergeCell ref="B9:I9"/>
    <mergeCell ref="B12:D12"/>
    <mergeCell ref="E12:W12"/>
    <mergeCell ref="E11:W11"/>
    <mergeCell ref="V13:W13"/>
    <mergeCell ref="B6:C8"/>
    <mergeCell ref="D6:W6"/>
    <mergeCell ref="N7:W7"/>
    <mergeCell ref="D7:L7"/>
    <mergeCell ref="D8:W8"/>
    <mergeCell ref="D24:W24"/>
    <mergeCell ref="B15:B21"/>
    <mergeCell ref="C15:C21"/>
    <mergeCell ref="B22:B23"/>
    <mergeCell ref="C22:C23"/>
    <mergeCell ref="D22:D23"/>
    <mergeCell ref="D15:D16"/>
    <mergeCell ref="D17:D18"/>
    <mergeCell ref="D19:D21"/>
    <mergeCell ref="B24:C24"/>
    <mergeCell ref="E27:F27"/>
    <mergeCell ref="V26:W26"/>
    <mergeCell ref="T26:U26"/>
    <mergeCell ref="B27:D27"/>
    <mergeCell ref="H27:N27"/>
    <mergeCell ref="B26:D26"/>
    <mergeCell ref="E26:R26"/>
    <mergeCell ref="P27:R27"/>
    <mergeCell ref="T27:W27"/>
  </mergeCells>
  <dataValidations xWindow="254" yWindow="752" count="10">
    <dataValidation type="list" allowBlank="1" showInputMessage="1" showErrorMessage="1" sqref="C15 C22 R15:R23">
      <formula1>$G$1:$G$3</formula1>
    </dataValidation>
    <dataValidation allowBlank="1" showInputMessage="1" showErrorMessage="1" prompt="Para cada causa debe existir un control" sqref="E22:E23"/>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5 D17 D22"/>
    <dataValidation type="list" allowBlank="1" showInputMessage="1" showErrorMessage="1" sqref="F15:F23">
      <formula1>$B$1:$B$2</formula1>
    </dataValidation>
    <dataValidation type="list" allowBlank="1" showInputMessage="1" showErrorMessage="1" sqref="H15:H23">
      <formula1>$C$1:$C$2</formula1>
    </dataValidation>
    <dataValidation type="list" allowBlank="1" showInputMessage="1" showErrorMessage="1" sqref="J15:J23">
      <formula1>$D$1:$D$2</formula1>
    </dataValidation>
    <dataValidation type="list" allowBlank="1" showInputMessage="1" showErrorMessage="1" sqref="L15:L23">
      <formula1>$E$1:$E$3</formula1>
    </dataValidation>
    <dataValidation type="list" allowBlank="1" showInputMessage="1" showErrorMessage="1" sqref="P15:P23">
      <formula1>$F$1:$F$2</formula1>
    </dataValidation>
    <dataValidation type="list" allowBlank="1" showInputMessage="1" showErrorMessage="1" sqref="N15:N23">
      <formula1>$N$1:$N$2</formula1>
    </dataValidation>
    <dataValidation type="list" allowBlank="1" showInputMessage="1" showErrorMessage="1" sqref="U15:U23">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topLeftCell="A4" zoomScale="53" zoomScaleNormal="53" zoomScalePageLayoutView="60" workbookViewId="0">
      <selection activeCell="F23" sqref="F23"/>
    </sheetView>
  </sheetViews>
  <sheetFormatPr baseColWidth="10" defaultColWidth="11.42578125" defaultRowHeight="14.25" zeroHeight="1" x14ac:dyDescent="0.25"/>
  <cols>
    <col min="1" max="1" width="2.85546875" style="43" customWidth="1"/>
    <col min="2" max="2" width="29.5703125" style="41" customWidth="1"/>
    <col min="3" max="3" width="15.7109375" style="41" customWidth="1"/>
    <col min="4" max="4" width="69" style="41" customWidth="1"/>
    <col min="5" max="5" width="34.42578125" style="88" customWidth="1"/>
    <col min="6" max="6" width="44.5703125" style="41" customWidth="1"/>
    <col min="7" max="7" width="37.42578125" style="41" customWidth="1"/>
    <col min="8" max="8" width="43.42578125" style="41" customWidth="1"/>
    <col min="9" max="9" width="41.5703125" style="41" customWidth="1"/>
    <col min="10" max="10" width="4.28515625" style="43" customWidth="1"/>
    <col min="11" max="16356" width="11.42578125" style="43"/>
    <col min="16357" max="16384" width="6" style="43" customWidth="1"/>
  </cols>
  <sheetData>
    <row r="1" spans="1:10" hidden="1" x14ac:dyDescent="0.25">
      <c r="B1" s="41" t="s">
        <v>61</v>
      </c>
    </row>
    <row r="2" spans="1:10" hidden="1" x14ac:dyDescent="0.25">
      <c r="B2" s="41" t="s">
        <v>36</v>
      </c>
    </row>
    <row r="3" spans="1:10" hidden="1" x14ac:dyDescent="0.25">
      <c r="B3" s="41" t="s">
        <v>65</v>
      </c>
    </row>
    <row r="4" spans="1:10" s="66" customFormat="1" ht="12.75" x14ac:dyDescent="0.2">
      <c r="B4" s="67"/>
      <c r="H4" s="68"/>
      <c r="I4" s="68"/>
    </row>
    <row r="5" spans="1:10" s="69" customFormat="1" ht="62.25" customHeight="1" x14ac:dyDescent="0.2">
      <c r="A5" s="66"/>
      <c r="B5" s="286"/>
      <c r="C5" s="286"/>
      <c r="D5" s="306" t="s">
        <v>103</v>
      </c>
      <c r="E5" s="307"/>
      <c r="F5" s="307"/>
      <c r="G5" s="307"/>
      <c r="H5" s="307"/>
      <c r="I5" s="308"/>
      <c r="J5" s="66"/>
    </row>
    <row r="6" spans="1:10" s="69" customFormat="1" ht="24" customHeight="1" x14ac:dyDescent="0.2">
      <c r="A6" s="66"/>
      <c r="B6" s="286"/>
      <c r="C6" s="286"/>
      <c r="D6" s="309" t="s">
        <v>102</v>
      </c>
      <c r="E6" s="311"/>
      <c r="F6" s="309" t="s">
        <v>100</v>
      </c>
      <c r="G6" s="310"/>
      <c r="H6" s="310"/>
      <c r="I6" s="311"/>
      <c r="J6" s="66"/>
    </row>
    <row r="7" spans="1:10" s="69" customFormat="1" ht="24" customHeight="1" x14ac:dyDescent="0.2">
      <c r="A7" s="66"/>
      <c r="B7" s="286"/>
      <c r="C7" s="286"/>
      <c r="D7" s="312" t="s">
        <v>101</v>
      </c>
      <c r="E7" s="313"/>
      <c r="F7" s="313"/>
      <c r="G7" s="313"/>
      <c r="H7" s="313"/>
      <c r="I7" s="314"/>
      <c r="J7" s="66"/>
    </row>
    <row r="8" spans="1:10" s="69" customFormat="1" ht="18.75" customHeight="1" x14ac:dyDescent="0.25">
      <c r="A8" s="66"/>
      <c r="B8" s="289"/>
      <c r="C8" s="289"/>
      <c r="D8" s="289"/>
      <c r="E8" s="289"/>
      <c r="F8" s="289"/>
      <c r="G8" s="289"/>
      <c r="H8" s="289"/>
      <c r="I8" s="289"/>
      <c r="J8" s="66"/>
    </row>
    <row r="9" spans="1:10" s="41" customFormat="1" ht="20.25" x14ac:dyDescent="0.2">
      <c r="B9" s="317" t="s">
        <v>80</v>
      </c>
      <c r="C9" s="318"/>
      <c r="D9" s="318"/>
      <c r="E9" s="318"/>
      <c r="F9" s="318"/>
      <c r="G9" s="318"/>
      <c r="H9" s="318"/>
      <c r="I9" s="319"/>
      <c r="J9" s="66"/>
    </row>
    <row r="10" spans="1:10" s="41" customFormat="1" ht="29.25" customHeight="1" x14ac:dyDescent="0.25">
      <c r="B10" s="51" t="s">
        <v>84</v>
      </c>
      <c r="C10" s="320" t="s">
        <v>107</v>
      </c>
      <c r="D10" s="321"/>
      <c r="E10" s="321"/>
      <c r="F10" s="321"/>
      <c r="G10" s="321"/>
      <c r="H10" s="321"/>
      <c r="I10" s="322"/>
    </row>
    <row r="11" spans="1:10" s="41" customFormat="1" ht="49.5" customHeight="1" x14ac:dyDescent="0.25">
      <c r="B11" s="59" t="s">
        <v>81</v>
      </c>
      <c r="C11" s="323" t="str">
        <f>+'1. RIESGOS SIGNIFICATIVOS'!C13:I13</f>
        <v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v>
      </c>
      <c r="D11" s="324"/>
      <c r="E11" s="324"/>
      <c r="F11" s="324"/>
      <c r="G11" s="324"/>
      <c r="H11" s="324"/>
      <c r="I11" s="325"/>
    </row>
    <row r="12" spans="1:10" s="41" customFormat="1" ht="39.75" customHeight="1" x14ac:dyDescent="0.25">
      <c r="B12" s="288" t="str">
        <f>+'1. RIESGOS SIGNIFICATIVOS'!B14:F14</f>
        <v>DEL MAPA DE RIESGOS - VERSIÓN___2021_VF_1____</v>
      </c>
      <c r="C12" s="288"/>
      <c r="D12" s="284"/>
      <c r="E12" s="284" t="s">
        <v>62</v>
      </c>
      <c r="F12" s="326"/>
      <c r="G12" s="326"/>
      <c r="H12" s="326"/>
      <c r="I12" s="285"/>
    </row>
    <row r="13" spans="1:10" s="41" customFormat="1" ht="39.75" customHeight="1" x14ac:dyDescent="0.25">
      <c r="B13" s="315" t="s">
        <v>98</v>
      </c>
      <c r="C13" s="297" t="s">
        <v>43</v>
      </c>
      <c r="D13" s="299" t="s">
        <v>99</v>
      </c>
      <c r="E13" s="303" t="s">
        <v>24</v>
      </c>
      <c r="F13" s="303"/>
      <c r="G13" s="304" t="s">
        <v>26</v>
      </c>
      <c r="H13" s="305"/>
      <c r="I13" s="301" t="s">
        <v>93</v>
      </c>
    </row>
    <row r="14" spans="1:10" s="42" customFormat="1" ht="86.25" customHeight="1" x14ac:dyDescent="0.25">
      <c r="B14" s="316"/>
      <c r="C14" s="298"/>
      <c r="D14" s="300"/>
      <c r="E14" s="102" t="s">
        <v>134</v>
      </c>
      <c r="F14" s="86" t="s">
        <v>132</v>
      </c>
      <c r="G14" s="77" t="s">
        <v>133</v>
      </c>
      <c r="H14" s="78" t="s">
        <v>132</v>
      </c>
      <c r="I14" s="302"/>
    </row>
    <row r="15" spans="1:10" ht="198" customHeight="1" x14ac:dyDescent="0.25">
      <c r="B15" s="247" t="s">
        <v>109</v>
      </c>
      <c r="C15" s="249" t="s">
        <v>76</v>
      </c>
      <c r="D15" s="93" t="s">
        <v>147</v>
      </c>
      <c r="E15" s="117" t="s">
        <v>61</v>
      </c>
      <c r="F15" s="118" t="s">
        <v>113</v>
      </c>
      <c r="G15" s="119" t="s">
        <v>61</v>
      </c>
      <c r="H15" s="118" t="s">
        <v>113</v>
      </c>
      <c r="I15" s="81" t="s">
        <v>167</v>
      </c>
    </row>
    <row r="16" spans="1:10" ht="201.6" customHeight="1" x14ac:dyDescent="0.25">
      <c r="A16" s="101"/>
      <c r="B16" s="247"/>
      <c r="C16" s="249"/>
      <c r="D16" s="103" t="s">
        <v>142</v>
      </c>
      <c r="E16" s="194" t="s">
        <v>36</v>
      </c>
      <c r="F16" s="195" t="s">
        <v>159</v>
      </c>
      <c r="G16" s="196" t="s">
        <v>36</v>
      </c>
      <c r="H16" s="197" t="s">
        <v>160</v>
      </c>
      <c r="I16" s="81" t="s">
        <v>161</v>
      </c>
    </row>
    <row r="17" spans="1:9" ht="159.6" customHeight="1" x14ac:dyDescent="0.25">
      <c r="A17" s="101"/>
      <c r="B17" s="247"/>
      <c r="C17" s="249"/>
      <c r="D17" s="93" t="s">
        <v>143</v>
      </c>
      <c r="E17" s="117" t="s">
        <v>61</v>
      </c>
      <c r="F17" s="118" t="s">
        <v>113</v>
      </c>
      <c r="G17" s="119" t="s">
        <v>61</v>
      </c>
      <c r="H17" s="118" t="s">
        <v>113</v>
      </c>
      <c r="I17" s="81" t="s">
        <v>157</v>
      </c>
    </row>
    <row r="18" spans="1:9" ht="171.6" customHeight="1" x14ac:dyDescent="0.25">
      <c r="A18" s="101"/>
      <c r="B18" s="247"/>
      <c r="C18" s="249"/>
      <c r="D18" s="93" t="s">
        <v>144</v>
      </c>
      <c r="E18" s="117" t="s">
        <v>61</v>
      </c>
      <c r="F18" s="118" t="s">
        <v>113</v>
      </c>
      <c r="G18" s="119" t="s">
        <v>61</v>
      </c>
      <c r="H18" s="118" t="s">
        <v>113</v>
      </c>
      <c r="I18" s="81" t="s">
        <v>158</v>
      </c>
    </row>
    <row r="19" spans="1:9" ht="148.9" customHeight="1" x14ac:dyDescent="0.25">
      <c r="A19" s="101"/>
      <c r="B19" s="247"/>
      <c r="C19" s="249"/>
      <c r="D19" s="93" t="s">
        <v>148</v>
      </c>
      <c r="E19" s="117" t="s">
        <v>61</v>
      </c>
      <c r="F19" s="118" t="s">
        <v>113</v>
      </c>
      <c r="G19" s="119" t="s">
        <v>61</v>
      </c>
      <c r="H19" s="118" t="s">
        <v>113</v>
      </c>
      <c r="I19" s="81" t="s">
        <v>137</v>
      </c>
    </row>
    <row r="20" spans="1:9" ht="180" customHeight="1" x14ac:dyDescent="0.25">
      <c r="A20" s="101"/>
      <c r="B20" s="247"/>
      <c r="C20" s="249"/>
      <c r="D20" s="93" t="s">
        <v>145</v>
      </c>
      <c r="E20" s="117" t="s">
        <v>61</v>
      </c>
      <c r="F20" s="118" t="s">
        <v>113</v>
      </c>
      <c r="G20" s="119" t="s">
        <v>61</v>
      </c>
      <c r="H20" s="118" t="s">
        <v>113</v>
      </c>
      <c r="I20" s="81" t="s">
        <v>137</v>
      </c>
    </row>
    <row r="21" spans="1:9" ht="183" customHeight="1" x14ac:dyDescent="0.25">
      <c r="A21" s="101"/>
      <c r="B21" s="247"/>
      <c r="C21" s="249"/>
      <c r="D21" s="93" t="s">
        <v>146</v>
      </c>
      <c r="E21" s="117" t="s">
        <v>61</v>
      </c>
      <c r="F21" s="118" t="s">
        <v>113</v>
      </c>
      <c r="G21" s="119" t="s">
        <v>61</v>
      </c>
      <c r="H21" s="118" t="s">
        <v>113</v>
      </c>
      <c r="I21" s="81" t="s">
        <v>137</v>
      </c>
    </row>
    <row r="22" spans="1:9" ht="151.15" customHeight="1" x14ac:dyDescent="0.25">
      <c r="A22" s="101"/>
      <c r="B22" s="249" t="s">
        <v>149</v>
      </c>
      <c r="C22" s="249" t="s">
        <v>77</v>
      </c>
      <c r="D22" s="93" t="s">
        <v>151</v>
      </c>
      <c r="E22" s="186" t="s">
        <v>65</v>
      </c>
      <c r="F22" s="120" t="s">
        <v>353</v>
      </c>
      <c r="G22" s="76" t="s">
        <v>65</v>
      </c>
      <c r="H22" s="120" t="s">
        <v>353</v>
      </c>
      <c r="I22" s="120" t="s">
        <v>354</v>
      </c>
    </row>
    <row r="23" spans="1:9" ht="191.45" customHeight="1" x14ac:dyDescent="0.25">
      <c r="A23" s="101"/>
      <c r="B23" s="249"/>
      <c r="C23" s="249"/>
      <c r="D23" s="103" t="s">
        <v>152</v>
      </c>
      <c r="E23" s="186" t="s">
        <v>36</v>
      </c>
      <c r="F23" s="120" t="s">
        <v>355</v>
      </c>
      <c r="G23" s="186" t="s">
        <v>36</v>
      </c>
      <c r="H23" s="120" t="s">
        <v>355</v>
      </c>
      <c r="I23" s="120" t="s">
        <v>356</v>
      </c>
    </row>
    <row r="24" spans="1:9" s="41" customFormat="1" ht="122.45" customHeight="1" x14ac:dyDescent="0.25">
      <c r="B24" s="100" t="s">
        <v>71</v>
      </c>
      <c r="C24" s="294" t="s">
        <v>389</v>
      </c>
      <c r="D24" s="295"/>
      <c r="E24" s="295"/>
      <c r="F24" s="295"/>
      <c r="G24" s="295"/>
      <c r="H24" s="295"/>
      <c r="I24" s="296"/>
    </row>
    <row r="25" spans="1:9" x14ac:dyDescent="0.25"/>
    <row r="26" spans="1:9" ht="95.25" customHeight="1" x14ac:dyDescent="0.25">
      <c r="B26" s="85" t="s">
        <v>94</v>
      </c>
      <c r="C26" s="278" t="s">
        <v>115</v>
      </c>
      <c r="D26" s="279"/>
      <c r="E26" s="279"/>
      <c r="F26" s="279"/>
      <c r="G26" s="280"/>
      <c r="H26" s="87" t="s">
        <v>95</v>
      </c>
      <c r="I26" s="84" t="s">
        <v>115</v>
      </c>
    </row>
    <row r="27" spans="1:9" ht="37.5" customHeight="1" x14ac:dyDescent="0.25">
      <c r="B27" s="52" t="s">
        <v>69</v>
      </c>
      <c r="C27" s="271" t="s">
        <v>90</v>
      </c>
      <c r="D27" s="271"/>
      <c r="E27" s="293" t="s">
        <v>116</v>
      </c>
      <c r="F27" s="293"/>
      <c r="G27" s="60" t="s">
        <v>89</v>
      </c>
      <c r="H27" s="293" t="s">
        <v>117</v>
      </c>
      <c r="I27" s="293"/>
    </row>
    <row r="28" spans="1:9" x14ac:dyDescent="0.25"/>
    <row r="29" spans="1:9" x14ac:dyDescent="0.25"/>
    <row r="30" spans="1:9" x14ac:dyDescent="0.25"/>
    <row r="31" spans="1:9" x14ac:dyDescent="0.25"/>
    <row r="32" spans="1:9" x14ac:dyDescent="0.25"/>
    <row r="33" x14ac:dyDescent="0.25"/>
    <row r="34" x14ac:dyDescent="0.25"/>
    <row r="35" x14ac:dyDescent="0.25"/>
  </sheetData>
  <mergeCells count="26">
    <mergeCell ref="D13:D14"/>
    <mergeCell ref="I13:I14"/>
    <mergeCell ref="E13:F13"/>
    <mergeCell ref="G13:H13"/>
    <mergeCell ref="B5:C7"/>
    <mergeCell ref="B8:I8"/>
    <mergeCell ref="D5:I5"/>
    <mergeCell ref="F6:I6"/>
    <mergeCell ref="D6:E6"/>
    <mergeCell ref="D7:I7"/>
    <mergeCell ref="B13:B14"/>
    <mergeCell ref="B9:I9"/>
    <mergeCell ref="C10:I10"/>
    <mergeCell ref="C11:I11"/>
    <mergeCell ref="B12:D12"/>
    <mergeCell ref="E12:I12"/>
    <mergeCell ref="C13:C14"/>
    <mergeCell ref="B15:B21"/>
    <mergeCell ref="C15:C21"/>
    <mergeCell ref="B22:B23"/>
    <mergeCell ref="C22:C23"/>
    <mergeCell ref="H27:I27"/>
    <mergeCell ref="C26:G26"/>
    <mergeCell ref="C27:D27"/>
    <mergeCell ref="E27:F27"/>
    <mergeCell ref="C24:I24"/>
  </mergeCells>
  <dataValidations count="3">
    <dataValidation type="list" allowBlank="1" showInputMessage="1" showErrorMessage="1" sqref="E15:E23 G15:G23">
      <formula1>$B$1:$B$3</formula1>
    </dataValidation>
    <dataValidation allowBlank="1" showInputMessage="1" showErrorMessage="1" prompt="Para cada causa debe existir un control" sqref="D22:D23"/>
    <dataValidation type="list" allowBlank="1" showInputMessage="1" showErrorMessage="1" sqref="C22 C15">
      <formula1>$G$1:$G$3</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topLeftCell="A21" zoomScale="60" zoomScaleNormal="60" zoomScalePageLayoutView="60" workbookViewId="0">
      <selection activeCell="C21" sqref="C21:I21"/>
    </sheetView>
  </sheetViews>
  <sheetFormatPr baseColWidth="10" defaultRowHeight="15" x14ac:dyDescent="0.25"/>
  <cols>
    <col min="1" max="1" width="3.140625" customWidth="1"/>
    <col min="2" max="2" width="55" style="41" customWidth="1"/>
    <col min="3" max="3" width="37.140625" style="41" customWidth="1"/>
    <col min="4" max="4" width="61.140625" style="41" customWidth="1"/>
    <col min="5" max="8" width="44.42578125" style="41" customWidth="1"/>
    <col min="9" max="9" width="49" style="41" customWidth="1"/>
    <col min="10" max="10" width="3.140625" customWidth="1"/>
  </cols>
  <sheetData>
    <row r="1" spans="1:13" s="66" customFormat="1" ht="12.75" x14ac:dyDescent="0.2">
      <c r="B1" s="67"/>
      <c r="H1" s="68"/>
      <c r="I1" s="68"/>
    </row>
    <row r="2" spans="1:13" s="69" customFormat="1" ht="62.25" customHeight="1" x14ac:dyDescent="0.2">
      <c r="A2" s="66"/>
      <c r="B2" s="286"/>
      <c r="C2" s="268" t="s">
        <v>103</v>
      </c>
      <c r="D2" s="268"/>
      <c r="E2" s="268"/>
      <c r="F2" s="268"/>
      <c r="G2" s="268"/>
      <c r="H2" s="268"/>
      <c r="I2" s="268"/>
      <c r="J2" s="66"/>
      <c r="K2" s="66"/>
      <c r="L2" s="66"/>
      <c r="M2" s="66"/>
    </row>
    <row r="3" spans="1:13" s="69" customFormat="1" ht="24" customHeight="1" x14ac:dyDescent="0.2">
      <c r="A3" s="66"/>
      <c r="B3" s="286"/>
      <c r="C3" s="269" t="s">
        <v>102</v>
      </c>
      <c r="D3" s="269"/>
      <c r="E3" s="269"/>
      <c r="F3" s="269"/>
      <c r="G3" s="269" t="s">
        <v>100</v>
      </c>
      <c r="H3" s="269"/>
      <c r="I3" s="269"/>
      <c r="J3" s="66"/>
      <c r="K3" s="66"/>
      <c r="L3" s="66"/>
      <c r="M3" s="66"/>
    </row>
    <row r="4" spans="1:13" s="69" customFormat="1" ht="24" customHeight="1" x14ac:dyDescent="0.2">
      <c r="A4" s="66"/>
      <c r="B4" s="286"/>
      <c r="C4" s="270" t="s">
        <v>101</v>
      </c>
      <c r="D4" s="270"/>
      <c r="E4" s="270"/>
      <c r="F4" s="270"/>
      <c r="G4" s="270"/>
      <c r="H4" s="270"/>
      <c r="I4" s="270"/>
      <c r="J4" s="66"/>
      <c r="K4" s="66"/>
      <c r="L4" s="66"/>
      <c r="M4" s="66"/>
    </row>
    <row r="5" spans="1:13" s="69" customFormat="1" ht="18.75" customHeight="1" x14ac:dyDescent="0.25">
      <c r="A5" s="66"/>
      <c r="B5" s="330"/>
      <c r="C5" s="330"/>
      <c r="D5" s="330"/>
      <c r="E5" s="330"/>
      <c r="F5" s="330"/>
      <c r="G5" s="330"/>
      <c r="H5" s="330"/>
      <c r="I5" s="330"/>
      <c r="J5" s="66"/>
      <c r="K5" s="66"/>
      <c r="L5" s="66"/>
      <c r="M5" s="66"/>
    </row>
    <row r="6" spans="1:13" ht="20.25" x14ac:dyDescent="0.25">
      <c r="B6" s="317" t="s">
        <v>97</v>
      </c>
      <c r="C6" s="318"/>
      <c r="D6" s="318"/>
      <c r="E6" s="318"/>
      <c r="F6" s="318"/>
      <c r="G6" s="318"/>
      <c r="H6" s="318"/>
      <c r="I6" s="319"/>
    </row>
    <row r="7" spans="1:13" s="41" customFormat="1" ht="27.75" customHeight="1" x14ac:dyDescent="0.25">
      <c r="B7" s="59" t="s">
        <v>84</v>
      </c>
      <c r="C7" s="320" t="s">
        <v>107</v>
      </c>
      <c r="D7" s="321"/>
      <c r="E7" s="321"/>
      <c r="F7" s="321"/>
      <c r="G7" s="321"/>
      <c r="H7" s="321"/>
      <c r="I7" s="322"/>
    </row>
    <row r="8" spans="1:13" s="41" customFormat="1" ht="49.5" customHeight="1" x14ac:dyDescent="0.25">
      <c r="B8" s="59" t="s">
        <v>81</v>
      </c>
      <c r="C8" s="323" t="s">
        <v>108</v>
      </c>
      <c r="D8" s="324"/>
      <c r="E8" s="324"/>
      <c r="F8" s="324"/>
      <c r="G8" s="324"/>
      <c r="H8" s="324"/>
      <c r="I8" s="325"/>
    </row>
    <row r="9" spans="1:13" s="41" customFormat="1" ht="28.5" customHeight="1" x14ac:dyDescent="0.25">
      <c r="B9" s="55" t="s">
        <v>94</v>
      </c>
      <c r="C9" s="278" t="str">
        <f>+'1. RIESGOS SIGNIFICATIVOS'!C33:G33</f>
        <v>N/A</v>
      </c>
      <c r="D9" s="279"/>
      <c r="E9" s="279"/>
      <c r="F9" s="279"/>
      <c r="G9" s="280"/>
      <c r="H9" s="53" t="s">
        <v>95</v>
      </c>
      <c r="I9" s="56" t="str">
        <f>+'1. RIESGOS SIGNIFICATIVOS'!I33</f>
        <v>N/A</v>
      </c>
    </row>
    <row r="10" spans="1:13" ht="47.25" customHeight="1" x14ac:dyDescent="0.25">
      <c r="B10" s="284" t="str">
        <f>+'1. RIESGOS SIGNIFICATIVOS'!B14:F14</f>
        <v>DEL MAPA DE RIESGOS - VERSIÓN___2021_VF_1____</v>
      </c>
      <c r="C10" s="326"/>
      <c r="D10" s="285"/>
      <c r="E10" s="284" t="s">
        <v>96</v>
      </c>
      <c r="F10" s="326"/>
      <c r="G10" s="326"/>
      <c r="H10" s="326"/>
      <c r="I10" s="285"/>
    </row>
    <row r="11" spans="1:13" ht="78" customHeight="1" x14ac:dyDescent="0.25">
      <c r="B11" s="62" t="s">
        <v>98</v>
      </c>
      <c r="C11" s="63" t="s">
        <v>43</v>
      </c>
      <c r="D11" s="64" t="s">
        <v>99</v>
      </c>
      <c r="E11" s="79" t="s">
        <v>104</v>
      </c>
      <c r="F11" s="57" t="s">
        <v>86</v>
      </c>
      <c r="G11" s="79" t="s">
        <v>105</v>
      </c>
      <c r="H11" s="57" t="s">
        <v>87</v>
      </c>
      <c r="I11" s="57" t="s">
        <v>88</v>
      </c>
    </row>
    <row r="12" spans="1:13" ht="228.6" customHeight="1" x14ac:dyDescent="0.25">
      <c r="B12" s="247" t="s">
        <v>109</v>
      </c>
      <c r="C12" s="249" t="s">
        <v>76</v>
      </c>
      <c r="D12" s="93" t="s">
        <v>147</v>
      </c>
      <c r="E12" s="45" t="s">
        <v>138</v>
      </c>
      <c r="F12" s="45" t="s">
        <v>139</v>
      </c>
      <c r="G12" s="45"/>
      <c r="H12" s="44"/>
      <c r="I12" s="48" t="s">
        <v>163</v>
      </c>
    </row>
    <row r="13" spans="1:13" ht="160.15" customHeight="1" x14ac:dyDescent="0.25">
      <c r="B13" s="247"/>
      <c r="C13" s="249"/>
      <c r="D13" s="103" t="s">
        <v>142</v>
      </c>
      <c r="E13" s="45" t="s">
        <v>138</v>
      </c>
      <c r="F13" s="121" t="s">
        <v>162</v>
      </c>
      <c r="G13" s="47"/>
      <c r="H13" s="46"/>
      <c r="I13" s="48" t="s">
        <v>163</v>
      </c>
    </row>
    <row r="14" spans="1:13" ht="193.15" customHeight="1" x14ac:dyDescent="0.25">
      <c r="B14" s="247"/>
      <c r="C14" s="249"/>
      <c r="D14" s="93" t="s">
        <v>143</v>
      </c>
      <c r="E14" s="45" t="s">
        <v>138</v>
      </c>
      <c r="F14" s="45" t="s">
        <v>138</v>
      </c>
      <c r="G14" s="47"/>
      <c r="H14" s="46"/>
      <c r="I14" s="48" t="s">
        <v>140</v>
      </c>
    </row>
    <row r="15" spans="1:13" ht="160.15" customHeight="1" x14ac:dyDescent="0.25">
      <c r="B15" s="247"/>
      <c r="C15" s="249"/>
      <c r="D15" s="93" t="s">
        <v>144</v>
      </c>
      <c r="E15" s="45" t="s">
        <v>138</v>
      </c>
      <c r="F15" s="45" t="s">
        <v>138</v>
      </c>
      <c r="G15" s="47"/>
      <c r="H15" s="46"/>
      <c r="I15" s="48" t="s">
        <v>140</v>
      </c>
    </row>
    <row r="16" spans="1:13" ht="198" customHeight="1" x14ac:dyDescent="0.25">
      <c r="B16" s="247"/>
      <c r="C16" s="249"/>
      <c r="D16" s="93" t="s">
        <v>148</v>
      </c>
      <c r="E16" s="45" t="s">
        <v>138</v>
      </c>
      <c r="F16" s="45" t="s">
        <v>138</v>
      </c>
      <c r="G16" s="47"/>
      <c r="H16" s="46"/>
      <c r="I16" s="48" t="s">
        <v>140</v>
      </c>
    </row>
    <row r="17" spans="2:9" ht="142.15" customHeight="1" x14ac:dyDescent="0.25">
      <c r="B17" s="247"/>
      <c r="C17" s="249"/>
      <c r="D17" s="93" t="s">
        <v>145</v>
      </c>
      <c r="E17" s="45" t="s">
        <v>138</v>
      </c>
      <c r="F17" s="45" t="s">
        <v>138</v>
      </c>
      <c r="G17" s="50"/>
      <c r="H17" s="49"/>
      <c r="I17" s="48" t="s">
        <v>140</v>
      </c>
    </row>
    <row r="18" spans="2:9" ht="153" customHeight="1" x14ac:dyDescent="0.25">
      <c r="B18" s="247"/>
      <c r="C18" s="249"/>
      <c r="D18" s="93" t="s">
        <v>146</v>
      </c>
      <c r="E18" s="45" t="s">
        <v>138</v>
      </c>
      <c r="F18" s="45" t="s">
        <v>138</v>
      </c>
      <c r="G18" s="47"/>
      <c r="H18" s="46"/>
      <c r="I18" s="48" t="s">
        <v>140</v>
      </c>
    </row>
    <row r="19" spans="2:9" ht="177" customHeight="1" x14ac:dyDescent="0.25">
      <c r="B19" s="249" t="s">
        <v>149</v>
      </c>
      <c r="C19" s="249" t="s">
        <v>77</v>
      </c>
      <c r="D19" s="93" t="s">
        <v>151</v>
      </c>
      <c r="E19" s="45" t="s">
        <v>138</v>
      </c>
      <c r="F19" s="45" t="s">
        <v>162</v>
      </c>
      <c r="G19" s="50"/>
      <c r="H19" s="49"/>
      <c r="I19" s="48" t="s">
        <v>164</v>
      </c>
    </row>
    <row r="20" spans="2:9" ht="147" customHeight="1" x14ac:dyDescent="0.25">
      <c r="B20" s="249"/>
      <c r="C20" s="249"/>
      <c r="D20" s="93" t="s">
        <v>152</v>
      </c>
      <c r="E20" s="45" t="s">
        <v>138</v>
      </c>
      <c r="F20" s="45" t="s">
        <v>162</v>
      </c>
      <c r="G20" s="47"/>
      <c r="H20" s="46"/>
      <c r="I20" s="48" t="s">
        <v>164</v>
      </c>
    </row>
    <row r="21" spans="2:9" s="41" customFormat="1" ht="126.75" customHeight="1" x14ac:dyDescent="0.25">
      <c r="B21" s="52" t="s">
        <v>71</v>
      </c>
      <c r="C21" s="327" t="s">
        <v>358</v>
      </c>
      <c r="D21" s="328"/>
      <c r="E21" s="328"/>
      <c r="F21" s="328"/>
      <c r="G21" s="328"/>
      <c r="H21" s="328"/>
      <c r="I21" s="329"/>
    </row>
    <row r="23" spans="2:9" s="43" customFormat="1" ht="37.5" customHeight="1" x14ac:dyDescent="0.25">
      <c r="B23" s="58" t="s">
        <v>94</v>
      </c>
      <c r="C23" s="278"/>
      <c r="D23" s="279"/>
      <c r="E23" s="279"/>
      <c r="F23" s="279"/>
      <c r="G23" s="280"/>
      <c r="H23" s="60" t="s">
        <v>95</v>
      </c>
      <c r="I23" s="61"/>
    </row>
    <row r="24" spans="2:9" s="43" customFormat="1" ht="37.5" customHeight="1" x14ac:dyDescent="0.25">
      <c r="B24" s="105" t="s">
        <v>69</v>
      </c>
      <c r="C24" s="271" t="s">
        <v>90</v>
      </c>
      <c r="D24" s="271"/>
      <c r="E24" s="293" t="s">
        <v>116</v>
      </c>
      <c r="F24" s="293"/>
      <c r="G24" s="104" t="s">
        <v>89</v>
      </c>
      <c r="H24" s="293" t="s">
        <v>117</v>
      </c>
      <c r="I24" s="293"/>
    </row>
  </sheetData>
  <mergeCells count="21">
    <mergeCell ref="B2:B4"/>
    <mergeCell ref="C21:I21"/>
    <mergeCell ref="G3:I3"/>
    <mergeCell ref="B5:I5"/>
    <mergeCell ref="C7:I7"/>
    <mergeCell ref="C8:I8"/>
    <mergeCell ref="C9:G9"/>
    <mergeCell ref="B6:I6"/>
    <mergeCell ref="B10:D10"/>
    <mergeCell ref="E10:I10"/>
    <mergeCell ref="B12:B18"/>
    <mergeCell ref="B19:B20"/>
    <mergeCell ref="C23:G23"/>
    <mergeCell ref="C24:D24"/>
    <mergeCell ref="E24:F24"/>
    <mergeCell ref="H24:I24"/>
    <mergeCell ref="C2:I2"/>
    <mergeCell ref="C3:F3"/>
    <mergeCell ref="C4:I4"/>
    <mergeCell ref="C12:C18"/>
    <mergeCell ref="C19:C20"/>
  </mergeCells>
  <dataValidations count="3">
    <dataValidation type="list" allowBlank="1" showInputMessage="1" showErrorMessage="1" sqref="G12:G20">
      <formula1>$A$1:$A$7</formula1>
    </dataValidation>
    <dataValidation allowBlank="1" showInputMessage="1" showErrorMessage="1" prompt="Para cada causa debe existir un control" sqref="D19:D20"/>
    <dataValidation type="list" allowBlank="1" showInputMessage="1" showErrorMessage="1" sqref="C19 C12">
      <formula1>$G$1:$G$3</formula1>
    </dataValidation>
  </dataValidations>
  <printOptions horizontalCentered="1"/>
  <pageMargins left="0.51181102362204722" right="0.51181102362204722" top="0.55118110236220474" bottom="0.55118110236220474" header="0.31496062992125984" footer="0.31496062992125984"/>
  <pageSetup scale="32"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49"/>
  <sheetViews>
    <sheetView showGridLines="0" topLeftCell="A7" zoomScale="70" zoomScaleNormal="70" zoomScaleSheetLayoutView="40" zoomScalePageLayoutView="50" workbookViewId="0"/>
  </sheetViews>
  <sheetFormatPr baseColWidth="10" defaultColWidth="11.42578125" defaultRowHeight="11.25" x14ac:dyDescent="0.25"/>
  <cols>
    <col min="1" max="1" width="4.28515625" style="122" customWidth="1"/>
    <col min="2" max="2" width="12" style="122" customWidth="1"/>
    <col min="3" max="3" width="7.7109375" style="122" customWidth="1"/>
    <col min="4" max="4" width="20.7109375" style="122" customWidth="1"/>
    <col min="5" max="5" width="40.7109375" style="122" customWidth="1"/>
    <col min="6" max="7" width="10.7109375" style="122" customWidth="1"/>
    <col min="8" max="8" width="12" style="122" customWidth="1"/>
    <col min="9" max="10" width="10.7109375" style="122" customWidth="1"/>
    <col min="11" max="12" width="20.7109375" style="122" customWidth="1"/>
    <col min="13" max="13" width="26.7109375" style="122" hidden="1" customWidth="1"/>
    <col min="14" max="14" width="24" style="122" hidden="1" customWidth="1" collapsed="1"/>
    <col min="15" max="15" width="15.7109375" style="122" customWidth="1" collapsed="1"/>
    <col min="16" max="16" width="15.7109375" style="122" customWidth="1"/>
    <col min="17" max="17" width="22.5703125" style="122" hidden="1" customWidth="1"/>
    <col min="18" max="18" width="15.7109375" style="122" customWidth="1"/>
    <col min="19" max="19" width="10.7109375" style="122" customWidth="1"/>
    <col min="20" max="20" width="28.85546875" style="122" customWidth="1" collapsed="1"/>
    <col min="21" max="21" width="20.140625" style="122" customWidth="1"/>
    <col min="22" max="22" width="20.7109375" style="122" customWidth="1"/>
    <col min="23" max="23" width="23.28515625" style="122" hidden="1" customWidth="1"/>
    <col min="24" max="24" width="20.7109375" style="122" customWidth="1"/>
    <col min="25" max="25" width="23.28515625" style="122" hidden="1" customWidth="1"/>
    <col min="26" max="26" width="20.7109375" style="122" customWidth="1"/>
    <col min="27" max="27" width="23.28515625" style="122" hidden="1" customWidth="1"/>
    <col min="28" max="28" width="20.7109375" style="122" customWidth="1"/>
    <col min="29" max="29" width="23.28515625" style="122" hidden="1" customWidth="1"/>
    <col min="30" max="30" width="20.7109375" style="122" customWidth="1"/>
    <col min="31" max="31" width="23.28515625" style="122" hidden="1" customWidth="1"/>
    <col min="32" max="32" width="21.7109375" style="122" customWidth="1"/>
    <col min="33" max="33" width="20" style="122" hidden="1" customWidth="1"/>
    <col min="34" max="34" width="20.7109375" style="122" customWidth="1"/>
    <col min="35" max="35" width="20" style="122" hidden="1" customWidth="1"/>
    <col min="36" max="39" width="10.7109375" style="122" customWidth="1"/>
    <col min="40" max="40" width="17.28515625" style="122" hidden="1" customWidth="1"/>
    <col min="41" max="42" width="10.7109375" style="122" customWidth="1"/>
    <col min="43" max="43" width="12.28515625" style="122" customWidth="1"/>
    <col min="44" max="44" width="10.7109375" style="122" customWidth="1"/>
    <col min="45" max="45" width="13.28515625" style="122" customWidth="1"/>
    <col min="46" max="46" width="13.7109375" style="122" customWidth="1"/>
    <col min="47" max="47" width="17.28515625" style="122" hidden="1" customWidth="1"/>
    <col min="48" max="49" width="15.7109375" style="122" customWidth="1"/>
    <col min="50" max="50" width="10.7109375" style="122" customWidth="1"/>
    <col min="51" max="51" width="12.5703125" style="122" customWidth="1"/>
    <col min="52" max="52" width="19.7109375" style="122" hidden="1" customWidth="1"/>
    <col min="53" max="54" width="10.7109375" style="122" customWidth="1"/>
    <col min="55" max="55" width="27.28515625" style="122" customWidth="1"/>
    <col min="56" max="57" width="20.42578125" style="122" customWidth="1"/>
    <col min="58" max="60" width="27.28515625" style="122" customWidth="1"/>
    <col min="61" max="61" width="22.7109375" style="122" customWidth="1"/>
    <col min="62" max="62" width="21.5703125" style="122" customWidth="1"/>
    <col min="63" max="63" width="15.28515625" style="122" customWidth="1"/>
    <col min="64" max="16384" width="11.42578125" style="122"/>
  </cols>
  <sheetData>
    <row r="1" spans="2:63" ht="12" thickBot="1" x14ac:dyDescent="0.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row>
    <row r="2" spans="2:63" ht="41.25" customHeight="1" x14ac:dyDescent="0.25">
      <c r="B2" s="332" t="s">
        <v>169</v>
      </c>
      <c r="C2" s="333"/>
      <c r="D2" s="333"/>
      <c r="E2" s="333"/>
      <c r="F2" s="333"/>
      <c r="G2" s="333"/>
      <c r="H2" s="333"/>
      <c r="I2" s="333"/>
      <c r="J2" s="333"/>
      <c r="K2" s="333"/>
      <c r="L2" s="333"/>
      <c r="M2" s="333"/>
      <c r="N2" s="333"/>
      <c r="O2" s="333"/>
      <c r="P2" s="333"/>
      <c r="Q2" s="333"/>
      <c r="R2" s="333"/>
      <c r="S2" s="333"/>
      <c r="T2" s="333"/>
      <c r="U2" s="334"/>
      <c r="V2" s="335" t="str">
        <f>B2</f>
        <v>OBJETIVO DEL PROCESO</v>
      </c>
      <c r="W2" s="336"/>
      <c r="X2" s="336"/>
      <c r="Y2" s="336"/>
      <c r="Z2" s="336"/>
      <c r="AA2" s="336"/>
      <c r="AB2" s="336"/>
      <c r="AC2" s="336"/>
      <c r="AD2" s="336"/>
      <c r="AE2" s="336"/>
      <c r="AF2" s="336"/>
      <c r="AG2" s="336"/>
      <c r="AH2" s="336"/>
      <c r="AI2" s="336"/>
      <c r="AJ2" s="336"/>
      <c r="AK2" s="336"/>
      <c r="AL2" s="336"/>
      <c r="AM2" s="336"/>
      <c r="AN2" s="336"/>
      <c r="AO2" s="336"/>
      <c r="AP2" s="336"/>
      <c r="AQ2" s="336"/>
      <c r="AR2" s="337"/>
      <c r="AS2" s="335" t="str">
        <f>B2</f>
        <v>OBJETIVO DEL PROCESO</v>
      </c>
      <c r="AT2" s="336"/>
      <c r="AU2" s="336"/>
      <c r="AV2" s="336"/>
      <c r="AW2" s="336"/>
      <c r="AX2" s="336"/>
      <c r="AY2" s="336"/>
      <c r="AZ2" s="336"/>
      <c r="BA2" s="336"/>
      <c r="BB2" s="336"/>
      <c r="BC2" s="336"/>
      <c r="BD2" s="336"/>
      <c r="BE2" s="336"/>
      <c r="BF2" s="336"/>
      <c r="BG2" s="336"/>
      <c r="BH2" s="336"/>
      <c r="BI2" s="336"/>
      <c r="BJ2" s="336"/>
      <c r="BK2" s="337"/>
    </row>
    <row r="3" spans="2:63" ht="18.75" customHeight="1" x14ac:dyDescent="0.25">
      <c r="B3" s="338"/>
      <c r="C3" s="339"/>
      <c r="D3" s="339"/>
      <c r="E3" s="339"/>
      <c r="F3" s="339"/>
      <c r="G3" s="339"/>
      <c r="H3" s="339"/>
      <c r="I3" s="339"/>
      <c r="J3" s="339"/>
      <c r="K3" s="339"/>
      <c r="L3" s="339"/>
      <c r="M3" s="339"/>
      <c r="N3" s="339"/>
      <c r="O3" s="339"/>
      <c r="P3" s="339"/>
      <c r="Q3" s="339"/>
      <c r="R3" s="339"/>
      <c r="S3" s="339"/>
      <c r="T3" s="339"/>
      <c r="U3" s="340"/>
      <c r="V3" s="344">
        <f>B3</f>
        <v>0</v>
      </c>
      <c r="W3" s="345"/>
      <c r="X3" s="345"/>
      <c r="Y3" s="345"/>
      <c r="Z3" s="345"/>
      <c r="AA3" s="345"/>
      <c r="AB3" s="345"/>
      <c r="AC3" s="345"/>
      <c r="AD3" s="345"/>
      <c r="AE3" s="345"/>
      <c r="AF3" s="345"/>
      <c r="AG3" s="345"/>
      <c r="AH3" s="345"/>
      <c r="AI3" s="345"/>
      <c r="AJ3" s="345"/>
      <c r="AK3" s="345"/>
      <c r="AL3" s="345"/>
      <c r="AM3" s="345"/>
      <c r="AN3" s="345"/>
      <c r="AO3" s="345"/>
      <c r="AP3" s="345"/>
      <c r="AQ3" s="345"/>
      <c r="AR3" s="346"/>
      <c r="AS3" s="344">
        <f>B3</f>
        <v>0</v>
      </c>
      <c r="AT3" s="345"/>
      <c r="AU3" s="345"/>
      <c r="AV3" s="345"/>
      <c r="AW3" s="345"/>
      <c r="AX3" s="345"/>
      <c r="AY3" s="345"/>
      <c r="AZ3" s="345"/>
      <c r="BA3" s="345"/>
      <c r="BB3" s="345"/>
      <c r="BC3" s="345"/>
      <c r="BD3" s="345"/>
      <c r="BE3" s="345"/>
      <c r="BF3" s="345"/>
      <c r="BG3" s="345"/>
      <c r="BH3" s="345"/>
      <c r="BI3" s="345"/>
      <c r="BJ3" s="345"/>
      <c r="BK3" s="346"/>
    </row>
    <row r="4" spans="2:63" ht="18.75" customHeight="1" thickBot="1" x14ac:dyDescent="0.3">
      <c r="B4" s="341"/>
      <c r="C4" s="342"/>
      <c r="D4" s="342"/>
      <c r="E4" s="342"/>
      <c r="F4" s="342"/>
      <c r="G4" s="342"/>
      <c r="H4" s="342"/>
      <c r="I4" s="342"/>
      <c r="J4" s="342"/>
      <c r="K4" s="342"/>
      <c r="L4" s="342"/>
      <c r="M4" s="342"/>
      <c r="N4" s="342"/>
      <c r="O4" s="342"/>
      <c r="P4" s="342"/>
      <c r="Q4" s="342"/>
      <c r="R4" s="342"/>
      <c r="S4" s="342"/>
      <c r="T4" s="342"/>
      <c r="U4" s="343"/>
      <c r="V4" s="347"/>
      <c r="W4" s="348"/>
      <c r="X4" s="348"/>
      <c r="Y4" s="348"/>
      <c r="Z4" s="348"/>
      <c r="AA4" s="348"/>
      <c r="AB4" s="348"/>
      <c r="AC4" s="348"/>
      <c r="AD4" s="348"/>
      <c r="AE4" s="348"/>
      <c r="AF4" s="348"/>
      <c r="AG4" s="348"/>
      <c r="AH4" s="348"/>
      <c r="AI4" s="348"/>
      <c r="AJ4" s="348"/>
      <c r="AK4" s="348"/>
      <c r="AL4" s="348"/>
      <c r="AM4" s="348"/>
      <c r="AN4" s="348"/>
      <c r="AO4" s="348"/>
      <c r="AP4" s="348"/>
      <c r="AQ4" s="348"/>
      <c r="AR4" s="349"/>
      <c r="AS4" s="347"/>
      <c r="AT4" s="348"/>
      <c r="AU4" s="348"/>
      <c r="AV4" s="348"/>
      <c r="AW4" s="348"/>
      <c r="AX4" s="348"/>
      <c r="AY4" s="348"/>
      <c r="AZ4" s="348"/>
      <c r="BA4" s="348"/>
      <c r="BB4" s="348"/>
      <c r="BC4" s="348"/>
      <c r="BD4" s="348"/>
      <c r="BE4" s="348"/>
      <c r="BF4" s="348"/>
      <c r="BG4" s="348"/>
      <c r="BH4" s="348"/>
      <c r="BI4" s="348"/>
      <c r="BJ4" s="348"/>
      <c r="BK4" s="349"/>
    </row>
    <row r="5" spans="2:63" ht="5.0999999999999996" customHeight="1" x14ac:dyDescent="0.25">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row>
    <row r="6" spans="2:63" ht="5.0999999999999996" customHeight="1" x14ac:dyDescent="0.25"/>
    <row r="7" spans="2:63" s="124" customFormat="1" ht="5.0999999999999996" customHeight="1" x14ac:dyDescent="0.25">
      <c r="M7" s="125"/>
      <c r="Q7" s="126"/>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row>
    <row r="8" spans="2:63" s="124" customFormat="1" ht="34.5" customHeight="1" x14ac:dyDescent="0.25">
      <c r="B8" s="331" t="s">
        <v>170</v>
      </c>
      <c r="C8" s="331" t="s">
        <v>171</v>
      </c>
      <c r="D8" s="331" t="s">
        <v>172</v>
      </c>
      <c r="E8" s="331" t="s">
        <v>173</v>
      </c>
      <c r="F8" s="331" t="s">
        <v>174</v>
      </c>
      <c r="G8" s="331" t="s">
        <v>175</v>
      </c>
      <c r="H8" s="331" t="s">
        <v>176</v>
      </c>
      <c r="I8" s="331" t="s">
        <v>177</v>
      </c>
      <c r="J8" s="331" t="s">
        <v>178</v>
      </c>
      <c r="K8" s="331" t="s">
        <v>179</v>
      </c>
      <c r="L8" s="331" t="s">
        <v>180</v>
      </c>
      <c r="M8" s="352"/>
      <c r="N8" s="128"/>
      <c r="O8" s="331" t="s">
        <v>181</v>
      </c>
      <c r="P8" s="331"/>
      <c r="Q8" s="352"/>
      <c r="R8" s="129" t="s">
        <v>182</v>
      </c>
      <c r="S8" s="331" t="s">
        <v>183</v>
      </c>
      <c r="T8" s="331" t="s">
        <v>184</v>
      </c>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53" t="s">
        <v>185</v>
      </c>
      <c r="AY8" s="354"/>
      <c r="AZ8" s="354"/>
      <c r="BA8" s="355"/>
      <c r="BB8" s="350" t="s">
        <v>186</v>
      </c>
      <c r="BC8" s="331" t="s">
        <v>187</v>
      </c>
      <c r="BD8" s="331"/>
      <c r="BE8" s="331"/>
      <c r="BF8" s="331"/>
      <c r="BG8" s="331"/>
      <c r="BH8" s="331" t="s">
        <v>188</v>
      </c>
      <c r="BI8" s="331"/>
      <c r="BJ8" s="331"/>
      <c r="BK8" s="331"/>
    </row>
    <row r="9" spans="2:63" s="124" customFormat="1" ht="33.75" customHeight="1" x14ac:dyDescent="0.25">
      <c r="B9" s="331"/>
      <c r="C9" s="331"/>
      <c r="D9" s="331"/>
      <c r="E9" s="331"/>
      <c r="F9" s="331"/>
      <c r="G9" s="331"/>
      <c r="H9" s="331"/>
      <c r="I9" s="331"/>
      <c r="J9" s="331"/>
      <c r="K9" s="331"/>
      <c r="L9" s="331"/>
      <c r="M9" s="352"/>
      <c r="N9" s="331" t="s">
        <v>189</v>
      </c>
      <c r="O9" s="331" t="s">
        <v>189</v>
      </c>
      <c r="P9" s="331" t="s">
        <v>190</v>
      </c>
      <c r="Q9" s="352"/>
      <c r="R9" s="350" t="s">
        <v>191</v>
      </c>
      <c r="S9" s="331"/>
      <c r="T9" s="331" t="s">
        <v>192</v>
      </c>
      <c r="U9" s="331"/>
      <c r="V9" s="331" t="s">
        <v>193</v>
      </c>
      <c r="W9" s="130"/>
      <c r="X9" s="331" t="s">
        <v>194</v>
      </c>
      <c r="Y9" s="130"/>
      <c r="Z9" s="331" t="s">
        <v>195</v>
      </c>
      <c r="AA9" s="130"/>
      <c r="AB9" s="331" t="s">
        <v>196</v>
      </c>
      <c r="AC9" s="130"/>
      <c r="AD9" s="331" t="s">
        <v>197</v>
      </c>
      <c r="AE9" s="130"/>
      <c r="AF9" s="331" t="s">
        <v>198</v>
      </c>
      <c r="AG9" s="130"/>
      <c r="AH9" s="331" t="s">
        <v>199</v>
      </c>
      <c r="AI9" s="130"/>
      <c r="AJ9" s="331" t="s">
        <v>200</v>
      </c>
      <c r="AK9" s="331" t="s">
        <v>201</v>
      </c>
      <c r="AL9" s="331" t="s">
        <v>202</v>
      </c>
      <c r="AM9" s="331"/>
      <c r="AN9" s="128"/>
      <c r="AO9" s="331" t="s">
        <v>203</v>
      </c>
      <c r="AP9" s="331"/>
      <c r="AQ9" s="331" t="s">
        <v>204</v>
      </c>
      <c r="AR9" s="331"/>
      <c r="AS9" s="331" t="s">
        <v>205</v>
      </c>
      <c r="AT9" s="331" t="s">
        <v>206</v>
      </c>
      <c r="AU9" s="130"/>
      <c r="AV9" s="331" t="s">
        <v>207</v>
      </c>
      <c r="AW9" s="331"/>
      <c r="AX9" s="331" t="s">
        <v>189</v>
      </c>
      <c r="AY9" s="331" t="s">
        <v>190</v>
      </c>
      <c r="AZ9" s="352"/>
      <c r="BA9" s="331" t="s">
        <v>208</v>
      </c>
      <c r="BB9" s="356"/>
      <c r="BC9" s="331" t="s">
        <v>209</v>
      </c>
      <c r="BD9" s="331" t="s">
        <v>210</v>
      </c>
      <c r="BE9" s="331" t="s">
        <v>211</v>
      </c>
      <c r="BF9" s="331" t="s">
        <v>212</v>
      </c>
      <c r="BG9" s="331" t="s">
        <v>213</v>
      </c>
      <c r="BH9" s="331" t="s">
        <v>214</v>
      </c>
      <c r="BI9" s="331" t="s">
        <v>210</v>
      </c>
      <c r="BJ9" s="331" t="s">
        <v>211</v>
      </c>
      <c r="BK9" s="331" t="s">
        <v>212</v>
      </c>
    </row>
    <row r="10" spans="2:63" s="124" customFormat="1" ht="60" x14ac:dyDescent="0.25">
      <c r="B10" s="331"/>
      <c r="C10" s="331"/>
      <c r="D10" s="331"/>
      <c r="E10" s="331"/>
      <c r="F10" s="331"/>
      <c r="G10" s="331"/>
      <c r="H10" s="331"/>
      <c r="I10" s="331"/>
      <c r="J10" s="331"/>
      <c r="K10" s="331"/>
      <c r="L10" s="331"/>
      <c r="M10" s="352"/>
      <c r="N10" s="331"/>
      <c r="O10" s="331"/>
      <c r="P10" s="331"/>
      <c r="Q10" s="352"/>
      <c r="R10" s="351"/>
      <c r="S10" s="331"/>
      <c r="T10" s="331"/>
      <c r="U10" s="331"/>
      <c r="V10" s="331"/>
      <c r="W10" s="128"/>
      <c r="X10" s="331"/>
      <c r="Y10" s="128"/>
      <c r="Z10" s="331"/>
      <c r="AA10" s="128"/>
      <c r="AB10" s="331"/>
      <c r="AC10" s="128"/>
      <c r="AD10" s="331"/>
      <c r="AE10" s="128"/>
      <c r="AF10" s="331"/>
      <c r="AG10" s="128"/>
      <c r="AH10" s="331"/>
      <c r="AI10" s="128"/>
      <c r="AJ10" s="331"/>
      <c r="AK10" s="331"/>
      <c r="AL10" s="331"/>
      <c r="AM10" s="331"/>
      <c r="AN10" s="130"/>
      <c r="AO10" s="331"/>
      <c r="AP10" s="331"/>
      <c r="AQ10" s="331"/>
      <c r="AR10" s="331"/>
      <c r="AS10" s="331"/>
      <c r="AT10" s="331"/>
      <c r="AU10" s="130"/>
      <c r="AV10" s="131" t="s">
        <v>215</v>
      </c>
      <c r="AW10" s="131" t="s">
        <v>216</v>
      </c>
      <c r="AX10" s="331"/>
      <c r="AY10" s="331"/>
      <c r="AZ10" s="352"/>
      <c r="BA10" s="331"/>
      <c r="BB10" s="351"/>
      <c r="BC10" s="331"/>
      <c r="BD10" s="331"/>
      <c r="BE10" s="331"/>
      <c r="BF10" s="331"/>
      <c r="BG10" s="331"/>
      <c r="BH10" s="331"/>
      <c r="BI10" s="331"/>
      <c r="BJ10" s="331"/>
      <c r="BK10" s="331"/>
    </row>
    <row r="11" spans="2:63" s="136" customFormat="1" ht="186.75" customHeight="1" x14ac:dyDescent="0.25">
      <c r="B11" s="357" t="s">
        <v>217</v>
      </c>
      <c r="C11" s="357">
        <v>1</v>
      </c>
      <c r="D11" s="360" t="s">
        <v>109</v>
      </c>
      <c r="E11" s="363" t="s">
        <v>218</v>
      </c>
      <c r="F11" s="357" t="s">
        <v>76</v>
      </c>
      <c r="G11" s="357" t="s">
        <v>219</v>
      </c>
      <c r="H11" s="357" t="s">
        <v>115</v>
      </c>
      <c r="I11" s="366" t="s">
        <v>220</v>
      </c>
      <c r="J11" s="366"/>
      <c r="K11" s="363" t="s">
        <v>111</v>
      </c>
      <c r="L11" s="363" t="s">
        <v>221</v>
      </c>
      <c r="M11" s="369" t="str">
        <f>IF(F11="gestion","impacto",IF(F11="corrupcion","impactocorrupcion",IF(F11="seguridad_de_la_informacion","impacto","")))</f>
        <v/>
      </c>
      <c r="N11" s="357" t="s">
        <v>222</v>
      </c>
      <c r="O11" s="357" t="s">
        <v>223</v>
      </c>
      <c r="P11" s="357" t="s">
        <v>74</v>
      </c>
      <c r="Q11" s="369" t="str">
        <f>O11&amp;P11</f>
        <v>ProbableModerado</v>
      </c>
      <c r="R11" s="379" t="str">
        <f>IFERROR(VLOOKUP(Q11,#REF!,2,FALSE),"")</f>
        <v/>
      </c>
      <c r="S11" s="379" t="s">
        <v>224</v>
      </c>
      <c r="T11" s="382" t="s">
        <v>225</v>
      </c>
      <c r="U11" s="382"/>
      <c r="V11" s="132" t="s">
        <v>45</v>
      </c>
      <c r="W11" s="133">
        <f t="shared" ref="W11:W24" si="0">IF(V11="Asignado",15,0)</f>
        <v>15</v>
      </c>
      <c r="X11" s="132" t="s">
        <v>47</v>
      </c>
      <c r="Y11" s="133">
        <f t="shared" ref="Y11:Y24" si="1">IF(X11="Adecuado",15,0)</f>
        <v>15</v>
      </c>
      <c r="Z11" s="132" t="s">
        <v>49</v>
      </c>
      <c r="AA11" s="133">
        <f t="shared" ref="AA11:AA24" si="2">IF(Z11="Oportuna",15,0)</f>
        <v>15</v>
      </c>
      <c r="AB11" s="132" t="s">
        <v>51</v>
      </c>
      <c r="AC11" s="133">
        <f t="shared" ref="AC11:AC24" si="3">IF(AB11="Prevenir",15,IF(AB11="Detectar",10,0))</f>
        <v>15</v>
      </c>
      <c r="AD11" s="132" t="s">
        <v>54</v>
      </c>
      <c r="AE11" s="133">
        <f t="shared" ref="AE11:AE24" si="4">IF(AD11="Confiable",15,0)</f>
        <v>15</v>
      </c>
      <c r="AF11" s="132" t="s">
        <v>56</v>
      </c>
      <c r="AG11" s="133">
        <f t="shared" ref="AG11:AG24" si="5">IF(AF11="Se investigan y resuelven oportunamente",15,0)</f>
        <v>15</v>
      </c>
      <c r="AH11" s="132" t="s">
        <v>58</v>
      </c>
      <c r="AI11" s="133">
        <f>IF(AH11="Completa",10,IF(AH11="incompleta",5,0))</f>
        <v>10</v>
      </c>
      <c r="AJ11" s="134">
        <f t="shared" ref="AJ11:AJ24" si="6">W11+Y11+AA11+AC11+AE11+AG11+AI11</f>
        <v>100</v>
      </c>
      <c r="AK11" s="134" t="str">
        <f>IF(AJ11&gt;=96,"Fuerte",IF(AJ11&gt;=86,"Moderado",IF(AJ11&gt;=1,"Débil","")))</f>
        <v>Fuerte</v>
      </c>
      <c r="AL11" s="135" t="s">
        <v>226</v>
      </c>
      <c r="AM11" s="134" t="str">
        <f>IF(AL11="Siempre se ejecuta","Fuerte",IF(AL11="Algunas veces","Moderado",IF(AL11="no se ejecuta","Débil","")))</f>
        <v>Fuerte</v>
      </c>
      <c r="AN11" s="134" t="str">
        <f>AK11&amp;AM11</f>
        <v>FuerteFuerte</v>
      </c>
      <c r="AO11" s="134" t="str">
        <f>IFERROR(VLOOKUP(AN11,#REF!,3,FALSE),"")</f>
        <v/>
      </c>
      <c r="AP11" s="134" t="str">
        <f>IF(AO11="fuerte",100,IF(AO11="Moderado",50,IF(AO11="débil",0,"")))</f>
        <v/>
      </c>
      <c r="AQ11" s="370">
        <f>IFERROR(AVERAGE(AP11:AP14),0)</f>
        <v>0</v>
      </c>
      <c r="AR11" s="370" t="str">
        <f>IF(AQ11&gt;=100,"Fuerte",IF(AQ11&gt;=50,"Moderado",IF(AQ11&gt;=1,"Débil","")))</f>
        <v/>
      </c>
      <c r="AS11" s="373" t="s">
        <v>227</v>
      </c>
      <c r="AT11" s="373" t="s">
        <v>228</v>
      </c>
      <c r="AU11" s="370" t="str">
        <f>+AR11&amp;AS11&amp;AT11</f>
        <v>DirectamenteNo disminuye</v>
      </c>
      <c r="AV11" s="376">
        <f>IFERROR(VLOOKUP(AU11,#REF!,2,FALSE),0)</f>
        <v>0</v>
      </c>
      <c r="AW11" s="376">
        <f>IFERROR(VLOOKUP(AU11,#REF!,3,FALSE),0)</f>
        <v>0</v>
      </c>
      <c r="AX11" s="357" t="s">
        <v>229</v>
      </c>
      <c r="AY11" s="357" t="s">
        <v>74</v>
      </c>
      <c r="AZ11" s="369" t="str">
        <f>AX11&amp;AY11</f>
        <v>Rara vezModerado</v>
      </c>
      <c r="BA11" s="390" t="str">
        <f>IFERROR(VLOOKUP(AZ11,#REF!,2,FALSE),"")</f>
        <v/>
      </c>
      <c r="BB11" s="379" t="s">
        <v>224</v>
      </c>
      <c r="BC11" s="384" t="s">
        <v>230</v>
      </c>
      <c r="BD11" s="384" t="s">
        <v>231</v>
      </c>
      <c r="BE11" s="384" t="s">
        <v>232</v>
      </c>
      <c r="BF11" s="387" t="s">
        <v>233</v>
      </c>
      <c r="BG11" s="387" t="s">
        <v>234</v>
      </c>
      <c r="BH11" s="384" t="s">
        <v>235</v>
      </c>
      <c r="BI11" s="384" t="s">
        <v>236</v>
      </c>
      <c r="BJ11" s="384" t="s">
        <v>237</v>
      </c>
      <c r="BK11" s="387" t="s">
        <v>238</v>
      </c>
    </row>
    <row r="12" spans="2:63" s="136" customFormat="1" ht="139.5" customHeight="1" x14ac:dyDescent="0.25">
      <c r="B12" s="358"/>
      <c r="C12" s="358"/>
      <c r="D12" s="361"/>
      <c r="E12" s="364"/>
      <c r="F12" s="358"/>
      <c r="G12" s="358"/>
      <c r="H12" s="358"/>
      <c r="I12" s="367"/>
      <c r="J12" s="367"/>
      <c r="K12" s="364"/>
      <c r="L12" s="364"/>
      <c r="M12" s="369"/>
      <c r="N12" s="358"/>
      <c r="O12" s="358"/>
      <c r="P12" s="358"/>
      <c r="Q12" s="369"/>
      <c r="R12" s="380"/>
      <c r="S12" s="380"/>
      <c r="T12" s="383" t="s">
        <v>142</v>
      </c>
      <c r="U12" s="383"/>
      <c r="V12" s="132" t="s">
        <v>45</v>
      </c>
      <c r="W12" s="133">
        <f t="shared" si="0"/>
        <v>15</v>
      </c>
      <c r="X12" s="132" t="s">
        <v>47</v>
      </c>
      <c r="Y12" s="133">
        <f t="shared" si="1"/>
        <v>15</v>
      </c>
      <c r="Z12" s="132" t="s">
        <v>49</v>
      </c>
      <c r="AA12" s="133">
        <f t="shared" si="2"/>
        <v>15</v>
      </c>
      <c r="AB12" s="132" t="s">
        <v>51</v>
      </c>
      <c r="AC12" s="133">
        <f t="shared" si="3"/>
        <v>15</v>
      </c>
      <c r="AD12" s="132" t="s">
        <v>54</v>
      </c>
      <c r="AE12" s="133">
        <f t="shared" si="4"/>
        <v>15</v>
      </c>
      <c r="AF12" s="132" t="s">
        <v>56</v>
      </c>
      <c r="AG12" s="133">
        <f t="shared" si="5"/>
        <v>15</v>
      </c>
      <c r="AH12" s="132" t="s">
        <v>58</v>
      </c>
      <c r="AI12" s="133">
        <f t="shared" ref="AI12:AI16" si="7">IF(AH12="Completa",10,IF(AH12="incompleta",5,0))</f>
        <v>10</v>
      </c>
      <c r="AJ12" s="134">
        <f t="shared" si="6"/>
        <v>100</v>
      </c>
      <c r="AK12" s="134" t="str">
        <f>IF(AJ12&gt;=96,"Fuerte",IF(AJ12&gt;=86,"Moderado",IF(AJ12&gt;=1,"Débil","")))</f>
        <v>Fuerte</v>
      </c>
      <c r="AL12" s="135" t="s">
        <v>226</v>
      </c>
      <c r="AM12" s="134" t="str">
        <f t="shared" ref="AM12:AM16" si="8">IF(AL12="Siempre se ejecuta","Fuerte",IF(AL12="Algunas veces","Moderado",IF(AL12="no se ejecuta","Débil","")))</f>
        <v>Fuerte</v>
      </c>
      <c r="AN12" s="134" t="str">
        <f t="shared" ref="AN12:AN16" si="9">AK12&amp;AM12</f>
        <v>FuerteFuerte</v>
      </c>
      <c r="AO12" s="134" t="str">
        <f>IFERROR(VLOOKUP(AN12,#REF!,3,FALSE),"")</f>
        <v/>
      </c>
      <c r="AP12" s="134" t="str">
        <f t="shared" ref="AP12:AP16" si="10">IF(AO12="fuerte",100,IF(AO12="Moderado",50,IF(AO12="débil",0,"")))</f>
        <v/>
      </c>
      <c r="AQ12" s="371"/>
      <c r="AR12" s="371"/>
      <c r="AS12" s="374"/>
      <c r="AT12" s="374"/>
      <c r="AU12" s="371"/>
      <c r="AV12" s="377"/>
      <c r="AW12" s="377"/>
      <c r="AX12" s="358"/>
      <c r="AY12" s="358"/>
      <c r="AZ12" s="369"/>
      <c r="BA12" s="391"/>
      <c r="BB12" s="380"/>
      <c r="BC12" s="385"/>
      <c r="BD12" s="385"/>
      <c r="BE12" s="385"/>
      <c r="BF12" s="388"/>
      <c r="BG12" s="388"/>
      <c r="BH12" s="385"/>
      <c r="BI12" s="385"/>
      <c r="BJ12" s="385"/>
      <c r="BK12" s="388"/>
    </row>
    <row r="13" spans="2:63" s="136" customFormat="1" ht="132.75" customHeight="1" x14ac:dyDescent="0.25">
      <c r="B13" s="358"/>
      <c r="C13" s="358"/>
      <c r="D13" s="361"/>
      <c r="E13" s="364"/>
      <c r="F13" s="358"/>
      <c r="G13" s="358"/>
      <c r="H13" s="358"/>
      <c r="I13" s="367"/>
      <c r="J13" s="367"/>
      <c r="K13" s="364" t="s">
        <v>141</v>
      </c>
      <c r="L13" s="364"/>
      <c r="M13" s="369"/>
      <c r="N13" s="358"/>
      <c r="O13" s="358"/>
      <c r="P13" s="358"/>
      <c r="Q13" s="369"/>
      <c r="R13" s="380"/>
      <c r="S13" s="380"/>
      <c r="T13" s="383" t="s">
        <v>143</v>
      </c>
      <c r="U13" s="383"/>
      <c r="V13" s="132" t="s">
        <v>45</v>
      </c>
      <c r="W13" s="133">
        <f t="shared" si="0"/>
        <v>15</v>
      </c>
      <c r="X13" s="132" t="s">
        <v>47</v>
      </c>
      <c r="Y13" s="133">
        <f t="shared" si="1"/>
        <v>15</v>
      </c>
      <c r="Z13" s="132" t="s">
        <v>49</v>
      </c>
      <c r="AA13" s="133">
        <f t="shared" si="2"/>
        <v>15</v>
      </c>
      <c r="AB13" s="132" t="s">
        <v>51</v>
      </c>
      <c r="AC13" s="133">
        <f t="shared" si="3"/>
        <v>15</v>
      </c>
      <c r="AD13" s="132" t="s">
        <v>54</v>
      </c>
      <c r="AE13" s="133">
        <f t="shared" si="4"/>
        <v>15</v>
      </c>
      <c r="AF13" s="132" t="s">
        <v>56</v>
      </c>
      <c r="AG13" s="133">
        <f t="shared" si="5"/>
        <v>15</v>
      </c>
      <c r="AH13" s="132" t="s">
        <v>58</v>
      </c>
      <c r="AI13" s="133">
        <f t="shared" si="7"/>
        <v>10</v>
      </c>
      <c r="AJ13" s="134">
        <f t="shared" si="6"/>
        <v>100</v>
      </c>
      <c r="AK13" s="134" t="str">
        <f t="shared" ref="AK13:AK14" si="11">IF(AJ13&gt;=96,"Fuerte",IF(AJ13&gt;=86,"Moderado",IF(AJ13&gt;=1,"Débil","")))</f>
        <v>Fuerte</v>
      </c>
      <c r="AL13" s="135" t="s">
        <v>226</v>
      </c>
      <c r="AM13" s="134" t="str">
        <f t="shared" si="8"/>
        <v>Fuerte</v>
      </c>
      <c r="AN13" s="134" t="str">
        <f t="shared" si="9"/>
        <v>FuerteFuerte</v>
      </c>
      <c r="AO13" s="134" t="str">
        <f>IFERROR(VLOOKUP(AN13,#REF!,3,FALSE),"")</f>
        <v/>
      </c>
      <c r="AP13" s="134" t="str">
        <f t="shared" si="10"/>
        <v/>
      </c>
      <c r="AQ13" s="371"/>
      <c r="AR13" s="371"/>
      <c r="AS13" s="374"/>
      <c r="AT13" s="374"/>
      <c r="AU13" s="371"/>
      <c r="AV13" s="377"/>
      <c r="AW13" s="377"/>
      <c r="AX13" s="358"/>
      <c r="AY13" s="358"/>
      <c r="AZ13" s="369"/>
      <c r="BA13" s="391"/>
      <c r="BB13" s="380"/>
      <c r="BC13" s="385"/>
      <c r="BD13" s="385"/>
      <c r="BE13" s="385"/>
      <c r="BF13" s="388"/>
      <c r="BG13" s="388"/>
      <c r="BH13" s="385"/>
      <c r="BI13" s="385"/>
      <c r="BJ13" s="385"/>
      <c r="BK13" s="388"/>
    </row>
    <row r="14" spans="2:63" s="136" customFormat="1" ht="154.5" customHeight="1" x14ac:dyDescent="0.25">
      <c r="B14" s="358"/>
      <c r="C14" s="358"/>
      <c r="D14" s="361"/>
      <c r="E14" s="364"/>
      <c r="F14" s="358"/>
      <c r="G14" s="358"/>
      <c r="H14" s="358"/>
      <c r="I14" s="367"/>
      <c r="J14" s="367"/>
      <c r="K14" s="364"/>
      <c r="L14" s="364"/>
      <c r="M14" s="369"/>
      <c r="N14" s="358"/>
      <c r="O14" s="358"/>
      <c r="P14" s="358"/>
      <c r="Q14" s="369"/>
      <c r="R14" s="380"/>
      <c r="S14" s="380"/>
      <c r="T14" s="383" t="s">
        <v>144</v>
      </c>
      <c r="U14" s="383"/>
      <c r="V14" s="132" t="s">
        <v>45</v>
      </c>
      <c r="W14" s="133">
        <f t="shared" si="0"/>
        <v>15</v>
      </c>
      <c r="X14" s="132" t="s">
        <v>47</v>
      </c>
      <c r="Y14" s="133">
        <f t="shared" si="1"/>
        <v>15</v>
      </c>
      <c r="Z14" s="132" t="s">
        <v>49</v>
      </c>
      <c r="AA14" s="133">
        <f t="shared" si="2"/>
        <v>15</v>
      </c>
      <c r="AB14" s="132" t="s">
        <v>51</v>
      </c>
      <c r="AC14" s="133">
        <f t="shared" si="3"/>
        <v>15</v>
      </c>
      <c r="AD14" s="132" t="s">
        <v>54</v>
      </c>
      <c r="AE14" s="133">
        <f t="shared" si="4"/>
        <v>15</v>
      </c>
      <c r="AF14" s="132" t="s">
        <v>56</v>
      </c>
      <c r="AG14" s="133">
        <f t="shared" si="5"/>
        <v>15</v>
      </c>
      <c r="AH14" s="132" t="s">
        <v>58</v>
      </c>
      <c r="AI14" s="133">
        <f t="shared" si="7"/>
        <v>10</v>
      </c>
      <c r="AJ14" s="134">
        <f t="shared" si="6"/>
        <v>100</v>
      </c>
      <c r="AK14" s="134" t="str">
        <f t="shared" si="11"/>
        <v>Fuerte</v>
      </c>
      <c r="AL14" s="135" t="s">
        <v>226</v>
      </c>
      <c r="AM14" s="134" t="str">
        <f t="shared" si="8"/>
        <v>Fuerte</v>
      </c>
      <c r="AN14" s="134" t="str">
        <f t="shared" si="9"/>
        <v>FuerteFuerte</v>
      </c>
      <c r="AO14" s="134" t="str">
        <f>IFERROR(VLOOKUP(AN14,#REF!,3,FALSE),"")</f>
        <v/>
      </c>
      <c r="AP14" s="134" t="str">
        <f t="shared" si="10"/>
        <v/>
      </c>
      <c r="AQ14" s="371"/>
      <c r="AR14" s="371"/>
      <c r="AS14" s="374"/>
      <c r="AT14" s="374"/>
      <c r="AU14" s="372"/>
      <c r="AV14" s="377"/>
      <c r="AW14" s="377"/>
      <c r="AX14" s="358"/>
      <c r="AY14" s="358"/>
      <c r="AZ14" s="369"/>
      <c r="BA14" s="391"/>
      <c r="BB14" s="380"/>
      <c r="BC14" s="385"/>
      <c r="BD14" s="385"/>
      <c r="BE14" s="385"/>
      <c r="BF14" s="388"/>
      <c r="BG14" s="388"/>
      <c r="BH14" s="385"/>
      <c r="BI14" s="385"/>
      <c r="BJ14" s="385"/>
      <c r="BK14" s="388"/>
    </row>
    <row r="15" spans="2:63" s="136" customFormat="1" ht="184.5" customHeight="1" x14ac:dyDescent="0.25">
      <c r="B15" s="358"/>
      <c r="C15" s="358"/>
      <c r="D15" s="361"/>
      <c r="E15" s="364"/>
      <c r="F15" s="358"/>
      <c r="G15" s="358"/>
      <c r="H15" s="358"/>
      <c r="I15" s="367"/>
      <c r="J15" s="367"/>
      <c r="K15" s="364" t="s">
        <v>112</v>
      </c>
      <c r="L15" s="364"/>
      <c r="M15" s="369"/>
      <c r="N15" s="358"/>
      <c r="O15" s="358"/>
      <c r="P15" s="358"/>
      <c r="Q15" s="369"/>
      <c r="R15" s="380"/>
      <c r="S15" s="380"/>
      <c r="T15" s="383" t="s">
        <v>239</v>
      </c>
      <c r="U15" s="383"/>
      <c r="V15" s="132" t="s">
        <v>45</v>
      </c>
      <c r="W15" s="133">
        <f t="shared" si="0"/>
        <v>15</v>
      </c>
      <c r="X15" s="132" t="s">
        <v>47</v>
      </c>
      <c r="Y15" s="133">
        <f t="shared" si="1"/>
        <v>15</v>
      </c>
      <c r="Z15" s="132" t="s">
        <v>49</v>
      </c>
      <c r="AA15" s="133">
        <f t="shared" si="2"/>
        <v>15</v>
      </c>
      <c r="AB15" s="132" t="s">
        <v>51</v>
      </c>
      <c r="AC15" s="133">
        <f t="shared" si="3"/>
        <v>15</v>
      </c>
      <c r="AD15" s="132" t="s">
        <v>54</v>
      </c>
      <c r="AE15" s="133">
        <f t="shared" si="4"/>
        <v>15</v>
      </c>
      <c r="AF15" s="132" t="s">
        <v>56</v>
      </c>
      <c r="AG15" s="133">
        <f t="shared" si="5"/>
        <v>15</v>
      </c>
      <c r="AH15" s="132" t="s">
        <v>58</v>
      </c>
      <c r="AI15" s="133">
        <f t="shared" si="7"/>
        <v>10</v>
      </c>
      <c r="AJ15" s="134">
        <f t="shared" si="6"/>
        <v>100</v>
      </c>
      <c r="AK15" s="134" t="str">
        <f>IF(AJ15&gt;=96,"Fuerte",IF(AJ15&gt;=86,"Moderado",IF(AJ15&gt;=1,"Débil","")))</f>
        <v>Fuerte</v>
      </c>
      <c r="AL15" s="135" t="s">
        <v>226</v>
      </c>
      <c r="AM15" s="134" t="str">
        <f t="shared" si="8"/>
        <v>Fuerte</v>
      </c>
      <c r="AN15" s="134" t="str">
        <f t="shared" si="9"/>
        <v>FuerteFuerte</v>
      </c>
      <c r="AO15" s="134" t="str">
        <f>IFERROR(VLOOKUP(AN15,#REF!,3,FALSE),"")</f>
        <v/>
      </c>
      <c r="AP15" s="134" t="str">
        <f t="shared" si="10"/>
        <v/>
      </c>
      <c r="AQ15" s="371"/>
      <c r="AR15" s="371"/>
      <c r="AS15" s="374"/>
      <c r="AT15" s="374"/>
      <c r="AU15" s="371"/>
      <c r="AV15" s="377"/>
      <c r="AW15" s="377"/>
      <c r="AX15" s="358"/>
      <c r="AY15" s="358"/>
      <c r="AZ15" s="369"/>
      <c r="BA15" s="391"/>
      <c r="BB15" s="380"/>
      <c r="BC15" s="385"/>
      <c r="BD15" s="385"/>
      <c r="BE15" s="385"/>
      <c r="BF15" s="388"/>
      <c r="BG15" s="388"/>
      <c r="BH15" s="385"/>
      <c r="BI15" s="385"/>
      <c r="BJ15" s="385"/>
      <c r="BK15" s="388"/>
    </row>
    <row r="16" spans="2:63" s="136" customFormat="1" ht="132" customHeight="1" x14ac:dyDescent="0.25">
      <c r="B16" s="358"/>
      <c r="C16" s="358"/>
      <c r="D16" s="361"/>
      <c r="E16" s="364"/>
      <c r="F16" s="358"/>
      <c r="G16" s="358"/>
      <c r="H16" s="358"/>
      <c r="I16" s="367"/>
      <c r="J16" s="367"/>
      <c r="K16" s="364"/>
      <c r="L16" s="364"/>
      <c r="M16" s="369"/>
      <c r="N16" s="358"/>
      <c r="O16" s="358"/>
      <c r="P16" s="358"/>
      <c r="Q16" s="369"/>
      <c r="R16" s="380"/>
      <c r="S16" s="380"/>
      <c r="T16" s="383" t="s">
        <v>145</v>
      </c>
      <c r="U16" s="383"/>
      <c r="V16" s="132" t="s">
        <v>45</v>
      </c>
      <c r="W16" s="133">
        <f t="shared" si="0"/>
        <v>15</v>
      </c>
      <c r="X16" s="132" t="s">
        <v>47</v>
      </c>
      <c r="Y16" s="133">
        <f t="shared" si="1"/>
        <v>15</v>
      </c>
      <c r="Z16" s="132" t="s">
        <v>49</v>
      </c>
      <c r="AA16" s="133">
        <f t="shared" si="2"/>
        <v>15</v>
      </c>
      <c r="AB16" s="132" t="s">
        <v>51</v>
      </c>
      <c r="AC16" s="133">
        <f t="shared" si="3"/>
        <v>15</v>
      </c>
      <c r="AD16" s="132" t="s">
        <v>54</v>
      </c>
      <c r="AE16" s="133">
        <f t="shared" si="4"/>
        <v>15</v>
      </c>
      <c r="AF16" s="132" t="s">
        <v>56</v>
      </c>
      <c r="AG16" s="133">
        <f t="shared" si="5"/>
        <v>15</v>
      </c>
      <c r="AH16" s="132" t="s">
        <v>58</v>
      </c>
      <c r="AI16" s="133">
        <f t="shared" si="7"/>
        <v>10</v>
      </c>
      <c r="AJ16" s="134">
        <f t="shared" si="6"/>
        <v>100</v>
      </c>
      <c r="AK16" s="134" t="str">
        <f t="shared" ref="AK16" si="12">IF(AJ16&gt;=96,"Fuerte",IF(AJ16&gt;=86,"Moderado",IF(AJ16&gt;=1,"Débil","")))</f>
        <v>Fuerte</v>
      </c>
      <c r="AL16" s="135" t="s">
        <v>226</v>
      </c>
      <c r="AM16" s="134" t="str">
        <f t="shared" si="8"/>
        <v>Fuerte</v>
      </c>
      <c r="AN16" s="134" t="str">
        <f t="shared" si="9"/>
        <v>FuerteFuerte</v>
      </c>
      <c r="AO16" s="134" t="str">
        <f>IFERROR(VLOOKUP(AN16,#REF!,3,FALSE),"")</f>
        <v/>
      </c>
      <c r="AP16" s="134" t="str">
        <f t="shared" si="10"/>
        <v/>
      </c>
      <c r="AQ16" s="371"/>
      <c r="AR16" s="371"/>
      <c r="AS16" s="374"/>
      <c r="AT16" s="374"/>
      <c r="AU16" s="372"/>
      <c r="AV16" s="377"/>
      <c r="AW16" s="377"/>
      <c r="AX16" s="358"/>
      <c r="AY16" s="358"/>
      <c r="AZ16" s="369"/>
      <c r="BA16" s="391"/>
      <c r="BB16" s="380"/>
      <c r="BC16" s="385"/>
      <c r="BD16" s="385"/>
      <c r="BE16" s="385"/>
      <c r="BF16" s="388"/>
      <c r="BG16" s="388"/>
      <c r="BH16" s="385"/>
      <c r="BI16" s="385"/>
      <c r="BJ16" s="385"/>
      <c r="BK16" s="388"/>
    </row>
    <row r="17" spans="2:63" s="136" customFormat="1" ht="111.75" customHeight="1" x14ac:dyDescent="0.25">
      <c r="B17" s="359"/>
      <c r="C17" s="359"/>
      <c r="D17" s="362"/>
      <c r="E17" s="365"/>
      <c r="F17" s="359"/>
      <c r="G17" s="359"/>
      <c r="H17" s="359"/>
      <c r="I17" s="368"/>
      <c r="J17" s="368"/>
      <c r="K17" s="365"/>
      <c r="L17" s="365"/>
      <c r="M17" s="133" t="str">
        <f t="shared" ref="M17:M18" si="13">IF(F17="gestion","impacto",IF(F17="corrupcion","impactocorrupcion",IF(F17="seguridad_de_la_informacion","impacto","")))</f>
        <v/>
      </c>
      <c r="N17" s="359"/>
      <c r="O17" s="359"/>
      <c r="P17" s="359"/>
      <c r="Q17" s="133" t="str">
        <f t="shared" ref="Q17:Q18" si="14">O17&amp;P17</f>
        <v/>
      </c>
      <c r="R17" s="381"/>
      <c r="S17" s="381"/>
      <c r="T17" s="383" t="s">
        <v>146</v>
      </c>
      <c r="U17" s="383"/>
      <c r="V17" s="132" t="s">
        <v>45</v>
      </c>
      <c r="W17" s="133">
        <f t="shared" si="0"/>
        <v>15</v>
      </c>
      <c r="X17" s="132" t="s">
        <v>47</v>
      </c>
      <c r="Y17" s="133">
        <f t="shared" si="1"/>
        <v>15</v>
      </c>
      <c r="Z17" s="132" t="s">
        <v>49</v>
      </c>
      <c r="AA17" s="133">
        <f t="shared" si="2"/>
        <v>15</v>
      </c>
      <c r="AB17" s="132" t="s">
        <v>51</v>
      </c>
      <c r="AC17" s="133">
        <f t="shared" si="3"/>
        <v>15</v>
      </c>
      <c r="AD17" s="132" t="s">
        <v>54</v>
      </c>
      <c r="AE17" s="133">
        <f t="shared" si="4"/>
        <v>15</v>
      </c>
      <c r="AF17" s="132" t="s">
        <v>56</v>
      </c>
      <c r="AG17" s="133">
        <f t="shared" si="5"/>
        <v>15</v>
      </c>
      <c r="AH17" s="132" t="s">
        <v>58</v>
      </c>
      <c r="AI17" s="133">
        <f>IF(AH17="Completa",10,IF(AH17="incompleta",5,0))</f>
        <v>10</v>
      </c>
      <c r="AJ17" s="134">
        <f t="shared" si="6"/>
        <v>100</v>
      </c>
      <c r="AK17" s="134" t="str">
        <f>IF(AJ17&gt;=96,"Fuerte",IF(AJ17&gt;=86,"Moderado",IF(AJ17&gt;=1,"Débil","")))</f>
        <v>Fuerte</v>
      </c>
      <c r="AL17" s="135" t="s">
        <v>226</v>
      </c>
      <c r="AM17" s="134" t="str">
        <f>IF(AL17="Siempre se ejecuta","Fuerte",IF(AL17="Algunas veces","Moderado",IF(AL17="no se ejecuta","Débil","")))</f>
        <v>Fuerte</v>
      </c>
      <c r="AN17" s="134" t="str">
        <f>AK17&amp;AM17</f>
        <v>FuerteFuerte</v>
      </c>
      <c r="AO17" s="134" t="str">
        <f>IFERROR(VLOOKUP(AN17,#REF!,3,FALSE),"")</f>
        <v/>
      </c>
      <c r="AP17" s="134" t="str">
        <f>IF(AO17="fuerte",100,IF(AO17="Moderado",50,IF(AO17="débil",0,"")))</f>
        <v/>
      </c>
      <c r="AQ17" s="372"/>
      <c r="AR17" s="372"/>
      <c r="AS17" s="375"/>
      <c r="AT17" s="375"/>
      <c r="AU17" s="134" t="str">
        <f>+AR17&amp;AS17&amp;AT17</f>
        <v/>
      </c>
      <c r="AV17" s="378"/>
      <c r="AW17" s="378"/>
      <c r="AX17" s="359"/>
      <c r="AY17" s="359"/>
      <c r="AZ17" s="133" t="str">
        <f>AX17&amp;AY17</f>
        <v/>
      </c>
      <c r="BA17" s="392"/>
      <c r="BB17" s="381"/>
      <c r="BC17" s="386"/>
      <c r="BD17" s="386"/>
      <c r="BE17" s="386"/>
      <c r="BF17" s="389"/>
      <c r="BG17" s="389"/>
      <c r="BH17" s="386"/>
      <c r="BI17" s="386"/>
      <c r="BJ17" s="386"/>
      <c r="BK17" s="389"/>
    </row>
    <row r="18" spans="2:63" s="136" customFormat="1" ht="111" customHeight="1" x14ac:dyDescent="0.25">
      <c r="B18" s="357" t="s">
        <v>217</v>
      </c>
      <c r="C18" s="357">
        <v>2</v>
      </c>
      <c r="D18" s="383" t="s">
        <v>240</v>
      </c>
      <c r="E18" s="397" t="s">
        <v>241</v>
      </c>
      <c r="F18" s="396" t="s">
        <v>76</v>
      </c>
      <c r="G18" s="396" t="s">
        <v>219</v>
      </c>
      <c r="H18" s="393" t="s">
        <v>115</v>
      </c>
      <c r="I18" s="394"/>
      <c r="J18" s="394"/>
      <c r="K18" s="137" t="s">
        <v>242</v>
      </c>
      <c r="L18" s="363" t="s">
        <v>243</v>
      </c>
      <c r="M18" s="395" t="str">
        <f t="shared" si="13"/>
        <v/>
      </c>
      <c r="N18" s="359"/>
      <c r="O18" s="359" t="s">
        <v>222</v>
      </c>
      <c r="P18" s="359" t="s">
        <v>244</v>
      </c>
      <c r="Q18" s="395" t="str">
        <f t="shared" si="14"/>
        <v>PosibleMenor</v>
      </c>
      <c r="R18" s="381" t="str">
        <f>IFERROR(VLOOKUP(Q18,#REF!,2,FALSE),"")</f>
        <v/>
      </c>
      <c r="S18" s="381" t="s">
        <v>224</v>
      </c>
      <c r="T18" s="383" t="s">
        <v>245</v>
      </c>
      <c r="U18" s="383"/>
      <c r="V18" s="132" t="s">
        <v>45</v>
      </c>
      <c r="W18" s="133">
        <f t="shared" si="0"/>
        <v>15</v>
      </c>
      <c r="X18" s="132" t="s">
        <v>47</v>
      </c>
      <c r="Y18" s="133">
        <f t="shared" si="1"/>
        <v>15</v>
      </c>
      <c r="Z18" s="132" t="s">
        <v>49</v>
      </c>
      <c r="AA18" s="133">
        <f t="shared" si="2"/>
        <v>15</v>
      </c>
      <c r="AB18" s="132" t="s">
        <v>51</v>
      </c>
      <c r="AC18" s="133">
        <f t="shared" si="3"/>
        <v>15</v>
      </c>
      <c r="AD18" s="132" t="s">
        <v>54</v>
      </c>
      <c r="AE18" s="133">
        <f t="shared" si="4"/>
        <v>15</v>
      </c>
      <c r="AF18" s="132" t="s">
        <v>56</v>
      </c>
      <c r="AG18" s="133">
        <f t="shared" si="5"/>
        <v>15</v>
      </c>
      <c r="AH18" s="132" t="s">
        <v>58</v>
      </c>
      <c r="AI18" s="133">
        <f>IF(AH18="Completa",10,IF(AH18="incompleta",5,0))</f>
        <v>10</v>
      </c>
      <c r="AJ18" s="134">
        <f t="shared" si="6"/>
        <v>100</v>
      </c>
      <c r="AK18" s="134" t="str">
        <f>IF(AJ18&gt;=96,"Fuerte",IF(AJ18&gt;=86,"Moderado",IF(AJ18&gt;=1,"Débil","")))</f>
        <v>Fuerte</v>
      </c>
      <c r="AL18" s="135" t="s">
        <v>226</v>
      </c>
      <c r="AM18" s="134" t="str">
        <f>IF(AL18="Siempre se ejecuta","Fuerte",IF(AL18="Algunas veces","Moderado",IF(AL18="no se ejecuta","Débil","")))</f>
        <v>Fuerte</v>
      </c>
      <c r="AN18" s="134" t="str">
        <f>AK18&amp;AM18</f>
        <v>FuerteFuerte</v>
      </c>
      <c r="AO18" s="134" t="str">
        <f>IFERROR(VLOOKUP(AN18,#REF!,3,FALSE),"")</f>
        <v/>
      </c>
      <c r="AP18" s="134" t="str">
        <f>IF(AO18="fuerte",100,IF(AO18="Moderado",50,IF(AO18="débil",0,"")))</f>
        <v/>
      </c>
      <c r="AQ18" s="399">
        <f>IFERROR(AVERAGE(AP18:AP20),0)</f>
        <v>0</v>
      </c>
      <c r="AR18" s="399" t="str">
        <f>IF(AQ18&gt;=100,"Fuerte",IF(AQ18&gt;=50,"Moderado",IF(AQ18&gt;=1,"Débil","")))</f>
        <v/>
      </c>
      <c r="AS18" s="398" t="s">
        <v>227</v>
      </c>
      <c r="AT18" s="398" t="s">
        <v>227</v>
      </c>
      <c r="AU18" s="399" t="str">
        <f>+AR18&amp;AS18&amp;AT18</f>
        <v>DirectamenteDirectamente</v>
      </c>
      <c r="AV18" s="400">
        <f>IFERROR(VLOOKUP(AU18,#REF!,2,FALSE),0)</f>
        <v>0</v>
      </c>
      <c r="AW18" s="400">
        <v>1</v>
      </c>
      <c r="AX18" s="396" t="s">
        <v>229</v>
      </c>
      <c r="AY18" s="396" t="s">
        <v>246</v>
      </c>
      <c r="AZ18" s="369" t="str">
        <f>AX18&amp;AY18</f>
        <v>Rara vezInsignificante</v>
      </c>
      <c r="BA18" s="411" t="str">
        <f>IFERROR(VLOOKUP(AZ18,#REF!,2,FALSE),"")</f>
        <v/>
      </c>
      <c r="BB18" s="412" t="s">
        <v>247</v>
      </c>
      <c r="BC18" s="408"/>
      <c r="BD18" s="402"/>
      <c r="BE18" s="402"/>
      <c r="BF18" s="405"/>
      <c r="BG18" s="405"/>
      <c r="BH18" s="408" t="s">
        <v>248</v>
      </c>
      <c r="BI18" s="402" t="s">
        <v>236</v>
      </c>
      <c r="BJ18" s="402" t="s">
        <v>237</v>
      </c>
      <c r="BK18" s="405" t="s">
        <v>249</v>
      </c>
    </row>
    <row r="19" spans="2:63" s="136" customFormat="1" ht="153" customHeight="1" x14ac:dyDescent="0.25">
      <c r="B19" s="358"/>
      <c r="C19" s="358"/>
      <c r="D19" s="383"/>
      <c r="E19" s="397"/>
      <c r="F19" s="396"/>
      <c r="G19" s="396"/>
      <c r="H19" s="393"/>
      <c r="I19" s="394"/>
      <c r="J19" s="394"/>
      <c r="K19" s="137" t="s">
        <v>250</v>
      </c>
      <c r="L19" s="364"/>
      <c r="M19" s="395"/>
      <c r="N19" s="359"/>
      <c r="O19" s="359"/>
      <c r="P19" s="359"/>
      <c r="Q19" s="395"/>
      <c r="R19" s="381"/>
      <c r="S19" s="381"/>
      <c r="T19" s="383" t="s">
        <v>251</v>
      </c>
      <c r="U19" s="383"/>
      <c r="V19" s="132" t="s">
        <v>45</v>
      </c>
      <c r="W19" s="133">
        <f t="shared" si="0"/>
        <v>15</v>
      </c>
      <c r="X19" s="132" t="s">
        <v>47</v>
      </c>
      <c r="Y19" s="133">
        <f t="shared" si="1"/>
        <v>15</v>
      </c>
      <c r="Z19" s="132" t="s">
        <v>49</v>
      </c>
      <c r="AA19" s="133">
        <f t="shared" si="2"/>
        <v>15</v>
      </c>
      <c r="AB19" s="132" t="s">
        <v>51</v>
      </c>
      <c r="AC19" s="133">
        <f t="shared" si="3"/>
        <v>15</v>
      </c>
      <c r="AD19" s="132" t="s">
        <v>54</v>
      </c>
      <c r="AE19" s="133">
        <f t="shared" si="4"/>
        <v>15</v>
      </c>
      <c r="AF19" s="132" t="s">
        <v>56</v>
      </c>
      <c r="AG19" s="133">
        <f t="shared" si="5"/>
        <v>15</v>
      </c>
      <c r="AH19" s="132" t="s">
        <v>58</v>
      </c>
      <c r="AI19" s="133">
        <f>IF(AH19="Completa",10,IF(AH19="incompleta",5,0))</f>
        <v>10</v>
      </c>
      <c r="AJ19" s="134">
        <f t="shared" si="6"/>
        <v>100</v>
      </c>
      <c r="AK19" s="134" t="str">
        <f>IF(AJ19&gt;=96,"Fuerte",IF(AJ19&gt;=86,"Moderado",IF(AJ19&gt;=1,"Débil","")))</f>
        <v>Fuerte</v>
      </c>
      <c r="AL19" s="135" t="s">
        <v>226</v>
      </c>
      <c r="AM19" s="134" t="str">
        <f>IF(AL19="Siempre se ejecuta","Fuerte",IF(AL19="Algunas veces","Moderado",IF(AL19="no se ejecuta","Débil","")))</f>
        <v>Fuerte</v>
      </c>
      <c r="AN19" s="134" t="str">
        <f>AK19&amp;AM19</f>
        <v>FuerteFuerte</v>
      </c>
      <c r="AO19" s="134" t="str">
        <f>IFERROR(VLOOKUP(AN19,#REF!,3,FALSE),"")</f>
        <v/>
      </c>
      <c r="AP19" s="134" t="str">
        <f>IF(AO19="fuerte",100,IF(AO19="Moderado",50,IF(AO19="débil",0,"")))</f>
        <v/>
      </c>
      <c r="AQ19" s="399"/>
      <c r="AR19" s="371"/>
      <c r="AS19" s="398"/>
      <c r="AT19" s="398"/>
      <c r="AU19" s="399"/>
      <c r="AV19" s="400"/>
      <c r="AW19" s="400"/>
      <c r="AX19" s="396"/>
      <c r="AY19" s="396"/>
      <c r="AZ19" s="369"/>
      <c r="BA19" s="411"/>
      <c r="BB19" s="412"/>
      <c r="BC19" s="409"/>
      <c r="BD19" s="403"/>
      <c r="BE19" s="403"/>
      <c r="BF19" s="406"/>
      <c r="BG19" s="406"/>
      <c r="BH19" s="409"/>
      <c r="BI19" s="403"/>
      <c r="BJ19" s="403"/>
      <c r="BK19" s="406"/>
    </row>
    <row r="20" spans="2:63" s="136" customFormat="1" ht="152.25" customHeight="1" x14ac:dyDescent="0.25">
      <c r="B20" s="359"/>
      <c r="C20" s="359"/>
      <c r="D20" s="383"/>
      <c r="E20" s="397"/>
      <c r="F20" s="396"/>
      <c r="G20" s="396"/>
      <c r="H20" s="393"/>
      <c r="I20" s="394"/>
      <c r="J20" s="394"/>
      <c r="K20" s="137" t="s">
        <v>252</v>
      </c>
      <c r="L20" s="365"/>
      <c r="M20" s="369"/>
      <c r="N20" s="396"/>
      <c r="O20" s="396"/>
      <c r="P20" s="396"/>
      <c r="Q20" s="369"/>
      <c r="R20" s="401"/>
      <c r="S20" s="401"/>
      <c r="T20" s="383" t="s">
        <v>151</v>
      </c>
      <c r="U20" s="383"/>
      <c r="V20" s="132" t="s">
        <v>45</v>
      </c>
      <c r="W20" s="133">
        <f t="shared" si="0"/>
        <v>15</v>
      </c>
      <c r="X20" s="132" t="s">
        <v>47</v>
      </c>
      <c r="Y20" s="133">
        <f t="shared" si="1"/>
        <v>15</v>
      </c>
      <c r="Z20" s="132" t="s">
        <v>49</v>
      </c>
      <c r="AA20" s="133">
        <f t="shared" si="2"/>
        <v>15</v>
      </c>
      <c r="AB20" s="132" t="s">
        <v>51</v>
      </c>
      <c r="AC20" s="133">
        <f t="shared" si="3"/>
        <v>15</v>
      </c>
      <c r="AD20" s="132" t="s">
        <v>54</v>
      </c>
      <c r="AE20" s="133">
        <f t="shared" si="4"/>
        <v>15</v>
      </c>
      <c r="AF20" s="132" t="s">
        <v>56</v>
      </c>
      <c r="AG20" s="133">
        <f t="shared" si="5"/>
        <v>15</v>
      </c>
      <c r="AH20" s="132" t="s">
        <v>58</v>
      </c>
      <c r="AI20" s="133">
        <f t="shared" ref="AI20" si="15">IF(AH20="Completa",10,IF(AH20="incompleta",5,0))</f>
        <v>10</v>
      </c>
      <c r="AJ20" s="134">
        <f t="shared" si="6"/>
        <v>100</v>
      </c>
      <c r="AK20" s="134" t="str">
        <f t="shared" ref="AK20" si="16">IF(AJ20&gt;=96,"Fuerte",IF(AJ20&gt;=86,"Moderado",IF(AJ20&gt;=1,"Débil","")))</f>
        <v>Fuerte</v>
      </c>
      <c r="AL20" s="135" t="s">
        <v>226</v>
      </c>
      <c r="AM20" s="134" t="str">
        <f t="shared" ref="AM20" si="17">IF(AL20="Siempre se ejecuta","Fuerte",IF(AL20="Algunas veces","Moderado",IF(AL20="no se ejecuta","Débil","")))</f>
        <v>Fuerte</v>
      </c>
      <c r="AN20" s="134" t="str">
        <f t="shared" ref="AN20" si="18">AK20&amp;AM20</f>
        <v>FuerteFuerte</v>
      </c>
      <c r="AO20" s="134" t="str">
        <f>IFERROR(VLOOKUP(AN20,#REF!,3,FALSE),"")</f>
        <v/>
      </c>
      <c r="AP20" s="134" t="str">
        <f t="shared" ref="AP20" si="19">IF(AO20="fuerte",100,IF(AO20="Moderado",50,IF(AO20="débil",0,"")))</f>
        <v/>
      </c>
      <c r="AQ20" s="399"/>
      <c r="AR20" s="372"/>
      <c r="AS20" s="398"/>
      <c r="AT20" s="398"/>
      <c r="AU20" s="399"/>
      <c r="AV20" s="400"/>
      <c r="AW20" s="400"/>
      <c r="AX20" s="396"/>
      <c r="AY20" s="396"/>
      <c r="AZ20" s="369"/>
      <c r="BA20" s="411"/>
      <c r="BB20" s="412"/>
      <c r="BC20" s="410"/>
      <c r="BD20" s="404"/>
      <c r="BE20" s="404"/>
      <c r="BF20" s="407"/>
      <c r="BG20" s="407"/>
      <c r="BH20" s="410"/>
      <c r="BI20" s="404"/>
      <c r="BJ20" s="404"/>
      <c r="BK20" s="407"/>
    </row>
    <row r="21" spans="2:63" s="136" customFormat="1" ht="132.75" customHeight="1" x14ac:dyDescent="0.25">
      <c r="B21" s="357" t="s">
        <v>217</v>
      </c>
      <c r="C21" s="357">
        <v>3</v>
      </c>
      <c r="D21" s="363" t="s">
        <v>149</v>
      </c>
      <c r="E21" s="363" t="s">
        <v>150</v>
      </c>
      <c r="F21" s="357" t="s">
        <v>77</v>
      </c>
      <c r="G21" s="357" t="s">
        <v>253</v>
      </c>
      <c r="H21" s="360" t="s">
        <v>115</v>
      </c>
      <c r="I21" s="366"/>
      <c r="J21" s="366"/>
      <c r="K21" s="363" t="s">
        <v>114</v>
      </c>
      <c r="L21" s="363" t="s">
        <v>254</v>
      </c>
      <c r="M21" s="133" t="str">
        <f>IF(F21="gestion","impacto",IF(F21="corrupcion","impactocorrupcion",IF(F21="seguridad_de_la_informacion","impacto","")))</f>
        <v/>
      </c>
      <c r="N21" s="413" t="s">
        <v>229</v>
      </c>
      <c r="O21" s="357" t="s">
        <v>222</v>
      </c>
      <c r="P21" s="357" t="s">
        <v>74</v>
      </c>
      <c r="Q21" s="138" t="str">
        <f t="shared" ref="Q21" si="20">O21&amp;P21</f>
        <v>PosibleModerado</v>
      </c>
      <c r="R21" s="379" t="str">
        <f>IFERROR(VLOOKUP(Q21,#REF!,2,FALSE),"")</f>
        <v/>
      </c>
      <c r="S21" s="379" t="s">
        <v>224</v>
      </c>
      <c r="T21" s="383" t="s">
        <v>151</v>
      </c>
      <c r="U21" s="383"/>
      <c r="V21" s="357" t="s">
        <v>45</v>
      </c>
      <c r="W21" s="133">
        <f t="shared" si="0"/>
        <v>15</v>
      </c>
      <c r="X21" s="357" t="s">
        <v>47</v>
      </c>
      <c r="Y21" s="133">
        <f t="shared" si="1"/>
        <v>15</v>
      </c>
      <c r="Z21" s="357" t="s">
        <v>49</v>
      </c>
      <c r="AA21" s="133">
        <f t="shared" si="2"/>
        <v>15</v>
      </c>
      <c r="AB21" s="357" t="s">
        <v>51</v>
      </c>
      <c r="AC21" s="133">
        <f t="shared" si="3"/>
        <v>15</v>
      </c>
      <c r="AD21" s="357" t="s">
        <v>54</v>
      </c>
      <c r="AE21" s="133">
        <f t="shared" si="4"/>
        <v>15</v>
      </c>
      <c r="AF21" s="357" t="s">
        <v>56</v>
      </c>
      <c r="AG21" s="133">
        <f t="shared" si="5"/>
        <v>15</v>
      </c>
      <c r="AH21" s="357" t="s">
        <v>58</v>
      </c>
      <c r="AI21" s="133">
        <f>IF(AH21="Completa",10,IF(AH21="incompleta",5,0))</f>
        <v>10</v>
      </c>
      <c r="AJ21" s="370">
        <f t="shared" si="6"/>
        <v>100</v>
      </c>
      <c r="AK21" s="370" t="str">
        <f>IF(AJ21&gt;=96,"Fuerte",IF(AJ21&gt;=86,"Moderado",IF(AJ21&gt;=1,"Débil","")))</f>
        <v>Fuerte</v>
      </c>
      <c r="AL21" s="373" t="s">
        <v>226</v>
      </c>
      <c r="AM21" s="370" t="str">
        <f>IF(AL21="Siempre se ejecuta","Fuerte",IF(AL21="Algunas veces","Moderado",IF(AL21="no se ejecuta","Débil","")))</f>
        <v>Fuerte</v>
      </c>
      <c r="AN21" s="134" t="str">
        <f>AK21&amp;AM21</f>
        <v>FuerteFuerte</v>
      </c>
      <c r="AO21" s="370" t="str">
        <f>IFERROR(VLOOKUP(AN21,#REF!,3,FALSE),"")</f>
        <v/>
      </c>
      <c r="AP21" s="370" t="str">
        <f>IF(AO21="fuerte",100,IF(AO21="Moderado",50,IF(AO21="débil",0,"")))</f>
        <v/>
      </c>
      <c r="AQ21" s="370">
        <f>IFERROR(AVERAGE(AP21),0)</f>
        <v>0</v>
      </c>
      <c r="AR21" s="370" t="str">
        <f>IF(AQ21&gt;=100,"Fuerte",IF(AQ21&gt;=50,"Moderado",IF(AQ21&gt;=1,"Débil","")))</f>
        <v/>
      </c>
      <c r="AS21" s="373" t="s">
        <v>227</v>
      </c>
      <c r="AT21" s="373" t="s">
        <v>228</v>
      </c>
      <c r="AU21" s="139" t="str">
        <f>+AR21&amp;AS21&amp;AT21</f>
        <v>DirectamenteNo disminuye</v>
      </c>
      <c r="AV21" s="376">
        <f>IFERROR(VLOOKUP(AU21,#REF!,2,FALSE),0)</f>
        <v>0</v>
      </c>
      <c r="AW21" s="376">
        <f>IFERROR(VLOOKUP(AU21,#REF!,3,FALSE),0)</f>
        <v>0</v>
      </c>
      <c r="AX21" s="357" t="s">
        <v>229</v>
      </c>
      <c r="AY21" s="357" t="s">
        <v>74</v>
      </c>
      <c r="AZ21" s="138" t="str">
        <f>AX21&amp;AY21</f>
        <v>Rara vezModerado</v>
      </c>
      <c r="BA21" s="390" t="str">
        <f>IFERROR(VLOOKUP(AZ21,#REF!,2,FALSE),"")</f>
        <v/>
      </c>
      <c r="BB21" s="402" t="s">
        <v>224</v>
      </c>
      <c r="BC21" s="408" t="s">
        <v>255</v>
      </c>
      <c r="BD21" s="402" t="s">
        <v>256</v>
      </c>
      <c r="BE21" s="402" t="s">
        <v>257</v>
      </c>
      <c r="BF21" s="405" t="s">
        <v>258</v>
      </c>
      <c r="BG21" s="405" t="s">
        <v>259</v>
      </c>
      <c r="BH21" s="408" t="s">
        <v>260</v>
      </c>
      <c r="BI21" s="408" t="s">
        <v>261</v>
      </c>
      <c r="BJ21" s="402" t="s">
        <v>262</v>
      </c>
      <c r="BK21" s="405" t="s">
        <v>263</v>
      </c>
    </row>
    <row r="22" spans="2:63" s="136" customFormat="1" ht="111.75" customHeight="1" x14ac:dyDescent="0.25">
      <c r="B22" s="359"/>
      <c r="C22" s="359"/>
      <c r="D22" s="365"/>
      <c r="E22" s="365"/>
      <c r="F22" s="359"/>
      <c r="G22" s="359"/>
      <c r="H22" s="362"/>
      <c r="I22" s="368"/>
      <c r="J22" s="368"/>
      <c r="K22" s="365"/>
      <c r="L22" s="365"/>
      <c r="M22" s="133" t="str">
        <f>IF(F22="gestion","impacto",IF(F22="corrupcion","impactocorrupcion",IF(F22="seguridad_de_la_informacion","impacto","")))</f>
        <v/>
      </c>
      <c r="N22" s="414"/>
      <c r="O22" s="359"/>
      <c r="P22" s="359"/>
      <c r="Q22" s="138"/>
      <c r="R22" s="381"/>
      <c r="S22" s="381"/>
      <c r="T22" s="383" t="s">
        <v>152</v>
      </c>
      <c r="U22" s="383"/>
      <c r="V22" s="359"/>
      <c r="W22" s="133">
        <f t="shared" si="0"/>
        <v>0</v>
      </c>
      <c r="X22" s="359"/>
      <c r="Y22" s="133">
        <f t="shared" si="1"/>
        <v>0</v>
      </c>
      <c r="Z22" s="359"/>
      <c r="AA22" s="133">
        <f t="shared" si="2"/>
        <v>0</v>
      </c>
      <c r="AB22" s="359"/>
      <c r="AC22" s="133">
        <f t="shared" si="3"/>
        <v>0</v>
      </c>
      <c r="AD22" s="359"/>
      <c r="AE22" s="133">
        <f t="shared" si="4"/>
        <v>0</v>
      </c>
      <c r="AF22" s="359"/>
      <c r="AG22" s="133">
        <f t="shared" si="5"/>
        <v>0</v>
      </c>
      <c r="AH22" s="359"/>
      <c r="AI22" s="133">
        <f t="shared" ref="AI22:AI23" si="21">IF(AH22="Completa",10,IF(AH22="incompleta",5,0))</f>
        <v>0</v>
      </c>
      <c r="AJ22" s="372"/>
      <c r="AK22" s="372"/>
      <c r="AL22" s="375"/>
      <c r="AM22" s="372"/>
      <c r="AN22" s="134" t="str">
        <f t="shared" ref="AN22:AN23" si="22">AK22&amp;AM22</f>
        <v/>
      </c>
      <c r="AO22" s="372"/>
      <c r="AP22" s="372"/>
      <c r="AQ22" s="372"/>
      <c r="AR22" s="372"/>
      <c r="AS22" s="375"/>
      <c r="AT22" s="375"/>
      <c r="AU22" s="139"/>
      <c r="AV22" s="378"/>
      <c r="AW22" s="378"/>
      <c r="AX22" s="359"/>
      <c r="AY22" s="359"/>
      <c r="AZ22" s="138"/>
      <c r="BA22" s="392"/>
      <c r="BB22" s="404"/>
      <c r="BC22" s="410"/>
      <c r="BD22" s="404"/>
      <c r="BE22" s="404"/>
      <c r="BF22" s="407"/>
      <c r="BG22" s="407"/>
      <c r="BH22" s="410"/>
      <c r="BI22" s="410"/>
      <c r="BJ22" s="404"/>
      <c r="BK22" s="407"/>
    </row>
    <row r="23" spans="2:63" s="136" customFormat="1" ht="140.25" customHeight="1" x14ac:dyDescent="0.25">
      <c r="B23" s="357" t="s">
        <v>217</v>
      </c>
      <c r="C23" s="357">
        <v>4</v>
      </c>
      <c r="D23" s="363" t="s">
        <v>264</v>
      </c>
      <c r="E23" s="363" t="s">
        <v>265</v>
      </c>
      <c r="F23" s="140" t="s">
        <v>266</v>
      </c>
      <c r="G23" s="140" t="s">
        <v>267</v>
      </c>
      <c r="H23" s="141" t="s">
        <v>268</v>
      </c>
      <c r="I23" s="142" t="s">
        <v>269</v>
      </c>
      <c r="J23" s="143" t="s">
        <v>270</v>
      </c>
      <c r="K23" s="137" t="s">
        <v>271</v>
      </c>
      <c r="L23" s="137" t="s">
        <v>272</v>
      </c>
      <c r="M23" s="133" t="str">
        <f>IF(F23="gestion","impacto",IF(F23="corrupcion","impactocorrupcion",IF(F23="seguridad_de_la_informacion","impacto","")))</f>
        <v>impacto</v>
      </c>
      <c r="N23" s="413" t="s">
        <v>229</v>
      </c>
      <c r="O23" s="357" t="s">
        <v>229</v>
      </c>
      <c r="P23" s="357" t="s">
        <v>74</v>
      </c>
      <c r="Q23" s="415" t="str">
        <f>O23&amp;P23</f>
        <v>Rara vezModerado</v>
      </c>
      <c r="R23" s="379" t="str">
        <f>IFERROR(VLOOKUP(Q23,#REF!,2,FALSE),"")</f>
        <v/>
      </c>
      <c r="S23" s="379" t="s">
        <v>224</v>
      </c>
      <c r="T23" s="397" t="s">
        <v>273</v>
      </c>
      <c r="U23" s="397"/>
      <c r="V23" s="357" t="s">
        <v>45</v>
      </c>
      <c r="W23" s="133">
        <f t="shared" si="0"/>
        <v>15</v>
      </c>
      <c r="X23" s="357" t="s">
        <v>47</v>
      </c>
      <c r="Y23" s="133">
        <f t="shared" si="1"/>
        <v>15</v>
      </c>
      <c r="Z23" s="132" t="s">
        <v>49</v>
      </c>
      <c r="AA23" s="133">
        <f t="shared" si="2"/>
        <v>15</v>
      </c>
      <c r="AB23" s="132" t="s">
        <v>51</v>
      </c>
      <c r="AC23" s="133">
        <f t="shared" si="3"/>
        <v>15</v>
      </c>
      <c r="AD23" s="132" t="s">
        <v>54</v>
      </c>
      <c r="AE23" s="133">
        <f t="shared" si="4"/>
        <v>15</v>
      </c>
      <c r="AF23" s="132" t="s">
        <v>56</v>
      </c>
      <c r="AG23" s="133">
        <f t="shared" si="5"/>
        <v>15</v>
      </c>
      <c r="AH23" s="132" t="s">
        <v>58</v>
      </c>
      <c r="AI23" s="144">
        <f t="shared" si="21"/>
        <v>10</v>
      </c>
      <c r="AJ23" s="145">
        <f t="shared" si="6"/>
        <v>100</v>
      </c>
      <c r="AK23" s="145" t="str">
        <f t="shared" ref="AK23" si="23">IF(AJ23&gt;=96,"Fuerte",IF(AJ23&gt;=86,"Moderado",IF(AJ23&gt;=1,"Débil","")))</f>
        <v>Fuerte</v>
      </c>
      <c r="AL23" s="146" t="s">
        <v>226</v>
      </c>
      <c r="AM23" s="145" t="str">
        <f t="shared" ref="AM23" si="24">IF(AL23="Siempre se ejecuta","Fuerte",IF(AL23="Algunas veces","Moderado",IF(AL23="no se ejecuta","Débil","")))</f>
        <v>Fuerte</v>
      </c>
      <c r="AN23" s="145" t="str">
        <f t="shared" si="22"/>
        <v>FuerteFuerte</v>
      </c>
      <c r="AO23" s="145" t="str">
        <f>IFERROR(VLOOKUP(AN23,#REF!,3,FALSE),"")</f>
        <v/>
      </c>
      <c r="AP23" s="145" t="str">
        <f t="shared" ref="AP23" si="25">IF(AO23="fuerte",100,IF(AO23="Moderado",50,IF(AO23="débil",0,"")))</f>
        <v/>
      </c>
      <c r="AQ23" s="370">
        <f>IFERROR(AVERAGE(AP23),0)</f>
        <v>0</v>
      </c>
      <c r="AR23" s="370" t="str">
        <f>IF(AQ23&gt;=100,"Fuerte",IF(AQ23&gt;=50,"Moderado",IF(AQ23&gt;=1,"Débil","")))</f>
        <v/>
      </c>
      <c r="AS23" s="373" t="s">
        <v>227</v>
      </c>
      <c r="AT23" s="373" t="s">
        <v>274</v>
      </c>
      <c r="AU23" s="147"/>
      <c r="AV23" s="376">
        <v>0</v>
      </c>
      <c r="AW23" s="376">
        <v>2</v>
      </c>
      <c r="AX23" s="357" t="s">
        <v>229</v>
      </c>
      <c r="AY23" s="357" t="s">
        <v>246</v>
      </c>
      <c r="AZ23" s="138" t="str">
        <f>AX23&amp;AY23</f>
        <v>Rara vezInsignificante</v>
      </c>
      <c r="BA23" s="411" t="str">
        <f>IFERROR(VLOOKUP(AZ23,#REF!,2,FALSE),"")</f>
        <v/>
      </c>
      <c r="BB23" s="402" t="s">
        <v>247</v>
      </c>
      <c r="BC23" s="402"/>
      <c r="BD23" s="402"/>
      <c r="BE23" s="402"/>
      <c r="BF23" s="408"/>
      <c r="BG23" s="405"/>
      <c r="BH23" s="408"/>
      <c r="BI23" s="402"/>
      <c r="BJ23" s="402"/>
      <c r="BK23" s="405"/>
    </row>
    <row r="24" spans="2:63" s="136" customFormat="1" ht="210" customHeight="1" x14ac:dyDescent="0.25">
      <c r="B24" s="359"/>
      <c r="C24" s="359"/>
      <c r="D24" s="365"/>
      <c r="E24" s="365"/>
      <c r="F24" s="140" t="s">
        <v>266</v>
      </c>
      <c r="G24" s="140" t="s">
        <v>275</v>
      </c>
      <c r="H24" s="140" t="s">
        <v>276</v>
      </c>
      <c r="I24" s="143" t="s">
        <v>277</v>
      </c>
      <c r="J24" s="143" t="s">
        <v>278</v>
      </c>
      <c r="K24" s="137" t="s">
        <v>279</v>
      </c>
      <c r="L24" s="137" t="s">
        <v>280</v>
      </c>
      <c r="M24" s="133" t="str">
        <f>IF(F24="gestion","impacto",IF(F24="corrupcion","impactocorrupcion",IF(F24="seguridad_de_la_informacion","impacto","")))</f>
        <v>impacto</v>
      </c>
      <c r="N24" s="414"/>
      <c r="O24" s="359"/>
      <c r="P24" s="359"/>
      <c r="Q24" s="395"/>
      <c r="R24" s="381"/>
      <c r="S24" s="381"/>
      <c r="T24" s="397" t="s">
        <v>281</v>
      </c>
      <c r="U24" s="397"/>
      <c r="V24" s="359"/>
      <c r="W24" s="133">
        <f t="shared" si="0"/>
        <v>0</v>
      </c>
      <c r="X24" s="359"/>
      <c r="Y24" s="133">
        <f t="shared" si="1"/>
        <v>0</v>
      </c>
      <c r="Z24" s="132" t="s">
        <v>49</v>
      </c>
      <c r="AA24" s="133">
        <f t="shared" si="2"/>
        <v>15</v>
      </c>
      <c r="AB24" s="132" t="s">
        <v>51</v>
      </c>
      <c r="AC24" s="133">
        <f t="shared" si="3"/>
        <v>15</v>
      </c>
      <c r="AD24" s="132" t="s">
        <v>54</v>
      </c>
      <c r="AE24" s="133">
        <f t="shared" si="4"/>
        <v>15</v>
      </c>
      <c r="AF24" s="132" t="s">
        <v>56</v>
      </c>
      <c r="AG24" s="133">
        <f t="shared" si="5"/>
        <v>15</v>
      </c>
      <c r="AH24" s="132" t="s">
        <v>58</v>
      </c>
      <c r="AI24" s="133">
        <f>IF(AH24="Completa",10,IF(AH24="incompleta",5,0))</f>
        <v>10</v>
      </c>
      <c r="AJ24" s="134">
        <f t="shared" si="6"/>
        <v>70</v>
      </c>
      <c r="AK24" s="134" t="str">
        <f>IF(AJ24&gt;=96,"Fuerte",IF(AJ24&gt;=86,"Moderado",IF(AJ24&gt;=1,"Débil","")))</f>
        <v>Débil</v>
      </c>
      <c r="AL24" s="135" t="s">
        <v>226</v>
      </c>
      <c r="AM24" s="134" t="str">
        <f>IF(AL24="Siempre se ejecuta","Fuerte",IF(AL24="Algunas veces","Moderado",IF(AL24="no se ejecuta","Débil","")))</f>
        <v>Fuerte</v>
      </c>
      <c r="AN24" s="134" t="str">
        <f>AK24&amp;AM24</f>
        <v>DébilFuerte</v>
      </c>
      <c r="AO24" s="134" t="str">
        <f>IFERROR(VLOOKUP(AN24,#REF!,3,FALSE),"")</f>
        <v/>
      </c>
      <c r="AP24" s="134" t="str">
        <f>IF(AO24="fuerte",100,IF(AO24="Moderado",50,IF(AO24="débil",0,"")))</f>
        <v/>
      </c>
      <c r="AQ24" s="372"/>
      <c r="AR24" s="372"/>
      <c r="AS24" s="375"/>
      <c r="AT24" s="375"/>
      <c r="AU24" s="139" t="str">
        <f>+AR24&amp;AS24&amp;AT24</f>
        <v/>
      </c>
      <c r="AV24" s="378"/>
      <c r="AW24" s="378"/>
      <c r="AX24" s="359"/>
      <c r="AY24" s="359"/>
      <c r="AZ24" s="138" t="str">
        <f>AX24&amp;AY24</f>
        <v/>
      </c>
      <c r="BA24" s="411"/>
      <c r="BB24" s="404"/>
      <c r="BC24" s="404"/>
      <c r="BD24" s="404"/>
      <c r="BE24" s="404"/>
      <c r="BF24" s="410"/>
      <c r="BG24" s="407"/>
      <c r="BH24" s="410"/>
      <c r="BI24" s="404"/>
      <c r="BJ24" s="404"/>
      <c r="BK24" s="407"/>
    </row>
    <row r="25" spans="2:63" s="124" customFormat="1" x14ac:dyDescent="0.25">
      <c r="B25" s="148"/>
      <c r="C25" s="148"/>
      <c r="D25" s="149"/>
      <c r="E25" s="149"/>
      <c r="F25" s="148"/>
      <c r="G25" s="148"/>
      <c r="H25" s="149"/>
      <c r="I25" s="149"/>
      <c r="J25" s="149"/>
      <c r="K25" s="148"/>
      <c r="L25" s="148"/>
      <c r="M25" s="148"/>
      <c r="N25" s="148"/>
      <c r="O25" s="148"/>
      <c r="P25" s="148"/>
      <c r="Q25" s="148"/>
      <c r="R25" s="125"/>
      <c r="S25" s="125"/>
      <c r="T25" s="149"/>
      <c r="U25" s="149"/>
      <c r="V25" s="148"/>
      <c r="W25" s="148"/>
      <c r="X25" s="148"/>
      <c r="Y25" s="148"/>
      <c r="Z25" s="148"/>
      <c r="AA25" s="148"/>
      <c r="AB25" s="148"/>
      <c r="AC25" s="148"/>
      <c r="AD25" s="148"/>
      <c r="AE25" s="148"/>
      <c r="AF25" s="148"/>
      <c r="AG25" s="148"/>
      <c r="AH25" s="148"/>
      <c r="AI25" s="148"/>
      <c r="AJ25" s="150"/>
      <c r="AK25" s="150"/>
      <c r="AL25" s="150"/>
      <c r="AM25" s="150"/>
      <c r="AN25" s="150"/>
      <c r="AO25" s="150"/>
      <c r="AP25" s="150"/>
      <c r="AQ25" s="150"/>
      <c r="AR25" s="150"/>
      <c r="AS25" s="150"/>
      <c r="AT25" s="150"/>
      <c r="AU25" s="150"/>
      <c r="AV25" s="150"/>
      <c r="AW25" s="150"/>
      <c r="AX25" s="148"/>
      <c r="AY25" s="148"/>
      <c r="AZ25" s="125"/>
      <c r="BA25" s="125"/>
      <c r="BB25" s="125"/>
      <c r="BC25" s="125"/>
      <c r="BD25" s="125"/>
      <c r="BE25" s="125"/>
      <c r="BF25" s="151"/>
      <c r="BG25" s="151"/>
      <c r="BH25" s="151"/>
    </row>
    <row r="26" spans="2:63" s="124" customFormat="1" x14ac:dyDescent="0.25">
      <c r="B26" s="148"/>
      <c r="C26" s="148"/>
      <c r="D26" s="149"/>
      <c r="E26" s="149"/>
      <c r="F26" s="148"/>
      <c r="G26" s="148"/>
      <c r="H26" s="149"/>
      <c r="I26" s="149"/>
      <c r="J26" s="149"/>
      <c r="K26" s="148"/>
      <c r="L26" s="148"/>
      <c r="M26" s="148"/>
      <c r="N26" s="148"/>
      <c r="O26" s="148"/>
      <c r="P26" s="148"/>
      <c r="Q26" s="148"/>
      <c r="R26" s="125"/>
      <c r="S26" s="125"/>
      <c r="T26" s="149"/>
      <c r="U26" s="149"/>
      <c r="V26" s="148"/>
      <c r="W26" s="148"/>
      <c r="X26" s="148"/>
      <c r="Y26" s="148"/>
      <c r="Z26" s="148"/>
      <c r="AA26" s="148"/>
      <c r="AB26" s="148"/>
      <c r="AC26" s="148"/>
      <c r="AD26" s="148"/>
      <c r="AE26" s="148"/>
      <c r="AF26" s="148"/>
      <c r="AG26" s="148"/>
      <c r="AH26" s="148"/>
      <c r="AI26" s="148"/>
      <c r="AJ26" s="150"/>
      <c r="AK26" s="150"/>
      <c r="AL26" s="150"/>
      <c r="AM26" s="150"/>
      <c r="AN26" s="150"/>
      <c r="AO26" s="150"/>
      <c r="AP26" s="150"/>
      <c r="AQ26" s="150"/>
      <c r="AR26" s="150"/>
      <c r="AS26" s="150"/>
      <c r="AT26" s="150"/>
      <c r="AU26" s="150"/>
      <c r="AV26" s="150"/>
      <c r="AW26" s="150"/>
      <c r="AX26" s="148"/>
      <c r="AY26" s="148"/>
      <c r="AZ26" s="125"/>
      <c r="BA26" s="125"/>
      <c r="BB26" s="125"/>
      <c r="BC26" s="125"/>
      <c r="BD26" s="125"/>
      <c r="BE26" s="125"/>
      <c r="BF26" s="151"/>
      <c r="BG26" s="151"/>
      <c r="BH26" s="151"/>
    </row>
    <row r="27" spans="2:63" s="124" customFormat="1" x14ac:dyDescent="0.25">
      <c r="D27" s="149"/>
      <c r="E27" s="149"/>
      <c r="F27" s="148"/>
      <c r="G27" s="148"/>
      <c r="H27" s="149"/>
      <c r="I27" s="149"/>
      <c r="J27" s="149"/>
      <c r="K27" s="148"/>
      <c r="L27" s="148"/>
      <c r="M27" s="148"/>
      <c r="N27" s="148"/>
      <c r="O27" s="148"/>
      <c r="P27" s="148"/>
      <c r="Q27" s="148"/>
      <c r="R27" s="125"/>
      <c r="S27" s="125"/>
      <c r="T27" s="149"/>
      <c r="U27" s="149"/>
      <c r="V27" s="148"/>
      <c r="W27" s="148"/>
      <c r="X27" s="148"/>
      <c r="Y27" s="148"/>
      <c r="Z27" s="148"/>
      <c r="AA27" s="148"/>
      <c r="AB27" s="148"/>
      <c r="AC27" s="148"/>
      <c r="AD27" s="148"/>
      <c r="AE27" s="148"/>
      <c r="AF27" s="148"/>
      <c r="AG27" s="148"/>
      <c r="AH27" s="148"/>
      <c r="AI27" s="148"/>
      <c r="AJ27" s="150"/>
      <c r="AK27" s="150"/>
      <c r="AL27" s="150"/>
      <c r="AM27" s="150"/>
      <c r="AN27" s="150"/>
      <c r="AO27" s="150"/>
      <c r="AP27" s="150"/>
      <c r="AQ27" s="150"/>
      <c r="AR27" s="150"/>
      <c r="AS27" s="150"/>
      <c r="AT27" s="150"/>
      <c r="AU27" s="150"/>
      <c r="AV27" s="150"/>
      <c r="AW27" s="150"/>
      <c r="AX27" s="148"/>
      <c r="AY27" s="148"/>
      <c r="AZ27" s="125"/>
      <c r="BA27" s="125"/>
      <c r="BB27" s="125"/>
      <c r="BC27" s="125"/>
      <c r="BD27" s="125"/>
      <c r="BE27" s="125"/>
      <c r="BF27" s="151"/>
      <c r="BG27" s="151"/>
      <c r="BH27" s="151"/>
    </row>
    <row r="28" spans="2:63" s="124" customFormat="1" x14ac:dyDescent="0.25">
      <c r="D28" s="149"/>
      <c r="E28" s="149"/>
      <c r="F28" s="148"/>
      <c r="G28" s="148"/>
      <c r="H28" s="149"/>
      <c r="I28" s="149"/>
      <c r="J28" s="149"/>
      <c r="K28" s="148"/>
      <c r="L28" s="148"/>
      <c r="M28" s="148"/>
      <c r="N28" s="148"/>
      <c r="O28" s="148"/>
      <c r="P28" s="148"/>
      <c r="Q28" s="148"/>
      <c r="R28" s="125"/>
      <c r="S28" s="125"/>
      <c r="T28" s="149"/>
      <c r="U28" s="149"/>
      <c r="V28" s="148"/>
      <c r="W28" s="148"/>
      <c r="X28" s="148"/>
      <c r="Y28" s="148"/>
      <c r="Z28" s="148"/>
      <c r="AA28" s="148"/>
      <c r="AB28" s="148"/>
      <c r="AC28" s="148"/>
      <c r="AD28" s="148"/>
      <c r="AE28" s="148"/>
      <c r="AF28" s="148"/>
      <c r="AG28" s="148"/>
      <c r="AH28" s="148"/>
      <c r="AI28" s="148"/>
      <c r="AJ28" s="150"/>
      <c r="AK28" s="150"/>
      <c r="AL28" s="150"/>
      <c r="AN28" s="150"/>
      <c r="AQ28" s="150"/>
      <c r="AR28" s="150"/>
      <c r="AS28" s="150"/>
      <c r="AT28" s="150"/>
      <c r="AU28" s="150"/>
      <c r="AV28" s="150"/>
      <c r="AW28" s="150"/>
      <c r="AX28" s="148"/>
      <c r="AY28" s="148"/>
      <c r="AZ28" s="125"/>
      <c r="BA28" s="125"/>
      <c r="BB28" s="125"/>
      <c r="BC28" s="125"/>
      <c r="BD28" s="125"/>
      <c r="BE28" s="125"/>
      <c r="BF28" s="151"/>
      <c r="BG28" s="151"/>
      <c r="BH28" s="151"/>
    </row>
    <row r="29" spans="2:63" x14ac:dyDescent="0.25">
      <c r="AS29" s="150"/>
    </row>
    <row r="30" spans="2:63" x14ac:dyDescent="0.25">
      <c r="E30" s="152"/>
      <c r="H30" s="152"/>
      <c r="I30" s="152"/>
      <c r="J30" s="152"/>
      <c r="AS30" s="150"/>
    </row>
    <row r="31" spans="2:63" x14ac:dyDescent="0.25">
      <c r="E31" s="152"/>
      <c r="H31" s="152"/>
      <c r="I31" s="152"/>
      <c r="J31" s="152"/>
    </row>
    <row r="32" spans="2:63" x14ac:dyDescent="0.25">
      <c r="E32" s="152"/>
      <c r="H32" s="152"/>
      <c r="I32" s="152"/>
      <c r="J32" s="152"/>
    </row>
    <row r="33" spans="5:10" x14ac:dyDescent="0.25">
      <c r="E33" s="152"/>
      <c r="H33" s="152"/>
      <c r="I33" s="152"/>
      <c r="J33" s="152"/>
    </row>
    <row r="34" spans="5:10" x14ac:dyDescent="0.25">
      <c r="E34" s="152"/>
      <c r="H34" s="152"/>
      <c r="I34" s="152"/>
      <c r="J34" s="152"/>
    </row>
    <row r="35" spans="5:10" x14ac:dyDescent="0.25">
      <c r="E35" s="152"/>
      <c r="H35" s="152"/>
      <c r="I35" s="152"/>
      <c r="J35" s="152"/>
    </row>
    <row r="36" spans="5:10" x14ac:dyDescent="0.25">
      <c r="E36" s="152"/>
      <c r="H36" s="152"/>
      <c r="I36" s="152"/>
      <c r="J36" s="152"/>
    </row>
    <row r="37" spans="5:10" x14ac:dyDescent="0.25">
      <c r="E37" s="152"/>
      <c r="H37" s="152"/>
      <c r="I37" s="152"/>
      <c r="J37" s="152"/>
    </row>
    <row r="38" spans="5:10" x14ac:dyDescent="0.25">
      <c r="E38" s="152"/>
      <c r="H38" s="152"/>
      <c r="I38" s="152"/>
      <c r="J38" s="152"/>
    </row>
    <row r="39" spans="5:10" x14ac:dyDescent="0.25">
      <c r="E39" s="152"/>
      <c r="H39" s="152"/>
      <c r="I39" s="152"/>
      <c r="J39" s="152"/>
    </row>
    <row r="40" spans="5:10" x14ac:dyDescent="0.25">
      <c r="E40" s="152"/>
      <c r="H40" s="152"/>
      <c r="I40" s="152"/>
      <c r="J40" s="152"/>
    </row>
    <row r="41" spans="5:10" x14ac:dyDescent="0.25">
      <c r="E41" s="152"/>
      <c r="H41" s="152"/>
      <c r="I41" s="152"/>
      <c r="J41" s="152"/>
    </row>
    <row r="42" spans="5:10" x14ac:dyDescent="0.25">
      <c r="E42" s="152"/>
      <c r="H42" s="152"/>
      <c r="I42" s="152"/>
      <c r="J42" s="152"/>
    </row>
    <row r="43" spans="5:10" x14ac:dyDescent="0.25">
      <c r="E43" s="152"/>
      <c r="H43" s="152"/>
      <c r="I43" s="152"/>
      <c r="J43" s="152"/>
    </row>
    <row r="44" spans="5:10" x14ac:dyDescent="0.25">
      <c r="E44" s="152"/>
      <c r="H44" s="152"/>
      <c r="I44" s="152"/>
      <c r="J44" s="152"/>
    </row>
    <row r="45" spans="5:10" x14ac:dyDescent="0.25">
      <c r="E45" s="152"/>
      <c r="H45" s="152"/>
      <c r="I45" s="152"/>
      <c r="J45" s="152"/>
    </row>
    <row r="46" spans="5:10" x14ac:dyDescent="0.25">
      <c r="E46" s="152"/>
      <c r="H46" s="152"/>
      <c r="I46" s="152"/>
      <c r="J46" s="152"/>
    </row>
    <row r="47" spans="5:10" x14ac:dyDescent="0.25">
      <c r="E47" s="152"/>
      <c r="H47" s="152"/>
      <c r="I47" s="152"/>
      <c r="J47" s="152"/>
    </row>
    <row r="48" spans="5:10" x14ac:dyDescent="0.25">
      <c r="E48" s="152"/>
      <c r="H48" s="152"/>
      <c r="I48" s="152"/>
      <c r="J48" s="152"/>
    </row>
    <row r="49" spans="5:10" x14ac:dyDescent="0.25">
      <c r="E49" s="152"/>
      <c r="H49" s="152"/>
      <c r="I49" s="152"/>
      <c r="J49" s="152"/>
    </row>
  </sheetData>
  <sheetProtection selectLockedCells="1"/>
  <mergeCells count="235">
    <mergeCell ref="AQ23:AQ24"/>
    <mergeCell ref="AR23:AR24"/>
    <mergeCell ref="AS23:AS24"/>
    <mergeCell ref="AT23:AT24"/>
    <mergeCell ref="AV23:AV24"/>
    <mergeCell ref="AW23:AW24"/>
    <mergeCell ref="BE23:BE24"/>
    <mergeCell ref="BF23:BF24"/>
    <mergeCell ref="BG23:BG24"/>
    <mergeCell ref="BH23:BH24"/>
    <mergeCell ref="BI23:BI24"/>
    <mergeCell ref="BJ23:BJ24"/>
    <mergeCell ref="AX23:AX24"/>
    <mergeCell ref="AY23:AY24"/>
    <mergeCell ref="BA23:BA24"/>
    <mergeCell ref="BB23:BB24"/>
    <mergeCell ref="BC23:BC24"/>
    <mergeCell ref="BD23:BD24"/>
    <mergeCell ref="Q23:Q24"/>
    <mergeCell ref="R23:R24"/>
    <mergeCell ref="S23:S24"/>
    <mergeCell ref="T23:U23"/>
    <mergeCell ref="V23:V24"/>
    <mergeCell ref="X23:X24"/>
    <mergeCell ref="BJ21:BJ22"/>
    <mergeCell ref="BK21:BK22"/>
    <mergeCell ref="T22:U22"/>
    <mergeCell ref="BF21:BF22"/>
    <mergeCell ref="BG21:BG22"/>
    <mergeCell ref="BH21:BH22"/>
    <mergeCell ref="BI21:BI22"/>
    <mergeCell ref="AL21:AL22"/>
    <mergeCell ref="AM21:AM22"/>
    <mergeCell ref="AO21:AO22"/>
    <mergeCell ref="V21:V22"/>
    <mergeCell ref="X21:X22"/>
    <mergeCell ref="Z21:Z22"/>
    <mergeCell ref="AB21:AB22"/>
    <mergeCell ref="AD21:AD22"/>
    <mergeCell ref="AF21:AF22"/>
    <mergeCell ref="BK23:BK24"/>
    <mergeCell ref="T24:U24"/>
    <mergeCell ref="B23:B24"/>
    <mergeCell ref="C23:C24"/>
    <mergeCell ref="D23:D24"/>
    <mergeCell ref="E23:E24"/>
    <mergeCell ref="N23:N24"/>
    <mergeCell ref="O23:O24"/>
    <mergeCell ref="P23:P24"/>
    <mergeCell ref="BD21:BD22"/>
    <mergeCell ref="BE21:BE22"/>
    <mergeCell ref="AW21:AW22"/>
    <mergeCell ref="AX21:AX22"/>
    <mergeCell ref="AY21:AY22"/>
    <mergeCell ref="BA21:BA22"/>
    <mergeCell ref="BB21:BB22"/>
    <mergeCell ref="BC21:BC22"/>
    <mergeCell ref="AP21:AP22"/>
    <mergeCell ref="AQ21:AQ22"/>
    <mergeCell ref="AR21:AR22"/>
    <mergeCell ref="AS21:AS22"/>
    <mergeCell ref="AT21:AT22"/>
    <mergeCell ref="AV21:AV22"/>
    <mergeCell ref="AH21:AH22"/>
    <mergeCell ref="AJ21:AJ22"/>
    <mergeCell ref="AK21:AK22"/>
    <mergeCell ref="N21:N22"/>
    <mergeCell ref="O21:O22"/>
    <mergeCell ref="P21:P22"/>
    <mergeCell ref="R21:R22"/>
    <mergeCell ref="S21:S22"/>
    <mergeCell ref="T21:U21"/>
    <mergeCell ref="G21:G22"/>
    <mergeCell ref="H21:H22"/>
    <mergeCell ref="I21:I22"/>
    <mergeCell ref="J21:J22"/>
    <mergeCell ref="K21:K22"/>
    <mergeCell ref="L21:L22"/>
    <mergeCell ref="BI18:BI20"/>
    <mergeCell ref="BJ18:BJ20"/>
    <mergeCell ref="BK18:BK20"/>
    <mergeCell ref="T19:U19"/>
    <mergeCell ref="T20:U20"/>
    <mergeCell ref="B21:B22"/>
    <mergeCell ref="C21:C22"/>
    <mergeCell ref="D21:D22"/>
    <mergeCell ref="E21:E22"/>
    <mergeCell ref="F21:F22"/>
    <mergeCell ref="BC18:BC20"/>
    <mergeCell ref="BD18:BD20"/>
    <mergeCell ref="BE18:BE20"/>
    <mergeCell ref="BF18:BF20"/>
    <mergeCell ref="BG18:BG20"/>
    <mergeCell ref="BH18:BH20"/>
    <mergeCell ref="AW18:AW20"/>
    <mergeCell ref="AX18:AX20"/>
    <mergeCell ref="AY18:AY20"/>
    <mergeCell ref="AZ18:AZ20"/>
    <mergeCell ref="BA18:BA20"/>
    <mergeCell ref="BB18:BB20"/>
    <mergeCell ref="AQ18:AQ20"/>
    <mergeCell ref="AR18:AR20"/>
    <mergeCell ref="AS18:AS20"/>
    <mergeCell ref="AT18:AT20"/>
    <mergeCell ref="AU18:AU20"/>
    <mergeCell ref="AV18:AV20"/>
    <mergeCell ref="O18:O20"/>
    <mergeCell ref="P18:P20"/>
    <mergeCell ref="Q18:Q20"/>
    <mergeCell ref="R18:R20"/>
    <mergeCell ref="S18:S20"/>
    <mergeCell ref="T18:U18"/>
    <mergeCell ref="H18:H20"/>
    <mergeCell ref="I18:I20"/>
    <mergeCell ref="J18:J20"/>
    <mergeCell ref="L18:L20"/>
    <mergeCell ref="M18:M20"/>
    <mergeCell ref="N18:N20"/>
    <mergeCell ref="B18:B20"/>
    <mergeCell ref="C18:C20"/>
    <mergeCell ref="D18:D20"/>
    <mergeCell ref="E18:E20"/>
    <mergeCell ref="F18:F20"/>
    <mergeCell ref="G18:G20"/>
    <mergeCell ref="BI11:BI17"/>
    <mergeCell ref="BJ11:BJ17"/>
    <mergeCell ref="BK11:BK17"/>
    <mergeCell ref="T12:U12"/>
    <mergeCell ref="K13:K14"/>
    <mergeCell ref="T13:U13"/>
    <mergeCell ref="T14:U14"/>
    <mergeCell ref="K15:K17"/>
    <mergeCell ref="M15:M16"/>
    <mergeCell ref="Q15:Q16"/>
    <mergeCell ref="BC11:BC17"/>
    <mergeCell ref="BD11:BD17"/>
    <mergeCell ref="BE11:BE17"/>
    <mergeCell ref="BF11:BF17"/>
    <mergeCell ref="BG11:BG17"/>
    <mergeCell ref="BH11:BH17"/>
    <mergeCell ref="AW11:AW17"/>
    <mergeCell ref="AX11:AX17"/>
    <mergeCell ref="AY11:AY17"/>
    <mergeCell ref="AZ11:AZ14"/>
    <mergeCell ref="BA11:BA17"/>
    <mergeCell ref="BB11:BB17"/>
    <mergeCell ref="AZ15:AZ16"/>
    <mergeCell ref="AQ11:AQ17"/>
    <mergeCell ref="AR11:AR17"/>
    <mergeCell ref="AS11:AS17"/>
    <mergeCell ref="AT11:AT17"/>
    <mergeCell ref="AU11:AU14"/>
    <mergeCell ref="AV11:AV17"/>
    <mergeCell ref="AU15:AU16"/>
    <mergeCell ref="O11:O17"/>
    <mergeCell ref="P11:P17"/>
    <mergeCell ref="Q11:Q14"/>
    <mergeCell ref="R11:R17"/>
    <mergeCell ref="S11:S17"/>
    <mergeCell ref="T11:U11"/>
    <mergeCell ref="T15:U15"/>
    <mergeCell ref="T16:U16"/>
    <mergeCell ref="T17:U17"/>
    <mergeCell ref="BI9:BI10"/>
    <mergeCell ref="BJ9:BJ10"/>
    <mergeCell ref="BK9:BK10"/>
    <mergeCell ref="BE9:BE10"/>
    <mergeCell ref="BF9:BF10"/>
    <mergeCell ref="BG9:BG10"/>
    <mergeCell ref="BH9:BH10"/>
    <mergeCell ref="K8:K10"/>
    <mergeCell ref="L8:L10"/>
    <mergeCell ref="M8:M10"/>
    <mergeCell ref="BC9:BC10"/>
    <mergeCell ref="BD9:BD10"/>
    <mergeCell ref="AT9:AT10"/>
    <mergeCell ref="AV9:AW9"/>
    <mergeCell ref="AX9:AX10"/>
    <mergeCell ref="AY9:AY10"/>
    <mergeCell ref="AZ9:AZ10"/>
    <mergeCell ref="BA9:BA10"/>
    <mergeCell ref="AJ9:AJ10"/>
    <mergeCell ref="AK9:AK10"/>
    <mergeCell ref="AL9:AM10"/>
    <mergeCell ref="AO9:AP10"/>
    <mergeCell ref="AQ9:AR10"/>
    <mergeCell ref="AS9:AS10"/>
    <mergeCell ref="S8:S10"/>
    <mergeCell ref="T8:AW8"/>
    <mergeCell ref="AX8:BA8"/>
    <mergeCell ref="BB8:BB10"/>
    <mergeCell ref="AB9:AB10"/>
    <mergeCell ref="AD9:AD10"/>
    <mergeCell ref="AF9:AF10"/>
    <mergeCell ref="AH9:AH10"/>
    <mergeCell ref="B11:B17"/>
    <mergeCell ref="C11:C17"/>
    <mergeCell ref="D11:D17"/>
    <mergeCell ref="E11:E17"/>
    <mergeCell ref="F11:F17"/>
    <mergeCell ref="G11:G17"/>
    <mergeCell ref="H11:H17"/>
    <mergeCell ref="H8:H10"/>
    <mergeCell ref="I8:I10"/>
    <mergeCell ref="J8:J10"/>
    <mergeCell ref="I11:I17"/>
    <mergeCell ref="J11:J17"/>
    <mergeCell ref="K11:K12"/>
    <mergeCell ref="L11:L17"/>
    <mergeCell ref="M11:M14"/>
    <mergeCell ref="N11:N17"/>
    <mergeCell ref="B8:B10"/>
    <mergeCell ref="C8:C10"/>
    <mergeCell ref="D8:D10"/>
    <mergeCell ref="E8:E10"/>
    <mergeCell ref="F8:F10"/>
    <mergeCell ref="G8:G10"/>
    <mergeCell ref="B2:U2"/>
    <mergeCell ref="V2:AR2"/>
    <mergeCell ref="AS2:BK2"/>
    <mergeCell ref="B3:U4"/>
    <mergeCell ref="V3:AR4"/>
    <mergeCell ref="AS3:BK4"/>
    <mergeCell ref="BC8:BG8"/>
    <mergeCell ref="BH8:BK8"/>
    <mergeCell ref="N9:N10"/>
    <mergeCell ref="O9:O10"/>
    <mergeCell ref="P9:P10"/>
    <mergeCell ref="R9:R10"/>
    <mergeCell ref="T9:U10"/>
    <mergeCell ref="V9:V10"/>
    <mergeCell ref="X9:X10"/>
    <mergeCell ref="Z9:Z10"/>
    <mergeCell ref="O8:P8"/>
    <mergeCell ref="Q8:Q10"/>
  </mergeCells>
  <conditionalFormatting sqref="R11 BF25:BG28 BC25:BC28 R18 R20 BA20 BC21 BF21 BF23 BC23">
    <cfRule type="containsText" dxfId="78" priority="76" operator="containsText" text="RIESGO EXTREMO">
      <formula>NOT(ISERROR(SEARCH("RIESGO EXTREMO",R11)))</formula>
    </cfRule>
    <cfRule type="containsText" dxfId="77" priority="77" operator="containsText" text="RIESGO ALTO">
      <formula>NOT(ISERROR(SEARCH("RIESGO ALTO",R11)))</formula>
    </cfRule>
    <cfRule type="containsText" dxfId="76" priority="78" operator="containsText" text="RIESGO MODERADO">
      <formula>NOT(ISERROR(SEARCH("RIESGO MODERADO",R11)))</formula>
    </cfRule>
    <cfRule type="containsText" dxfId="75" priority="79" operator="containsText" text="RIESGO BAJO">
      <formula>NOT(ISERROR(SEARCH("RIESGO BAJO",R11)))</formula>
    </cfRule>
  </conditionalFormatting>
  <conditionalFormatting sqref="I11 I21">
    <cfRule type="expression" dxfId="74" priority="75">
      <formula>EXACT(F11,"Seguridad_de_la_informacion")</formula>
    </cfRule>
  </conditionalFormatting>
  <conditionalFormatting sqref="J11 J21">
    <cfRule type="expression" dxfId="73" priority="74">
      <formula>EXACT(F11,"Seguridad_de_la_informacion")</formula>
    </cfRule>
  </conditionalFormatting>
  <conditionalFormatting sqref="BA11:BB11">
    <cfRule type="containsText" dxfId="72" priority="70" operator="containsText" text="RIESGO EXTREMO">
      <formula>NOT(ISERROR(SEARCH("RIESGO EXTREMO",BA11)))</formula>
    </cfRule>
    <cfRule type="containsText" dxfId="71" priority="71" operator="containsText" text="RIESGO ALTO">
      <formula>NOT(ISERROR(SEARCH("RIESGO ALTO",BA11)))</formula>
    </cfRule>
    <cfRule type="containsText" dxfId="70" priority="72" operator="containsText" text="RIESGO MODERADO">
      <formula>NOT(ISERROR(SEARCH("RIESGO MODERADO",BA11)))</formula>
    </cfRule>
    <cfRule type="containsText" dxfId="69" priority="73" operator="containsText" text="RIESGO BAJO">
      <formula>NOT(ISERROR(SEARCH("RIESGO BAJO",BA11)))</formula>
    </cfRule>
  </conditionalFormatting>
  <conditionalFormatting sqref="BC18:BF18">
    <cfRule type="containsText" dxfId="68" priority="66" operator="containsText" text="RIESGO EXTREMO">
      <formula>NOT(ISERROR(SEARCH("RIESGO EXTREMO",BC18)))</formula>
    </cfRule>
    <cfRule type="containsText" dxfId="67" priority="67" operator="containsText" text="RIESGO ALTO">
      <formula>NOT(ISERROR(SEARCH("RIESGO ALTO",BC18)))</formula>
    </cfRule>
    <cfRule type="containsText" dxfId="66" priority="68" operator="containsText" text="RIESGO MODERADO">
      <formula>NOT(ISERROR(SEARCH("RIESGO MODERADO",BC18)))</formula>
    </cfRule>
    <cfRule type="containsText" dxfId="65" priority="69" operator="containsText" text="RIESGO BAJO">
      <formula>NOT(ISERROR(SEARCH("RIESGO BAJO",BC18)))</formula>
    </cfRule>
  </conditionalFormatting>
  <conditionalFormatting sqref="BA18:BB18">
    <cfRule type="containsText" dxfId="64" priority="62" operator="containsText" text="RIESGO EXTREMO">
      <formula>NOT(ISERROR(SEARCH("RIESGO EXTREMO",BA18)))</formula>
    </cfRule>
    <cfRule type="containsText" dxfId="63" priority="63" operator="containsText" text="RIESGO ALTO">
      <formula>NOT(ISERROR(SEARCH("RIESGO ALTO",BA18)))</formula>
    </cfRule>
    <cfRule type="containsText" dxfId="62" priority="64" operator="containsText" text="RIESGO MODERADO">
      <formula>NOT(ISERROR(SEARCH("RIESGO MODERADO",BA18)))</formula>
    </cfRule>
    <cfRule type="containsText" dxfId="61" priority="65" operator="containsText" text="RIESGO BAJO">
      <formula>NOT(ISERROR(SEARCH("RIESGO BAJO",BA18)))</formula>
    </cfRule>
  </conditionalFormatting>
  <conditionalFormatting sqref="BD21:BE21">
    <cfRule type="containsText" dxfId="60" priority="58" operator="containsText" text="RIESGO EXTREMO">
      <formula>NOT(ISERROR(SEARCH("RIESGO EXTREMO",BD21)))</formula>
    </cfRule>
    <cfRule type="containsText" dxfId="59" priority="59" operator="containsText" text="RIESGO ALTO">
      <formula>NOT(ISERROR(SEARCH("RIESGO ALTO",BD21)))</formula>
    </cfRule>
    <cfRule type="containsText" dxfId="58" priority="60" operator="containsText" text="RIESGO MODERADO">
      <formula>NOT(ISERROR(SEARCH("RIESGO MODERADO",BD21)))</formula>
    </cfRule>
    <cfRule type="containsText" dxfId="57" priority="61" operator="containsText" text="RIESGO BAJO">
      <formula>NOT(ISERROR(SEARCH("RIESGO BAJO",BD21)))</formula>
    </cfRule>
  </conditionalFormatting>
  <conditionalFormatting sqref="BA21:BB21">
    <cfRule type="containsText" dxfId="56" priority="54" operator="containsText" text="RIESGO EXTREMO">
      <formula>NOT(ISERROR(SEARCH("RIESGO EXTREMO",BA21)))</formula>
    </cfRule>
    <cfRule type="containsText" dxfId="55" priority="55" operator="containsText" text="RIESGO ALTO">
      <formula>NOT(ISERROR(SEARCH("RIESGO ALTO",BA21)))</formula>
    </cfRule>
    <cfRule type="containsText" dxfId="54" priority="56" operator="containsText" text="RIESGO MODERADO">
      <formula>NOT(ISERROR(SEARCH("RIESGO MODERADO",BA21)))</formula>
    </cfRule>
    <cfRule type="containsText" dxfId="53" priority="57" operator="containsText" text="RIESGO BAJO">
      <formula>NOT(ISERROR(SEARCH("RIESGO BAJO",BA21)))</formula>
    </cfRule>
  </conditionalFormatting>
  <conditionalFormatting sqref="S11">
    <cfRule type="containsText" dxfId="52" priority="50" operator="containsText" text="RIESGO EXTREMO">
      <formula>NOT(ISERROR(SEARCH("RIESGO EXTREMO",S11)))</formula>
    </cfRule>
    <cfRule type="containsText" dxfId="51" priority="51" operator="containsText" text="RIESGO ALTO">
      <formula>NOT(ISERROR(SEARCH("RIESGO ALTO",S11)))</formula>
    </cfRule>
    <cfRule type="containsText" dxfId="50" priority="52" operator="containsText" text="RIESGO MODERADO">
      <formula>NOT(ISERROR(SEARCH("RIESGO MODERADO",S11)))</formula>
    </cfRule>
    <cfRule type="containsText" dxfId="49" priority="53" operator="containsText" text="RIESGO BAJO">
      <formula>NOT(ISERROR(SEARCH("RIESGO BAJO",S11)))</formula>
    </cfRule>
  </conditionalFormatting>
  <conditionalFormatting sqref="S18">
    <cfRule type="containsText" dxfId="48" priority="46" operator="containsText" text="RIESGO EXTREMO">
      <formula>NOT(ISERROR(SEARCH("RIESGO EXTREMO",S18)))</formula>
    </cfRule>
    <cfRule type="containsText" dxfId="47" priority="47" operator="containsText" text="RIESGO ALTO">
      <formula>NOT(ISERROR(SEARCH("RIESGO ALTO",S18)))</formula>
    </cfRule>
    <cfRule type="containsText" dxfId="46" priority="48" operator="containsText" text="RIESGO MODERADO">
      <formula>NOT(ISERROR(SEARCH("RIESGO MODERADO",S18)))</formula>
    </cfRule>
    <cfRule type="containsText" dxfId="45" priority="49" operator="containsText" text="RIESGO BAJO">
      <formula>NOT(ISERROR(SEARCH("RIESGO BAJO",S18)))</formula>
    </cfRule>
  </conditionalFormatting>
  <conditionalFormatting sqref="S21">
    <cfRule type="containsText" dxfId="44" priority="42" operator="containsText" text="RIESGO EXTREMO">
      <formula>NOT(ISERROR(SEARCH("RIESGO EXTREMO",S21)))</formula>
    </cfRule>
    <cfRule type="containsText" dxfId="43" priority="43" operator="containsText" text="RIESGO ALTO">
      <formula>NOT(ISERROR(SEARCH("RIESGO ALTO",S21)))</formula>
    </cfRule>
    <cfRule type="containsText" dxfId="42" priority="44" operator="containsText" text="RIESGO MODERADO">
      <formula>NOT(ISERROR(SEARCH("RIESGO MODERADO",S21)))</formula>
    </cfRule>
    <cfRule type="containsText" dxfId="41" priority="45" operator="containsText" text="RIESGO BAJO">
      <formula>NOT(ISERROR(SEARCH("RIESGO BAJO",S21)))</formula>
    </cfRule>
  </conditionalFormatting>
  <conditionalFormatting sqref="R21 R23">
    <cfRule type="containsText" dxfId="40" priority="38" operator="containsText" text="RIESGO EXTREMO">
      <formula>NOT(ISERROR(SEARCH("RIESGO EXTREMO",R21)))</formula>
    </cfRule>
    <cfRule type="containsText" dxfId="39" priority="39" operator="containsText" text="RIESGO ALTO">
      <formula>NOT(ISERROR(SEARCH("RIESGO ALTO",R21)))</formula>
    </cfRule>
    <cfRule type="containsText" dxfId="38" priority="40" operator="containsText" text="RIESGO MODERADO">
      <formula>NOT(ISERROR(SEARCH("RIESGO MODERADO",R21)))</formula>
    </cfRule>
    <cfRule type="containsText" dxfId="37" priority="41" operator="containsText" text="RIESGO BAJO">
      <formula>NOT(ISERROR(SEARCH("RIESGO BAJO",R21)))</formula>
    </cfRule>
  </conditionalFormatting>
  <conditionalFormatting sqref="BC11:BF11">
    <cfRule type="containsText" dxfId="36" priority="34" operator="containsText" text="RIESGO EXTREMO">
      <formula>NOT(ISERROR(SEARCH("RIESGO EXTREMO",BC11)))</formula>
    </cfRule>
    <cfRule type="containsText" dxfId="35" priority="35" operator="containsText" text="RIESGO ALTO">
      <formula>NOT(ISERROR(SEARCH("RIESGO ALTO",BC11)))</formula>
    </cfRule>
    <cfRule type="containsText" dxfId="34" priority="36" operator="containsText" text="RIESGO MODERADO">
      <formula>NOT(ISERROR(SEARCH("RIESGO MODERADO",BC11)))</formula>
    </cfRule>
    <cfRule type="containsText" dxfId="33" priority="37" operator="containsText" text="RIESGO BAJO">
      <formula>NOT(ISERROR(SEARCH("RIESGO BAJO",BC11)))</formula>
    </cfRule>
  </conditionalFormatting>
  <conditionalFormatting sqref="BG11">
    <cfRule type="containsText" dxfId="32" priority="30" operator="containsText" text="RIESGO EXTREMO">
      <formula>NOT(ISERROR(SEARCH("RIESGO EXTREMO",BG11)))</formula>
    </cfRule>
    <cfRule type="containsText" dxfId="31" priority="31" operator="containsText" text="RIESGO ALTO">
      <formula>NOT(ISERROR(SEARCH("RIESGO ALTO",BG11)))</formula>
    </cfRule>
    <cfRule type="containsText" dxfId="30" priority="32" operator="containsText" text="RIESGO MODERADO">
      <formula>NOT(ISERROR(SEARCH("RIESGO MODERADO",BG11)))</formula>
    </cfRule>
    <cfRule type="containsText" dxfId="29" priority="33" operator="containsText" text="RIESGO BAJO">
      <formula>NOT(ISERROR(SEARCH("RIESGO BAJO",BG11)))</formula>
    </cfRule>
  </conditionalFormatting>
  <conditionalFormatting sqref="BH11:BK11">
    <cfRule type="containsText" dxfId="28" priority="26" operator="containsText" text="RIESGO EXTREMO">
      <formula>NOT(ISERROR(SEARCH("RIESGO EXTREMO",BH11)))</formula>
    </cfRule>
    <cfRule type="containsText" dxfId="27" priority="27" operator="containsText" text="RIESGO ALTO">
      <formula>NOT(ISERROR(SEARCH("RIESGO ALTO",BH11)))</formula>
    </cfRule>
    <cfRule type="containsText" dxfId="26" priority="28" operator="containsText" text="RIESGO MODERADO">
      <formula>NOT(ISERROR(SEARCH("RIESGO MODERADO",BH11)))</formula>
    </cfRule>
    <cfRule type="containsText" dxfId="25" priority="29" operator="containsText" text="RIESGO BAJO">
      <formula>NOT(ISERROR(SEARCH("RIESGO BAJO",BH11)))</formula>
    </cfRule>
  </conditionalFormatting>
  <conditionalFormatting sqref="BH18:BK18">
    <cfRule type="containsText" dxfId="24" priority="20" operator="containsText" text="RIESGO EXTREMO">
      <formula>NOT(ISERROR(SEARCH("RIESGO EXTREMO",BH18)))</formula>
    </cfRule>
    <cfRule type="containsText" dxfId="23" priority="21" operator="containsText" text="RIESGO ALTO">
      <formula>NOT(ISERROR(SEARCH("RIESGO ALTO",BH18)))</formula>
    </cfRule>
    <cfRule type="containsText" dxfId="22" priority="22" operator="containsText" text="RIESGO MODERADO">
      <formula>NOT(ISERROR(SEARCH("RIESGO MODERADO",BH18)))</formula>
    </cfRule>
    <cfRule type="containsText" dxfId="21" priority="23" operator="containsText" text="RIESGO BAJO">
      <formula>NOT(ISERROR(SEARCH("RIESGO BAJO",BH18)))</formula>
    </cfRule>
  </conditionalFormatting>
  <conditionalFormatting sqref="I18">
    <cfRule type="expression" dxfId="20" priority="25">
      <formula>EXACT(F18,"Seguridad_de_la_informacion")</formula>
    </cfRule>
  </conditionalFormatting>
  <conditionalFormatting sqref="J18 J20">
    <cfRule type="expression" dxfId="19" priority="24">
      <formula>EXACT(F18,"Seguridad_de_la_informacion")</formula>
    </cfRule>
  </conditionalFormatting>
  <conditionalFormatting sqref="BB19">
    <cfRule type="containsText" dxfId="18" priority="16" operator="containsText" text="RIESGO EXTREMO">
      <formula>NOT(ISERROR(SEARCH("RIESGO EXTREMO",BB19)))</formula>
    </cfRule>
    <cfRule type="containsText" dxfId="17" priority="17" operator="containsText" text="RIESGO ALTO">
      <formula>NOT(ISERROR(SEARCH("RIESGO ALTO",BB19)))</formula>
    </cfRule>
    <cfRule type="containsText" dxfId="16" priority="18" operator="containsText" text="RIESGO MODERADO">
      <formula>NOT(ISERROR(SEARCH("RIESGO MODERADO",BB19)))</formula>
    </cfRule>
    <cfRule type="containsText" dxfId="15" priority="19" operator="containsText" text="RIESGO BAJO">
      <formula>NOT(ISERROR(SEARCH("RIESGO BAJO",BB19)))</formula>
    </cfRule>
  </conditionalFormatting>
  <conditionalFormatting sqref="BK21">
    <cfRule type="containsText" dxfId="14" priority="12" operator="containsText" text="RIESGO EXTREMO">
      <formula>NOT(ISERROR(SEARCH("RIESGO EXTREMO",BK21)))</formula>
    </cfRule>
    <cfRule type="containsText" dxfId="13" priority="13" operator="containsText" text="RIESGO ALTO">
      <formula>NOT(ISERROR(SEARCH("RIESGO ALTO",BK21)))</formula>
    </cfRule>
    <cfRule type="containsText" dxfId="12" priority="14" operator="containsText" text="RIESGO MODERADO">
      <formula>NOT(ISERROR(SEARCH("RIESGO MODERADO",BK21)))</formula>
    </cfRule>
    <cfRule type="containsText" dxfId="11" priority="15" operator="containsText" text="RIESGO BAJO">
      <formula>NOT(ISERROR(SEARCH("RIESGO BAJO",BK21)))</formula>
    </cfRule>
  </conditionalFormatting>
  <conditionalFormatting sqref="BH21:BJ21">
    <cfRule type="containsText" dxfId="10" priority="8" operator="containsText" text="RIESGO EXTREMO">
      <formula>NOT(ISERROR(SEARCH("RIESGO EXTREMO",BH21)))</formula>
    </cfRule>
    <cfRule type="containsText" dxfId="9" priority="9" operator="containsText" text="RIESGO ALTO">
      <formula>NOT(ISERROR(SEARCH("RIESGO ALTO",BH21)))</formula>
    </cfRule>
    <cfRule type="containsText" dxfId="8" priority="10" operator="containsText" text="RIESGO MODERADO">
      <formula>NOT(ISERROR(SEARCH("RIESGO MODERADO",BH21)))</formula>
    </cfRule>
    <cfRule type="containsText" dxfId="7" priority="11" operator="containsText" text="RIESGO BAJO">
      <formula>NOT(ISERROR(SEARCH("RIESGO BAJO",BH21)))</formula>
    </cfRule>
  </conditionalFormatting>
  <conditionalFormatting sqref="I23">
    <cfRule type="expression" dxfId="6" priority="5">
      <formula>EXACT(F23,"Seguridad_de_la_informacion")</formula>
    </cfRule>
  </conditionalFormatting>
  <conditionalFormatting sqref="J23:J24">
    <cfRule type="expression" dxfId="5" priority="7">
      <formula>EXACT(F23,"Seguridad_de_la_informacion")</formula>
    </cfRule>
  </conditionalFormatting>
  <conditionalFormatting sqref="I24">
    <cfRule type="expression" dxfId="4" priority="6">
      <formula>EXACT(F24,"Seguridad_de_la_informacion")</formula>
    </cfRule>
  </conditionalFormatting>
  <conditionalFormatting sqref="BA23">
    <cfRule type="containsText" dxfId="3" priority="1" operator="containsText" text="RIESGO EXTREMO">
      <formula>NOT(ISERROR(SEARCH("RIESGO EXTREMO",BA23)))</formula>
    </cfRule>
    <cfRule type="containsText" dxfId="2" priority="2" operator="containsText" text="RIESGO ALTO">
      <formula>NOT(ISERROR(SEARCH("RIESGO ALTO",BA23)))</formula>
    </cfRule>
    <cfRule type="containsText" dxfId="1" priority="3" operator="containsText" text="RIESGO MODERADO">
      <formula>NOT(ISERROR(SEARCH("RIESGO MODERADO",BA23)))</formula>
    </cfRule>
    <cfRule type="containsText" dxfId="0" priority="4" operator="containsText" text="RIESGO BAJO">
      <formula>NOT(ISERROR(SEARCH("RIESGO BAJO",BA23)))</formula>
    </cfRule>
  </conditionalFormatting>
  <dataValidations count="26">
    <dataValidation allowBlank="1" showInputMessage="1" showErrorMessage="1" prompt="Seleccione la amenaza de acuerdo con el tipo seleccionado" sqref="J23:J24"/>
    <dataValidation allowBlank="1" showInputMessage="1" showErrorMessage="1" prompt="Solo aplica para los riesgos tipificados como seguridad de la información" sqref="I24"/>
    <dataValidation type="list" allowBlank="1" showInputMessage="1" showErrorMessage="1" sqref="V11:V21 V23">
      <formula1>"Asignado,No asignado"</formula1>
    </dataValidation>
    <dataValidation type="list" allowBlank="1" showInputMessage="1" showErrorMessage="1" sqref="X11:X21 X23">
      <formula1>"Adecuado,Inadecuado"</formula1>
    </dataValidation>
    <dataValidation type="list" allowBlank="1" showInputMessage="1" showErrorMessage="1" sqref="Z11:Z21 Z23:Z24">
      <formula1>"Oportuna,Inoportuna"</formula1>
    </dataValidation>
    <dataValidation type="list" allowBlank="1" showInputMessage="1" showErrorMessage="1" sqref="AB11:AB21 AB23:AB24">
      <formula1>"Prevenir,Detectar,No es un control"</formula1>
    </dataValidation>
    <dataValidation type="list" allowBlank="1" showInputMessage="1" showErrorMessage="1" sqref="AD11:AD21 AD23:AD24">
      <formula1>"Confiable,No confiable"</formula1>
    </dataValidation>
    <dataValidation type="list" allowBlank="1" showInputMessage="1" showErrorMessage="1" sqref="AF11:AF21 AF23:AF24">
      <formula1>"Se investigan y resuelven oportunamente,No se investigan y no se resuelven oportunamente"</formula1>
    </dataValidation>
    <dataValidation type="list" allowBlank="1" showInputMessage="1" showErrorMessage="1" sqref="AH11:AH21 AH23:AH24">
      <formula1>"Completa,Incompleta,No existe"</formula1>
    </dataValidation>
    <dataValidation type="list" allowBlank="1" showInputMessage="1" showErrorMessage="1" sqref="AL11:AL21 AL23:AL24">
      <formula1>"Siempre se ejecuta,Algunas veces,No se ejecuta"</formula1>
    </dataValidation>
    <dataValidation type="list" allowBlank="1" showInputMessage="1" showErrorMessage="1" sqref="Z25:Z28 AF25:AF28 V25:V28 AB25:AB28 X25:X28 AD25:AD28 AH25:AH28">
      <formula1>"SI,NO"</formula1>
    </dataValidation>
    <dataValidation type="list" allowBlank="1" showInputMessage="1" showErrorMessage="1" sqref="P25:Q28 P11 AY11 P18 AY18 AY25:AY28 P20:P21 AY20:AY21 O23:P23 AY23">
      <formula1>INDIRECT($M$11)</formula1>
    </dataValidation>
    <dataValidation type="list" allowBlank="1" showInputMessage="1" showErrorMessage="1" sqref="B11 B18 B21 B23">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8 D20:D21 D23"/>
    <dataValidation allowBlank="1" showInputMessage="1" showErrorMessage="1" prompt="La descripción del riesgo se puede realizar a través de estas preguntas:_x000a_¿Qué puede suceder?_x000a_¿Cómo puede suceder?_x000a_¿Qué consecuencias tendría su materialización?" sqref="E11 E18 E20:E21 E23"/>
    <dataValidation type="list" allowBlank="1" showInputMessage="1" showErrorMessage="1" prompt="Seleccione el tipo de riesgo conforme a las categorias." sqref="F11 F18 F20:F21 F23:F24">
      <formula1>tipo_de_riesgos</formula1>
    </dataValidation>
    <dataValidation type="list" allowBlank="1" showInputMessage="1" showErrorMessage="1" prompt="Seleccione la tipología conforme al tipo de riesgo." sqref="G11 G18 G20:G21 G23:G24">
      <formula1>INDIRECT(F11)</formula1>
    </dataValidation>
    <dataValidation allowBlank="1" showInputMessage="1" showErrorMessage="1" prompt="Relacione el activo de información donde el nivel de criticidad corresponde a &quot;Crítico&quot;" sqref="H11 H18 H20:H21 H23:H24"/>
    <dataValidation type="list" allowBlank="1" showInputMessage="1" showErrorMessage="1" prompt="Solo aplica para los riesgos tipificados como seguridad de la información" sqref="I11 I18 I20:I21 I23">
      <formula1>tipo_de_amenaza</formula1>
    </dataValidation>
    <dataValidation type="list" allowBlank="1" showInputMessage="1" showErrorMessage="1" prompt="Seleccione la amenaza de acuerdo con el tipo seleccionado" sqref="J11 J18 J20:J21">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K18:K21 K23:K24"/>
    <dataValidation allowBlank="1" showInputMessage="1" showErrorMessage="1" prompt="Para cada causa debe existir un control" sqref="U11 U15:U16 U18 U20:U24 T11:T24"/>
    <dataValidation type="list" allowBlank="1" showInputMessage="1" showErrorMessage="1" sqref="N11:O11 AX11 N18:O18 AX18 N21 N20:O20 N23 AX20:AX21 AX23">
      <formula1>probabilidad</formula1>
    </dataValidation>
    <dataValidation type="list" allowBlank="1" showInputMessage="1" showErrorMessage="1" sqref="AT11 AT18 AT20:AT21 AT23">
      <formula1>"Directamente,Indirectamente,No disminuye"</formula1>
    </dataValidation>
    <dataValidation type="list" allowBlank="1" showInputMessage="1" showErrorMessage="1" sqref="AS11 AS18 AS20:AS21 AS23">
      <formula1>"Directamente,No disminuye"</formula1>
    </dataValidation>
    <dataValidation type="list" allowBlank="1" showInputMessage="1" showErrorMessage="1" sqref="S11 S18 BB18:BB21 S20:S21 S23 BB23 BB11">
      <formula1>opciondelriesgo</formula1>
    </dataValidation>
  </dataValidations>
  <printOptions horizontalCentered="1"/>
  <pageMargins left="0.35433070866141736" right="0.51181102362204722" top="0.74803149606299213" bottom="0.74803149606299213" header="0.31496062992125984" footer="0.31496062992125984"/>
  <pageSetup paperSize="5" scale="25"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1" max="51" man="1"/>
    <brk id="44"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67"/>
  <sheetViews>
    <sheetView view="pageBreakPreview" topLeftCell="H31" zoomScale="70" zoomScaleNormal="70" zoomScaleSheetLayoutView="70" zoomScalePageLayoutView="90" workbookViewId="0">
      <selection activeCell="C41" sqref="C41:R41"/>
    </sheetView>
  </sheetViews>
  <sheetFormatPr baseColWidth="10" defaultColWidth="11.42578125" defaultRowHeight="12.75" x14ac:dyDescent="0.2"/>
  <cols>
    <col min="1" max="2" width="1.7109375" style="153" customWidth="1"/>
    <col min="3" max="3" width="8.28515625" style="153" customWidth="1"/>
    <col min="4" max="4" width="8.85546875" style="153" customWidth="1"/>
    <col min="5" max="5" width="20.140625" style="153" customWidth="1"/>
    <col min="6" max="6" width="30.28515625" style="153" customWidth="1"/>
    <col min="7" max="7" width="26" style="153" customWidth="1"/>
    <col min="8" max="8" width="13.28515625" style="153" customWidth="1"/>
    <col min="9" max="9" width="11.5703125" style="153" customWidth="1"/>
    <col min="10" max="10" width="2.7109375" style="153" customWidth="1"/>
    <col min="11" max="11" width="33.5703125" style="153" customWidth="1"/>
    <col min="12" max="12" width="37.42578125" style="153" customWidth="1"/>
    <col min="13" max="13" width="34.42578125" style="153" customWidth="1"/>
    <col min="14" max="14" width="40.28515625" style="153" customWidth="1"/>
    <col min="15" max="15" width="12" style="153" customWidth="1"/>
    <col min="16" max="16" width="10.28515625" style="153" customWidth="1"/>
    <col min="17" max="17" width="14.7109375" style="153" customWidth="1"/>
    <col min="18" max="18" width="28.42578125" style="153" customWidth="1"/>
    <col min="19" max="19" width="1.7109375" style="153" customWidth="1"/>
    <col min="20" max="16384" width="11.42578125" style="153"/>
  </cols>
  <sheetData>
    <row r="1" spans="3:21" ht="13.5" thickBot="1" x14ac:dyDescent="0.25"/>
    <row r="2" spans="3:21" ht="34.5" customHeight="1" x14ac:dyDescent="0.3">
      <c r="C2" s="154"/>
      <c r="D2" s="155"/>
      <c r="E2" s="430" t="s">
        <v>282</v>
      </c>
      <c r="F2" s="431"/>
      <c r="G2" s="431"/>
      <c r="H2" s="431"/>
      <c r="I2" s="431"/>
      <c r="J2" s="431"/>
      <c r="K2" s="431"/>
      <c r="L2" s="431"/>
      <c r="M2" s="431"/>
      <c r="N2" s="431"/>
      <c r="O2" s="431"/>
      <c r="P2" s="431"/>
      <c r="Q2" s="431"/>
      <c r="R2" s="432"/>
    </row>
    <row r="3" spans="3:21" ht="18.75" x14ac:dyDescent="0.3">
      <c r="C3" s="156"/>
      <c r="D3" s="157"/>
      <c r="E3" s="433" t="s">
        <v>283</v>
      </c>
      <c r="F3" s="434"/>
      <c r="G3" s="434"/>
      <c r="H3" s="434"/>
      <c r="I3" s="434"/>
      <c r="J3" s="434"/>
      <c r="K3" s="435"/>
      <c r="L3" s="436" t="s">
        <v>284</v>
      </c>
      <c r="M3" s="434"/>
      <c r="N3" s="434"/>
      <c r="O3" s="434"/>
      <c r="P3" s="434"/>
      <c r="Q3" s="434"/>
      <c r="R3" s="437"/>
    </row>
    <row r="4" spans="3:21" ht="19.5" thickBot="1" x14ac:dyDescent="0.35">
      <c r="C4" s="158"/>
      <c r="D4" s="159"/>
      <c r="E4" s="438" t="s">
        <v>285</v>
      </c>
      <c r="F4" s="439"/>
      <c r="G4" s="439"/>
      <c r="H4" s="439"/>
      <c r="I4" s="439"/>
      <c r="J4" s="439"/>
      <c r="K4" s="439"/>
      <c r="L4" s="439"/>
      <c r="M4" s="439"/>
      <c r="N4" s="439"/>
      <c r="O4" s="439"/>
      <c r="P4" s="439"/>
      <c r="Q4" s="439"/>
      <c r="R4" s="440"/>
    </row>
    <row r="5" spans="3:21" ht="19.5" thickBot="1" x14ac:dyDescent="0.35">
      <c r="C5" s="441"/>
      <c r="D5" s="441"/>
      <c r="E5" s="441"/>
      <c r="F5" s="441"/>
      <c r="G5" s="441"/>
      <c r="H5" s="441"/>
      <c r="I5" s="441"/>
      <c r="J5" s="441"/>
      <c r="K5" s="441"/>
      <c r="L5" s="441"/>
      <c r="M5" s="441"/>
      <c r="N5" s="441"/>
      <c r="O5" s="441"/>
      <c r="P5" s="441"/>
      <c r="Q5" s="441"/>
      <c r="R5" s="441"/>
    </row>
    <row r="6" spans="3:21" ht="46.5" customHeight="1" x14ac:dyDescent="0.2">
      <c r="C6" s="424" t="s">
        <v>286</v>
      </c>
      <c r="D6" s="442"/>
      <c r="E6" s="443" t="s">
        <v>287</v>
      </c>
      <c r="F6" s="443"/>
      <c r="G6" s="443"/>
      <c r="H6" s="443"/>
      <c r="I6" s="443"/>
      <c r="J6" s="444" t="s">
        <v>95</v>
      </c>
      <c r="K6" s="425"/>
      <c r="L6" s="425"/>
      <c r="M6" s="425"/>
      <c r="N6" s="442"/>
      <c r="O6" s="445">
        <v>44411</v>
      </c>
      <c r="P6" s="443"/>
      <c r="Q6" s="443"/>
      <c r="R6" s="446"/>
    </row>
    <row r="7" spans="3:21" ht="81" customHeight="1" thickBot="1" x14ac:dyDescent="0.25">
      <c r="C7" s="416" t="s">
        <v>288</v>
      </c>
      <c r="D7" s="417"/>
      <c r="E7" s="418" t="s">
        <v>289</v>
      </c>
      <c r="F7" s="418"/>
      <c r="G7" s="418"/>
      <c r="H7" s="418"/>
      <c r="I7" s="418"/>
      <c r="J7" s="419" t="s">
        <v>290</v>
      </c>
      <c r="K7" s="420"/>
      <c r="L7" s="420"/>
      <c r="M7" s="420"/>
      <c r="N7" s="421"/>
      <c r="O7" s="422" t="s">
        <v>291</v>
      </c>
      <c r="P7" s="418"/>
      <c r="Q7" s="418"/>
      <c r="R7" s="423"/>
    </row>
    <row r="8" spans="3:21" ht="19.5" thickBot="1" x14ac:dyDescent="0.35">
      <c r="C8" s="160"/>
      <c r="D8" s="160"/>
      <c r="E8" s="160"/>
      <c r="F8" s="160"/>
      <c r="G8" s="160"/>
      <c r="H8" s="160"/>
      <c r="I8" s="160"/>
      <c r="J8" s="160"/>
      <c r="K8" s="160"/>
      <c r="L8" s="160"/>
      <c r="M8" s="160"/>
      <c r="N8" s="160"/>
      <c r="O8" s="160"/>
      <c r="P8" s="160"/>
      <c r="Q8" s="160"/>
      <c r="R8" s="160"/>
    </row>
    <row r="9" spans="3:21" ht="24" customHeight="1" x14ac:dyDescent="0.2">
      <c r="C9" s="424" t="s">
        <v>292</v>
      </c>
      <c r="D9" s="425"/>
      <c r="E9" s="425"/>
      <c r="F9" s="425"/>
      <c r="G9" s="425"/>
      <c r="H9" s="425"/>
      <c r="I9" s="425"/>
      <c r="J9" s="425"/>
      <c r="K9" s="425"/>
      <c r="L9" s="425"/>
      <c r="M9" s="425"/>
      <c r="N9" s="425"/>
      <c r="O9" s="425"/>
      <c r="P9" s="425"/>
      <c r="Q9" s="425"/>
      <c r="R9" s="426"/>
    </row>
    <row r="10" spans="3:21" ht="51.75" customHeight="1" thickBot="1" x14ac:dyDescent="0.25">
      <c r="C10" s="427" t="s">
        <v>108</v>
      </c>
      <c r="D10" s="428"/>
      <c r="E10" s="428"/>
      <c r="F10" s="428"/>
      <c r="G10" s="428"/>
      <c r="H10" s="428"/>
      <c r="I10" s="428"/>
      <c r="J10" s="428"/>
      <c r="K10" s="428"/>
      <c r="L10" s="428"/>
      <c r="M10" s="428"/>
      <c r="N10" s="428"/>
      <c r="O10" s="428"/>
      <c r="P10" s="428"/>
      <c r="Q10" s="428"/>
      <c r="R10" s="429"/>
    </row>
    <row r="11" spans="3:21" ht="19.5" thickBot="1" x14ac:dyDescent="0.35">
      <c r="C11" s="441"/>
      <c r="D11" s="441"/>
      <c r="E11" s="441"/>
      <c r="F11" s="441"/>
      <c r="G11" s="441"/>
      <c r="H11" s="441"/>
      <c r="I11" s="441"/>
      <c r="J11" s="441"/>
      <c r="K11" s="441"/>
      <c r="L11" s="441"/>
      <c r="M11" s="441"/>
      <c r="N11" s="441"/>
      <c r="O11" s="441"/>
      <c r="P11" s="441"/>
      <c r="Q11" s="441"/>
      <c r="R11" s="441"/>
    </row>
    <row r="12" spans="3:21" ht="24" customHeight="1" x14ac:dyDescent="0.2">
      <c r="C12" s="424" t="s">
        <v>293</v>
      </c>
      <c r="D12" s="425"/>
      <c r="E12" s="425"/>
      <c r="F12" s="425"/>
      <c r="G12" s="425"/>
      <c r="H12" s="425"/>
      <c r="I12" s="425"/>
      <c r="J12" s="425"/>
      <c r="K12" s="425"/>
      <c r="L12" s="425"/>
      <c r="M12" s="425"/>
      <c r="N12" s="425"/>
      <c r="O12" s="425"/>
      <c r="P12" s="425"/>
      <c r="Q12" s="425"/>
      <c r="R12" s="426"/>
    </row>
    <row r="13" spans="3:21" ht="51.75" customHeight="1" thickBot="1" x14ac:dyDescent="0.25">
      <c r="C13" s="447" t="s">
        <v>294</v>
      </c>
      <c r="D13" s="448"/>
      <c r="E13" s="448"/>
      <c r="F13" s="448"/>
      <c r="G13" s="448"/>
      <c r="H13" s="448"/>
      <c r="I13" s="448"/>
      <c r="J13" s="448"/>
      <c r="K13" s="448"/>
      <c r="L13" s="448"/>
      <c r="M13" s="448"/>
      <c r="N13" s="448"/>
      <c r="O13" s="448"/>
      <c r="P13" s="448"/>
      <c r="Q13" s="448"/>
      <c r="R13" s="449"/>
    </row>
    <row r="14" spans="3:21" ht="19.5" thickBot="1" x14ac:dyDescent="0.35">
      <c r="C14" s="441"/>
      <c r="D14" s="441"/>
      <c r="E14" s="441"/>
      <c r="F14" s="441"/>
      <c r="G14" s="441"/>
      <c r="H14" s="441"/>
      <c r="I14" s="441"/>
      <c r="J14" s="441"/>
      <c r="K14" s="441"/>
      <c r="L14" s="441"/>
      <c r="M14" s="441"/>
      <c r="N14" s="441"/>
      <c r="O14" s="441"/>
      <c r="P14" s="441"/>
      <c r="Q14" s="441"/>
      <c r="R14" s="441"/>
    </row>
    <row r="15" spans="3:21" ht="33" customHeight="1" thickBot="1" x14ac:dyDescent="0.25">
      <c r="C15" s="450" t="s">
        <v>295</v>
      </c>
      <c r="D15" s="451"/>
      <c r="E15" s="451"/>
      <c r="F15" s="451"/>
      <c r="G15" s="451"/>
      <c r="H15" s="451"/>
      <c r="I15" s="451"/>
      <c r="J15" s="451"/>
      <c r="K15" s="451"/>
      <c r="L15" s="451"/>
      <c r="M15" s="451"/>
      <c r="N15" s="451"/>
      <c r="O15" s="451"/>
      <c r="P15" s="451"/>
      <c r="Q15" s="451"/>
      <c r="R15" s="452"/>
    </row>
    <row r="16" spans="3:21" s="161" customFormat="1" ht="73.5" customHeight="1" thickBot="1" x14ac:dyDescent="0.25">
      <c r="C16" s="453" t="s">
        <v>20</v>
      </c>
      <c r="D16" s="454"/>
      <c r="E16" s="193" t="s">
        <v>296</v>
      </c>
      <c r="F16" s="455" t="s">
        <v>297</v>
      </c>
      <c r="G16" s="455"/>
      <c r="H16" s="455" t="s">
        <v>298</v>
      </c>
      <c r="I16" s="455"/>
      <c r="J16" s="455"/>
      <c r="K16" s="455" t="s">
        <v>299</v>
      </c>
      <c r="L16" s="455"/>
      <c r="M16" s="455"/>
      <c r="N16" s="455"/>
      <c r="O16" s="454" t="s">
        <v>300</v>
      </c>
      <c r="P16" s="454"/>
      <c r="Q16" s="454"/>
      <c r="R16" s="456"/>
      <c r="T16" s="198" t="s">
        <v>359</v>
      </c>
      <c r="U16" s="198" t="s">
        <v>360</v>
      </c>
    </row>
    <row r="17" spans="3:21" ht="363.75" customHeight="1" thickBot="1" x14ac:dyDescent="0.25">
      <c r="C17" s="463" t="s">
        <v>301</v>
      </c>
      <c r="D17" s="464"/>
      <c r="E17" s="469" t="s">
        <v>76</v>
      </c>
      <c r="F17" s="457" t="s">
        <v>361</v>
      </c>
      <c r="G17" s="457"/>
      <c r="H17" s="458" t="s">
        <v>302</v>
      </c>
      <c r="I17" s="458"/>
      <c r="J17" s="458"/>
      <c r="K17" s="459" t="s">
        <v>362</v>
      </c>
      <c r="L17" s="457"/>
      <c r="M17" s="457"/>
      <c r="N17" s="457"/>
      <c r="O17" s="460" t="s">
        <v>363</v>
      </c>
      <c r="P17" s="461"/>
      <c r="Q17" s="461"/>
      <c r="R17" s="462"/>
      <c r="T17" s="199">
        <v>95</v>
      </c>
      <c r="U17" s="199">
        <v>100</v>
      </c>
    </row>
    <row r="18" spans="3:21" ht="240" customHeight="1" thickBot="1" x14ac:dyDescent="0.35">
      <c r="C18" s="465"/>
      <c r="D18" s="466"/>
      <c r="E18" s="470"/>
      <c r="F18" s="457" t="s">
        <v>364</v>
      </c>
      <c r="G18" s="457"/>
      <c r="H18" s="458" t="s">
        <v>303</v>
      </c>
      <c r="I18" s="458"/>
      <c r="J18" s="458"/>
      <c r="K18" s="459" t="s">
        <v>304</v>
      </c>
      <c r="L18" s="457"/>
      <c r="M18" s="457"/>
      <c r="N18" s="457"/>
      <c r="O18" s="458" t="s">
        <v>365</v>
      </c>
      <c r="P18" s="472"/>
      <c r="Q18" s="472"/>
      <c r="R18" s="473"/>
      <c r="T18" s="160"/>
      <c r="U18" s="160"/>
    </row>
    <row r="19" spans="3:21" ht="340.5" customHeight="1" thickBot="1" x14ac:dyDescent="0.25">
      <c r="C19" s="465"/>
      <c r="D19" s="466"/>
      <c r="E19" s="470"/>
      <c r="F19" s="457" t="s">
        <v>366</v>
      </c>
      <c r="G19" s="457"/>
      <c r="H19" s="458" t="s">
        <v>305</v>
      </c>
      <c r="I19" s="458"/>
      <c r="J19" s="458"/>
      <c r="K19" s="459" t="s">
        <v>306</v>
      </c>
      <c r="L19" s="457"/>
      <c r="M19" s="457"/>
      <c r="N19" s="457"/>
      <c r="O19" s="460" t="s">
        <v>367</v>
      </c>
      <c r="P19" s="461"/>
      <c r="Q19" s="461"/>
      <c r="R19" s="462"/>
      <c r="T19" s="199">
        <v>95</v>
      </c>
      <c r="U19" s="199">
        <v>100</v>
      </c>
    </row>
    <row r="20" spans="3:21" ht="372" customHeight="1" thickBot="1" x14ac:dyDescent="0.25">
      <c r="C20" s="465"/>
      <c r="D20" s="466"/>
      <c r="E20" s="470"/>
      <c r="F20" s="457" t="s">
        <v>368</v>
      </c>
      <c r="G20" s="457"/>
      <c r="H20" s="458" t="s">
        <v>307</v>
      </c>
      <c r="I20" s="458"/>
      <c r="J20" s="458"/>
      <c r="K20" s="459" t="s">
        <v>308</v>
      </c>
      <c r="L20" s="457"/>
      <c r="M20" s="457"/>
      <c r="N20" s="457"/>
      <c r="O20" s="460" t="s">
        <v>367</v>
      </c>
      <c r="P20" s="461"/>
      <c r="Q20" s="461"/>
      <c r="R20" s="462"/>
      <c r="T20" s="199">
        <v>95</v>
      </c>
      <c r="U20" s="199">
        <v>100</v>
      </c>
    </row>
    <row r="21" spans="3:21" ht="409.5" customHeight="1" thickBot="1" x14ac:dyDescent="0.25">
      <c r="C21" s="465"/>
      <c r="D21" s="466"/>
      <c r="E21" s="470"/>
      <c r="F21" s="457" t="s">
        <v>369</v>
      </c>
      <c r="G21" s="457"/>
      <c r="H21" s="458" t="s">
        <v>309</v>
      </c>
      <c r="I21" s="458"/>
      <c r="J21" s="458"/>
      <c r="K21" s="459" t="s">
        <v>310</v>
      </c>
      <c r="L21" s="457"/>
      <c r="M21" s="457"/>
      <c r="N21" s="457"/>
      <c r="O21" s="460" t="s">
        <v>370</v>
      </c>
      <c r="P21" s="461"/>
      <c r="Q21" s="461"/>
      <c r="R21" s="462"/>
      <c r="T21" s="199">
        <v>95</v>
      </c>
      <c r="U21" s="199">
        <v>100</v>
      </c>
    </row>
    <row r="22" spans="3:21" ht="363.75" customHeight="1" thickBot="1" x14ac:dyDescent="0.25">
      <c r="C22" s="465"/>
      <c r="D22" s="466"/>
      <c r="E22" s="470"/>
      <c r="F22" s="457" t="s">
        <v>371</v>
      </c>
      <c r="G22" s="457"/>
      <c r="H22" s="458" t="s">
        <v>311</v>
      </c>
      <c r="I22" s="458"/>
      <c r="J22" s="458"/>
      <c r="K22" s="459" t="s">
        <v>312</v>
      </c>
      <c r="L22" s="457"/>
      <c r="M22" s="457"/>
      <c r="N22" s="457"/>
      <c r="O22" s="460" t="s">
        <v>372</v>
      </c>
      <c r="P22" s="461"/>
      <c r="Q22" s="461"/>
      <c r="R22" s="462"/>
      <c r="T22" s="199">
        <v>95</v>
      </c>
      <c r="U22" s="199">
        <v>100</v>
      </c>
    </row>
    <row r="23" spans="3:21" ht="374.25" customHeight="1" thickBot="1" x14ac:dyDescent="0.25">
      <c r="C23" s="467"/>
      <c r="D23" s="468"/>
      <c r="E23" s="471"/>
      <c r="F23" s="457" t="s">
        <v>373</v>
      </c>
      <c r="G23" s="457"/>
      <c r="H23" s="458" t="s">
        <v>313</v>
      </c>
      <c r="I23" s="458"/>
      <c r="J23" s="458"/>
      <c r="K23" s="459" t="s">
        <v>314</v>
      </c>
      <c r="L23" s="457"/>
      <c r="M23" s="457"/>
      <c r="N23" s="457"/>
      <c r="O23" s="460" t="s">
        <v>372</v>
      </c>
      <c r="P23" s="461"/>
      <c r="Q23" s="461"/>
      <c r="R23" s="462"/>
      <c r="T23" s="199">
        <v>95</v>
      </c>
      <c r="U23" s="199">
        <v>100</v>
      </c>
    </row>
    <row r="24" spans="3:21" ht="386.25" customHeight="1" thickBot="1" x14ac:dyDescent="0.25">
      <c r="C24" s="474" t="s">
        <v>315</v>
      </c>
      <c r="D24" s="475"/>
      <c r="E24" s="476" t="s">
        <v>76</v>
      </c>
      <c r="F24" s="477" t="s">
        <v>374</v>
      </c>
      <c r="G24" s="478"/>
      <c r="H24" s="479" t="s">
        <v>316</v>
      </c>
      <c r="I24" s="480"/>
      <c r="J24" s="481"/>
      <c r="K24" s="482" t="s">
        <v>317</v>
      </c>
      <c r="L24" s="483"/>
      <c r="M24" s="483"/>
      <c r="N24" s="484"/>
      <c r="O24" s="460" t="s">
        <v>375</v>
      </c>
      <c r="P24" s="461"/>
      <c r="Q24" s="461"/>
      <c r="R24" s="462"/>
      <c r="T24" s="199">
        <v>95</v>
      </c>
      <c r="U24" s="199">
        <v>100</v>
      </c>
    </row>
    <row r="25" spans="3:21" ht="408.75" customHeight="1" thickBot="1" x14ac:dyDescent="0.25">
      <c r="C25" s="465"/>
      <c r="D25" s="466"/>
      <c r="E25" s="470"/>
      <c r="F25" s="477" t="s">
        <v>376</v>
      </c>
      <c r="G25" s="478"/>
      <c r="H25" s="479" t="s">
        <v>318</v>
      </c>
      <c r="I25" s="480"/>
      <c r="J25" s="481"/>
      <c r="K25" s="482" t="s">
        <v>319</v>
      </c>
      <c r="L25" s="483"/>
      <c r="M25" s="483"/>
      <c r="N25" s="484"/>
      <c r="O25" s="460" t="s">
        <v>377</v>
      </c>
      <c r="P25" s="461"/>
      <c r="Q25" s="461"/>
      <c r="R25" s="462"/>
      <c r="T25" s="199">
        <v>95</v>
      </c>
      <c r="U25" s="199">
        <v>100</v>
      </c>
    </row>
    <row r="26" spans="3:21" ht="339.75" customHeight="1" thickBot="1" x14ac:dyDescent="0.25">
      <c r="C26" s="467"/>
      <c r="D26" s="468"/>
      <c r="E26" s="471"/>
      <c r="F26" s="477" t="s">
        <v>378</v>
      </c>
      <c r="G26" s="478"/>
      <c r="H26" s="479" t="s">
        <v>320</v>
      </c>
      <c r="I26" s="480"/>
      <c r="J26" s="481"/>
      <c r="K26" s="482" t="s">
        <v>321</v>
      </c>
      <c r="L26" s="483"/>
      <c r="M26" s="483"/>
      <c r="N26" s="484"/>
      <c r="O26" s="460" t="s">
        <v>379</v>
      </c>
      <c r="P26" s="461"/>
      <c r="Q26" s="461"/>
      <c r="R26" s="462"/>
      <c r="T26" s="199">
        <v>95</v>
      </c>
      <c r="U26" s="199">
        <v>100</v>
      </c>
    </row>
    <row r="27" spans="3:21" ht="339" customHeight="1" x14ac:dyDescent="0.2">
      <c r="C27" s="474" t="s">
        <v>322</v>
      </c>
      <c r="D27" s="475"/>
      <c r="E27" s="485" t="s">
        <v>323</v>
      </c>
      <c r="F27" s="487" t="s">
        <v>380</v>
      </c>
      <c r="G27" s="488"/>
      <c r="H27" s="489" t="s">
        <v>320</v>
      </c>
      <c r="I27" s="490"/>
      <c r="J27" s="491"/>
      <c r="K27" s="492" t="s">
        <v>321</v>
      </c>
      <c r="L27" s="493"/>
      <c r="M27" s="493"/>
      <c r="N27" s="494"/>
      <c r="O27" s="495" t="s">
        <v>381</v>
      </c>
      <c r="P27" s="496"/>
      <c r="Q27" s="496"/>
      <c r="R27" s="497"/>
      <c r="T27" s="199">
        <v>70</v>
      </c>
      <c r="U27" s="199">
        <v>50</v>
      </c>
    </row>
    <row r="28" spans="3:21" ht="359.25" customHeight="1" thickBot="1" x14ac:dyDescent="0.25">
      <c r="C28" s="467"/>
      <c r="D28" s="468"/>
      <c r="E28" s="486"/>
      <c r="F28" s="498" t="s">
        <v>382</v>
      </c>
      <c r="G28" s="499"/>
      <c r="H28" s="500" t="s">
        <v>324</v>
      </c>
      <c r="I28" s="501"/>
      <c r="J28" s="502"/>
      <c r="K28" s="503" t="s">
        <v>383</v>
      </c>
      <c r="L28" s="504"/>
      <c r="M28" s="504"/>
      <c r="N28" s="504"/>
      <c r="O28" s="495" t="s">
        <v>384</v>
      </c>
      <c r="P28" s="496"/>
      <c r="Q28" s="496"/>
      <c r="R28" s="497"/>
      <c r="T28" s="199">
        <v>70</v>
      </c>
      <c r="U28" s="199">
        <v>0</v>
      </c>
    </row>
    <row r="29" spans="3:21" ht="353.25" customHeight="1" thickBot="1" x14ac:dyDescent="0.25">
      <c r="C29" s="474" t="s">
        <v>325</v>
      </c>
      <c r="D29" s="475"/>
      <c r="E29" s="518" t="s">
        <v>326</v>
      </c>
      <c r="F29" s="520" t="s">
        <v>385</v>
      </c>
      <c r="G29" s="520"/>
      <c r="H29" s="521" t="s">
        <v>327</v>
      </c>
      <c r="I29" s="521"/>
      <c r="J29" s="521"/>
      <c r="K29" s="522" t="s">
        <v>328</v>
      </c>
      <c r="L29" s="520"/>
      <c r="M29" s="520"/>
      <c r="N29" s="520"/>
      <c r="O29" s="460" t="s">
        <v>386</v>
      </c>
      <c r="P29" s="461"/>
      <c r="Q29" s="461"/>
      <c r="R29" s="462"/>
      <c r="T29" s="199">
        <v>95</v>
      </c>
      <c r="U29" s="199">
        <v>100</v>
      </c>
    </row>
    <row r="30" spans="3:21" ht="378.75" customHeight="1" x14ac:dyDescent="0.2">
      <c r="C30" s="467"/>
      <c r="D30" s="468"/>
      <c r="E30" s="519"/>
      <c r="F30" s="520" t="s">
        <v>387</v>
      </c>
      <c r="G30" s="520"/>
      <c r="H30" s="521" t="s">
        <v>329</v>
      </c>
      <c r="I30" s="521"/>
      <c r="J30" s="521"/>
      <c r="K30" s="522" t="s">
        <v>330</v>
      </c>
      <c r="L30" s="520"/>
      <c r="M30" s="520"/>
      <c r="N30" s="520"/>
      <c r="O30" s="460" t="s">
        <v>388</v>
      </c>
      <c r="P30" s="461"/>
      <c r="Q30" s="461"/>
      <c r="R30" s="462"/>
      <c r="T30" s="199">
        <v>95</v>
      </c>
      <c r="U30" s="199">
        <v>100</v>
      </c>
    </row>
    <row r="31" spans="3:21" ht="12" customHeight="1" thickBot="1" x14ac:dyDescent="0.35">
      <c r="C31" s="441"/>
      <c r="D31" s="441"/>
      <c r="E31" s="441"/>
      <c r="F31" s="441"/>
      <c r="G31" s="441"/>
      <c r="H31" s="441"/>
      <c r="I31" s="441"/>
      <c r="J31" s="441"/>
      <c r="K31" s="441"/>
      <c r="L31" s="441"/>
      <c r="M31" s="441"/>
      <c r="N31" s="441"/>
      <c r="O31" s="441"/>
      <c r="P31" s="441"/>
      <c r="Q31" s="441"/>
      <c r="R31" s="441"/>
    </row>
    <row r="32" spans="3:21" ht="33" customHeight="1" thickBot="1" x14ac:dyDescent="0.25">
      <c r="C32" s="505" t="s">
        <v>187</v>
      </c>
      <c r="D32" s="506"/>
      <c r="E32" s="506"/>
      <c r="F32" s="506"/>
      <c r="G32" s="506"/>
      <c r="H32" s="506"/>
      <c r="I32" s="506"/>
      <c r="J32" s="506"/>
      <c r="K32" s="506"/>
      <c r="L32" s="506"/>
      <c r="M32" s="506"/>
      <c r="N32" s="506"/>
      <c r="O32" s="506"/>
      <c r="P32" s="506"/>
      <c r="Q32" s="506"/>
      <c r="R32" s="507"/>
    </row>
    <row r="33" spans="3:19" s="165" customFormat="1" ht="184.5" customHeight="1" thickBot="1" x14ac:dyDescent="0.25">
      <c r="C33" s="162" t="s">
        <v>331</v>
      </c>
      <c r="D33" s="162" t="s">
        <v>332</v>
      </c>
      <c r="E33" s="191" t="s">
        <v>333</v>
      </c>
      <c r="F33" s="163" t="s">
        <v>334</v>
      </c>
      <c r="G33" s="193" t="s">
        <v>335</v>
      </c>
      <c r="H33" s="193" t="s">
        <v>336</v>
      </c>
      <c r="I33" s="193" t="s">
        <v>337</v>
      </c>
      <c r="J33" s="508" t="s">
        <v>338</v>
      </c>
      <c r="K33" s="509"/>
      <c r="L33" s="510"/>
      <c r="M33" s="508" t="s">
        <v>339</v>
      </c>
      <c r="N33" s="509"/>
      <c r="O33" s="510"/>
      <c r="P33" s="508" t="s">
        <v>300</v>
      </c>
      <c r="Q33" s="509"/>
      <c r="R33" s="511"/>
      <c r="S33" s="164"/>
    </row>
    <row r="34" spans="3:19" s="165" customFormat="1" ht="19.5" thickBot="1" x14ac:dyDescent="0.25">
      <c r="C34" s="166"/>
      <c r="D34" s="167"/>
      <c r="E34" s="168"/>
      <c r="F34" s="169"/>
      <c r="G34" s="192"/>
      <c r="H34" s="167"/>
      <c r="I34" s="170"/>
      <c r="J34" s="512"/>
      <c r="K34" s="513"/>
      <c r="L34" s="514"/>
      <c r="M34" s="515"/>
      <c r="N34" s="515"/>
      <c r="O34" s="515"/>
      <c r="P34" s="516"/>
      <c r="Q34" s="516"/>
      <c r="R34" s="517"/>
      <c r="S34" s="153"/>
    </row>
    <row r="35" spans="3:19" s="165" customFormat="1" ht="18.75" x14ac:dyDescent="0.2">
      <c r="C35" s="166"/>
      <c r="D35" s="167"/>
      <c r="E35" s="168"/>
      <c r="F35" s="169"/>
      <c r="G35" s="192"/>
      <c r="H35" s="167"/>
      <c r="I35" s="170"/>
      <c r="J35" s="512"/>
      <c r="K35" s="513"/>
      <c r="L35" s="514"/>
      <c r="M35" s="515"/>
      <c r="N35" s="515"/>
      <c r="O35" s="515"/>
      <c r="P35" s="516"/>
      <c r="Q35" s="516"/>
      <c r="R35" s="517"/>
      <c r="S35" s="153"/>
    </row>
    <row r="36" spans="3:19" ht="12" customHeight="1" thickBot="1" x14ac:dyDescent="0.25">
      <c r="C36" s="171"/>
      <c r="D36" s="171"/>
      <c r="E36" s="171"/>
      <c r="F36" s="171"/>
      <c r="G36" s="171"/>
      <c r="H36" s="171"/>
      <c r="I36" s="171"/>
      <c r="J36" s="171"/>
      <c r="K36" s="171"/>
      <c r="L36" s="171"/>
      <c r="M36" s="171"/>
      <c r="N36" s="171"/>
      <c r="O36" s="171"/>
      <c r="P36" s="171"/>
      <c r="Q36" s="171"/>
      <c r="R36" s="171"/>
    </row>
    <row r="37" spans="3:19" s="172" customFormat="1" ht="48.75" customHeight="1" thickBot="1" x14ac:dyDescent="0.4">
      <c r="C37" s="535" t="s">
        <v>340</v>
      </c>
      <c r="D37" s="536"/>
      <c r="E37" s="536"/>
      <c r="F37" s="536"/>
      <c r="G37" s="536"/>
      <c r="H37" s="536"/>
      <c r="I37" s="536"/>
      <c r="J37" s="536"/>
      <c r="K37" s="536"/>
      <c r="L37" s="536"/>
      <c r="M37" s="536"/>
      <c r="N37" s="536"/>
      <c r="O37" s="536"/>
      <c r="P37" s="536"/>
      <c r="Q37" s="536"/>
      <c r="R37" s="537"/>
    </row>
    <row r="38" spans="3:19" ht="107.25" customHeight="1" thickBot="1" x14ac:dyDescent="0.35">
      <c r="C38" s="538"/>
      <c r="D38" s="539"/>
      <c r="E38" s="539"/>
      <c r="F38" s="539"/>
      <c r="G38" s="539"/>
      <c r="H38" s="539"/>
      <c r="I38" s="539"/>
      <c r="J38" s="539"/>
      <c r="K38" s="539"/>
      <c r="L38" s="539"/>
      <c r="M38" s="539"/>
      <c r="N38" s="539"/>
      <c r="O38" s="539"/>
      <c r="P38" s="539"/>
      <c r="Q38" s="539"/>
      <c r="R38" s="540"/>
    </row>
    <row r="39" spans="3:19" ht="19.5" thickBot="1" x14ac:dyDescent="0.35">
      <c r="C39" s="441"/>
      <c r="D39" s="441"/>
      <c r="E39" s="441"/>
      <c r="F39" s="441"/>
      <c r="G39" s="441"/>
      <c r="H39" s="441"/>
      <c r="I39" s="441"/>
      <c r="J39" s="441"/>
      <c r="K39" s="441"/>
      <c r="L39" s="441"/>
      <c r="M39" s="441"/>
      <c r="N39" s="441"/>
      <c r="O39" s="441"/>
      <c r="P39" s="441"/>
      <c r="Q39" s="441"/>
      <c r="R39" s="441"/>
    </row>
    <row r="40" spans="3:19" s="172" customFormat="1" ht="27.95" customHeight="1" x14ac:dyDescent="0.35">
      <c r="C40" s="523" t="s">
        <v>341</v>
      </c>
      <c r="D40" s="524"/>
      <c r="E40" s="524"/>
      <c r="F40" s="524"/>
      <c r="G40" s="524"/>
      <c r="H40" s="524"/>
      <c r="I40" s="524"/>
      <c r="J40" s="524"/>
      <c r="K40" s="524"/>
      <c r="L40" s="524"/>
      <c r="M40" s="524"/>
      <c r="N40" s="524"/>
      <c r="O40" s="524"/>
      <c r="P40" s="524"/>
      <c r="Q40" s="524"/>
      <c r="R40" s="525"/>
    </row>
    <row r="41" spans="3:19" s="173" customFormat="1" ht="27.95" customHeight="1" x14ac:dyDescent="0.35">
      <c r="C41" s="526" t="s">
        <v>342</v>
      </c>
      <c r="D41" s="527"/>
      <c r="E41" s="527"/>
      <c r="F41" s="527"/>
      <c r="G41" s="527"/>
      <c r="H41" s="527"/>
      <c r="I41" s="527"/>
      <c r="J41" s="527"/>
      <c r="K41" s="527"/>
      <c r="L41" s="527"/>
      <c r="M41" s="527"/>
      <c r="N41" s="527"/>
      <c r="O41" s="527"/>
      <c r="P41" s="527"/>
      <c r="Q41" s="527"/>
      <c r="R41" s="528"/>
    </row>
    <row r="42" spans="3:19" s="172" customFormat="1" ht="27.95" customHeight="1" x14ac:dyDescent="0.35">
      <c r="C42" s="174"/>
      <c r="R42" s="200"/>
    </row>
    <row r="43" spans="3:19" s="172" customFormat="1" ht="27.95" customHeight="1" x14ac:dyDescent="0.35">
      <c r="C43" s="174"/>
      <c r="R43" s="200"/>
    </row>
    <row r="44" spans="3:19" s="172" customFormat="1" ht="27.95" customHeight="1" x14ac:dyDescent="0.35">
      <c r="C44" s="175"/>
      <c r="D44" s="176"/>
      <c r="E44" s="176"/>
      <c r="F44" s="176"/>
      <c r="G44" s="176"/>
      <c r="H44" s="176"/>
      <c r="I44" s="176"/>
      <c r="J44" s="176"/>
      <c r="K44" s="176"/>
      <c r="L44" s="176"/>
      <c r="M44" s="176"/>
      <c r="N44" s="176"/>
      <c r="O44" s="176"/>
      <c r="P44" s="176"/>
      <c r="Q44" s="176"/>
      <c r="R44" s="201"/>
    </row>
    <row r="45" spans="3:19" s="173" customFormat="1" ht="27.95" customHeight="1" x14ac:dyDescent="0.35">
      <c r="C45" s="526" t="s">
        <v>343</v>
      </c>
      <c r="D45" s="527"/>
      <c r="E45" s="527"/>
      <c r="F45" s="527"/>
      <c r="G45" s="527"/>
      <c r="H45" s="527"/>
      <c r="I45" s="527"/>
      <c r="J45" s="527"/>
      <c r="K45" s="527"/>
      <c r="L45" s="527"/>
      <c r="M45" s="527"/>
      <c r="N45" s="527"/>
      <c r="O45" s="527"/>
      <c r="P45" s="527"/>
      <c r="Q45" s="527"/>
      <c r="R45" s="528"/>
    </row>
    <row r="46" spans="3:19" s="172" customFormat="1" ht="27.95" customHeight="1" x14ac:dyDescent="0.35">
      <c r="C46" s="174"/>
      <c r="R46" s="200"/>
    </row>
    <row r="47" spans="3:19" s="172" customFormat="1" ht="27.95" customHeight="1" x14ac:dyDescent="0.35">
      <c r="C47" s="174"/>
      <c r="R47" s="200"/>
    </row>
    <row r="48" spans="3:19" s="172" customFormat="1" ht="27.95" customHeight="1" x14ac:dyDescent="0.35">
      <c r="C48" s="175"/>
      <c r="D48" s="176"/>
      <c r="E48" s="176"/>
      <c r="F48" s="176"/>
      <c r="G48" s="176"/>
      <c r="H48" s="176"/>
      <c r="I48" s="176"/>
      <c r="J48" s="176"/>
      <c r="K48" s="176"/>
      <c r="L48" s="176"/>
      <c r="M48" s="176"/>
      <c r="N48" s="176"/>
      <c r="O48" s="176"/>
      <c r="P48" s="176"/>
      <c r="Q48" s="176"/>
      <c r="R48" s="201"/>
    </row>
    <row r="49" spans="3:18" s="173" customFormat="1" ht="27.95" customHeight="1" x14ac:dyDescent="0.35">
      <c r="C49" s="526" t="s">
        <v>344</v>
      </c>
      <c r="D49" s="527"/>
      <c r="E49" s="527"/>
      <c r="F49" s="527"/>
      <c r="G49" s="527"/>
      <c r="H49" s="527"/>
      <c r="I49" s="527"/>
      <c r="J49" s="527"/>
      <c r="K49" s="527"/>
      <c r="L49" s="527"/>
      <c r="M49" s="527"/>
      <c r="N49" s="527"/>
      <c r="O49" s="527"/>
      <c r="P49" s="527"/>
      <c r="Q49" s="527"/>
      <c r="R49" s="528"/>
    </row>
    <row r="50" spans="3:18" s="172" customFormat="1" ht="27.95" customHeight="1" x14ac:dyDescent="0.35">
      <c r="C50" s="529"/>
      <c r="D50" s="530"/>
      <c r="E50" s="530"/>
      <c r="F50" s="530"/>
      <c r="G50" s="530"/>
      <c r="H50" s="530"/>
      <c r="I50" s="530"/>
      <c r="J50" s="530"/>
      <c r="K50" s="530"/>
      <c r="L50" s="530"/>
      <c r="M50" s="530"/>
      <c r="N50" s="530"/>
      <c r="O50" s="530"/>
      <c r="P50" s="530"/>
      <c r="Q50" s="530"/>
      <c r="R50" s="531"/>
    </row>
    <row r="51" spans="3:18" s="172" customFormat="1" ht="27.95" customHeight="1" x14ac:dyDescent="0.35">
      <c r="C51" s="177"/>
      <c r="D51" s="178"/>
      <c r="G51" s="178"/>
      <c r="I51" s="178"/>
      <c r="J51" s="178"/>
      <c r="K51" s="178"/>
      <c r="L51" s="178"/>
      <c r="M51" s="178"/>
      <c r="N51" s="178"/>
      <c r="O51" s="202"/>
      <c r="P51" s="178"/>
      <c r="Q51" s="178"/>
      <c r="R51" s="203"/>
    </row>
    <row r="52" spans="3:18" s="172" customFormat="1" ht="27.95" customHeight="1" x14ac:dyDescent="0.35">
      <c r="C52" s="179"/>
      <c r="D52" s="180"/>
      <c r="E52" s="176"/>
      <c r="F52" s="176"/>
      <c r="G52" s="180"/>
      <c r="H52" s="176"/>
      <c r="I52" s="180"/>
      <c r="J52" s="180"/>
      <c r="K52" s="180"/>
      <c r="L52" s="180"/>
      <c r="M52" s="180"/>
      <c r="N52" s="180"/>
      <c r="O52" s="204"/>
      <c r="P52" s="180"/>
      <c r="Q52" s="180"/>
      <c r="R52" s="205"/>
    </row>
    <row r="53" spans="3:18" s="173" customFormat="1" ht="27.95" customHeight="1" x14ac:dyDescent="0.35">
      <c r="C53" s="532" t="s">
        <v>345</v>
      </c>
      <c r="D53" s="533"/>
      <c r="E53" s="533"/>
      <c r="F53" s="533"/>
      <c r="G53" s="533"/>
      <c r="H53" s="533"/>
      <c r="I53" s="533"/>
      <c r="J53" s="533"/>
      <c r="K53" s="533"/>
      <c r="L53" s="533"/>
      <c r="M53" s="533"/>
      <c r="N53" s="533"/>
      <c r="O53" s="533"/>
      <c r="P53" s="533"/>
      <c r="Q53" s="533"/>
      <c r="R53" s="534"/>
    </row>
    <row r="54" spans="3:18" s="172" customFormat="1" ht="27.95" customHeight="1" x14ac:dyDescent="0.35">
      <c r="C54" s="177"/>
      <c r="D54" s="178"/>
      <c r="G54" s="178"/>
      <c r="I54" s="178"/>
      <c r="J54" s="178"/>
      <c r="K54" s="178"/>
      <c r="L54" s="178"/>
      <c r="M54" s="178"/>
      <c r="N54" s="178"/>
      <c r="O54" s="202"/>
      <c r="P54" s="178"/>
      <c r="Q54" s="178"/>
      <c r="R54" s="203"/>
    </row>
    <row r="55" spans="3:18" s="172" customFormat="1" ht="27.95" customHeight="1" x14ac:dyDescent="0.35">
      <c r="C55" s="177"/>
      <c r="D55" s="178"/>
      <c r="G55" s="178"/>
      <c r="I55" s="178"/>
      <c r="J55" s="178"/>
      <c r="K55" s="178"/>
      <c r="L55" s="178"/>
      <c r="M55" s="178"/>
      <c r="N55" s="178"/>
      <c r="O55" s="202"/>
      <c r="P55" s="178"/>
      <c r="Q55" s="178"/>
      <c r="R55" s="203"/>
    </row>
    <row r="56" spans="3:18" ht="27.95" customHeight="1" thickBot="1" x14ac:dyDescent="0.35">
      <c r="C56" s="181"/>
      <c r="D56" s="188"/>
      <c r="E56" s="182"/>
      <c r="F56" s="182"/>
      <c r="G56" s="188"/>
      <c r="H56" s="182"/>
      <c r="I56" s="188"/>
      <c r="J56" s="188"/>
      <c r="K56" s="188"/>
      <c r="L56" s="188"/>
      <c r="M56" s="188"/>
      <c r="N56" s="188"/>
      <c r="O56" s="206"/>
      <c r="P56" s="188"/>
      <c r="Q56" s="188"/>
      <c r="R56" s="189"/>
    </row>
    <row r="57" spans="3:18" ht="13.5" customHeight="1" x14ac:dyDescent="0.3">
      <c r="C57" s="555"/>
      <c r="D57" s="555"/>
      <c r="E57" s="555"/>
      <c r="F57" s="555"/>
      <c r="G57" s="555"/>
      <c r="H57" s="555"/>
      <c r="I57" s="555"/>
      <c r="J57" s="190"/>
      <c r="K57" s="190"/>
      <c r="L57" s="190"/>
      <c r="M57" s="190"/>
      <c r="N57" s="190"/>
      <c r="O57" s="183"/>
      <c r="P57" s="190"/>
      <c r="Q57" s="190"/>
      <c r="R57" s="190"/>
    </row>
    <row r="58" spans="3:18" ht="13.5" customHeight="1" thickBot="1" x14ac:dyDescent="0.35">
      <c r="C58" s="187"/>
      <c r="D58" s="190"/>
      <c r="E58" s="160"/>
      <c r="F58" s="160"/>
      <c r="G58" s="190"/>
      <c r="H58" s="183"/>
      <c r="I58" s="190"/>
      <c r="J58" s="190"/>
      <c r="K58" s="190"/>
      <c r="L58" s="190"/>
      <c r="M58" s="190"/>
      <c r="N58" s="190"/>
      <c r="O58" s="190"/>
      <c r="P58" s="190"/>
      <c r="Q58" s="190"/>
      <c r="R58" s="190"/>
    </row>
    <row r="59" spans="3:18" s="172" customFormat="1" ht="24.75" customHeight="1" thickBot="1" x14ac:dyDescent="0.4">
      <c r="C59" s="556" t="s">
        <v>346</v>
      </c>
      <c r="D59" s="557"/>
      <c r="E59" s="557"/>
      <c r="F59" s="557"/>
      <c r="G59" s="557"/>
      <c r="H59" s="557"/>
      <c r="I59" s="557"/>
      <c r="J59" s="557"/>
      <c r="K59" s="558"/>
      <c r="L59" s="184"/>
      <c r="M59" s="184"/>
      <c r="N59" s="184"/>
      <c r="O59" s="184"/>
      <c r="P59" s="184"/>
      <c r="Q59" s="184"/>
      <c r="R59" s="184"/>
    </row>
    <row r="60" spans="3:18" s="172" customFormat="1" ht="24" customHeight="1" x14ac:dyDescent="0.35">
      <c r="C60" s="559" t="s">
        <v>347</v>
      </c>
      <c r="D60" s="560"/>
      <c r="E60" s="561"/>
      <c r="F60" s="562" t="s">
        <v>348</v>
      </c>
      <c r="G60" s="563"/>
      <c r="H60" s="563"/>
      <c r="I60" s="563"/>
      <c r="J60" s="563"/>
      <c r="K60" s="564"/>
      <c r="L60" s="184"/>
      <c r="M60" s="184"/>
      <c r="N60" s="184"/>
      <c r="O60" s="184"/>
      <c r="P60" s="565"/>
      <c r="Q60" s="565"/>
      <c r="R60" s="565"/>
    </row>
    <row r="61" spans="3:18" ht="36" customHeight="1" x14ac:dyDescent="0.3">
      <c r="C61" s="566" t="s">
        <v>349</v>
      </c>
      <c r="D61" s="567"/>
      <c r="E61" s="568"/>
      <c r="F61" s="545"/>
      <c r="G61" s="546"/>
      <c r="H61" s="546"/>
      <c r="I61" s="546"/>
      <c r="J61" s="546"/>
      <c r="K61" s="547"/>
      <c r="L61" s="157"/>
      <c r="M61" s="157"/>
      <c r="N61" s="157"/>
      <c r="O61" s="157"/>
      <c r="P61" s="548"/>
      <c r="Q61" s="548"/>
      <c r="R61" s="548"/>
    </row>
    <row r="62" spans="3:18" ht="36" customHeight="1" x14ac:dyDescent="0.2">
      <c r="C62" s="542" t="s">
        <v>350</v>
      </c>
      <c r="D62" s="543"/>
      <c r="E62" s="544"/>
      <c r="F62" s="545"/>
      <c r="G62" s="546"/>
      <c r="H62" s="546"/>
      <c r="I62" s="546"/>
      <c r="J62" s="546"/>
      <c r="K62" s="547"/>
      <c r="L62" s="157"/>
      <c r="M62" s="157"/>
      <c r="N62" s="157"/>
      <c r="O62" s="157"/>
      <c r="P62" s="548"/>
      <c r="Q62" s="548"/>
      <c r="R62" s="548"/>
    </row>
    <row r="63" spans="3:18" ht="39.75" customHeight="1" thickBot="1" x14ac:dyDescent="0.35">
      <c r="C63" s="549"/>
      <c r="D63" s="550"/>
      <c r="E63" s="551"/>
      <c r="F63" s="552"/>
      <c r="G63" s="553"/>
      <c r="H63" s="553"/>
      <c r="I63" s="553"/>
      <c r="J63" s="553"/>
      <c r="K63" s="554"/>
      <c r="L63" s="157"/>
      <c r="M63" s="157"/>
      <c r="N63" s="157"/>
      <c r="O63" s="157"/>
      <c r="P63" s="548"/>
      <c r="Q63" s="548"/>
      <c r="R63" s="548"/>
    </row>
    <row r="64" spans="3:18" ht="18.75" x14ac:dyDescent="0.3">
      <c r="C64" s="541"/>
      <c r="D64" s="541"/>
      <c r="E64" s="541"/>
      <c r="F64" s="541"/>
      <c r="G64" s="541"/>
      <c r="H64" s="541"/>
      <c r="I64" s="541"/>
      <c r="J64" s="541"/>
      <c r="K64" s="541"/>
      <c r="L64" s="160"/>
      <c r="M64" s="160"/>
      <c r="N64" s="160"/>
      <c r="O64" s="160"/>
      <c r="P64" s="160"/>
      <c r="Q64" s="160"/>
      <c r="R64" s="160"/>
    </row>
    <row r="65" spans="3:3" x14ac:dyDescent="0.2">
      <c r="C65" s="185"/>
    </row>
    <row r="66" spans="3:3" ht="12.75" customHeight="1" x14ac:dyDescent="0.2"/>
    <row r="67" spans="3:3" x14ac:dyDescent="0.2">
      <c r="C67" s="185"/>
    </row>
  </sheetData>
  <mergeCells count="124">
    <mergeCell ref="C64:K64"/>
    <mergeCell ref="C62:E62"/>
    <mergeCell ref="F62:K62"/>
    <mergeCell ref="P62:R62"/>
    <mergeCell ref="C63:E63"/>
    <mergeCell ref="F63:K63"/>
    <mergeCell ref="P63:R63"/>
    <mergeCell ref="C57:I57"/>
    <mergeCell ref="C59:K59"/>
    <mergeCell ref="C60:E60"/>
    <mergeCell ref="F60:K60"/>
    <mergeCell ref="P60:R60"/>
    <mergeCell ref="C61:E61"/>
    <mergeCell ref="F61:K61"/>
    <mergeCell ref="P61:R61"/>
    <mergeCell ref="C40:R40"/>
    <mergeCell ref="C41:R41"/>
    <mergeCell ref="C45:R45"/>
    <mergeCell ref="C49:R49"/>
    <mergeCell ref="C50:R50"/>
    <mergeCell ref="C53:R53"/>
    <mergeCell ref="J35:L35"/>
    <mergeCell ref="M35:O35"/>
    <mergeCell ref="P35:R35"/>
    <mergeCell ref="C37:R37"/>
    <mergeCell ref="C38:R38"/>
    <mergeCell ref="C39:R39"/>
    <mergeCell ref="C31:R31"/>
    <mergeCell ref="C32:R32"/>
    <mergeCell ref="J33:L33"/>
    <mergeCell ref="M33:O33"/>
    <mergeCell ref="P33:R33"/>
    <mergeCell ref="J34:L34"/>
    <mergeCell ref="M34:O34"/>
    <mergeCell ref="P34:R34"/>
    <mergeCell ref="C29:D30"/>
    <mergeCell ref="E29:E30"/>
    <mergeCell ref="F29:G29"/>
    <mergeCell ref="H29:J29"/>
    <mergeCell ref="K29:N29"/>
    <mergeCell ref="O29:R29"/>
    <mergeCell ref="F30:G30"/>
    <mergeCell ref="H30:J30"/>
    <mergeCell ref="K30:N30"/>
    <mergeCell ref="O30:R30"/>
    <mergeCell ref="C27:D28"/>
    <mergeCell ref="E27:E28"/>
    <mergeCell ref="F27:G27"/>
    <mergeCell ref="H27:J27"/>
    <mergeCell ref="K27:N27"/>
    <mergeCell ref="O27:R27"/>
    <mergeCell ref="F28:G28"/>
    <mergeCell ref="H28:J28"/>
    <mergeCell ref="K28:N28"/>
    <mergeCell ref="O28:R28"/>
    <mergeCell ref="C24:D26"/>
    <mergeCell ref="E24:E26"/>
    <mergeCell ref="F24:G24"/>
    <mergeCell ref="H24:J24"/>
    <mergeCell ref="K24:N24"/>
    <mergeCell ref="O24:R24"/>
    <mergeCell ref="F21:G21"/>
    <mergeCell ref="H21:J21"/>
    <mergeCell ref="K21:N21"/>
    <mergeCell ref="O21:R21"/>
    <mergeCell ref="F22:G22"/>
    <mergeCell ref="H22:J22"/>
    <mergeCell ref="K22:N22"/>
    <mergeCell ref="O22:R22"/>
    <mergeCell ref="F25:G25"/>
    <mergeCell ref="H25:J25"/>
    <mergeCell ref="K25:N25"/>
    <mergeCell ref="O25:R25"/>
    <mergeCell ref="F26:G26"/>
    <mergeCell ref="H26:J26"/>
    <mergeCell ref="K26:N26"/>
    <mergeCell ref="O26:R26"/>
    <mergeCell ref="F23:G23"/>
    <mergeCell ref="H23:J23"/>
    <mergeCell ref="F19:G19"/>
    <mergeCell ref="H19:J19"/>
    <mergeCell ref="K19:N19"/>
    <mergeCell ref="O19:R19"/>
    <mergeCell ref="F20:G20"/>
    <mergeCell ref="H20:J20"/>
    <mergeCell ref="K20:N20"/>
    <mergeCell ref="O20:R20"/>
    <mergeCell ref="C17:D23"/>
    <mergeCell ref="E17:E23"/>
    <mergeCell ref="F17:G17"/>
    <mergeCell ref="H17:J17"/>
    <mergeCell ref="K17:N17"/>
    <mergeCell ref="O17:R17"/>
    <mergeCell ref="F18:G18"/>
    <mergeCell ref="H18:J18"/>
    <mergeCell ref="K18:N18"/>
    <mergeCell ref="O18:R18"/>
    <mergeCell ref="K23:N23"/>
    <mergeCell ref="O23:R23"/>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printOptions horizontalCentered="1" verticalCentered="1"/>
  <pageMargins left="0.23622047244094491" right="0.23622047244094491" top="0.27559055118110237" bottom="0.27559055118110237" header="7.874015748031496E-2" footer="7.874015748031496E-2"/>
  <pageSetup scale="19" fitToWidth="0" fitToHeight="0" orientation="landscape" r:id="rId1"/>
  <headerFooter>
    <oddFooter>&amp;L&amp;9Calle 26 No. 57-41 Torre 8, Pisos 7 y 8 CEMSA - C.P. 111321 
Pbx: 3779555 – Información: Línea 195
WWW.UMV.GOV.CO&amp;CDESI-FM-019
Página &amp;P de &amp;N</oddFooter>
  </headerFooter>
  <rowBreaks count="2" manualBreakCount="2">
    <brk id="25" max="21" man="1"/>
    <brk id="3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1b931126-8670-4399-af7e-219288fb514b"/>
    <ds:schemaRef ds:uri="http://schemas.microsoft.com/office/2006/documentManagement/type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034748ac-ef01-4555-bfe2-206a421643ac"/>
    <ds:schemaRef ds:uri="http://purl.org/dc/dcmityp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RIESGOS Y CONTROLES</vt:lpstr>
      <vt:lpstr>1. RIESGOS SIGNIFICATIVOS</vt:lpstr>
      <vt:lpstr>2. DISEÑO CONTROL</vt:lpstr>
      <vt:lpstr>3. EJECUCIÓN CONTROL</vt:lpstr>
      <vt:lpstr>4- SOLIDEZ CONTROL</vt:lpstr>
      <vt:lpstr>MAPA DE RIESGOS PROCESOS (2)</vt:lpstr>
      <vt:lpstr>1er cuatri 2021</vt:lpstr>
      <vt:lpstr>'1. RIESGOS SIGNIFICATIVOS'!Área_de_impresión</vt:lpstr>
      <vt:lpstr>'1er cuatri 2021'!Área_de_impresión</vt:lpstr>
      <vt:lpstr>'2. DISEÑO CONTROL'!Área_de_impresión</vt:lpstr>
      <vt:lpstr>'3. EJECUCIÓN CONTROL'!Área_de_impresión</vt:lpstr>
      <vt:lpstr>'4- SOLIDEZ CONTROL'!Área_de_impresión</vt:lpstr>
      <vt:lpstr>'MAPA DE RIESGOS PROCESOS (2)'!Área_de_impresión</vt:lpstr>
      <vt:lpstr>'RIESGOS Y CONTROLES'!Área_de_impresión</vt:lpstr>
      <vt:lpstr>'1er cuatri 2021'!Títulos_a_imprimir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2019-11-20T14:29:58Z</cp:lastPrinted>
  <dcterms:created xsi:type="dcterms:W3CDTF">2017-05-23T23:17:53Z</dcterms:created>
  <dcterms:modified xsi:type="dcterms:W3CDTF">2022-01-13T00:46:59Z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