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1"/>
  </bookViews>
  <sheets>
    <sheet name="RIESGOS Y CONTROLES" sheetId="55" state="hidden" r:id="rId1"/>
    <sheet name="1. RIESGOS SIGNIFICATIVOS" sheetId="63" r:id="rId2"/>
    <sheet name="2. DISEÑO CONTROL" sheetId="61" r:id="rId3"/>
    <sheet name="3. EJECUCIÓN CONTROL" sheetId="62" r:id="rId4"/>
    <sheet name="SOLIDEZ CONTROL " sheetId="73" r:id="rId5"/>
    <sheet name="Monitoreo OAP" sheetId="76" r:id="rId6"/>
    <sheet name="GCON-MR-2021-V3" sheetId="77" r:id="rId7"/>
    <sheet name="4- SOLIDEZ CONTROL" sheetId="66" state="hidden" r:id="rId8"/>
    <sheet name="Hoja1" sheetId="67" state="hidden" r:id="rId9"/>
  </sheets>
  <externalReferences>
    <externalReference r:id="rId10"/>
    <externalReference r:id="rId11"/>
    <externalReference r:id="rId12"/>
    <externalReference r:id="rId13"/>
  </externalReferences>
  <definedNames>
    <definedName name="_xlnm._FilterDatabase" localSheetId="2" hidden="1">'2. DISEÑO CONTROL'!$B$14:$X$21</definedName>
    <definedName name="_xlnm._FilterDatabase" localSheetId="0" hidden="1">'RIESGOS Y CONTROLES'!$T$1:$T$34</definedName>
    <definedName name="_xlnm.Print_Area" localSheetId="1">'1. RIESGOS SIGNIFICATIVOS'!$A$2:$R$29</definedName>
    <definedName name="_xlnm.Print_Area" localSheetId="2">'2. DISEÑO CONTROL'!$A$5:$X$24</definedName>
    <definedName name="_xlnm.Print_Area" localSheetId="3">'3. EJECUCIÓN CONTROL'!$A$1:$M$26</definedName>
    <definedName name="_xlnm.Print_Area" localSheetId="7">'4- SOLIDEZ CONTROL'!$A$1:$J$23</definedName>
    <definedName name="_xlnm.Print_Area" localSheetId="0">'RIESGOS Y CONTROLES'!$A$1:$V$30</definedName>
    <definedName name="B">[1]FORMULAS!$G$4:$G$8</definedName>
    <definedName name="opciondelriesgo">[2]FORMULAS!$K$4:$K$7</definedName>
    <definedName name="probabilidad">[2]FORMULAS!$G$4:$G$8</definedName>
    <definedName name="procesos">[2]FORMULAS!$B$4:$B$21</definedName>
    <definedName name="tipo_de_amenaza">[2]FORMULAS!$E$4:$E$11</definedName>
    <definedName name="tipo_de_riesgos">[2]FORMULAS!$C$4:$C$6</definedName>
    <definedName name="_xlnm.Print_Titles" localSheetId="8">Hoja1!$1:$1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6" i="77" l="1"/>
  <c r="AH16" i="77"/>
  <c r="AF16" i="77"/>
  <c r="AI16" i="77" s="1"/>
  <c r="AJ16" i="77" s="1"/>
  <c r="AM16" i="77" s="1"/>
  <c r="AN16" i="77" s="1"/>
  <c r="AO16" i="77" s="1"/>
  <c r="AD16" i="77"/>
  <c r="AB16" i="77"/>
  <c r="Z16" i="77"/>
  <c r="X16" i="77"/>
  <c r="V16" i="77"/>
  <c r="AZ15" i="77"/>
  <c r="AY15" i="77"/>
  <c r="AL15" i="77"/>
  <c r="AH15" i="77"/>
  <c r="AF15" i="77"/>
  <c r="AD15" i="77"/>
  <c r="AB15" i="77"/>
  <c r="Z15" i="77"/>
  <c r="X15" i="77"/>
  <c r="V15" i="77"/>
  <c r="AI15" i="77" s="1"/>
  <c r="AJ15" i="77" s="1"/>
  <c r="AM15" i="77" s="1"/>
  <c r="AN15" i="77" s="1"/>
  <c r="AO15" i="77" s="1"/>
  <c r="AP15" i="77" s="1"/>
  <c r="AQ15" i="77" s="1"/>
  <c r="AT15" i="77" s="1"/>
  <c r="Q15" i="77"/>
  <c r="P15" i="77"/>
  <c r="M15" i="77"/>
  <c r="AL14" i="77"/>
  <c r="AH14" i="77"/>
  <c r="AF14" i="77"/>
  <c r="AD14" i="77"/>
  <c r="AB14" i="77"/>
  <c r="Z14" i="77"/>
  <c r="X14" i="77"/>
  <c r="AI14" i="77" s="1"/>
  <c r="AJ14" i="77" s="1"/>
  <c r="AM14" i="77" s="1"/>
  <c r="AN14" i="77" s="1"/>
  <c r="AO14" i="77" s="1"/>
  <c r="V14" i="77"/>
  <c r="AZ13" i="77"/>
  <c r="AY13" i="77"/>
  <c r="AL13" i="77"/>
  <c r="AH13" i="77"/>
  <c r="AF13" i="77"/>
  <c r="AD13" i="77"/>
  <c r="AB13" i="77"/>
  <c r="AI13" i="77" s="1"/>
  <c r="AJ13" i="77" s="1"/>
  <c r="AM13" i="77" s="1"/>
  <c r="AN13" i="77" s="1"/>
  <c r="AO13" i="77" s="1"/>
  <c r="Z13" i="77"/>
  <c r="X13" i="77"/>
  <c r="V13" i="77"/>
  <c r="P13" i="77"/>
  <c r="Q13" i="77" s="1"/>
  <c r="M13" i="77"/>
  <c r="AL12" i="77"/>
  <c r="AH12" i="77"/>
  <c r="AF12" i="77"/>
  <c r="AD12" i="77"/>
  <c r="AB12" i="77"/>
  <c r="AI12" i="77" s="1"/>
  <c r="AJ12" i="77" s="1"/>
  <c r="AM12" i="77" s="1"/>
  <c r="AN12" i="77" s="1"/>
  <c r="AO12" i="77" s="1"/>
  <c r="Z12" i="77"/>
  <c r="X12" i="77"/>
  <c r="V12" i="77"/>
  <c r="AY11" i="77"/>
  <c r="AZ11" i="77" s="1"/>
  <c r="AL11" i="77"/>
  <c r="AH11" i="77"/>
  <c r="AF11" i="77"/>
  <c r="AD11" i="77"/>
  <c r="AB11" i="77"/>
  <c r="Z11" i="77"/>
  <c r="X11" i="77"/>
  <c r="AI11" i="77" s="1"/>
  <c r="AJ11" i="77" s="1"/>
  <c r="AM11" i="77" s="1"/>
  <c r="AN11" i="77" s="1"/>
  <c r="AO11" i="77" s="1"/>
  <c r="AP11" i="77" s="1"/>
  <c r="AQ11" i="77" s="1"/>
  <c r="AT11" i="77" s="1"/>
  <c r="V11" i="77"/>
  <c r="Q11" i="77"/>
  <c r="P11" i="77"/>
  <c r="M11" i="77"/>
  <c r="AR3" i="77"/>
  <c r="U3" i="77"/>
  <c r="AR2" i="77"/>
  <c r="U2" i="77"/>
  <c r="J33" i="76"/>
  <c r="H33" i="76"/>
  <c r="G33" i="76"/>
  <c r="E33" i="76"/>
  <c r="J32" i="76"/>
  <c r="H32" i="76"/>
  <c r="G32" i="76"/>
  <c r="E32" i="76"/>
  <c r="D32" i="76"/>
  <c r="J31" i="76"/>
  <c r="H31" i="76"/>
  <c r="G31" i="76"/>
  <c r="E31" i="76"/>
  <c r="J30" i="76"/>
  <c r="H30" i="76"/>
  <c r="G30" i="76"/>
  <c r="E30" i="76"/>
  <c r="D30" i="76"/>
  <c r="J29" i="76"/>
  <c r="H29" i="76"/>
  <c r="G29" i="76"/>
  <c r="E29" i="76"/>
  <c r="J28" i="76"/>
  <c r="H28" i="76"/>
  <c r="G28" i="76"/>
  <c r="E28" i="76"/>
  <c r="D28" i="76"/>
  <c r="H22" i="76"/>
  <c r="H21" i="76"/>
  <c r="C21" i="76"/>
  <c r="H20" i="76"/>
  <c r="H19" i="76"/>
  <c r="C19" i="76"/>
  <c r="H18" i="76"/>
  <c r="C18" i="76"/>
  <c r="H17" i="76"/>
  <c r="C17" i="76"/>
  <c r="S15" i="61"/>
  <c r="AP13" i="77" l="1"/>
  <c r="AQ13" i="77" s="1"/>
  <c r="AT13" i="77" s="1"/>
  <c r="AU15" i="77"/>
  <c r="AV15" i="77"/>
  <c r="AU11" i="77"/>
  <c r="AV11" i="77"/>
  <c r="B21" i="62"/>
  <c r="AV13" i="77" l="1"/>
  <c r="AU13" i="77"/>
  <c r="D21" i="62"/>
  <c r="Q15" i="61" l="1"/>
  <c r="O15" i="61"/>
  <c r="M15" i="61"/>
  <c r="K15" i="61"/>
  <c r="I15" i="61"/>
  <c r="G15" i="61"/>
  <c r="C21" i="62" l="1"/>
  <c r="I9" i="66" l="1"/>
  <c r="C9" i="66"/>
  <c r="C8" i="66"/>
  <c r="C7" i="66"/>
  <c r="B10" i="66"/>
  <c r="D12" i="66"/>
  <c r="C12" i="66"/>
  <c r="B12" i="66"/>
  <c r="B12" i="62"/>
  <c r="B13" i="6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27" authorId="1" shapeId="0">
      <text>
        <r>
          <rPr>
            <sz val="9"/>
            <color indexed="81"/>
            <rFont val="Tahoma"/>
            <family val="2"/>
          </rPr>
          <t xml:space="preserve">Transcribir la zona de riesgo residual
</t>
        </r>
      </text>
    </comment>
  </commentList>
</comments>
</file>

<file path=xl/comments2.xml><?xml version="1.0" encoding="utf-8"?>
<comments xmlns="http://schemas.openxmlformats.org/spreadsheetml/2006/main">
  <authors>
    <author>Angela Maria Correa Covelli</author>
  </authors>
  <commentList>
    <comment ref="K14" authorId="0" shapeId="0">
      <text>
        <r>
          <rPr>
            <b/>
            <sz val="9"/>
            <color indexed="81"/>
            <rFont val="Tahoma"/>
            <family val="2"/>
          </rPr>
          <t>Angela Maria Correa Covelli:</t>
        </r>
        <r>
          <rPr>
            <sz val="9"/>
            <color indexed="81"/>
            <rFont val="Tahoma"/>
            <family val="2"/>
          </rPr>
          <t xml:space="preserve">
</t>
        </r>
      </text>
    </comment>
    <comment ref="S14" authorId="0" shapeId="0">
      <text>
        <r>
          <rPr>
            <b/>
            <sz val="9"/>
            <color indexed="81"/>
            <rFont val="Tahoma"/>
            <family val="2"/>
          </rPr>
          <t>Angela Maria Correa Covelli:</t>
        </r>
        <r>
          <rPr>
            <sz val="9"/>
            <color indexed="81"/>
            <rFont val="Tahoma"/>
            <family val="2"/>
          </rPr>
          <t xml:space="preserve">
</t>
        </r>
      </text>
    </comment>
  </commentList>
</comments>
</file>

<file path=xl/sharedStrings.xml><?xml version="1.0" encoding="utf-8"?>
<sst xmlns="http://schemas.openxmlformats.org/spreadsheetml/2006/main" count="794" uniqueCount="391">
  <si>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</si>
  <si>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</si>
  <si>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</si>
  <si>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</si>
  <si>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</si>
  <si>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</si>
  <si>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</si>
  <si>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</si>
  <si>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</si>
  <si>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</si>
  <si>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</si>
  <si>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</si>
  <si>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</si>
  <si>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</si>
  <si>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</si>
  <si>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</si>
  <si>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</si>
  <si>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</si>
  <si>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</si>
  <si>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</si>
  <si>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</si>
  <si>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</si>
  <si>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</si>
  <si>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</si>
  <si>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</si>
  <si>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</si>
  <si>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</si>
  <si>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</si>
  <si>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</si>
  <si>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</si>
  <si>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</si>
  <si>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</si>
  <si>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</si>
  <si>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</si>
  <si>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</si>
  <si>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</si>
  <si>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</si>
  <si>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</si>
  <si>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</si>
  <si>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</si>
  <si>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</si>
  <si>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</si>
  <si>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</si>
  <si>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</si>
  <si>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</si>
  <si>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</si>
  <si>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</si>
  <si>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</si>
  <si>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</si>
  <si>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</si>
  <si>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</si>
  <si>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</si>
  <si>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</si>
  <si>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</si>
  <si>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</si>
  <si>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</si>
  <si>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</si>
  <si>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GESTIÓN CONTRACTUAL</t>
  </si>
  <si>
    <t>OBJETIVO DEL PROCESO:</t>
  </si>
  <si>
    <t>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t>
  </si>
  <si>
    <t>MAPA DE RIESGOS</t>
  </si>
  <si>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</si>
  <si>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</si>
  <si>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</si>
  <si>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</si>
  <si>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</si>
  <si>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</si>
  <si>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</si>
  <si>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</si>
  <si>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</si>
  <si>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Adelantar un proceso contractual sin tener la aprobación correspondiente por parte del comité de contratación o de la instancia correspondiente, en favor propio o de un tercero en particular.</t>
  </si>
  <si>
    <t>Por la existencia de intereses personales para adelantar un contrato sin haber sido aprobado inicialmente en Comité de Contratación o la instancia correspondiente, generando posibles aperturas de investigaciones disciplinarias y penales y afectaciones a la ejecución presupuestal.</t>
  </si>
  <si>
    <t>Existencia de intereses personales</t>
  </si>
  <si>
    <t>El profesional designado del proceso de Gestión Contractual , verificará  que el proceso cada vez que se realiza la apertura de un proceso y con anterioridad a su publicación, con el fin de verificar que el mismo se encuentre publicado en el Plan Anual de Adquisiciones, el cual fue aprobado en sesión del Comité de Contratación a más tardar el 30 de enero de cada vigencia.
En caso de evidenciar que el proceso no se encuentra incluido en el PAA, no se podrá llevar a cabo la publicación (toda vez que el sistema no lo permite) por lo que se devolverá al equipo estructurador de contratos para que se haga la solicitud ante el Comité de Contratación de inclusión de una nueva necesidad no prevista inicialmente. La evidencia son los correos electrónicos remitidos a las áreas, una base de datos de seguimiento al PAA y un informe de seguimiento PAA.</t>
  </si>
  <si>
    <t>Permitir la modificación y/o cambio de documentos en las propuestas que mejoren la oferta, con el propósito de favorecer a un tercero.</t>
  </si>
  <si>
    <t>El profesional designado del proceso de gestión contractual cada vez que realiza la publicación de los procesos contractuales en la plataforma SECOP, debe verificar que el procesos se encuentren en el PAA  y  los soportes requeridos,  con el fin de mantener un debido control y dar cumplimiento a los requisitos exigidos legalmente.
En caso de presentarse fallas en la plataforma SECOP para adelantar los procesos contractuales, por motivos de indisponibilidad de Colombia Compra Eficiente,se cuenta con una guia y protocolo para actuar ante una indisponibilidad  del sistema, por lo que los usuarios deben comunicarse a la mesa de servicio de Colombia Compra Eficiente para  informar acerca de la posible indisponibilidad del SECOP, y adicionalmente se verificarán los documentos manualmente, para lo cual el proceso de contratación se encuentra estructurado de forma jerarquica, por lo cual una vez se realiza la revisión por los abogados, se surte un proceso de revisión por parte del líder del equipo procesos selectivos y de forma posterior por la Secretaría General o sus asesores, con el fin de verificar la idoneidad de los procesos contractuales. La evidencia es el PAA actualizado y certificados de indisponibilidad SECOP,si se llegaran a presentar fallas en el SECOP.</t>
  </si>
  <si>
    <t>Imposibilidad de adelantar procesos de declaratoria de incumplimiento, imposición de multas o sanciones.</t>
  </si>
  <si>
    <t>Gestion</t>
  </si>
  <si>
    <t xml:space="preserve"> Falta de información oportuna por parte del supervisor o interventor</t>
  </si>
  <si>
    <t xml:space="preserve">El supervisor o interventor del contrato elaborará mensualmente o según la periodicidad determinada  los informes definidos en el Manual de Supervisión e Interventoría, con el fin de hacer seguimiento oportuno a la ejecución y cumplimiento del objeto y las obligaciones contractuales.
En caso de evidenciar que los informes no cumplen con lo determinado en el manual de supervisión (cumplimiento de las obligaciones contractuales), el supervisor y/o interventor deberá informar al contratista para que realice los ajustes pertinentes y si este no cumple con lo requerido(ajustes) se remitira un comunicado a la Secretaría General - Proceso Gestión Contractual, para lo de su competencia. la evidencia es la comunicación remitidas al contratista y ala secretaria general si es el caso.  </t>
  </si>
  <si>
    <t>Deficiente seguimiento por parte del supervisor o interventor que no permite contar con los soportes necesarios para adelantar el proceso sancionatorio.</t>
  </si>
  <si>
    <t xml:space="preserve">Deficiente seguimiento por parte del supervisor o interventor que no permite contar con los soportes necesarios para adelantar el proceso sancionatorio </t>
  </si>
  <si>
    <t xml:space="preserve">El supervisor o interventor cada vez que se requiera verificara las actividades  establecidas contractualmente, al contratista  con el fin de llevar un adecuado seguimiento contractual (soportes), con el fin de evitar apertura de procesos sancionatorios que afecten el cumplimiento del objeto contractual.
En caso de evidenciarse soportes faltantes o información incompleta, el supervisor y/o interventor del contrato, procederá a requerir al contratista mediante oficio o correo electrónico, para que allegue los mismos o realice las correcciones en el menor tiempo posible, con el fin de darle el trámite correspondiente. La evidencia son los informes de supervisión e interventoria y/o  actas u oficios enviados por parte del supervisor al contratista requiriendo sobre la información incompleta.  </t>
  </si>
  <si>
    <t>El supervisor o interventor al momento de autorizar el pago debe verificar que los soportes correspondan con las actividades desarrolladas en el periodo y las establecidas contractualmente, como la entrega de los soportes correspondientes para proceder a elaborar el informe de autorización. Si el informe no cumple con la totalidad de los requisitos el área de Financiera no aprueba el pago y se devuelve para su ajuste respectivo.</t>
  </si>
  <si>
    <r>
      <t xml:space="preserve">1. El riesgo puede llegar a afectar el cumplimiento del objetivo. </t>
    </r>
    <r>
      <rPr>
        <b/>
        <sz val="14"/>
        <rFont val="Arial"/>
        <family val="2"/>
      </rPr>
      <t>SI</t>
    </r>
    <r>
      <rPr>
        <sz val="14"/>
        <rFont val="Arial"/>
        <family val="2"/>
      </rPr>
      <t>.
2. Debe revisarse el control por cuanto se considera que no corresponde al área Financiera verificar si el informe cumple con los requisitos.
RECOMENDACIONES.
1. Verificar la causa identificada y si las actividades señaladas como control mitigan el riesgo señalado.</t>
    </r>
  </si>
  <si>
    <t>Incumplimiento de los términos legales o pactados para la liquidación de los contratos o convenios</t>
  </si>
  <si>
    <t>Incumplimiento de los términos legales o pactados para la liquidación de los contratos o convenios.</t>
  </si>
  <si>
    <t>Alta concentración de las supervisiones en los funcionarios de la Entidad, debido a las restricciones de capacidad técnica y operativa de los mismos.</t>
  </si>
  <si>
    <t xml:space="preserve">Sobre carga laboral de las personas que ejercen la supervisión o interventoria </t>
  </si>
  <si>
    <t xml:space="preserve">El profesional designado del proceso de Gestión Contractual , cada vez que se realice  el perfeccionamiento del contrato y según especificaciones del estudio previo, realiza oficio de designación de apoyo a la supervisión como  la personal idoneo para apoyar dicha labor, dejando  evidencia de la designación.
Lo anterior, con el fin de desconcentrar la supervisión de los contratos, permitiendo así realizar un adecuado seguimiento a los mismos en la etapa contractual y postcontractual, para así finalmente tener los términos claros en cuanto a la liquidación de los contratos de la Unidad sin que exista riesgo alguno de vencimiento.
En todo caso, no existiendo apoyo a la supervisión, la labor recaerá sobre el supervisor, quien en cualquier momento podrá solicitar la verificación de la designación de un apoyo. La evidencia son los oficios de designación de apoyo a la supervisión realizados en el periodo y base de datos de contratación actualizada en relación a los apoyos a la supervisión. .
</t>
  </si>
  <si>
    <t>El Director General designa los apoyos a la supervisión e interventoría cada vez que lo requiera, a través de una comunicación oficial y por solicitud de cada área de acuerdo a las obligaciones contractuales del contratista.</t>
  </si>
  <si>
    <r>
      <t xml:space="preserve">1. El riesgo puede llegar a afectar el cumplimiento del objetivo. </t>
    </r>
    <r>
      <rPr>
        <b/>
        <sz val="14"/>
        <rFont val="Arial"/>
        <family val="2"/>
      </rPr>
      <t>SI</t>
    </r>
    <r>
      <rPr>
        <sz val="14"/>
        <rFont val="Arial"/>
        <family val="2"/>
      </rPr>
      <t xml:space="preserve">.
2. Se considera que la causa identificada debe estar sustentada en cómo se determinó la sobre carga laboral de quien es designado como supervisor y que como consecuencia de esto se debió designarse un apoyo a la supervisión.
El control mitiga la causa. </t>
    </r>
    <r>
      <rPr>
        <b/>
        <sz val="14"/>
        <rFont val="Arial"/>
        <family val="2"/>
      </rPr>
      <t xml:space="preserve">NO. </t>
    </r>
    <r>
      <rPr>
        <sz val="14"/>
        <rFont val="Arial"/>
        <family val="2"/>
      </rPr>
      <t>La actividad establecida por el proceso no constituye un control.
RECOMENDACIONES.
1. Verificar la causa identificada por cuanto la sobre carga laboral de quien ejerce interventoría contractual no corresponde a un riesgo del proceso dado que esta interventoría se ejerce por un tercero en virtud de una relación contractual.     
2. Es importante definir un control que ataque la causa del riesgo que identificó el proceso.</t>
    </r>
  </si>
  <si>
    <t>Inadecuado seguimiento a los procesos contractuales en su estapa contractual y postcontractual por parte de la supervisión.</t>
  </si>
  <si>
    <t xml:space="preserve">Deficiencias en el seguimeinto a los términos legales o pactados para la liquidación contractual </t>
  </si>
  <si>
    <t xml:space="preserve">El profesional designado del proceso de Gestión Contractual, actualizará diariamente la información contractual en la base de datos o aplicativo dispuesto para tal fin, incluyendo fechas de inicio, teminación, estado contractual y fechas de vencimiento de términos de liquidación, con el fin de mantener control sobre la información y generar alertas a los supervisores e interventores de contratos.
En caso de evidenciarse contratos finalizados y sin liquidación, se procederá a remitir comunicación mediante correo electrónico o memorando al supervisor o interventor, para lo de su competencia. La evidencia es una base de datos actualizada en relación a la liquidación de los contratos y/o  correos o memorandos remitidos a los supervisores en relación a la liquidación de los contratos. </t>
  </si>
  <si>
    <t>CONCLUSION:</t>
  </si>
  <si>
    <t>PRUEBA DE RECORRIDO EFECTUADA EN:</t>
  </si>
  <si>
    <t xml:space="preserve">Evaluador OCI: </t>
  </si>
  <si>
    <t>Cargo o Rol:</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</si>
  <si>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</si>
  <si>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</si>
  <si>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</si>
  <si>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</si>
  <si>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</si>
  <si>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</si>
  <si>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</si>
  <si>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</si>
  <si>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</si>
  <si>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</si>
  <si>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</si>
  <si>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</si>
  <si>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</si>
  <si>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</si>
  <si>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</si>
  <si>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</si>
  <si>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</si>
  <si>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</si>
  <si>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</si>
  <si>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</si>
  <si>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</si>
  <si>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t>FORMATO DE MONITOREO DE RIEGOS (OAP)
 RECIBIDO: _____________________</t>
  </si>
  <si>
    <t>TIPO</t>
  </si>
  <si>
    <r>
      <t xml:space="preserve">RESPONSABLE
</t>
    </r>
    <r>
      <rPr>
        <sz val="12"/>
        <rFont val="Arial"/>
        <family val="2"/>
      </rPr>
      <t>¿La persona asignada  tiene competencia y conocimiento para ejecutar el control?
(SELECCIONE UNA OPCIÓN)</t>
    </r>
  </si>
  <si>
    <t>CALIFICACION</t>
  </si>
  <si>
    <r>
      <t xml:space="preserve">AUTORIDAD 
</t>
    </r>
    <r>
      <rPr>
        <sz val="12"/>
        <rFont val="Arial"/>
        <family val="2"/>
      </rPr>
      <t>Sus responsabilidades deben estar segregadas  o redistribuidas entre varios individuos
(SELECCIONE UNA OPCIÓN)</t>
    </r>
  </si>
  <si>
    <r>
      <t xml:space="preserve">OPORTUNIDAD
</t>
    </r>
    <r>
      <rPr>
        <sz val="12"/>
        <rFont val="Arial"/>
        <family val="2"/>
      </rPr>
      <t>Periodicidad específica para su realización, que debe se consistente y oportuna para mitigar el riesgo (previene o detecta antes de …)
(SELECCIONE UNA OPCIÓN)</t>
    </r>
  </si>
  <si>
    <r>
      <t xml:space="preserve">PROPÓSITO
</t>
    </r>
    <r>
      <rPr>
        <sz val="12"/>
        <rFont val="Arial"/>
        <family val="2"/>
      </rPr>
      <t>¿Es o no es un control?
El control  debe indicar para qué se realiza(verificar, validar, comparar, revisar, cotejar, conciliar, etc…)
(SELECCIONE UNA OPCIÓN)</t>
    </r>
  </si>
  <si>
    <r>
      <t xml:space="preserve">FUENTE DE INFORMACIÓN
</t>
    </r>
    <r>
      <rPr>
        <sz val="12"/>
        <rFont val="Arial"/>
        <family val="2"/>
      </rPr>
      <t>¿La fuente de información que se utiliza en el desarrollo del control, es información confiable que permita mitigar el riesgo?
(SELECCIONE UNA OPCIÓN)</t>
    </r>
  </si>
  <si>
    <r>
      <t xml:space="preserve">OBSERVACIONES, DESVIACIONES O DIFERENCIAS
</t>
    </r>
    <r>
      <rPr>
        <sz val="12"/>
        <rFont val="Arial"/>
        <family val="2"/>
      </rPr>
      <t>¿Qué pasa con las observaciones o desviaciones resultantes de ejecutar el control?
(SELECCIONE UNA OPCIÓN)</t>
    </r>
  </si>
  <si>
    <r>
      <rPr>
        <b/>
        <sz val="12"/>
        <rFont val="Arial"/>
        <family val="2"/>
      </rPr>
      <t>EVIDENCIA</t>
    </r>
    <r>
      <rPr>
        <sz val="12"/>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</si>
  <si>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</si>
  <si>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</si>
  <si>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</si>
  <si>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r>
      <t>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t>
    </r>
    <r>
      <rPr>
        <sz val="11"/>
        <color rgb="FFC00000"/>
        <rFont val="Arial"/>
        <family val="2"/>
      </rPr>
      <t xml:space="preserve"> </t>
    </r>
    <r>
      <rPr>
        <b/>
        <sz val="11"/>
        <color rgb="FFC00000"/>
        <rFont val="Arial"/>
        <family val="2"/>
      </rPr>
      <t>NO</t>
    </r>
    <r>
      <rPr>
        <sz val="11"/>
        <color rgb="FFC00000"/>
        <rFont val="Arial"/>
        <family val="2"/>
      </rPr>
      <t>.</t>
    </r>
    <r>
      <rPr>
        <sz val="11"/>
        <color theme="1"/>
        <rFont val="Arial"/>
        <family val="2"/>
      </rPr>
      <t xml:space="preserve"> La actividad establecida por el proceso no constituye un control completo para mitigar un riesgo de corrupción.
RECOMENDACIONES.
1. Redactar el riesgo de acuerdo a lo señalado por el Manual de Política de Administración del Riesgo de la UAERMV.</t>
    </r>
  </si>
  <si>
    <r>
      <rPr>
        <sz val="11"/>
        <color theme="1"/>
        <rFont val="Arial"/>
        <family val="2"/>
      </rPr>
      <t>1. La calificación efectuada por OCI del diseño del control es diferente a la efectuada por el proceso, porque se identificaron las siguientes observaciones:</t>
    </r>
    <r>
      <rPr>
        <b/>
        <sz val="11"/>
        <color theme="1"/>
        <rFont val="Arial"/>
        <family val="2"/>
      </rPr>
      <t xml:space="preserve">
</t>
    </r>
    <r>
      <rPr>
        <sz val="11"/>
        <color theme="1"/>
        <rFont val="Arial"/>
        <family val="2"/>
      </rPr>
      <t xml:space="preserve">1. La designación de un apoyo a la supervisión no constituye un control.
2. El control establecido por el proceso no da cuenta de la oportunidad en que se ejecuta el control.
3. La fuente de información no es confiable.
3. El control no describe la evidencia que genera la acción.
</t>
    </r>
    <r>
      <rPr>
        <b/>
        <sz val="11"/>
        <color rgb="FFFF0000"/>
        <rFont val="Arial"/>
        <family val="2"/>
      </rPr>
      <t xml:space="preserve">
</t>
    </r>
    <r>
      <rPr>
        <b/>
        <sz val="11"/>
        <color theme="1"/>
        <rFont val="Arial"/>
        <family val="2"/>
      </rPr>
      <t xml:space="preserve">RECOMENDACIONES
</t>
    </r>
    <r>
      <rPr>
        <sz val="11"/>
        <color theme="1"/>
        <rFont val="Arial"/>
        <family val="2"/>
      </rPr>
      <t>Establecer un control de acuerdo con las características que precisa el Manual de Política de Administración del Riesgo de la UAERMV.</t>
    </r>
  </si>
  <si>
    <t>Nombre:</t>
  </si>
  <si>
    <t>Parcialmente</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</si>
  <si>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</si>
  <si>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</si>
  <si>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</si>
  <si>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</si>
  <si>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</si>
  <si>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</si>
  <si>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</si>
  <si>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</si>
  <si>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2"/>
        <rFont val="Arial"/>
        <family val="2"/>
      </rPr>
      <t>NO</t>
    </r>
    <r>
      <rPr>
        <sz val="12"/>
        <rFont val="Arial"/>
        <family val="2"/>
      </rPr>
      <t>. La actividad establecida por el proceso no constituye un control completo para mitigar un riesgo de corrupción.
RECOMENDACIONES.
1. Redactar el riesgo de acuerdo a lo señalado por el Manual de Política de Administración del Riesgo de la UAERMV.</t>
    </r>
  </si>
  <si>
    <r>
      <t xml:space="preserve">1. Este riesgo fue tipificado por el Proceso Gestión Contractual como de corrupción; no obstante, de acuerdo con el Manual de Política de Administración del Riesgo de la UAERMV, el mismo no cumple con los elementos determinantes de un riesgo de corrupción.
2. Por parte del proceso no se establece una causa asociada a la determinación de requisitos que puedan direccionar la selección de un contratista especifico como materialización de un riesgo de corrupción.
3. El control mitiga la causa. </t>
    </r>
    <r>
      <rPr>
        <b/>
        <sz val="11"/>
        <rFont val="Arial"/>
        <family val="2"/>
      </rPr>
      <t>NO</t>
    </r>
    <r>
      <rPr>
        <sz val="11"/>
        <rFont val="Arial"/>
        <family val="2"/>
      </rPr>
      <t>. La actividad establecida por el proceso no constituye un control completo para mitigar un riesgo de corrupción.
RECOMENDACIONES.
1. Redactar el riesgo de acuerdo a lo señalado por el Manual de Política de Administración del Riesgo de la UAERMV.</t>
    </r>
  </si>
  <si>
    <t xml:space="preserve">Establecer un control confiable y del cual se deje la respectiva evidencia. </t>
  </si>
  <si>
    <t>Revisar la redacción del control en cuanto a la actividad de revisión del informe endilgada al área Financiera.</t>
  </si>
  <si>
    <t>Revisar la redacción del control.</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</si>
  <si>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</si>
  <si>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</si>
  <si>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</si>
  <si>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</si>
  <si>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</si>
  <si>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</si>
  <si>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</si>
  <si>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</si>
  <si>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OBS. EVALUACIÓN RIESGOS IDENTIFICADOS</t>
  </si>
  <si>
    <t>OBS. DISEÑO CONTROL</t>
  </si>
  <si>
    <t>OBS. EVALUACION CONTROL</t>
  </si>
  <si>
    <t>Se mejoró la redacción en el control y mitiga la causa asociada al riesgo identificado.</t>
  </si>
  <si>
    <t>La redacción del control mejoró.</t>
  </si>
  <si>
    <t>El supervisor y/o interventor, al finalizar el periodo de ejecución del contrato, verificando el cumplimiento del objeto y obligaciones pactadas, elaborará y remitirá el acta de terminación a la Secretaría General - Proceso Gestión Contractual para lo de su competencia, posteriormente , dentro del término legal establecido para la liquidación del mismo, elaborará y remitirá la proyección del acta de liquidación del contrato,   con el fin de dejar constancia del cumplimiento contractual, realizar aclaraciones, y hacer el correspondiente balance financiero. 
En caso de presentarse el  vencimiento de términos legales establecidos  para la liquidación de los contratos o convenios, se procederá a elaborar el formato de  Constancia Estado y Balance Financiero de Contrato o Convenio No Liquidado, y se remitirá a la instancia correspondiente para su liquidación so pena de los procesos disciplinarios que sobre el supervisor o interventor recaigan.  La evidencia son las actas de terminación - Actas de liquidación contractual.</t>
  </si>
  <si>
    <t>Nombre: LUZ ADRIANA FRANCO GARCIA</t>
  </si>
  <si>
    <t>Abogada Contratista</t>
  </si>
  <si>
    <t>Abogada - Contratista</t>
  </si>
  <si>
    <t xml:space="preserve">No se realiza seguimiento porque el control del monitoreo es diferente al del maoa de Riesgos vigente y publicado en SISGESTIÓN. </t>
  </si>
  <si>
    <t xml:space="preserve">Gestión </t>
  </si>
  <si>
    <r>
      <t xml:space="preserve">SOLIDEZ DEL CONTROL
MATRIZ DEL PROCESO
</t>
    </r>
    <r>
      <rPr>
        <sz val="11"/>
        <color theme="1"/>
        <rFont val="Arial"/>
        <family val="2"/>
      </rPr>
      <t>(SELECCIONE UNA OPCIÓN)</t>
    </r>
  </si>
  <si>
    <r>
      <t xml:space="preserve">EFECTO EN MATRIZ DE RIESGO - RESIDUAL
MATRIZ DEL PROCESO
</t>
    </r>
    <r>
      <rPr>
        <sz val="11"/>
        <color theme="1"/>
        <rFont val="Arial"/>
        <family val="2"/>
      </rPr>
      <t>(SELECCIONE UNA OPCIÓN)</t>
    </r>
  </si>
  <si>
    <t xml:space="preserve">LUZ ADRIANA FRANCO GARCIA </t>
  </si>
  <si>
    <t>Abogada-Contratista</t>
  </si>
  <si>
    <t>Adelantar un proceso contractual sin tener la aprobación por parte del comité de contratación o de la instancia correspondiente, en favor propio o de un tercero, a cambio de dádivas o cualquier otro beneficios directo o indirecto.</t>
  </si>
  <si>
    <t xml:space="preserve">Corrupción </t>
  </si>
  <si>
    <t>El profesional del proceso de Gestión Contractual designado por la secretaria general, cada vez que tenga que adelantar un proceso, verificará para los procesos de contratación, (exceptuando las modalidadades de mínima cuantía y contratación directa), que previo a la publicación del proceso, este ha sido  aprobado por el comité de contratación, con el proposito de verificar que los procesos contractuales que deban pasar por comité se realice conforme a la Resolución 300 de 2019 y la Resolución 092 de 2013, como evidencia de este control se cuenta con el correo electronico de procesos aprobados en comité, la verificación de las necesidades que se encuentran vinculadas en el Plan Anual de Adquisiciones-PAA, que permite adelantar el proceso en la plataforma SECOP. 
En caso de evidenciar que la necesidad no se encuentra incluida en el PAA, ésta se devolverá  al proceso o al área generadora de la necesidad, para que solicite la inclusión en el  PAA. Como evidencia de la devolución quedará el paso surtido en el aplicativo ORFEO o el correo electrónico correspondiente.</t>
  </si>
  <si>
    <t>Falta de integridad del funcionario encargado de la etapa contractual</t>
  </si>
  <si>
    <t>El gestor de integridad del equipo de Gestión Contractual, semestralmente, verificará que se realice la sensibilización del código de integridad, con el objetivo de generar una cultura de integridad en el marco de la lucha contra la corrupción y las estrategias anticorrupción de la entidad. Como evidencia del control se cuenta con correos electrónicos de solicitud de la sensibilización al equipo de gestión contractual, los listados de asistencia de los mismos y el informe de resultados de la aplicación de la encuesta realizada a los participantes que permite verificar la interiorización del código.  
En caso de evidenciar que no se ha realizado la sensibilización, la misma deberá solicitarse dentro de los cinco días hábiles siguientes. De su realización se dejara como constancia la citación y listado de asistencia.</t>
  </si>
  <si>
    <t>Inadecuada asignación de los riesgos a los procesos contractuales</t>
  </si>
  <si>
    <t>Por la existencia de errores o imprecisión del área solicitante, para adelantar un contrato sin haber considerado los riesgos asociados al mismo, se pueden generar consecuencias imprevisibles que afecten las etapas de precontratación, contratación y ejecución del contrato.</t>
  </si>
  <si>
    <t xml:space="preserve">Desconocimiento del procedimiento que contiene el paso a paso para la asignación, tipificación e identificación de los riesgos </t>
  </si>
  <si>
    <t>Ausencia de un control documentado que permita verificar las revisiones y ajustes realizados a la matriz de riesgos</t>
  </si>
  <si>
    <t>El profesional designado por el líder del equipo de estructuración del proceso de Gestión Contractual, cuando se adelante un proceso de contratación, validará que la información que se registra en la matriz de riesgos cumpla con los procedimientos de Colombia Compra Eficiente, con el objetivo de mitigar los impactos que puedan generarse y afecten las etapas de precontratación, contratación y ejecución del contrato.
En caso de que el profesional evidencie que no se cumple, realizará una mesa de trabajo para revisar el alcance y la metodología a emplear frente al establecimiento de los riesgos del proceso, en la que se cuente con la participación del  estructurador técnico del área generadora de la necesidad y del estructurador económico. Como evidencia en el aplicativo ORFEO se dejará el registro del paso surtido y el acta correspondiente.</t>
  </si>
  <si>
    <t>El profesional líder del equipo de estructuración, del proceso de Gestión Contractual designado por la Secretaria General, antes de aprobar los documentos definitivos de un proceso de selección, validará que se elaboró la matriz de riesgos de conformidad con el formato CON-FM-089  y con los lineamientos de la mesa de trabajo de estructuración.
En caso de evidenciar que no se cumplió con el procedimiento, el profesional líder del equipo de estructuración, del proceso de Gestión Contractual designado por la Secretaria General, desarrollará una  mesa de trabajo obligatoria en la que se formulen los ajustes en conjunto con el estructurador. De este proceso deberá dejarse la evidencia de su cumplimiento en el correspondiente registro del ORFEO.</t>
  </si>
  <si>
    <t>Pérdida de la documentación asociada a los procesos de contratación</t>
  </si>
  <si>
    <t>Ausencia de un control documentado que permita verificar la inclusión de las actas y los actos administrativos que den cuenta de las actuaciones propias del proceso de contratación en los expedientes contractuales</t>
  </si>
  <si>
    <t xml:space="preserve">Manejo inadecuado de los datos o información por parte de los usuarios responsables. </t>
  </si>
  <si>
    <t xml:space="preserve">Desconocimiento del procedimiento para el adecuado manejo de los datos o información por parte de los usuarios responsables. </t>
  </si>
  <si>
    <t>El profesional designado del proceso de Gestión Contractual, cada vez que se realice  el perfeccionamiento del contrato y según especificaciones del estudio previo, elaborará el formato de referencia cruzada verificando que esta cumpla con la totalidad de los actos administrativs publicados en el SECOP II.  Lo anterior, con el fin de evitar la duplicación de archivos o la eliminación de los mismos. 
 En caso de no dilgenciar el formato o no mantener los expedientes debidamente organizados, no se le expedirá el paz y salvo al servidor o al colaborador designado.</t>
  </si>
  <si>
    <t>El profesional designado del proceso de Gestión Contractual, verificará de manera permanente que la información del formato de la referencia cruzada de caracter digital,  para el manejo de los expedientes contractuales, y la información contractual registrada en la base de datos o aplicativo dispuesto para tal fin, incluya fechas de inicio, teminación, estado contractual y fechas de vencimiento de términos de liquidación, con el fin de mantener control sobre la información y generar alertas a los supervisores e interventores de contratos.
En caso de evidenciarse información faltante o imprecisa, se procederá a remitir comunicación mediante correo electrónico o memorando al supervisor o interventor, para lo de su competencia. La evidencia es la base de datos actualizada.</t>
  </si>
  <si>
    <t>V</t>
  </si>
  <si>
    <t xml:space="preserve">OCI, no evalua el riesgo y el control por ser un riesgo Moderado </t>
  </si>
  <si>
    <t>NO SE REALIZÓ PRUEBA DE RECORRIDO DEBIDO AL CONFINAMIENTO POR COVID 19
ESTA PRUEBA SE REALIZA SOBRE LOS SOPORTES ENTREGADOS POR OAP DEL MONITOREO MAPA DE RIESGOS I SEMESTRE 2021</t>
  </si>
  <si>
    <t xml:space="preserve">Luz Adriana Franco Gracia </t>
  </si>
  <si>
    <t xml:space="preserve">Nombre: </t>
  </si>
  <si>
    <t xml:space="preserve">FECHA: </t>
  </si>
  <si>
    <t>Nota:</t>
  </si>
  <si>
    <t xml:space="preserve"> ABOGADA CONTRATISTA </t>
  </si>
  <si>
    <t>OCI, no evalua el riesgo y el control por ser un riesgo Moderado</t>
  </si>
  <si>
    <t>Fuerte + Fuerte
FUERTE</t>
  </si>
  <si>
    <t xml:space="preserve">De la solidez evaluada de un 1 control asociado a 1 riesgo, se identificó que el resultado de la solidez  reportados en la matriz de riesgos del proceso GCON Vs. la evaluada por OCI  son diferente, dadas las observaciones registradas en el diseño y ejecución de los controles evaluadao por OCI. Un (1) control no se evaluó dado que su periodicidad es semestral. 
4 controles asociados a dos riesgos de gestión,  son moderados,  razón por la que no se les realizó seguimiento. </t>
  </si>
  <si>
    <t xml:space="preserve">Del análisis a 2 controles asociados a  1 riesgo, se identificaron los siguientes resultados:
*El  riesgo pueden llegar a afectar el cumplimiento del proceso.
*Los 2  controles deben ajustarse de acuerdo a las recomendaciones señaladas, para que de esta manera su adecuado diseño permita mitigar o eliminar la causa identificada. 
*Las causas de los 2 controles deben revisarse de acuerdo a las recomendaciones de OCI. 
* En el mapa de riesgos del proceso 4 controles asociados a dos riesgos de gestión,  son moderados,  razón por la que no se les realizó seguimiento. </t>
  </si>
  <si>
    <t>OBJETIVO DEL PROCESO</t>
  </si>
  <si>
    <t>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</si>
  <si>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</si>
  <si>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</si>
  <si>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</si>
  <si>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</si>
  <si>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</si>
  <si>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</si>
  <si>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</si>
  <si>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</si>
  <si>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</si>
  <si>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</si>
  <si>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</si>
  <si>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</si>
  <si>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</si>
  <si>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7"/>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</si>
  <si>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</si>
  <si>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</si>
  <si>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</si>
  <si>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</si>
  <si>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</si>
  <si>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</si>
  <si>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</si>
  <si>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</si>
  <si>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</si>
  <si>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</si>
  <si>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</si>
  <si>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</si>
  <si>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</si>
  <si>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</si>
  <si>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</si>
  <si>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</si>
  <si>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</si>
  <si>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</si>
  <si>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</si>
  <si>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</si>
  <si>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</si>
  <si>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</si>
  <si>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</si>
  <si>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</si>
  <si>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</si>
  <si>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</si>
  <si>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</si>
  <si>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</si>
  <si>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</si>
  <si>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</si>
  <si>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</si>
  <si>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</si>
  <si>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contractual </t>
  </si>
  <si>
    <t>Corrupcion</t>
  </si>
  <si>
    <t>Soborno</t>
  </si>
  <si>
    <t>Plan Anual de Adquisiciones
Comité de Contratación- Actas
Expedientes Contractuales - Orfeo</t>
  </si>
  <si>
    <t>Compromiso_de_la_informacion</t>
  </si>
  <si>
    <t>Posibles aperturas de investigaciones disciplinarias, penales y fiscales.</t>
  </si>
  <si>
    <t>Rara vez</t>
  </si>
  <si>
    <t>Reducir el riesgo</t>
  </si>
  <si>
    <t>Siempre se ejecuta</t>
  </si>
  <si>
    <t>Directamente</t>
  </si>
  <si>
    <t>profesional designado</t>
  </si>
  <si>
    <t>Dar apertura a las investigaciones disciplinarias para determinar el nivel de responsabilidad de los servidores públicos frente a la materialización del riesgo.</t>
  </si>
  <si>
    <t>Actuación disciplinaria</t>
  </si>
  <si>
    <t xml:space="preserve">Secretaria General </t>
  </si>
  <si>
    <t>cuando se materialice el riesgo</t>
  </si>
  <si>
    <t>Deterioro de la imagen de la entidad y perdida de confianza en la Institución.</t>
  </si>
  <si>
    <t xml:space="preserve">Inadecuada asignación de los riesgos a los procesos contractuales  </t>
  </si>
  <si>
    <t>Riesgo de imagen o reputacional</t>
  </si>
  <si>
    <t>ORFEO</t>
  </si>
  <si>
    <t>Realizar autoevaluación respecto de  la materialización del riesgo y consignar un plan de mejoramiento</t>
  </si>
  <si>
    <t>Plan de mejoramiento</t>
  </si>
  <si>
    <t>Líder del equipo de estructuración del proceso de Gestión Contractual</t>
  </si>
  <si>
    <t>Verificar y mantener el seguimiento de los riesgos asociados a cada proceso de contratación</t>
  </si>
  <si>
    <t>Riesgos de cumplimiento</t>
  </si>
  <si>
    <t>Expedientes contractuales - ORFEO
SECOP II</t>
  </si>
  <si>
    <t xml:space="preserve">1. Manejo inadecuado de los datos o información por parte de los usuarios responsables. </t>
  </si>
  <si>
    <t>Reprocesos administrativos al poseer información incompleta o imprecisa con la indebida toma de decisiones</t>
  </si>
  <si>
    <t xml:space="preserve">2.  Desconocimiento del procedimiento para el adecuado manejo de los datos o información por parte de los usuarios responsables. </t>
  </si>
  <si>
    <t>base de datos actualizada</t>
  </si>
  <si>
    <t>FORMATO DE MONITOREO AL MAPA DE RIESGOS POR PROCESO</t>
  </si>
  <si>
    <t>CÓDIGO: DESI-FM-019</t>
  </si>
  <si>
    <t>VERSIÓN: 4</t>
  </si>
  <si>
    <t>FECHA DE APLICACIÓN: JULIO 2019</t>
  </si>
  <si>
    <t xml:space="preserve">PROCESO </t>
  </si>
  <si>
    <t>GESTIÓN CONTRACTUAL (GCON)</t>
  </si>
  <si>
    <t>CUATRIMESTRE 1 - 2021</t>
  </si>
  <si>
    <t>PRESENTADO POR</t>
  </si>
  <si>
    <t>PROFESIONAL ESPECIALIZADA 222-04</t>
  </si>
  <si>
    <t xml:space="preserve">LÍDERES DEL PROCESO </t>
  </si>
  <si>
    <t>SECRETARIA GENERAL 054-03</t>
  </si>
  <si>
    <t xml:space="preserve">OBJETIVO DEL PROCESO </t>
  </si>
  <si>
    <t xml:space="preserve">ALCANCE DEL PROCESO </t>
  </si>
  <si>
    <t>Inicia con la identificación y programación de las necesidades de adquisición de obras, bienes, y/o servicios de todos los procesos y finaliza con la liquidación de los contratos, si a ello hay lugar y el archivo final de todos los documentos del proceso.</t>
  </si>
  <si>
    <t>MONITOREO A LOS CONTROLES DEL MAPA DE RIESGO DEL PROCESO</t>
  </si>
  <si>
    <t>TIPO DE RIESGO</t>
  </si>
  <si>
    <t xml:space="preserve">CONTROL </t>
  </si>
  <si>
    <t>¿CUÁL ES LA HERRAMIENTA QUE UTILIZA?</t>
  </si>
  <si>
    <t>¿LA EVALUACIÓN DEL CONTROL ES LA ADECUADA?</t>
  </si>
  <si>
    <t>SUGERENCIAS OAP</t>
  </si>
  <si>
    <t>CORRUPCIÓN</t>
  </si>
  <si>
    <t>GESTIÓN</t>
  </si>
  <si>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</si>
  <si>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</si>
  <si>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</si>
  <si>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</si>
  <si>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</si>
  <si>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</si>
  <si>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</si>
  <si>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</si>
  <si>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</si>
  <si>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R1</t>
  </si>
  <si>
    <t>ok</t>
  </si>
  <si>
    <t>R2</t>
  </si>
  <si>
    <t>R3</t>
  </si>
  <si>
    <t>¿Qué dificultades como lideres de proceso han presentado respecto a la ejecución de los controles y actividades de control que han propuesto?</t>
  </si>
  <si>
    <t xml:space="preserve">PREGUNTAS </t>
  </si>
  <si>
    <t>1. ¿Existen nuevos eventos, actores o elementos en el contexto estrategico del proceso?  SI______ NO ___x___ ¿Cuáles?</t>
  </si>
  <si>
    <t>2. ¿Existen nuevos riesgos potenciales ? SI______ NO ___x___ ¿Cuáles?</t>
  </si>
  <si>
    <t>3. ¿Se realizaron cambios en el Mapa de Riesgos del Proceso? SI__x____ NO ______ ¿Cuáles?</t>
  </si>
  <si>
    <t xml:space="preserve">4. ¿Se ha materializado alguno de los riesgos del mapa de riesgos? SI______ NO ___x___ </t>
  </si>
  <si>
    <t>Elaborado por:</t>
  </si>
  <si>
    <t>NOMBRE</t>
  </si>
  <si>
    <t>FIRMA</t>
  </si>
  <si>
    <t>MAPA DE RIESGOS V3</t>
  </si>
  <si>
    <r>
      <t xml:space="preserve">
</t>
    </r>
    <r>
      <rPr>
        <sz val="12"/>
        <color theme="9"/>
        <rFont val="Arial"/>
        <family val="2"/>
      </rPr>
      <t>El profesional del proceso de Gestión Contractua</t>
    </r>
    <r>
      <rPr>
        <sz val="12"/>
        <rFont val="Arial"/>
        <family val="2"/>
      </rPr>
      <t xml:space="preserve">l, </t>
    </r>
    <r>
      <rPr>
        <sz val="12"/>
        <color theme="9"/>
        <rFont val="Arial"/>
        <family val="2"/>
      </rPr>
      <t>cada vez</t>
    </r>
    <r>
      <rPr>
        <sz val="12"/>
        <rFont val="Arial"/>
        <family val="2"/>
      </rPr>
      <t xml:space="preserve"> que tenga que adelantar un proceso contractual (exceptuando las modalidades de mínima cuantía y contratación directa) conforme a las necesidades que se encuentran vinculadas en el PAA-Plan Anual de Adquisiciones, que permite adelantar el proceso en la plataforma SECOP,  </t>
    </r>
    <r>
      <rPr>
        <sz val="12"/>
        <color theme="9"/>
        <rFont val="Arial"/>
        <family val="2"/>
      </rPr>
      <t>verificará</t>
    </r>
    <r>
      <rPr>
        <sz val="12"/>
        <rFont val="Arial"/>
        <family val="2"/>
      </rPr>
      <t xml:space="preserve"> previo a su publicación, que este haya sido  aprobado por el comité de contratación y que se realice conforme a lo establecido en la Resolución 300 de 2019 y la Resolución 092 de 2013 que regulan este comité. </t>
    </r>
    <r>
      <rPr>
        <sz val="12"/>
        <color theme="9"/>
        <rFont val="Arial"/>
        <family val="2"/>
      </rPr>
      <t>Como evidencia se cuenta con el correo electrónico institucional que remite el acta de comité de contratación donde los procesos contractuales fueron aprobados y el informe trimestral del seguimiento al PAA</t>
    </r>
    <r>
      <rPr>
        <sz val="12"/>
        <rFont val="Arial"/>
        <family val="2"/>
      </rPr>
      <t xml:space="preserve">
En caso de evidenciar que la necesidad no se encuentra incluida en el PAA, ésta se devolverá a la dependencia generadora de la necesidad, para que solicite la inclusión de la necesidad en el PAA. </t>
    </r>
    <r>
      <rPr>
        <sz val="12"/>
        <color theme="9"/>
        <rFont val="Arial"/>
        <family val="2"/>
      </rPr>
      <t xml:space="preserve">Como evidencia de la devolución quedará el paso surtido en el aplicativo ORFEO o el correo electrónico institucional correspondiente.
</t>
    </r>
    <r>
      <rPr>
        <sz val="12"/>
        <color rgb="FFFF0000"/>
        <rFont val="Arial"/>
        <family val="2"/>
      </rPr>
      <t xml:space="preserve">
</t>
    </r>
  </si>
  <si>
    <r>
      <rPr>
        <sz val="12"/>
        <color rgb="FFFF0000"/>
        <rFont val="Arial"/>
        <family val="2"/>
      </rPr>
      <t xml:space="preserve">
</t>
    </r>
    <r>
      <rPr>
        <sz val="12"/>
        <rFont val="Arial"/>
        <family val="2"/>
      </rPr>
      <t xml:space="preserve">
</t>
    </r>
    <r>
      <rPr>
        <sz val="12"/>
        <color theme="9"/>
        <rFont val="Arial"/>
        <family val="2"/>
      </rPr>
      <t xml:space="preserve">El gestor de integridad de la Secretaría General </t>
    </r>
    <r>
      <rPr>
        <sz val="12"/>
        <rFont val="Arial"/>
        <family val="2"/>
      </rPr>
      <t>s</t>
    </r>
    <r>
      <rPr>
        <sz val="12"/>
        <color theme="9"/>
        <rFont val="Arial"/>
        <family val="2"/>
      </rPr>
      <t>emestralmente verificará</t>
    </r>
    <r>
      <rPr>
        <sz val="12"/>
        <rFont val="Arial"/>
        <family val="2"/>
      </rPr>
      <t xml:space="preserve"> que se realice la sensibilización del código de integridad por parte de Gestión del Talento Humano (a través de los Gestores de Integridad), al equipo de Gestión Contractual, con el objeto de generar una cultura de integridad en el marco de la lucha contra la corrupción en el proceso GCON, para evitar conductas o comportamientos inadecuados, que transgredan el Código de Integridad UAERMV.  Como evidencia se cuenta con correos electrónicos de solicitud de la sensibilización para la interiorización del código de integridad del equipo de gestión contractual, y los listados de asistencia en cada semestre que permite verificar su participación.
En caso de evidenciar que no se ha realizado la sensibilización semestral, reiterará la solicitud para su realización. Como evidencia:  correo institucional de reiteración de la solicitud para que se realice la sensibilización y poder verificar la participación de equipo gestión contractual."</t>
    </r>
    <r>
      <rPr>
        <sz val="12"/>
        <color rgb="FFFF0000"/>
        <rFont val="Arial"/>
        <family val="2"/>
      </rPr>
      <t xml:space="preserve">	</t>
    </r>
  </si>
  <si>
    <r>
      <t xml:space="preserve">El riesgo SI puede llegar a afectar el cumplimiento del objetivo
 </t>
    </r>
    <r>
      <rPr>
        <b/>
        <sz val="12"/>
        <color theme="1"/>
        <rFont val="Arial"/>
        <family val="2"/>
      </rPr>
      <t xml:space="preserve">
</t>
    </r>
    <r>
      <rPr>
        <sz val="12"/>
        <color theme="1"/>
        <rFont val="Arial"/>
        <family val="2"/>
      </rPr>
      <t xml:space="preserve">El control mitiga o elimina la causa identificada?: Debe revisarse el control, tambien  debe revisarse la causa porque no guarda relación con el control .
</t>
    </r>
    <r>
      <rPr>
        <b/>
        <sz val="12"/>
        <color theme="1"/>
        <rFont val="Arial"/>
        <family val="2"/>
      </rPr>
      <t xml:space="preserve">Recomendación </t>
    </r>
    <r>
      <rPr>
        <sz val="12"/>
        <color theme="1"/>
        <rFont val="Arial"/>
        <family val="2"/>
      </rPr>
      <t xml:space="preserve">
Debe verificarse si realizar una sensibilización es un control  que aporte al proceso?
Se recomienda revisar si la frecuencia del control es adecuada </t>
    </r>
  </si>
  <si>
    <r>
      <t xml:space="preserve">El proceso mejoró la redacción del control y  tuvo en cuenta las recomendaciones realizadas en el anterior seguimiento 
-El riesgo SI puede llegar a afectar el cumplimiento del objetivo
-La causa debe revisarse para que guarde extrecha relación con el control 
 </t>
    </r>
    <r>
      <rPr>
        <b/>
        <sz val="12"/>
        <color theme="1"/>
        <rFont val="Arial"/>
        <family val="2"/>
      </rPr>
      <t xml:space="preserve">
</t>
    </r>
    <r>
      <rPr>
        <sz val="12"/>
        <color theme="1"/>
        <rFont val="Arial"/>
        <family val="2"/>
      </rPr>
      <t xml:space="preserve">
</t>
    </r>
    <r>
      <rPr>
        <b/>
        <sz val="12"/>
        <color theme="1"/>
        <rFont val="Arial"/>
        <family val="2"/>
      </rPr>
      <t xml:space="preserve">
Recomendación
</t>
    </r>
    <r>
      <rPr>
        <sz val="12"/>
        <rFont val="Arial"/>
        <family val="2"/>
      </rPr>
      <t xml:space="preserve">La desviación identificada hace referencia a la no inclusión de la necesidad en el PAA, sin embargo, no se indica que pasa cuando se identifica que el proceso contractual no ha sido aprobado por el comité de Contratación. Se debe completar la redacción de esta variable. </t>
    </r>
  </si>
  <si>
    <t xml:space="preserve">
El profesional del proceso de Gestión Contractual, cada vez que tenga que adelantar un proceso contractual (exceptuando las modalidades de mínima cuantía y contratación directa) conforme a las necesidades que se encuentran vinculadas en el PAA-Plan Anual de Adquisiciones, que permite adelantar el proceso en la plataforma SECOP,  verificará previo a su publicación, que este haya sido  aprobado por el comité de contratación y que se realice conforme a lo establecido en la Resolución 300 de 2019 y la Resolución 092 de 2013 que regulan este comité. Como evidencia se cuenta con el correo electrónico institucional que remite el acta de comité de contratación donde los procesos contractuales fueron aprobados y el informe trimestral del seguimiento al PAA
En caso de evidenciar que la necesidad no se encuentra incluida en el PAA, ésta se devolverá a la dependencia generadora de la necesidad, para que solicite la inclusión de la necesidad en el PAA. Como evidencia de la devolución quedará el paso surtido en el aplicativo ORFEO o el correo electrónico institucional correspondiente.</t>
  </si>
  <si>
    <t xml:space="preserve">
El gestor de integridad de la Secretaría General semestralmente verificará que se realice la sensibilización del código de integridad por parte de Gestión del Talento Humano (a través de los Gestores de Integridad), al equipo de Gestión Contractual, con el objeto de generar una cultura de integridad en el marco de la lucha contra la corrupción en el proceso GCON, para evitar conductas o comportamientos inadecuados, que transgredan el Código de Integridad UAERMV.  Como evidencia se cuenta con correos electrónicos de solicitud de la sensibilización para la interiorización del código de integridad del equipo de gestión contractual, y los listados de asistencia en cada semestre que permite verificar su participación.
En caso de evidenciar que no se ha realizado la sensibilización semestral, reiterará la solicitud para su realización. Como evidencia:  correo institucional de reiteración de la solicitud para que se realice la sensibilización y poder verificar la participación de equipo gestión contractual."	</t>
  </si>
  <si>
    <r>
      <t xml:space="preserve">La calificación efectuada por OCI del diseño del control NO es similar a la efectuada por el proceso.
Las diferencia se dan en: Desviaciones, en el proposito 
</t>
    </r>
    <r>
      <rPr>
        <b/>
        <sz val="12"/>
        <color theme="1"/>
        <rFont val="Arial"/>
        <family val="2"/>
      </rPr>
      <t>RECOMENDACIONES:</t>
    </r>
    <r>
      <rPr>
        <sz val="12"/>
        <color theme="1"/>
        <rFont val="Arial"/>
        <family val="2"/>
      </rPr>
      <t xml:space="preserve">
La desviación identificada hace referencia a la no inclusión de la necesidad en el PAA, sin embargo, no se indica que pasa cuando se identifica que el proceso contractual no ha sido aprobado por el comité de Contratación. Se debe completar la redacción de esta variable. </t>
    </r>
  </si>
  <si>
    <r>
      <t xml:space="preserve">La calificación efectuada por OCI del diseño del control NO es similar a la efectuada por el proceso.
La diferencia se dan en:  La oportunidad y el propósito
</t>
    </r>
    <r>
      <rPr>
        <b/>
        <sz val="12"/>
        <color theme="1"/>
        <rFont val="Arial"/>
        <family val="2"/>
      </rPr>
      <t xml:space="preserve">Recomendación </t>
    </r>
    <r>
      <rPr>
        <sz val="12"/>
        <color theme="1"/>
        <rFont val="Arial"/>
        <family val="2"/>
      </rPr>
      <t xml:space="preserve">
Debe verificarse si realizar una sensibilización es un control  que aporte al proceso?
Se recomienda revisar si la frecuencia del control es adecuada </t>
    </r>
  </si>
  <si>
    <t xml:space="preserve">Del análisis a 2 controles asociados a 1 riesgo, se identificaron los siguientes resultados:
* 1 control tiene calificación moderada y 1 control tiene calificación débil. 
* 4 controles asociados a dos riesgos de gestión,  son moderados,  razón por la que no se les realizó seguimiento. </t>
  </si>
  <si>
    <t>FECHA: 18/11/2021</t>
  </si>
  <si>
    <t xml:space="preserve">Debe revisarse si es un control y si aporta al proceso. </t>
  </si>
  <si>
    <t xml:space="preserve">Aunque el control se cumple, debe verificarse si es un cun control que aporte al proceso. </t>
  </si>
  <si>
    <t xml:space="preserve">
De los soportes verificados como parte del cumplimiento de 2 controles asociados a  1 riesgo, se identificaron los siguientes resultados: 
* La eficacia de los 2 controles es  adecuada. Ya que se presentaron evidencias completas.
 * La eficiencia  de 1 control1 es adecuada, la eficacia del control 2 no es adecuada. 
* 4 controles asociados a dos riesgos de gestión,  son moderados,  razón por la que no se les realizó seguimiento. 
</t>
  </si>
  <si>
    <t>Moderado + FUERTE
MODERADO</t>
  </si>
  <si>
    <t>Débil+ Débil 
DÉBIL</t>
  </si>
  <si>
    <t xml:space="preserve">Se identificó diferencia en el cálculo de la solidez del control, dado que la ejecución y diseño del control evaluado por OCI son diferentes a las registradas en el mapa de riesgos del proceso
RECOMENDACIONES
Atender las observaciones y recomendaciones en las 3 hojas de evaluación </t>
  </si>
  <si>
    <t>Diseño</t>
  </si>
  <si>
    <t>Ejecución</t>
  </si>
  <si>
    <t xml:space="preserve">R1-C1 
El profesional del proceso de Gestión Contractual, cada vez que tenga que adelantar un proceso contractual (exceptuando las modalidades de mínima cuantía y contratación directa) conforme a las necesidades que se encuentran vinculadas en el PAA-Plan Anual de Adquisiciones, que permite adelantar el proceso en la plataforma SECOP,  verificará previo a su publicación, que este haya sido  aprobado por el comité de contratación y que se realice conforme a lo establecido en la Resolución 300 de 2019 y la Resolución 092 de 2013 que regulan este comité. Como evidencia se cuenta con el correo electrónico institucional que remite el acta de comité de contratación donde los procesos contractuales fueron aprobados y el informe trimestral del seguimiento al PAA
En caso de evidenciar que la necesidad no se encuentra incluida en el PAA, ésta se devolverá a la dependencia generadora de la necesidad, para que solicite la inclusión de la necesidad en el PAA. Como evidencia de la devolución quedará el paso surtido en el aplicativo ORFEO o el correo electrónico institucional correspondiente.
</t>
  </si>
  <si>
    <t>Si, el control cumple con las preguntas y obtiene un puntaje de 100 puntos. 
1. ¿Existe un responsable asignado a la ejecución del control? Si: ASIGNADO, profesional universitaria de Gestión Contractual, designada por la Secretaria General.
2. ¿El responsable tiene la autoridad y adecuada segregación de funciones en la ejecución del control? SI; ADECUADO. cuenta con las funciones establecidas en el manual de funciones UMV.
3. ¿La oportunidad en que se ejecuta el control ayuda a prevenir la mitigación del riesgo o a detectar la materialización del riesgo de manera oportuna? Si: OPORTUNA. cada vez que tenga que adelantar el proceso contractual.
4. ¿Las actividades que se desarrollan en el control realmente buscan por si sola prevenir o detectar las causas que pueden dar origen al riesgo, ejemplo Verificar, Validar, Cotejar, Comparar, Revisar, etc.? Si, para PREVENIR. se verifica en comité de contratación previa  publicación del proceso contractual
5. ¿La fuente de información que se utiliza en el desarrollo del control es información confiable que permita mitigar el riesgo? Si: es CONFIABLE. las actas del comité de contratación.
6. ¿Las observaciones, desviaciones o diferencias identificadas como resultados de la ejecución del control son investigadas y resueltas de manera oportuna? SI: SE INVESTIGAN Y RESUELVEN OPORTUNAMENTE. se cuenta con la devolución del proceso en caso de no incluirse la necesidad de contratación.
7. ¿Se deja evidencia o rastro de la ejecución del control, que permita a cualquier tercero con la evidencia, llegar a la misma conclusión? Si, cuenta con EVIDENCIA COMPLETA. donde los procesos contractuales fueron aprobados y el informe trimestral del seguimiento al PAA</t>
  </si>
  <si>
    <r>
      <rPr>
        <b/>
        <sz val="14"/>
        <rFont val="Calibri"/>
        <family val="2"/>
        <scheme val="minor"/>
      </rPr>
      <t>Diseño de Control</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t>
    </r>
    <r>
      <rPr>
        <sz val="14"/>
        <rFont val="Calibri"/>
        <family val="2"/>
        <scheme val="minor"/>
      </rPr>
      <t xml:space="preserve">: 
La evaluación de los criterios esta de acuerdo al control
</t>
    </r>
    <r>
      <rPr>
        <b/>
        <sz val="14"/>
        <rFont val="Calibri"/>
        <family val="2"/>
        <scheme val="minor"/>
      </rPr>
      <t>Ejecución de control:</t>
    </r>
    <r>
      <rPr>
        <sz val="14"/>
        <rFont val="Calibri"/>
        <family val="2"/>
        <scheme val="minor"/>
      </rPr>
      <t xml:space="preserve">
Se allegan las actas del comité de contratación del periodo monitoreado</t>
    </r>
  </si>
  <si>
    <t>R1-C2
El gestor de integridad de la Secretaría General semestralmente verificará que se realice la sensibilización del código de integridad por parte de Gestión del Talento Humano (a través de los Gestores de Integridad), al equipo de Gestión Contractual, con el objeto de generar una cultura de integridad en el marco de la lucha contra la corrupción en el proceso GCON, para evitar conductas o comportamientos inadecuados, que transgredan el Código de Integridad UAERMV.  Como evidencia se cuenta con correos electrónicos de solicitud de la sensibilización para la interiorización del código de integridad del equipo de gestión contractual, y los listados de asistencia en cada semestre que permite verificar su participación.
En caso de evidenciar que no se ha realizado la sensibilización semestral, reiterará la solicitud para su realización. Como evidencia:  correo institucional de reiteración de la solicitud para que se realice la sensibilización y poder verificar la participación de equipo gestión contractual.</t>
  </si>
  <si>
    <t xml:space="preserve">Si, el control cumple con las preguntas y obtiene un puntaje de 100 puntos. 
1. ¿Existe un responsable asignado a la ejecución del control? Si: ASIGNADO,profesional especializado designado por la Secretaria General, como gestor de integridad.
2. ¿El responsable tiene la autoridad y adecuada segregación de funciones en la ejecución del control? SI; ADECUADO. Semestral
3. ¿La oportunidad en que se ejecuta el control ayuda a prevenir la mitigación del riesgo o a detectar la materialización del riesgo de manera oportuna? Si: OPORTUNA. para el arraigo de la cultura de integridad en el proceso GCON
4. ¿Las actividades que se desarrollan en el control realmente buscan por si sola prevenir o detectar las causas que pueden dar origen al riesgo, ejemplo Verificar, Validar, Cotejar, Comparar, Revisar, etc.? Si, para PREVENIR. para evitar conductas o comportamientos inadecuados, que transgredan el Código de Integridad UAERMV.
5. ¿La fuente de información que se utiliza en el desarrollo del control es información confiable que permita mitigar el riesgo? Si: es CONFIABLE. la sensibilización se realiza por Gestión del Talento Humano (a través de los gestores de integridad debidamente capacitados).
6. ¿Las observaciones, desviaciones o diferencias identificadas como resultados de la ejecución del control son investigadas y resueltas de manera oportuna? SI: SE INVESTIGAN Y RESUELVEN OPORTUNAMENTE.   correo institucional de reiteración de la solicitud para que se realice la sensibilización 
7. ¿Se deja evidencia o rastro de la ejecución del control, que permita a cualquier tercero con la evidencia, llegar a la misma conclusión? Si, cuenta con EVIDENCIA COMPLETA. correos electrónicos de solicitud de la sensibilización para la interiorización del código de integridad del equipo de gestión contractual, y los listados de asistencia.
</t>
  </si>
  <si>
    <r>
      <rPr>
        <b/>
        <sz val="14"/>
        <rFont val="Calibri"/>
        <family val="2"/>
        <scheme val="minor"/>
      </rPr>
      <t>Diseño de Control</t>
    </r>
    <r>
      <rPr>
        <sz val="14"/>
        <rFont val="Calibri"/>
        <family val="2"/>
        <scheme val="minor"/>
      </rPr>
      <t xml:space="preserve">: 
El control cumple con todas las variables establecidas en la política de la administración del riesgos  de la Unidad 
</t>
    </r>
    <r>
      <rPr>
        <b/>
        <sz val="14"/>
        <rFont val="Calibri"/>
        <family val="2"/>
        <scheme val="minor"/>
      </rPr>
      <t>Evaluación:</t>
    </r>
    <r>
      <rPr>
        <sz val="14"/>
        <rFont val="Calibri"/>
        <family val="2"/>
        <scheme val="minor"/>
      </rPr>
      <t xml:space="preserve"> 
La evaluación de los criterios esta de acuerdo al control
</t>
    </r>
    <r>
      <rPr>
        <b/>
        <sz val="14"/>
        <rFont val="Calibri"/>
        <family val="2"/>
        <scheme val="minor"/>
      </rPr>
      <t>Ejecución de control</t>
    </r>
    <r>
      <rPr>
        <sz val="14"/>
        <rFont val="Calibri"/>
        <family val="2"/>
        <scheme val="minor"/>
      </rPr>
      <t>:
Se allegan las actas del comité de contratación del periodo monitoreado</t>
    </r>
  </si>
  <si>
    <t xml:space="preserve">R2-C1
El servidor público o contratista (profesional) designado por la Secretaria General, que lidera el "Equipo precontractual y de estructuración" del proceso Gestión Contractual, cuando se adelante un proceso contractual, validará que la información que se registra en la matriz de riesgos del mismo, cumpla con los procedimientos de Colombia Compra Eficiente, con el objetivo de mitigar los impactos que puedan generarse y evitar que se materialicen riesgos en la contratación que afecten las etapas de precontratación, contratación y ejecución del contrato. Como evidencia en el aplicativo ORFEO se dejará el registro de notas de los riesgos de cada proceso contractual para la definición de la matriz de riesgos de cada uno.
En caso de que se evidencie que no se cumple, se realizará una mesa de trabajo para revisar el alcance y la metodología a emplear frente al establecimiento de los riesgos del proceso contractual, en la que se cuente con la participación del estructurador técnico de la dependencia generadora de la necesidad y del estructurador económico. Como evidencia:  el acta correspondiente de la mesa de trabajo efectuada.
</t>
  </si>
  <si>
    <t>Si, el control cumple con las preguntas y obtiene un puntaje de 100 puntos. 
1. ¿Existe un responsable asignado a la ejecución del control? Si: ASIGNADO, el servidor público o contratista (profesional) designado por la Secretaria General, que hace parte del "Equipo precontractual y de estructuración"
2. ¿El responsable tiene la autoridad y adecuada segregación de funciones en la ejecución del control? SI; ADECUADO. Contratista profesional designado con obligaciones contractuales sobre estructuración de procesos.
3. ¿La oportunidad en que se ejecuta el control ayuda a prevenir la mitigación del riesgo o a detectar la materialización del riesgo de manera oportuna? Si: OPORTUNA. se valida para mitigar impactos.
4. ¿Las actividades que se desarrollan en el control realmente buscan por si sola prevenir o detectar las causas que pueden dar origen al riesgo, ejemplo Verificar, Validar, Cotejar, Comparar, Revisar, etc.? Si, para PREVENIR. que se materialicen los riesgos contractuales en toda la contratación.
5. ¿La fuente de información que se utiliza en el desarrollo del control es información confiable que permita mitigar el riesgo? Si: es CONFIABLE. la matriz de riesgos se define en mesa de trabajo.
6. ¿Las observaciones, desviaciones o diferencias identificadas como resultados de la ejecución del control son investigadas y resueltas de manera oportuna? SI: SE INVESTIGAN Y RESUELVEN OPORTUNAMENTE. se realizará una mesa de trabajo para revisar el alcance y la metodología a emplear frente al establecimiento de los riesgos del proceso contractual
7. ¿Se deja evidencia o rastro de la ejecución del control, que permita a cualquier tercero con la evidencia, llegar a la misma conclusión? Si, cuenta con EVIDENCIA COMPLETA. registro de notas de los riesgos de cada proceso contractual para la definición de la matriz de riesgos de cada uno.</t>
  </si>
  <si>
    <t>Diseño de Control:
El control cumple con todas las variables establecidas en la política de la administración del riesgos  de la Unidad.
Evaluación:
La evaluación de los criterios es completa,
Ejecución de control:
Se evidencian los documentos ACTA ARRENDAMIENTO SEDE OPERATIVA- ACTA Y PANTALLAZO ORFEO y Soportes MAPA RIESGOS-ACTA- PANTALLAZO ORFEO</t>
  </si>
  <si>
    <t>R2-C2
El servidor público o contratista (profesional) designado por la Secretaria General, que lidera el "Equipo precontractual y de estructuración" del proceso Gestión Contractual, antes de aprobar los documentos definitivos de un proceso de selección, validará que se elaboró la matriz de riesgos de conformidad con el formato GCON: "ANÁLISIS DE RIESGOS CONTRACTUALES" vigente y con los lineamientos de la mesa de trabajo de estructuración.  Como evidencia: actas de las mesas de trabajo registradas para la aprobación de la matriz de riesgos de los procesos contractuales.
En caso de evidenciar que no se cumplió con el procedimiento, se desarrollará una mesa de trabajo obligatoria en la que se formulen los ajustes en conjunto con el estructurador. Como evidencia: actas de la mesas de trabajo de estructuración donde se validan los ajustes.</t>
  </si>
  <si>
    <t>Si, el control cumple con las preguntas y obtiene un puntaje de 100 puntos. 
1. ¿Existe un responsable asignado a la ejecución del control? Si: ASIGNADO, el servidor público o contratista (profesional) designado por la Secretaria General, que hace parte del "Equipo precontractual y de estructuración" (ver GCON-MA-001-V10)
2¿El responsable tiene la autoridad y adecuada segregación de funciones en la ejecución del control? SI; ADECUADO. Contratista profesional designado con obligaciones contractuales sobre estructuración de procesos.
3. ¿La oportunidad en que se ejecuta el control ayuda a prevenir la mitigación del riesgo o a detectar la materialización del riesgo de manera oportuna? Si: OPORTUNA. se valida antes de la aprobación de documentos para la selección del contrato.
4. ¿Las actividades que se desarrollan en el control realmente buscan por si sola prevenir o detectar las causas que pueden dar origen al riesgo, ejemplo Verificar, Validar, Cotejar, Comparar, Revisar, etc.? Si, para PREVENIR. se realiza antes de aprobar los documentos definitivos de un proceso de selección.
5. ¿La fuente de información que se utiliza en el desarrollo del control es información confiable que permita mitigar el riesgo? Si: es CONFIABLE. se cuenta con un formato documentado y aprobado o de selección, validará que se elaboró la matriz de riesgos de conformidad con el formato GCON: "ANÁLISIS DE RIESGOS CONTRACTUALES".
6. ¿Las observaciones, desviaciones o diferencias identificadas como resultados de la ejecución del control son investigadas y resueltas de manera oportuna? SI: SE INVESTIGAN Y RESUELVEN OPORTUNAMENTE. smesa de trabajo obligatoria en la que se formulen los ajustes en conjunto con el estructurador.
7. ¿Se deja evidencia o rastro de la ejecución del control, que permita a cualquier tercero con la evidencia, llegar a la misma conclusión? Si, cuenta con EVIDENCIA COMPLETA. actas de las mesas de trabajo registradas para la aprobación de la matriz de riesgos de los procesos contractuales.</t>
  </si>
  <si>
    <t>Diseño de Control:
El control cumple con todas las variables establecidas en la política de la administración del riesgos  de la Unidad.
Evaluación:
La evaluación de los criterios es completa,
Ejecución de control:
En la carpeta de evidencias de R2-C2 se encuentran evidencias de ACTA ARRENDAMIENTO SEDE OPERATIVA- ACTA Y PANTALLAZO ORFEO, ACTA ELEMENTOS EN CONCRETO, ACTA PROGRAMA DE SEGUROS, ACTA PROGRAMA DE SEGUROS,  Soportes MAPA RIESGOS-ACTA- PANTALLAZO ORFEO.</t>
  </si>
  <si>
    <t xml:space="preserve">R3-C1
El servidor público o contratista (profesional) designado por la Secretaria General del proceso GCON-Precontractual, cada vez que se realice el perfeccionamiento del contrato (firma por las partes) y según especificaciones del estudio previo, elaborará el formato de referencia cruzada para evitar la duplicidad de archivos o la eliminación de los mismos, verificando que este cumpla con la totalidad de los actos administrativos publicados tanto en el SECOP como en el expediente contractual en ORFEO.  Como evidencia: Formato de referencia cruzada diligenciado de cada proceso contractual.
En caso de verificar que no se diligencia el formato de referencia cruzada o no mantener los expedientes debidamente organizados se notifica al colaborador del proceso GCON encargado del expediente contractual. Como evidencia: el correo electrónico institucional al abogado colaborador del proceso GCON para que incluya los documentos del expediente contractual faltantes, evidenciados en la referencia cruzada
</t>
  </si>
  <si>
    <t>Si, el control cumple con las preguntas y obtiene un puntaje de 100 puntos
1. ¿Existe un responsable asignado a la ejecución del control? Si: ASIGNADO, el servidor público o contratista (profesional) designado por la Secretaria General.
2. ¿El responsable tiene la autoridad y adecuada segregación de funciones en la ejecución del control? SI; ADECUADO. Son los abogados que realizan los procesos selectivos.
3. ¿La oportunidad en que se ejecuta el control ayuda a prevenir la mitigación del riesgo o a detectar la materialización del riesgo de manera oportuna? Si: OPORTUNA. cada vez que se realice el perfeccionamiento del contrato (firma por las partes) y según especificaciones del estudio previo
4. ¿Las actividades que se desarrollan en el control realmente buscan por si sola prevenir o detectar las causas que pueden dar origen al riesgo, ejemplo Verificar, Validar, Cotejar, Comparar, Revisar, etc.? Si, para PREVENIR. verificando que este cumpla con la totalidad de los actos administrativos publicados.
5. ¿La fuente de información que se utiliza en el desarrollo del control es información confiable que permita mitigar el riesgo? Si: es CONFIABLE.
6. ¿Las observaciones, desviaciones o diferencias identificadas como resultados de la ejecución del control son investigadas y resueltas de manera oportuna? SI: SE INVESTIGAN Y RESUELVEN OPORTUNAMENTE. el correo electrónico institucional al abogado colaborador del proceso GCON para que incluya los documentos del expediente contractual faltantes
7. ¿Se deja evidencia o rastro de la ejecución del control, que permita a cualquier tercero con la evidencia, llegar a la misma conclusión? Si, cuenta con EVIDENCIA COMPLETA. Formato de referencia cruzada diligenciado de cada proceso contractual.</t>
  </si>
  <si>
    <t>Diseño de Control:
El control cumple con todas las variables establecidas en la política de la administración del riesgos  de la Unidad.
Evaluación:
La evaluación de los criterios es completa,
Ejecución de control:
Se evidencian los docuemntos CMC-020-2021-20211300074193_LeonelPinzon, SASI-008-2021-20211140056563_LeonelPinzon</t>
  </si>
  <si>
    <t>R3-C2
El servidor público o contratista (profesional) designado por la Secretaria General del proceso de Gestión Contractual, verificará cada vez que se diligencia la información del formato de la referencia cruzada,  para el manejo de los expedientes contractuales, y la información contractual registrada en la base de datos de contratación o aplicativo dispuesto para tal fin, incluya: fechas de inicio, terminación, estado contractual y fechas de vencimiento de términos de liquidación, con el fin de mantener control sobre la información y generar alertas a los supervisores e interventores de contratos. Como evidencia: base de datos de contratación, actualizada, como activo de información del proceso Gestión Contractual.
En caso de evidenciarse información faltante o imprecisa, se procederá a remitir comunicación mediante correo electrónico o memorando al supervisor o interventor, para lo de su competencia. Como evidencia el correo electrónico remitido al supervisor o interventor.</t>
  </si>
  <si>
    <r>
      <t xml:space="preserve">Si, el control cumple con las preguntas y obtiene un puntaje de </t>
    </r>
    <r>
      <rPr>
        <sz val="11"/>
        <color theme="1"/>
        <rFont val="Calibri"/>
        <family val="2"/>
        <scheme val="minor"/>
      </rPr>
      <t>100 puntos.
1. ¿Existe un responsable asignado a la ejecución del control? Si: ASIGNADO, el servidor público o contratista (profesional) designado por la Secretaria General.
2. ¿El responsable tiene la autoridad y adecuada segregación de funciones en la ejecución del control? SI; ADECUADO. Contratista con obligaciones contractuales para ejecutar la actividad.
3. ¿La oportunidad en que se ejecuta el control ayuda a prevenir la mitigación del riesgo o a detectar la materialización del riesgo de manera oportuna? Si: OPORTUNA. cada vez que se diligencia la información del formato de la referencia cruzada.
4. ¿Las actividades que se desarrollan en el control realmente buscan por si sola prevenir o detectar las causas que pueden dar origen al riesgo, ejemplo Verificar, Validar, Cotejar, Comparar, Revisar, etc.? Si, para PREVENIR. mantener control sobre la información y generar alertas a los supervisores e interventores de contratos. 
5. ¿La fuente de información que se utiliza en el desarrollo del control es información confiable que permita mitigar el riesgo? Si: es CONFIABLE. Referencia cruzado.
6. ¿Las observaciones, desviaciones o diferencias identificadas como resultados de la ejecución del control son investigadas y resueltas de manera oportuna? SI: SE INVESTIGAN Y RESUELVEN OPORTUNAMENTE. comunicación mediante correo electrónico o memorando al supervisor o interventor, para lo de su competencia.
7. ¿Se deja evidencia o rastro de la ejecución del control, que permita a cualquier tercero con la evidencia, llegar a la misma conclusión? Si, cuenta con EVIDENCIA COMPLETA. la base Contratación se cuenta como activo de información</t>
    </r>
  </si>
  <si>
    <r>
      <t>Diseño de Control:</t>
    </r>
    <r>
      <rPr>
        <sz val="11"/>
        <rFont val="Calibri"/>
        <family val="2"/>
      </rPr>
      <t xml:space="preserve">
El control cumple con todas las variables establecidas en la política de la administración del riesgos  de la Unidad.</t>
    </r>
    <r>
      <rPr>
        <b/>
        <sz val="11"/>
        <rFont val="Calibri"/>
        <family val="2"/>
      </rPr>
      <t xml:space="preserve">
Evaluación:</t>
    </r>
    <r>
      <rPr>
        <sz val="11"/>
        <rFont val="Calibri"/>
        <family val="2"/>
      </rPr>
      <t xml:space="preserve">
La evaluación de los criterios es completa</t>
    </r>
    <r>
      <rPr>
        <b/>
        <sz val="11"/>
        <rFont val="Calibri"/>
        <family val="2"/>
      </rPr>
      <t xml:space="preserve">
Ejecución de control:
Se evidencia base de datos de contrataci´+on actualizada a 23 de abril de 2021, Se recomienda legalizar los ajustes indicados y actualizar el mapa de riesgos para publicar en el Sisgestión.</t>
    </r>
    <r>
      <rPr>
        <sz val="11"/>
        <rFont val="Calibri"/>
        <family val="2"/>
      </rPr>
      <t xml:space="preserve"> </t>
    </r>
  </si>
  <si>
    <t xml:space="preserve">Se cuenta con:
Actas de Comité de Contratación del Trimestre 2-2021 donde se aprueban los diferentes procesos contractuales
Se elaboró el INFORME TRIMESTRAL DE SEGUIMIENTO AL PLAN ANUAL DE ADQUISICIONES 2021 (01 DE ABRIL DE 2021 AL 30 DE JUNIO DE 2021) 
Archivo:  INFORME SEGUIMIENTO PAA Trmestre 2-2021
Ver: RIC1 https://uaermv.sharepoint.com/:f:/s/Secretara-General/Euw3jYz5kthMhMZpr6XrvyYBq_4As7zOGJIrWeP9307F8A?e=X0xuuQ
</t>
  </si>
  <si>
    <t>OBS: se corrige indicador, toda vez que se hará seguimiento trimestral de la presentación del informe del PAAdquisiciones
Estaba en 100% y pasó a 50%: 2 trimestres ejecutados</t>
  </si>
  <si>
    <t xml:space="preserve">Se cuenta con:
Solicitud de Sensibilización Código de Integridad para el Equipo GCON-Gestión Contractual, al Proceso Gestión del  Talento Humano.
Archivo: 2021-05-20 Solicitud Sensibilización Integridad GCON
Se realiza la invitación a todo el Equipo de Gestión Contractual para que asista a la sensiblización programada sobre el código de integridad
2021-06-18 invitacion a GCON sensib codigo integridad
Gestión del Talento Humano, remite listado de asistencia de la sensibilización, como proceso que citó a reunión Teams y generaba el archivo.
Archivo: 2021-06-30 GTHU remite listado de asistencia - sensibilizacion Cod Integridad
Ver: R1C2 https://uaermv.sharepoint.com/:f:/s/Secretara-General/EiCXekqaJpVGi_uQNhsKBoQBXWKemE2ItREavqaCJWXCKQ?e=jSZERO
</t>
  </si>
  <si>
    <t>Se cuenta con una muestra de la totalidad de los procesos contractuales que en el Histórico de ORFEO registran notas sobre la matriz de riesgos de cada  proceso contractual para su definición.
Archivos: 
ACTA ARRENDAMIENTO SEDE OPERATIVA- ACTA Y PANTALLAZO ORFEO, 
Soportes MAPA RIESGOS-ACTA- PANTALLAZO ORFEO
Ver: R2C1 https://uaermv.sharepoint.com/:f:/s/Secretara-General/Eg4EWWtNt2pDuybqjff6B4YBxL1LXsxa6KUS0Y6A1l3CzA?e=mtoAIw</t>
  </si>
  <si>
    <t>Se cuenta con una muestra de la totalidad de los procesos contractuales que refieren a las mesas de trabajo para definición de los riesgos contractuales.
Archivos:  
ACTA ARRENDAMIENTO SEDE OPERATIVA- ACTA Y PANTALLAZO ORFEO
ACTA ELEMENTOS EN CONCRETO
ACTA PROGRAMA DE SEGUROS
Soportes MAPA RIESGOS-ACTA- PANTALLAZO ORFEO
Ver: R2C2  https://uaermv.sharepoint.com/:f:/s/Secretara-General/Ett461KUGSJDhfMR9H4lvYYBKUDQwctcl_P2_MvJ8TEg_w?e=Mt0d5u</t>
  </si>
  <si>
    <t>(en el primer trimestre se realizó sensibilización de la aplicación de: GDOC FM 013 Formato de referencia cruzada en los expedientes GCON = 0%)
Para el segundo trimestre se cuenta con archivos de los formatos de referencia cruzada, que se encuentran implementados en los expedientes contractuales = 33%. 
Archivos: Referencias cruzadas en expedientes contractuales
Ver: R3C1 https://uaermv.sharepoint.com/:f:/s/Secretara-General/Eh-tRF2od3hDjzNZJtnxSNwBVj24d6VmJdilHUdov2OHug?e=kZjYcs</t>
  </si>
  <si>
    <t>Se mantiene actualizada la base de datos de CONTRATACIÓN en formato Excel de Caliope, actualizada por el contratista designado para esta labor. 
Archivo: CONTRATACIÓN 2021.xlsx
Ver: R3C2  https://uaermv.sharepoint.com/:f:/s/Secretara-General/Ev9BE4R1f2xOkcc_CMqKU-wBnlpNuDr0bKR5097BcnLL0w?e=IjGC8n</t>
  </si>
  <si>
    <t>Ninguna, debido a que se actualizó el Mapa de Riesgos GCON a versión 3 con radicado a la OAP:  20211100068053 se remite actualizacion GCON-MR-001-V3 con fecha: 2021-06-16</t>
  </si>
  <si>
    <t>Actualización a versión 3 (16-06-2021) que se encuentra en SISGESTION: https://www.umv.gov.co/sisgestion2019/Documentos/APOYO/GCON/Mapa_de_Riesgos_GCON_2021_V3.xlsx</t>
  </si>
  <si>
    <t>Angela María Correa Covelli</t>
  </si>
  <si>
    <t>Profesional Especializada 222-04</t>
  </si>
  <si>
    <t>Yenny Hasley Yazo Lozada</t>
  </si>
  <si>
    <t>Profesional Universitaria 219-01</t>
  </si>
  <si>
    <t xml:space="preserve">Informe trimestral del plan de adquisiciones para verificar y mantener el seguimiento de las necesidades contempladas en el PAA.
</t>
  </si>
  <si>
    <t>informe del seguimiento del Plan de adquisiciones presentado al Comité de Contratación en cada trimestre</t>
  </si>
  <si>
    <t># de Informes trimestrales de seguimiento al Plan Anual de Adquisiciones realizados en la vigencia</t>
  </si>
  <si>
    <t>Verificar la participación del equipo de gestión contractual en la interiorización del código de integridad.</t>
  </si>
  <si>
    <t>Listado de asistencia de la sensibilización al Código de integridad</t>
  </si>
  <si>
    <t># de participantes del equipo de gestión contractual a las sensibilizaciones del código de integridad por semestre / # de integrantes del equipo de gestión contractual en el semestre</t>
  </si>
  <si>
    <t>Registro de los borradores de cada proceso contractual, en notas consignadas en el ORFEO para definir la matriz de riesgos contractuales en mesa de trabajo.</t>
  </si>
  <si>
    <t>Notas consignadas en el aplicativo ORFEO de cada proceso contractual sobre riesgos</t>
  </si>
  <si>
    <t>Líder del "Equipo precontractual y de estructuración"</t>
  </si>
  <si>
    <t># de procesos contractuales con notas registradas de riesgos en el aplicativo ORFEO trimestrales / # contratos suscritos en el trimestre</t>
  </si>
  <si>
    <t>actas registradas para la aprobación de la matriz de riesgos de los procesos contractuales</t>
  </si>
  <si>
    <t># de actas registradas para la aprobación de la matriz de riesgos de los procesos contractuales / # contratos suscritos en el trimestre</t>
  </si>
  <si>
    <t>Formato de referencia cruzada diligenciado de cada proceso contractual</t>
  </si>
  <si>
    <t xml:space="preserve">Formato de referencia cruzada </t>
  </si>
  <si>
    <t># registros de formatos de referencias cruzadas</t>
  </si>
  <si>
    <t>Mantener actualizada la base de datos del proceso GCON</t>
  </si>
  <si>
    <t>Servidor público o contratistas encargado  de la base de datos de contratos</t>
  </si>
  <si>
    <t>Una Base de Datos de Procesos Contractuales actualizada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</si>
</sst>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_(* \(#,##0\);_(* &quot;-&quot;??_);_(@_)"/>
    <numFmt numFmtId="165" formatCode="_(* #,##0.00_);_(* \(#,##0.00\);_(* &quot;-&quot;??_);_(@_)"/>
  </numFmts>
  <fonts count="7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sz val="11"/>
      <color rgb="FFC00000"/>
      <name val="Arial"/>
      <family val="2"/>
    </font>
    <font>
      <sz val="12"/>
      <name val="Arial"/>
      <family val="2"/>
    </font>
    <font>
      <sz val="12"/>
      <color theme="1"/>
      <name val="Calibri"/>
      <family val="2"/>
      <scheme val="minor"/>
    </font>
    <font>
      <b/>
      <sz val="14"/>
      <name val="Arial"/>
      <family val="2"/>
    </font>
    <font>
      <sz val="12"/>
      <color rgb="FFFF0000"/>
      <name val="Arial"/>
      <family val="2"/>
    </font>
    <font>
      <b/>
      <sz val="11"/>
      <color rgb="FFFF0000"/>
      <name val="Arial"/>
      <family val="2"/>
    </font>
    <font>
      <b/>
      <sz val="11"/>
      <color rgb="FFC00000"/>
      <name val="Arial"/>
      <family val="2"/>
    </font>
    <font>
      <b/>
      <sz val="10"/>
      <color theme="1"/>
      <name val="Arial"/>
      <family val="2"/>
    </font>
    <font>
      <sz val="8"/>
      <name val="Arial"/>
      <family val="2"/>
    </font>
    <font>
      <u/>
      <sz val="10"/>
      <color indexed="12"/>
      <name val="Arial"/>
      <family val="2"/>
    </font>
    <font>
      <b/>
      <sz val="8"/>
      <name val="Arial"/>
      <family val="2"/>
    </font>
    <font>
      <b/>
      <sz val="7"/>
      <name val="Arial"/>
      <family val="2"/>
    </font>
    <font>
      <b/>
      <sz val="6"/>
      <name val="Arial"/>
      <family val="2"/>
    </font>
    <font>
      <b/>
      <sz val="7"/>
      <color theme="9" tint="-0.249977111117893"/>
      <name val="Arial"/>
      <family val="2"/>
    </font>
    <font>
      <sz val="7"/>
      <name val="Arial"/>
      <family val="2"/>
    </font>
    <font>
      <sz val="9"/>
      <name val="Arial"/>
      <family val="2"/>
    </font>
    <font>
      <b/>
      <sz val="9"/>
      <name val="Arial"/>
      <family val="2"/>
    </font>
    <font>
      <sz val="8"/>
      <color theme="1" tint="0.249977111117893"/>
      <name val="Arial"/>
      <family val="2"/>
    </font>
    <font>
      <sz val="10"/>
      <name val="Calibri"/>
      <family val="2"/>
      <scheme val="minor"/>
    </font>
    <font>
      <sz val="14"/>
      <name val="Calibri"/>
      <family val="2"/>
      <scheme val="minor"/>
    </font>
    <font>
      <b/>
      <sz val="14"/>
      <name val="Calibri"/>
      <family val="2"/>
      <scheme val="minor"/>
    </font>
    <font>
      <b/>
      <sz val="16"/>
      <name val="Calibri"/>
      <family val="2"/>
      <scheme val="minor"/>
    </font>
    <font>
      <b/>
      <sz val="14"/>
      <color theme="1"/>
      <name val="Calibri"/>
      <family val="2"/>
      <scheme val="minor"/>
    </font>
    <font>
      <sz val="8"/>
      <name val="Calibri"/>
      <family val="2"/>
      <scheme val="minor"/>
    </font>
    <font>
      <b/>
      <sz val="10"/>
      <name val="Calibri"/>
      <family val="2"/>
      <scheme val="minor"/>
    </font>
    <font>
      <sz val="11"/>
      <name val="Calibri"/>
      <family val="2"/>
      <scheme val="minor"/>
    </font>
    <font>
      <sz val="8"/>
      <color rgb="FFFF0000"/>
      <name val="Calibri"/>
      <family val="2"/>
      <scheme val="minor"/>
    </font>
    <font>
      <sz val="10"/>
      <color rgb="FFFF0000"/>
      <name val="Calibri"/>
      <family val="2"/>
      <scheme val="minor"/>
    </font>
    <font>
      <b/>
      <sz val="16"/>
      <color theme="1"/>
      <name val="Calibri"/>
      <family val="2"/>
      <scheme val="minor"/>
    </font>
    <font>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9"/>
      <color indexed="81"/>
      <name val="Tahoma"/>
      <family val="2"/>
    </font>
    <font>
      <b/>
      <sz val="9"/>
      <color indexed="81"/>
      <name val="Tahoma"/>
      <family val="2"/>
    </font>
    <font>
      <sz val="12"/>
      <color theme="9"/>
      <name val="Arial"/>
      <family val="2"/>
    </font>
    <font>
      <b/>
      <sz val="11"/>
      <name val="Calibri"/>
      <family val="2"/>
    </font>
    <font>
      <sz val="11"/>
      <name val="Calibri"/>
      <family val="2"/>
    </font>
    <font>
      <b/>
      <sz val="16"/>
      <color theme="7" tint="-0.249977111117893"/>
      <name val="Calibri"/>
      <family val="2"/>
      <scheme val="minor"/>
    </font>
    <font>
      <b/>
      <sz val="14"/>
      <color rgb="FF00B050"/>
      <name val="Calibri"/>
      <family val="2"/>
      <scheme val="minor"/>
    </font>
    <font>
      <b/>
      <sz val="14"/>
      <color rgb="FF0070C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C00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bottom style="dashed">
        <color indexed="64"/>
      </bottom>
      <diagonal/>
    </border>
    <border>
      <left style="dotted">
        <color indexed="64"/>
      </left>
      <right style="dotted">
        <color indexed="64"/>
      </right>
      <top style="dotted">
        <color indexed="64"/>
      </top>
      <bottom/>
      <diagonal/>
    </border>
    <border>
      <left/>
      <right style="dashed">
        <color indexed="64"/>
      </right>
      <top style="thin">
        <color indexed="64"/>
      </top>
      <bottom/>
      <diagonal/>
    </border>
    <border>
      <left style="dotted">
        <color indexed="64"/>
      </left>
      <right/>
      <top style="dotted">
        <color indexed="64"/>
      </top>
      <bottom style="dotted">
        <color indexed="64"/>
      </bottom>
      <diagonal/>
    </border>
    <border>
      <left style="dashed">
        <color indexed="64"/>
      </left>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style="dashed">
        <color indexed="64"/>
      </left>
      <right style="dashed">
        <color indexed="64"/>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9" fontId="7" fillId="0" borderId="0" applyFont="0" applyFill="0" applyBorder="0" applyAlignment="0" applyProtection="0"/>
    <xf numFmtId="0" fontId="17" fillId="0" borderId="0"/>
    <xf numFmtId="0" fontId="17" fillId="0" borderId="0"/>
    <xf numFmtId="0" fontId="41" fillId="0" borderId="0" applyNumberFormat="0" applyFill="0" applyBorder="0" applyAlignment="0" applyProtection="0">
      <alignment vertical="top"/>
      <protection locked="0"/>
    </xf>
    <xf numFmtId="0" fontId="7" fillId="0" borderId="0"/>
    <xf numFmtId="165" fontId="7" fillId="0" borderId="0" applyFont="0" applyFill="0" applyBorder="0" applyAlignment="0" applyProtection="0"/>
  </cellStyleXfs>
  <cellXfs count="696">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5" fillId="0" borderId="0" xfId="0" applyFont="1" applyAlignment="1">
      <alignment vertical="center"/>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5" xfId="0" applyFont="1" applyFill="1" applyBorder="1" applyAlignment="1">
      <alignment vertical="center" wrapText="1"/>
    </xf>
    <xf numFmtId="0" fontId="12" fillId="0" borderId="25" xfId="0" applyFont="1" applyBorder="1" applyAlignment="1">
      <alignment horizontal="left" vertical="top" wrapText="1"/>
    </xf>
    <xf numFmtId="0" fontId="17" fillId="6" borderId="34" xfId="0" applyFont="1" applyFill="1" applyBorder="1" applyAlignment="1">
      <alignment vertical="center" wrapText="1"/>
    </xf>
    <xf numFmtId="0" fontId="17" fillId="6" borderId="35" xfId="0" applyFont="1" applyFill="1" applyBorder="1" applyAlignment="1">
      <alignment vertical="center" wrapText="1"/>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4"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3"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1"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9" fillId="0" borderId="0" xfId="0" applyFont="1"/>
    <xf numFmtId="0" fontId="25" fillId="12" borderId="1" xfId="0" applyFont="1" applyFill="1" applyBorder="1" applyAlignment="1">
      <alignment horizontal="center" wrapText="1"/>
    </xf>
    <xf numFmtId="0" fontId="29"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28" fillId="0" borderId="0" xfId="0" applyFont="1" applyBorder="1" applyAlignment="1">
      <alignment horizontal="center" vertical="center" wrapText="1"/>
    </xf>
    <xf numFmtId="0" fontId="25" fillId="0" borderId="0" xfId="0" applyFont="1" applyBorder="1" applyAlignment="1">
      <alignment horizontal="left" vertical="center" wrapText="1"/>
    </xf>
    <xf numFmtId="0" fontId="25" fillId="6" borderId="0" xfId="0" applyFont="1" applyFill="1" applyBorder="1" applyAlignment="1">
      <alignment horizontal="left" vertical="center" wrapText="1"/>
    </xf>
    <xf numFmtId="0" fontId="0" fillId="0" borderId="0" xfId="0" applyBorder="1" applyAlignment="1">
      <alignment horizontal="center"/>
    </xf>
    <xf numFmtId="0" fontId="20" fillId="12" borderId="0" xfId="0" applyFont="1" applyFill="1" applyBorder="1" applyAlignment="1">
      <alignment horizontal="center" vertical="center" wrapText="1"/>
    </xf>
    <xf numFmtId="0" fontId="20" fillId="6" borderId="0" xfId="0" applyFont="1" applyFill="1" applyBorder="1" applyAlignment="1">
      <alignment horizontal="left" vertical="center"/>
    </xf>
    <xf numFmtId="0" fontId="20" fillId="6" borderId="0" xfId="0" applyFont="1" applyFill="1" applyBorder="1" applyAlignment="1">
      <alignment horizontal="left" vertical="center" wrapText="1"/>
    </xf>
    <xf numFmtId="0" fontId="34" fillId="0" borderId="0" xfId="0" applyFont="1"/>
    <xf numFmtId="0" fontId="33" fillId="0" borderId="1" xfId="2" applyFont="1" applyBorder="1" applyAlignment="1" applyProtection="1">
      <alignment vertical="center" wrapText="1"/>
      <protection locked="0"/>
    </xf>
    <xf numFmtId="0" fontId="25" fillId="12" borderId="1" xfId="0" applyFont="1" applyFill="1" applyBorder="1" applyAlignment="1">
      <alignment horizontal="center" vertical="top" wrapText="1"/>
    </xf>
    <xf numFmtId="0" fontId="18" fillId="6" borderId="42" xfId="0" applyFont="1" applyFill="1" applyBorder="1" applyAlignment="1">
      <alignment vertical="top" wrapText="1"/>
    </xf>
    <xf numFmtId="0" fontId="33"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3" fillId="12" borderId="1"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11" fillId="13" borderId="18" xfId="0" applyFont="1" applyFill="1" applyBorder="1" applyAlignment="1">
      <alignment horizontal="center" vertical="center" wrapText="1"/>
    </xf>
    <xf numFmtId="0" fontId="12" fillId="13" borderId="0" xfId="0" applyFont="1" applyFill="1" applyAlignment="1">
      <alignment horizontal="center" vertical="center"/>
    </xf>
    <xf numFmtId="0" fontId="15" fillId="13" borderId="0" xfId="0" applyFont="1" applyFill="1" applyAlignment="1">
      <alignment horizontal="center" vertical="center"/>
    </xf>
    <xf numFmtId="0" fontId="13" fillId="6" borderId="6" xfId="0" applyFont="1" applyFill="1" applyBorder="1" applyAlignment="1">
      <alignment horizontal="center" vertical="center" wrapText="1"/>
    </xf>
    <xf numFmtId="0" fontId="15" fillId="6" borderId="1" xfId="0" applyFont="1" applyFill="1" applyBorder="1" applyAlignment="1">
      <alignment horizontal="justify" vertical="center" wrapText="1"/>
    </xf>
    <xf numFmtId="0" fontId="36" fillId="0" borderId="1" xfId="0" applyFont="1" applyBorder="1" applyAlignment="1">
      <alignment horizontal="left" vertical="center" wrapText="1"/>
    </xf>
    <xf numFmtId="0" fontId="36" fillId="0" borderId="1" xfId="0" applyFont="1" applyBorder="1" applyAlignment="1">
      <alignment horizontal="left" vertical="top" wrapText="1"/>
    </xf>
    <xf numFmtId="0" fontId="36" fillId="0" borderId="1" xfId="0" applyFont="1" applyBorder="1" applyAlignment="1">
      <alignment vertical="center" wrapText="1"/>
    </xf>
    <xf numFmtId="0" fontId="36" fillId="0" borderId="1" xfId="0" applyFont="1" applyBorder="1" applyAlignment="1">
      <alignment vertical="top" wrapText="1"/>
    </xf>
    <xf numFmtId="0" fontId="33" fillId="6" borderId="1" xfId="2" applyFont="1" applyFill="1" applyBorder="1" applyAlignment="1" applyProtection="1">
      <alignment vertical="center" wrapText="1"/>
      <protection locked="0"/>
    </xf>
    <xf numFmtId="0" fontId="15" fillId="6" borderId="1" xfId="0" applyFont="1" applyFill="1" applyBorder="1" applyAlignment="1">
      <alignment vertical="center" wrapText="1"/>
    </xf>
    <xf numFmtId="0" fontId="33" fillId="6" borderId="1" xfId="0" applyFont="1" applyFill="1" applyBorder="1" applyAlignment="1">
      <alignment vertical="top" wrapText="1"/>
    </xf>
    <xf numFmtId="0" fontId="33" fillId="6" borderId="1" xfId="2" applyFont="1" applyFill="1" applyBorder="1" applyAlignment="1" applyProtection="1">
      <alignment vertical="top" wrapText="1"/>
      <protection locked="0"/>
    </xf>
    <xf numFmtId="0" fontId="13" fillId="6" borderId="0"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wrapText="1"/>
    </xf>
    <xf numFmtId="0" fontId="25" fillId="6" borderId="6" xfId="0" applyFont="1" applyFill="1" applyBorder="1" applyAlignment="1">
      <alignment horizontal="center" vertical="center" wrapText="1"/>
    </xf>
    <xf numFmtId="0" fontId="25" fillId="6" borderId="33"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15" fillId="6" borderId="16" xfId="0" applyFont="1" applyFill="1" applyBorder="1" applyAlignment="1">
      <alignment horizontal="center" wrapText="1"/>
    </xf>
    <xf numFmtId="0" fontId="15" fillId="6" borderId="1" xfId="0" applyFont="1" applyFill="1" applyBorder="1" applyAlignment="1">
      <alignment horizontal="center" wrapText="1"/>
    </xf>
    <xf numFmtId="0" fontId="12" fillId="6" borderId="0" xfId="0" applyFont="1" applyFill="1" applyAlignment="1">
      <alignment vertical="center"/>
    </xf>
    <xf numFmtId="0" fontId="11" fillId="6" borderId="0"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5" fillId="6" borderId="0" xfId="0" applyFont="1" applyFill="1" applyAlignment="1">
      <alignment vertical="center"/>
    </xf>
    <xf numFmtId="0" fontId="13" fillId="6" borderId="0" xfId="0" applyFont="1" applyFill="1" applyAlignment="1">
      <alignment horizontal="center" vertical="center"/>
    </xf>
    <xf numFmtId="0" fontId="15" fillId="0" borderId="1" xfId="0" applyFont="1" applyBorder="1" applyAlignment="1">
      <alignment vertical="center"/>
    </xf>
    <xf numFmtId="0" fontId="33" fillId="12" borderId="1" xfId="0" applyFont="1" applyFill="1" applyBorder="1" applyAlignment="1">
      <alignment horizontal="center" wrapText="1"/>
    </xf>
    <xf numFmtId="0" fontId="18" fillId="14" borderId="0" xfId="0" applyFont="1" applyFill="1" applyAlignment="1">
      <alignment horizontal="center" vertical="center"/>
    </xf>
    <xf numFmtId="0" fontId="12" fillId="14" borderId="29" xfId="0" applyFont="1" applyFill="1" applyBorder="1" applyAlignment="1">
      <alignment vertical="center" wrapText="1"/>
    </xf>
    <xf numFmtId="0" fontId="16" fillId="14" borderId="0" xfId="0" applyFont="1" applyFill="1" applyBorder="1" applyAlignment="1">
      <alignment vertical="center"/>
    </xf>
    <xf numFmtId="0" fontId="14" fillId="14" borderId="1" xfId="0" applyFont="1" applyFill="1" applyBorder="1" applyAlignment="1">
      <alignment vertical="center" wrapText="1"/>
    </xf>
    <xf numFmtId="0" fontId="12" fillId="14" borderId="28" xfId="0" applyFont="1" applyFill="1" applyBorder="1" applyAlignment="1">
      <alignment vertical="center" wrapText="1"/>
    </xf>
    <xf numFmtId="0" fontId="0" fillId="0" borderId="1" xfId="0" applyBorder="1" applyAlignment="1">
      <alignment horizontal="center"/>
    </xf>
    <xf numFmtId="0" fontId="25" fillId="0" borderId="1" xfId="0" applyFont="1" applyBorder="1" applyAlignment="1">
      <alignment horizontal="left" vertical="center" wrapText="1"/>
    </xf>
    <xf numFmtId="0" fontId="11" fillId="6" borderId="19" xfId="0" applyFont="1" applyFill="1" applyBorder="1" applyAlignment="1">
      <alignment horizontal="center" vertical="center"/>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6"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1" fillId="6" borderId="16" xfId="0" applyFont="1" applyFill="1" applyBorder="1" applyAlignment="1">
      <alignment horizontal="center" vertical="center"/>
    </xf>
    <xf numFmtId="0" fontId="11" fillId="11" borderId="6" xfId="0" applyFont="1" applyFill="1" applyBorder="1" applyAlignment="1">
      <alignment horizontal="center" vertical="center"/>
    </xf>
    <xf numFmtId="0" fontId="25" fillId="0" borderId="19" xfId="0" applyFont="1" applyBorder="1" applyAlignment="1">
      <alignment horizontal="left"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1" fillId="12" borderId="16" xfId="0" applyFont="1" applyFill="1" applyBorder="1" applyAlignment="1">
      <alignment horizontal="center" vertical="center"/>
    </xf>
    <xf numFmtId="0" fontId="33" fillId="6" borderId="1" xfId="2" applyFont="1" applyFill="1" applyBorder="1" applyAlignment="1" applyProtection="1">
      <alignment horizontal="center" vertical="center" wrapText="1"/>
      <protection locked="0"/>
    </xf>
    <xf numFmtId="0" fontId="33" fillId="0" borderId="1" xfId="2"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xf>
    <xf numFmtId="0" fontId="33" fillId="0" borderId="1" xfId="2" applyFont="1" applyFill="1" applyBorder="1" applyAlignment="1" applyProtection="1">
      <alignment vertical="center" wrapText="1"/>
      <protection locked="0"/>
    </xf>
    <xf numFmtId="0" fontId="33" fillId="0" borderId="43" xfId="0" applyFont="1" applyFill="1" applyBorder="1" applyAlignment="1">
      <alignment horizontal="justify" vertical="center" wrapText="1"/>
    </xf>
    <xf numFmtId="0" fontId="18" fillId="0" borderId="0" xfId="0" applyFont="1" applyFill="1" applyAlignment="1">
      <alignment vertical="center"/>
    </xf>
    <xf numFmtId="0" fontId="33" fillId="0" borderId="26" xfId="0" applyFont="1" applyFill="1" applyBorder="1" applyAlignment="1">
      <alignment vertical="center" wrapText="1"/>
    </xf>
    <xf numFmtId="0" fontId="16" fillId="0" borderId="43" xfId="0" applyFont="1" applyFill="1" applyBorder="1" applyAlignment="1">
      <alignment vertical="center" wrapText="1"/>
    </xf>
    <xf numFmtId="0" fontId="33" fillId="0" borderId="43" xfId="0" applyFont="1" applyFill="1" applyBorder="1" applyAlignment="1">
      <alignment horizontal="left" vertical="center" wrapText="1"/>
    </xf>
    <xf numFmtId="0" fontId="33" fillId="0" borderId="2" xfId="2" applyFont="1" applyFill="1" applyBorder="1" applyAlignment="1" applyProtection="1">
      <alignment horizontal="center" vertical="center" wrapText="1"/>
      <protection locked="0"/>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1" fillId="12" borderId="1"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7" xfId="0" applyFont="1" applyFill="1" applyBorder="1" applyAlignment="1">
      <alignment horizontal="center" vertical="center" wrapText="1"/>
    </xf>
    <xf numFmtId="0" fontId="33" fillId="0" borderId="50" xfId="0" applyFont="1" applyFill="1" applyBorder="1" applyAlignment="1">
      <alignment horizontal="center" vertical="center" wrapText="1"/>
    </xf>
    <xf numFmtId="0" fontId="15" fillId="0" borderId="41" xfId="0" applyFont="1" applyFill="1" applyBorder="1" applyAlignment="1">
      <alignment vertical="center" wrapText="1"/>
    </xf>
    <xf numFmtId="0" fontId="13" fillId="6"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1" xfId="0" applyFont="1" applyFill="1" applyBorder="1" applyAlignment="1">
      <alignment horizontal="justify"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5" fillId="15" borderId="28" xfId="0" applyFont="1" applyFill="1" applyBorder="1" applyAlignment="1">
      <alignment vertical="center" wrapText="1"/>
    </xf>
    <xf numFmtId="0" fontId="15"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8" fillId="0" borderId="0" xfId="0" applyFont="1" applyFill="1" applyAlignment="1">
      <alignment horizontal="center" vertical="center"/>
    </xf>
    <xf numFmtId="0" fontId="15" fillId="0" borderId="0" xfId="0" applyFont="1" applyFill="1" applyBorder="1" applyAlignment="1">
      <alignment vertical="top" wrapText="1"/>
    </xf>
    <xf numFmtId="0" fontId="16" fillId="0" borderId="0" xfId="0" applyFont="1" applyFill="1" applyBorder="1" applyAlignment="1">
      <alignment vertical="center"/>
    </xf>
    <xf numFmtId="0" fontId="33" fillId="15" borderId="36" xfId="0" applyFont="1" applyFill="1" applyBorder="1" applyAlignment="1">
      <alignment vertical="center" wrapText="1"/>
    </xf>
    <xf numFmtId="0" fontId="33" fillId="15" borderId="26" xfId="0" applyFont="1" applyFill="1" applyBorder="1" applyAlignment="1">
      <alignment horizontal="center" vertical="center" wrapText="1"/>
    </xf>
    <xf numFmtId="0" fontId="36" fillId="15" borderId="26" xfId="0" applyFont="1" applyFill="1" applyBorder="1" applyAlignment="1">
      <alignment horizontal="center" vertical="center" wrapText="1"/>
    </xf>
    <xf numFmtId="0" fontId="33" fillId="15" borderId="27" xfId="0" applyFont="1" applyFill="1" applyBorder="1" applyAlignment="1">
      <alignment horizontal="center" vertical="center" wrapText="1"/>
    </xf>
    <xf numFmtId="0" fontId="33" fillId="15" borderId="28" xfId="0" applyFont="1" applyFill="1" applyBorder="1" applyAlignment="1">
      <alignment vertical="center" wrapText="1"/>
    </xf>
    <xf numFmtId="0" fontId="15" fillId="15" borderId="31" xfId="0" applyFont="1" applyFill="1" applyBorder="1" applyAlignment="1">
      <alignment horizontal="center" vertical="center" wrapText="1"/>
    </xf>
    <xf numFmtId="0" fontId="15" fillId="15" borderId="37" xfId="0" applyFont="1" applyFill="1" applyBorder="1" applyAlignment="1">
      <alignment vertical="center" wrapText="1"/>
    </xf>
    <xf numFmtId="0" fontId="33" fillId="15" borderId="48" xfId="0" applyFont="1" applyFill="1" applyBorder="1" applyAlignment="1">
      <alignment horizontal="center" vertical="center" wrapText="1"/>
    </xf>
    <xf numFmtId="0" fontId="33" fillId="15" borderId="47" xfId="0" applyFont="1" applyFill="1" applyBorder="1" applyAlignment="1">
      <alignment horizontal="center" vertical="center" wrapText="1"/>
    </xf>
    <xf numFmtId="0" fontId="33" fillId="0" borderId="48" xfId="0" applyFont="1" applyBorder="1" applyAlignment="1">
      <alignment horizontal="center" vertical="center" wrapText="1"/>
    </xf>
    <xf numFmtId="0" fontId="14" fillId="6" borderId="25" xfId="0" applyFont="1" applyFill="1" applyBorder="1" applyAlignment="1">
      <alignment horizontal="justify" vertical="top" wrapText="1"/>
    </xf>
    <xf numFmtId="0" fontId="33" fillId="0" borderId="36" xfId="0" applyFont="1" applyBorder="1" applyAlignment="1">
      <alignment vertical="center" wrapText="1"/>
    </xf>
    <xf numFmtId="0" fontId="14" fillId="6" borderId="0" xfId="0" applyFont="1" applyFill="1" applyAlignment="1">
      <alignment vertical="center"/>
    </xf>
    <xf numFmtId="0" fontId="33" fillId="0" borderId="2" xfId="2" applyFont="1" applyFill="1" applyBorder="1" applyAlignment="1" applyProtection="1">
      <alignment horizontal="center" vertical="center" wrapText="1"/>
      <protection locked="0"/>
    </xf>
    <xf numFmtId="0" fontId="33" fillId="0" borderId="45"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6" borderId="43" xfId="2" applyFont="1" applyFill="1" applyBorder="1" applyAlignment="1" applyProtection="1">
      <alignment vertical="center" wrapText="1"/>
      <protection locked="0"/>
    </xf>
    <xf numFmtId="0" fontId="16" fillId="0" borderId="0" xfId="0" applyFont="1" applyFill="1" applyBorder="1" applyAlignment="1">
      <alignment vertical="center" wrapText="1"/>
    </xf>
    <xf numFmtId="0" fontId="33" fillId="6" borderId="52" xfId="0" applyFont="1" applyFill="1" applyBorder="1" applyAlignment="1">
      <alignment horizontal="justify" vertical="center" wrapText="1"/>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2" xfId="0" applyFont="1" applyFill="1" applyBorder="1" applyAlignment="1">
      <alignment horizontal="justify" vertical="center" wrapText="1"/>
    </xf>
    <xf numFmtId="0" fontId="12" fillId="0" borderId="15" xfId="0" applyFont="1" applyFill="1" applyBorder="1" applyAlignment="1">
      <alignment vertical="center" wrapText="1"/>
    </xf>
    <xf numFmtId="0" fontId="33" fillId="6" borderId="1" xfId="0" applyFont="1" applyFill="1" applyBorder="1" applyAlignment="1">
      <alignment horizontal="left" vertical="center" wrapText="1"/>
    </xf>
    <xf numFmtId="0" fontId="36"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33" fillId="6" borderId="48" xfId="0" applyFont="1" applyFill="1" applyBorder="1" applyAlignment="1">
      <alignment horizontal="center" vertical="center" wrapText="1"/>
    </xf>
    <xf numFmtId="0" fontId="33" fillId="6" borderId="47" xfId="0" applyFont="1" applyFill="1" applyBorder="1" applyAlignment="1">
      <alignment horizontal="center" vertical="center" wrapText="1"/>
    </xf>
    <xf numFmtId="0" fontId="33" fillId="6" borderId="36" xfId="0" applyFont="1" applyFill="1" applyBorder="1" applyAlignment="1">
      <alignment vertical="center" wrapText="1"/>
    </xf>
    <xf numFmtId="0" fontId="33" fillId="6" borderId="38"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49" xfId="0" applyFont="1" applyFill="1" applyBorder="1" applyAlignment="1">
      <alignment horizontal="left" vertical="center" wrapText="1"/>
    </xf>
    <xf numFmtId="0" fontId="15" fillId="6" borderId="29" xfId="0" applyFont="1" applyFill="1" applyBorder="1" applyAlignment="1">
      <alignment vertical="center" wrapText="1"/>
    </xf>
    <xf numFmtId="0" fontId="15" fillId="6" borderId="39" xfId="0" applyFont="1" applyFill="1" applyBorder="1" applyAlignment="1">
      <alignment horizontal="center" vertical="center" wrapText="1"/>
    </xf>
    <xf numFmtId="0" fontId="36" fillId="6" borderId="26" xfId="0" applyFont="1" applyFill="1" applyBorder="1" applyAlignment="1">
      <alignment horizontal="center" vertical="center" wrapText="1"/>
    </xf>
    <xf numFmtId="0" fontId="12" fillId="14" borderId="49" xfId="0" applyFont="1" applyFill="1" applyBorder="1" applyAlignment="1">
      <alignment vertical="center" wrapText="1"/>
    </xf>
    <xf numFmtId="0" fontId="33" fillId="6" borderId="42" xfId="0" applyFont="1" applyFill="1" applyBorder="1" applyAlignment="1">
      <alignment horizontal="left" vertical="center" wrapText="1"/>
    </xf>
    <xf numFmtId="0" fontId="33" fillId="6" borderId="2" xfId="0" applyFont="1" applyFill="1" applyBorder="1" applyAlignment="1">
      <alignment horizontal="left" vertical="center" wrapText="1"/>
    </xf>
    <xf numFmtId="0" fontId="14" fillId="6" borderId="46" xfId="0" applyFont="1" applyFill="1" applyBorder="1" applyAlignment="1">
      <alignment horizontal="justify" vertical="top" wrapText="1"/>
    </xf>
    <xf numFmtId="0" fontId="33" fillId="0" borderId="53" xfId="0" applyFont="1" applyBorder="1" applyAlignment="1">
      <alignment vertical="center" wrapText="1"/>
    </xf>
    <xf numFmtId="0" fontId="12" fillId="0" borderId="46" xfId="0" applyFont="1" applyBorder="1" applyAlignment="1">
      <alignment horizontal="center" vertical="center" wrapText="1"/>
    </xf>
    <xf numFmtId="0" fontId="12" fillId="0" borderId="46" xfId="0" applyFont="1" applyBorder="1" applyAlignment="1">
      <alignment vertical="center"/>
    </xf>
    <xf numFmtId="0" fontId="12" fillId="0" borderId="49" xfId="0" applyFont="1" applyBorder="1" applyAlignment="1">
      <alignment vertical="center" wrapText="1"/>
    </xf>
    <xf numFmtId="0" fontId="33" fillId="3" borderId="22" xfId="0" applyFont="1" applyFill="1" applyBorder="1" applyAlignment="1">
      <alignment horizontal="center" vertical="center" wrapText="1"/>
    </xf>
    <xf numFmtId="0" fontId="33" fillId="3" borderId="1" xfId="2" applyFont="1" applyFill="1" applyBorder="1" applyAlignment="1" applyProtection="1">
      <alignment horizontal="center" vertical="center" wrapText="1"/>
      <protection locked="0"/>
    </xf>
    <xf numFmtId="0" fontId="33" fillId="3" borderId="0"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 xfId="2" applyFont="1" applyFill="1" applyBorder="1" applyAlignment="1" applyProtection="1">
      <alignment vertical="center" wrapText="1"/>
      <protection locked="0"/>
    </xf>
    <xf numFmtId="0" fontId="33" fillId="3" borderId="0" xfId="2" applyFont="1" applyFill="1" applyBorder="1" applyAlignment="1" applyProtection="1">
      <alignment vertical="center" wrapText="1"/>
      <protection locked="0"/>
    </xf>
    <xf numFmtId="0" fontId="33" fillId="3" borderId="0" xfId="0" applyFont="1" applyFill="1" applyBorder="1" applyAlignment="1">
      <alignment horizontal="justify" vertical="center" wrapText="1"/>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33" fillId="3" borderId="6" xfId="0" applyFont="1" applyFill="1" applyBorder="1" applyAlignment="1">
      <alignment horizontal="justify" vertical="center" wrapText="1"/>
    </xf>
    <xf numFmtId="0" fontId="33" fillId="3" borderId="2" xfId="2" applyFont="1" applyFill="1" applyBorder="1" applyAlignment="1" applyProtection="1">
      <alignment horizontal="center" vertical="center" wrapText="1"/>
      <protection locked="0"/>
    </xf>
    <xf numFmtId="0" fontId="13" fillId="16" borderId="8" xfId="0" applyFont="1" applyFill="1" applyBorder="1" applyAlignment="1">
      <alignment horizontal="center" vertical="center"/>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14" fontId="11" fillId="6" borderId="16" xfId="0" applyNumberFormat="1" applyFont="1" applyFill="1" applyBorder="1" applyAlignment="1">
      <alignment horizontal="center" vertical="center"/>
    </xf>
    <xf numFmtId="0" fontId="18" fillId="3" borderId="0" xfId="0" applyFont="1" applyFill="1" applyAlignment="1">
      <alignment horizontal="center" vertical="center"/>
    </xf>
    <xf numFmtId="0" fontId="33" fillId="3" borderId="2" xfId="0" applyFont="1" applyFill="1" applyBorder="1" applyAlignment="1">
      <alignment horizontal="justify" vertical="center" wrapText="1"/>
    </xf>
    <xf numFmtId="0" fontId="33" fillId="3" borderId="2" xfId="0" applyFont="1" applyFill="1" applyBorder="1" applyAlignment="1">
      <alignment horizontal="center" vertical="center" wrapText="1"/>
    </xf>
    <xf numFmtId="0" fontId="33" fillId="3" borderId="1" xfId="0" applyFont="1" applyFill="1" applyBorder="1" applyAlignment="1">
      <alignment horizontal="justify" vertical="center" wrapText="1"/>
    </xf>
    <xf numFmtId="0" fontId="15" fillId="3" borderId="25" xfId="0" applyFont="1" applyFill="1" applyBorder="1" applyAlignment="1">
      <alignment horizontal="center" vertical="center"/>
    </xf>
    <xf numFmtId="0" fontId="15" fillId="3" borderId="25" xfId="0" applyFont="1" applyFill="1" applyBorder="1" applyAlignment="1">
      <alignment vertical="center"/>
    </xf>
    <xf numFmtId="0" fontId="15" fillId="3" borderId="1" xfId="0" applyFont="1" applyFill="1" applyBorder="1" applyAlignment="1">
      <alignment horizontal="justify" vertical="center" wrapText="1"/>
    </xf>
    <xf numFmtId="0" fontId="12" fillId="3" borderId="15" xfId="0" applyFont="1" applyFill="1" applyBorder="1" applyAlignment="1">
      <alignment vertical="center" wrapText="1"/>
    </xf>
    <xf numFmtId="0" fontId="11" fillId="3" borderId="29" xfId="0" applyFont="1" applyFill="1" applyBorder="1" applyAlignment="1">
      <alignment vertical="center" wrapText="1"/>
    </xf>
    <xf numFmtId="0" fontId="16" fillId="3" borderId="0" xfId="0" applyFont="1" applyFill="1" applyBorder="1" applyAlignment="1">
      <alignment vertical="center"/>
    </xf>
    <xf numFmtId="0" fontId="33" fillId="3" borderId="48"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33" fillId="3" borderId="36" xfId="0" applyFont="1" applyFill="1" applyBorder="1" applyAlignment="1">
      <alignment vertical="center" wrapText="1"/>
    </xf>
    <xf numFmtId="0" fontId="33" fillId="3" borderId="38"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49" xfId="0" applyFont="1" applyFill="1" applyBorder="1" applyAlignment="1">
      <alignment horizontal="left" vertical="center" wrapText="1"/>
    </xf>
    <xf numFmtId="0" fontId="15" fillId="3" borderId="49" xfId="0" applyFont="1" applyFill="1" applyBorder="1" applyAlignment="1">
      <alignment vertical="center" wrapText="1"/>
    </xf>
    <xf numFmtId="0" fontId="15" fillId="3" borderId="39"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27" xfId="0" applyFont="1" applyFill="1" applyBorder="1" applyAlignment="1">
      <alignment horizontal="center" vertical="center" wrapText="1"/>
    </xf>
    <xf numFmtId="0" fontId="15" fillId="3" borderId="29" xfId="0" applyFont="1" applyFill="1" applyBorder="1" applyAlignment="1">
      <alignment horizontal="left" vertical="top" wrapText="1"/>
    </xf>
    <xf numFmtId="0" fontId="15" fillId="3" borderId="28" xfId="0" applyFont="1" applyFill="1" applyBorder="1" applyAlignment="1">
      <alignment vertical="center" wrapText="1"/>
    </xf>
    <xf numFmtId="0" fontId="15" fillId="3" borderId="31"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15" fillId="3" borderId="53" xfId="0" applyFont="1" applyFill="1" applyBorder="1" applyAlignment="1">
      <alignment vertical="top" wrapText="1"/>
    </xf>
    <xf numFmtId="0" fontId="42" fillId="6" borderId="1" xfId="2" applyFont="1" applyFill="1" applyBorder="1" applyAlignment="1" applyProtection="1">
      <alignment horizontal="center" vertical="center" wrapText="1" readingOrder="1"/>
      <protection locked="0"/>
    </xf>
    <xf numFmtId="0" fontId="40" fillId="6" borderId="1" xfId="2" applyFont="1" applyFill="1" applyBorder="1" applyAlignment="1" applyProtection="1">
      <alignment horizontal="center" vertical="center" wrapText="1" readingOrder="1"/>
      <protection locked="0"/>
    </xf>
    <xf numFmtId="0" fontId="42" fillId="6" borderId="1" xfId="2" applyFont="1" applyFill="1" applyBorder="1" applyAlignment="1">
      <alignment horizontal="center" vertical="center" wrapText="1" readingOrder="1"/>
    </xf>
    <xf numFmtId="0" fontId="50" fillId="6" borderId="0" xfId="0" applyFont="1" applyFill="1"/>
    <xf numFmtId="0" fontId="51" fillId="6" borderId="7" xfId="2" applyFont="1" applyFill="1" applyBorder="1"/>
    <xf numFmtId="0" fontId="52" fillId="6" borderId="54" xfId="2" applyFont="1" applyFill="1" applyBorder="1" applyAlignment="1">
      <alignment vertical="center"/>
    </xf>
    <xf numFmtId="0" fontId="51" fillId="6" borderId="14" xfId="2" applyFont="1" applyFill="1" applyBorder="1"/>
    <xf numFmtId="0" fontId="52" fillId="6" borderId="0" xfId="2" applyFont="1" applyFill="1" applyAlignment="1">
      <alignment vertical="center"/>
    </xf>
    <xf numFmtId="0" fontId="51" fillId="6" borderId="57" xfId="2" applyFont="1" applyFill="1" applyBorder="1"/>
    <xf numFmtId="0" fontId="52" fillId="6" borderId="58" xfId="2" applyFont="1" applyFill="1" applyBorder="1" applyAlignment="1">
      <alignment vertical="center"/>
    </xf>
    <xf numFmtId="0" fontId="51" fillId="6" borderId="0" xfId="0" applyFont="1" applyFill="1" applyAlignment="1">
      <alignment horizontal="center"/>
    </xf>
    <xf numFmtId="0" fontId="52" fillId="12" borderId="79" xfId="0" applyFont="1" applyFill="1" applyBorder="1" applyAlignment="1">
      <alignment horizontal="center" vertical="center" wrapText="1"/>
    </xf>
    <xf numFmtId="0" fontId="55" fillId="6" borderId="0" xfId="0" applyFont="1" applyFill="1"/>
    <xf numFmtId="0" fontId="52" fillId="6" borderId="1" xfId="0" applyFont="1" applyFill="1" applyBorder="1"/>
    <xf numFmtId="0" fontId="52" fillId="6" borderId="87" xfId="0" applyFont="1" applyFill="1" applyBorder="1"/>
    <xf numFmtId="0" fontId="52" fillId="12" borderId="89" xfId="0" applyFont="1" applyFill="1" applyBorder="1" applyAlignment="1">
      <alignment horizontal="center" vertical="center" wrapText="1"/>
    </xf>
    <xf numFmtId="0" fontId="52" fillId="12" borderId="91" xfId="0" applyFont="1" applyFill="1" applyBorder="1" applyAlignment="1">
      <alignment horizontal="center" vertical="center" wrapText="1"/>
    </xf>
    <xf numFmtId="0" fontId="52" fillId="12" borderId="90" xfId="0" applyFont="1" applyFill="1" applyBorder="1" applyAlignment="1">
      <alignment horizontal="center" vertical="center" wrapText="1"/>
    </xf>
    <xf numFmtId="0" fontId="58" fillId="6" borderId="0" xfId="0" applyFont="1" applyFill="1" applyAlignment="1">
      <alignment horizontal="center" wrapText="1"/>
    </xf>
    <xf numFmtId="0" fontId="55" fillId="6" borderId="0" xfId="0" applyFont="1" applyFill="1" applyAlignment="1">
      <alignment wrapText="1"/>
    </xf>
    <xf numFmtId="0" fontId="52" fillId="6" borderId="5" xfId="0" applyFont="1" applyFill="1" applyBorder="1" applyAlignment="1">
      <alignment horizontal="center" vertical="center" wrapText="1"/>
    </xf>
    <xf numFmtId="0" fontId="52" fillId="6" borderId="81" xfId="0" applyFont="1" applyFill="1" applyBorder="1" applyAlignment="1">
      <alignment horizontal="center" vertical="center" wrapText="1"/>
    </xf>
    <xf numFmtId="0" fontId="50" fillId="6" borderId="79" xfId="0" applyFont="1" applyFill="1" applyBorder="1" applyAlignment="1">
      <alignment horizontal="center" vertical="center" wrapText="1"/>
    </xf>
    <xf numFmtId="14" fontId="57" fillId="6" borderId="79" xfId="0" applyNumberFormat="1" applyFont="1" applyFill="1" applyBorder="1" applyAlignment="1">
      <alignment horizontal="center" vertical="center" wrapText="1"/>
    </xf>
    <xf numFmtId="0" fontId="52" fillId="6" borderId="84" xfId="0" applyFont="1" applyFill="1" applyBorder="1" applyAlignment="1">
      <alignment horizontal="center" vertical="center" wrapText="1"/>
    </xf>
    <xf numFmtId="0" fontId="50" fillId="6" borderId="1" xfId="0" applyFont="1" applyFill="1" applyBorder="1" applyAlignment="1">
      <alignment horizontal="center" vertical="center" wrapText="1"/>
    </xf>
    <xf numFmtId="14" fontId="57" fillId="6" borderId="1" xfId="0" applyNumberFormat="1" applyFont="1" applyFill="1" applyBorder="1" applyAlignment="1">
      <alignment horizontal="center" vertical="center" wrapText="1"/>
    </xf>
    <xf numFmtId="0" fontId="50" fillId="6" borderId="8" xfId="0" applyFont="1" applyFill="1" applyBorder="1" applyAlignment="1">
      <alignment horizontal="center" vertical="center" wrapText="1"/>
    </xf>
    <xf numFmtId="14" fontId="57" fillId="6" borderId="8" xfId="0" applyNumberFormat="1" applyFont="1" applyFill="1" applyBorder="1" applyAlignment="1">
      <alignment horizontal="center" vertical="center" wrapText="1"/>
    </xf>
    <xf numFmtId="0" fontId="61" fillId="6" borderId="0" xfId="0" applyFont="1" applyFill="1"/>
    <xf numFmtId="0" fontId="53" fillId="6" borderId="0" xfId="0" applyFont="1" applyFill="1"/>
    <xf numFmtId="0" fontId="61" fillId="6" borderId="14" xfId="0" applyFont="1" applyFill="1" applyBorder="1"/>
    <xf numFmtId="0" fontId="61" fillId="6" borderId="56" xfId="0" applyFont="1" applyFill="1" applyBorder="1"/>
    <xf numFmtId="0" fontId="61" fillId="6" borderId="24" xfId="0" applyFont="1" applyFill="1" applyBorder="1"/>
    <xf numFmtId="0" fontId="61" fillId="6" borderId="10" xfId="0" applyFont="1" applyFill="1" applyBorder="1"/>
    <xf numFmtId="0" fontId="61" fillId="6" borderId="93" xfId="0" applyFont="1" applyFill="1" applyBorder="1"/>
    <xf numFmtId="0" fontId="63" fillId="6" borderId="14" xfId="0" applyFont="1" applyFill="1" applyBorder="1" applyAlignment="1">
      <alignment horizontal="left"/>
    </xf>
    <xf numFmtId="0" fontId="61" fillId="6" borderId="0" xfId="0" applyFont="1" applyFill="1" applyAlignment="1">
      <alignment horizontal="center"/>
    </xf>
    <xf numFmtId="0" fontId="63" fillId="6" borderId="0" xfId="0" applyFont="1" applyFill="1" applyAlignment="1">
      <alignment horizontal="center"/>
    </xf>
    <xf numFmtId="0" fontId="61" fillId="6" borderId="56" xfId="0" applyFont="1" applyFill="1" applyBorder="1" applyAlignment="1">
      <alignment horizontal="center"/>
    </xf>
    <xf numFmtId="0" fontId="63" fillId="6" borderId="24" xfId="0" applyFont="1" applyFill="1" applyBorder="1" applyAlignment="1">
      <alignment horizontal="left"/>
    </xf>
    <xf numFmtId="0" fontId="61" fillId="6" borderId="10" xfId="0" applyFont="1" applyFill="1" applyBorder="1" applyAlignment="1">
      <alignment horizontal="center"/>
    </xf>
    <xf numFmtId="0" fontId="63" fillId="6" borderId="10" xfId="0" applyFont="1" applyFill="1" applyBorder="1" applyAlignment="1">
      <alignment horizontal="center"/>
    </xf>
    <xf numFmtId="0" fontId="61" fillId="6" borderId="93" xfId="0" applyFont="1" applyFill="1" applyBorder="1" applyAlignment="1">
      <alignment horizontal="center"/>
    </xf>
    <xf numFmtId="0" fontId="64" fillId="6" borderId="57" xfId="0" applyFont="1" applyFill="1" applyBorder="1" applyAlignment="1">
      <alignment horizontal="left"/>
    </xf>
    <xf numFmtId="0" fontId="51" fillId="6" borderId="58" xfId="0" applyFont="1" applyFill="1" applyBorder="1" applyAlignment="1">
      <alignment horizontal="center"/>
    </xf>
    <xf numFmtId="0" fontId="51" fillId="6" borderId="58" xfId="0" applyFont="1" applyFill="1" applyBorder="1"/>
    <xf numFmtId="0" fontId="64" fillId="6" borderId="58" xfId="0" applyFont="1" applyFill="1" applyBorder="1" applyAlignment="1">
      <alignment horizontal="center"/>
    </xf>
    <xf numFmtId="0" fontId="51" fillId="6" borderId="59" xfId="0" applyFont="1" applyFill="1" applyBorder="1" applyAlignment="1">
      <alignment horizontal="center"/>
    </xf>
    <xf numFmtId="0" fontId="64" fillId="6" borderId="0" xfId="0" applyFont="1" applyFill="1" applyAlignment="1">
      <alignment horizontal="center"/>
    </xf>
    <xf numFmtId="0" fontId="64" fillId="6" borderId="0" xfId="0" applyFont="1" applyFill="1" applyAlignment="1">
      <alignment horizontal="left"/>
    </xf>
    <xf numFmtId="0" fontId="51" fillId="6" borderId="0" xfId="0" applyFont="1" applyFill="1"/>
    <xf numFmtId="0" fontId="53" fillId="6" borderId="0" xfId="0" applyFont="1" applyFill="1" applyAlignment="1">
      <alignment vertical="center"/>
    </xf>
    <xf numFmtId="0" fontId="52" fillId="6" borderId="84" xfId="0" applyFont="1" applyFill="1" applyBorder="1" applyAlignment="1">
      <alignment horizontal="center" vertical="center"/>
    </xf>
    <xf numFmtId="0" fontId="52" fillId="6" borderId="0" xfId="0" applyFont="1" applyFill="1" applyAlignment="1">
      <alignment vertical="center"/>
    </xf>
    <xf numFmtId="0" fontId="52" fillId="6" borderId="0" xfId="0" applyFont="1" applyFill="1" applyAlignment="1">
      <alignment horizontal="center" vertical="center"/>
    </xf>
    <xf numFmtId="0" fontId="59" fillId="6" borderId="0" xfId="0" applyFont="1" applyFill="1"/>
    <xf numFmtId="0" fontId="36" fillId="0" borderId="1" xfId="2" applyFont="1" applyFill="1" applyBorder="1" applyAlignment="1" applyProtection="1">
      <alignment vertical="center" wrapText="1"/>
      <protection locked="0"/>
    </xf>
    <xf numFmtId="0" fontId="33" fillId="0" borderId="96" xfId="0" applyFont="1" applyFill="1" applyBorder="1" applyAlignment="1">
      <alignment horizontal="center" vertical="center" wrapText="1"/>
    </xf>
    <xf numFmtId="0" fontId="33" fillId="14" borderId="97" xfId="0" applyFont="1" applyFill="1" applyBorder="1" applyAlignment="1">
      <alignment horizontal="center" vertical="center" wrapText="1"/>
    </xf>
    <xf numFmtId="0" fontId="33" fillId="0" borderId="98" xfId="0" applyFont="1" applyFill="1" applyBorder="1" applyAlignment="1">
      <alignment horizontal="center" vertical="center" wrapText="1"/>
    </xf>
    <xf numFmtId="0" fontId="51" fillId="6" borderId="99" xfId="0" applyFont="1" applyFill="1" applyBorder="1" applyAlignment="1">
      <alignment horizontal="center" vertical="center"/>
    </xf>
    <xf numFmtId="0" fontId="0" fillId="6" borderId="1" xfId="0" applyFill="1" applyBorder="1" applyAlignment="1" applyProtection="1">
      <alignment horizontal="justify" vertical="center" wrapText="1" readingOrder="1"/>
      <protection locked="0"/>
    </xf>
    <xf numFmtId="0" fontId="71" fillId="6" borderId="82" xfId="0" applyFont="1" applyFill="1" applyBorder="1" applyAlignment="1">
      <alignment horizontal="center" vertical="center" wrapText="1"/>
    </xf>
    <xf numFmtId="0" fontId="51" fillId="6" borderId="0" xfId="0" applyFont="1" applyFill="1" applyAlignment="1">
      <alignment wrapText="1"/>
    </xf>
    <xf numFmtId="0" fontId="72" fillId="6" borderId="1" xfId="0" applyFont="1" applyFill="1" applyBorder="1" applyAlignment="1">
      <alignment horizontal="center" vertical="center" wrapText="1"/>
    </xf>
    <xf numFmtId="0" fontId="73" fillId="6" borderId="1" xfId="0" applyFont="1" applyFill="1" applyBorder="1" applyAlignment="1">
      <alignment horizontal="center" vertical="center" wrapText="1"/>
    </xf>
    <xf numFmtId="0" fontId="73" fillId="6" borderId="1" xfId="0" applyFont="1" applyFill="1" applyBorder="1" applyAlignment="1">
      <alignment horizontal="center" vertical="center"/>
    </xf>
    <xf numFmtId="0" fontId="72" fillId="6" borderId="1" xfId="0" applyFont="1" applyFill="1" applyBorder="1" applyAlignment="1">
      <alignment horizontal="center" vertical="center"/>
    </xf>
    <xf numFmtId="0" fontId="40" fillId="6" borderId="0" xfId="5" applyFont="1" applyFill="1" applyAlignment="1">
      <alignment horizontal="center" vertical="center" wrapText="1"/>
    </xf>
    <xf numFmtId="0" fontId="47" fillId="6" borderId="0" xfId="5" applyFont="1" applyFill="1" applyAlignment="1">
      <alignment horizontal="center" vertical="center" wrapText="1"/>
    </xf>
    <xf numFmtId="0" fontId="42" fillId="6" borderId="0" xfId="5" applyFont="1" applyFill="1" applyAlignment="1">
      <alignment horizontal="center" vertical="center" wrapText="1"/>
    </xf>
    <xf numFmtId="0" fontId="42" fillId="6" borderId="11" xfId="5" applyFont="1" applyFill="1" applyBorder="1" applyAlignment="1">
      <alignment vertical="center" wrapText="1"/>
    </xf>
    <xf numFmtId="0" fontId="48" fillId="6" borderId="0" xfId="5" applyFont="1" applyFill="1" applyAlignment="1">
      <alignment vertical="center" wrapText="1"/>
    </xf>
    <xf numFmtId="0" fontId="42" fillId="6" borderId="0" xfId="5" applyFont="1" applyFill="1" applyAlignment="1">
      <alignment vertical="center" wrapText="1"/>
    </xf>
    <xf numFmtId="0" fontId="31" fillId="6" borderId="0" xfId="5" applyFont="1" applyFill="1" applyAlignment="1">
      <alignment horizontal="center" vertical="center" wrapText="1"/>
    </xf>
    <xf numFmtId="0" fontId="44" fillId="11" borderId="1" xfId="5" applyFont="1" applyFill="1" applyBorder="1" applyAlignment="1">
      <alignment horizontal="center" vertical="center" wrapText="1"/>
    </xf>
    <xf numFmtId="0" fontId="44" fillId="11" borderId="1" xfId="5" applyFont="1" applyFill="1" applyBorder="1" applyAlignment="1">
      <alignment vertical="center" wrapText="1"/>
    </xf>
    <xf numFmtId="0" fontId="46" fillId="6" borderId="0" xfId="5" applyFont="1" applyFill="1" applyAlignment="1">
      <alignment horizontal="center" vertical="center" wrapText="1"/>
    </xf>
    <xf numFmtId="0" fontId="43" fillId="11" borderId="1" xfId="5" applyFont="1" applyFill="1" applyBorder="1" applyAlignment="1">
      <alignment horizontal="center" vertical="center" wrapText="1"/>
    </xf>
    <xf numFmtId="0" fontId="43" fillId="11" borderId="1" xfId="5" applyFont="1" applyFill="1" applyBorder="1" applyAlignment="1">
      <alignment vertical="center" wrapText="1"/>
    </xf>
    <xf numFmtId="0" fontId="40" fillId="6" borderId="0" xfId="5" applyFont="1" applyFill="1" applyAlignment="1">
      <alignment horizontal="center" vertical="top" wrapText="1" readingOrder="1"/>
    </xf>
    <xf numFmtId="2" fontId="42" fillId="6" borderId="1" xfId="6" applyNumberFormat="1" applyFont="1" applyFill="1" applyBorder="1" applyAlignment="1" applyProtection="1">
      <alignment horizontal="center" vertical="center" wrapText="1" readingOrder="1"/>
    </xf>
    <xf numFmtId="2" fontId="42" fillId="6" borderId="1" xfId="6" applyNumberFormat="1" applyFont="1" applyFill="1" applyBorder="1" applyAlignment="1" applyProtection="1">
      <alignment horizontal="center" vertical="center" wrapText="1" readingOrder="1"/>
      <protection locked="0"/>
    </xf>
    <xf numFmtId="0" fontId="40" fillId="6" borderId="1" xfId="5" applyFont="1" applyFill="1" applyBorder="1" applyAlignment="1" applyProtection="1">
      <alignment horizontal="center" vertical="center" wrapText="1" readingOrder="1"/>
      <protection locked="0"/>
    </xf>
    <xf numFmtId="14" fontId="40" fillId="6" borderId="1" xfId="5" applyNumberFormat="1" applyFont="1" applyFill="1" applyBorder="1" applyAlignment="1" applyProtection="1">
      <alignment horizontal="center" vertical="center" wrapText="1" readingOrder="1"/>
      <protection locked="0"/>
    </xf>
    <xf numFmtId="164" fontId="40" fillId="6" borderId="0" xfId="6" applyNumberFormat="1" applyFont="1" applyFill="1" applyAlignment="1" applyProtection="1">
      <alignment horizontal="center" vertical="top" wrapText="1" readingOrder="1"/>
    </xf>
    <xf numFmtId="0" fontId="47" fillId="6" borderId="0" xfId="5" applyFont="1" applyFill="1" applyAlignment="1">
      <alignment horizontal="center" vertical="top" wrapText="1" readingOrder="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16" borderId="1" xfId="0" applyFont="1" applyFill="1" applyBorder="1" applyAlignment="1">
      <alignment horizontal="left" vertical="center"/>
    </xf>
    <xf numFmtId="0" fontId="13" fillId="6" borderId="1" xfId="0" applyFont="1" applyFill="1" applyBorder="1" applyAlignment="1">
      <alignment horizontal="center" vertical="center"/>
    </xf>
    <xf numFmtId="0" fontId="18" fillId="6" borderId="9" xfId="0" applyFont="1" applyFill="1" applyBorder="1" applyAlignment="1">
      <alignment horizontal="left" vertical="top" wrapText="1"/>
    </xf>
    <xf numFmtId="0" fontId="18" fillId="6" borderId="10" xfId="0" applyFont="1" applyFill="1" applyBorder="1" applyAlignment="1">
      <alignment horizontal="left" vertical="top"/>
    </xf>
    <xf numFmtId="0" fontId="18" fillId="6" borderId="13" xfId="0" applyFont="1" applyFill="1" applyBorder="1" applyAlignment="1">
      <alignment horizontal="left" vertical="top"/>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xf>
    <xf numFmtId="0" fontId="13" fillId="6" borderId="16" xfId="0" applyFont="1" applyFill="1" applyBorder="1" applyAlignment="1">
      <alignment horizontal="center" vertical="center"/>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6" borderId="6" xfId="0" applyFont="1" applyFill="1" applyBorder="1" applyAlignment="1">
      <alignment horizontal="left" vertical="center"/>
    </xf>
    <xf numFmtId="0" fontId="20" fillId="6" borderId="19" xfId="0" applyFont="1" applyFill="1" applyBorder="1" applyAlignment="1">
      <alignment horizontal="left" vertical="center"/>
    </xf>
    <xf numFmtId="0" fontId="20" fillId="6" borderId="16" xfId="0" applyFont="1" applyFill="1" applyBorder="1" applyAlignment="1">
      <alignment horizontal="left" vertical="center"/>
    </xf>
    <xf numFmtId="0" fontId="20" fillId="6" borderId="6"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32" xfId="0" applyFont="1" applyFill="1" applyBorder="1" applyAlignment="1">
      <alignment horizontal="center" vertical="center"/>
    </xf>
    <xf numFmtId="0" fontId="11" fillId="6" borderId="16" xfId="0" applyFont="1" applyFill="1" applyBorder="1" applyAlignment="1">
      <alignment horizontal="center" vertical="center" wrapText="1"/>
    </xf>
    <xf numFmtId="0" fontId="11"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0" fillId="0" borderId="19" xfId="0" applyBorder="1" applyAlignment="1">
      <alignment horizontal="center"/>
    </xf>
    <xf numFmtId="0" fontId="0" fillId="0" borderId="1" xfId="0" applyBorder="1" applyAlignment="1">
      <alignment horizontal="center"/>
    </xf>
    <xf numFmtId="0" fontId="28"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15" fillId="0" borderId="1" xfId="0" applyFont="1" applyBorder="1" applyAlignment="1">
      <alignment horizontal="center" vertical="center"/>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0" borderId="1" xfId="0" applyFont="1" applyBorder="1" applyAlignment="1">
      <alignment horizontal="center" vertical="center"/>
    </xf>
    <xf numFmtId="0" fontId="13" fillId="11"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3"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3" fillId="0" borderId="6" xfId="0" applyFont="1" applyFill="1" applyBorder="1" applyAlignment="1">
      <alignment horizontal="center" vertical="center"/>
    </xf>
    <xf numFmtId="0" fontId="13" fillId="0" borderId="16" xfId="0" applyFont="1" applyFill="1" applyBorder="1" applyAlignment="1">
      <alignment horizontal="center" vertical="center"/>
    </xf>
    <xf numFmtId="0" fontId="20" fillId="6" borderId="6" xfId="0" applyFont="1" applyFill="1" applyBorder="1" applyAlignment="1">
      <alignment horizontal="left" vertical="top" wrapText="1"/>
    </xf>
    <xf numFmtId="0" fontId="20" fillId="6" borderId="19"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16" xfId="0" applyFont="1" applyFill="1" applyBorder="1" applyAlignment="1">
      <alignment horizontal="left" vertical="top" wrapText="1"/>
    </xf>
    <xf numFmtId="0" fontId="20" fillId="12" borderId="1" xfId="0" applyFont="1" applyFill="1" applyBorder="1" applyAlignment="1">
      <alignment horizontal="center" vertical="center" wrapText="1"/>
    </xf>
    <xf numFmtId="0" fontId="0" fillId="0" borderId="10" xfId="0" applyBorder="1" applyAlignment="1">
      <alignment horizontal="center"/>
    </xf>
    <xf numFmtId="0" fontId="23" fillId="12" borderId="2" xfId="0" applyFont="1" applyFill="1" applyBorder="1" applyAlignment="1">
      <alignment horizontal="center" vertical="center"/>
    </xf>
    <xf numFmtId="0" fontId="23" fillId="12" borderId="8"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33" fillId="0" borderId="6" xfId="0" applyFont="1" applyBorder="1" applyAlignment="1">
      <alignment horizontal="left" vertical="center" wrapText="1"/>
    </xf>
    <xf numFmtId="0" fontId="33" fillId="0" borderId="19" xfId="0" applyFont="1" applyBorder="1" applyAlignment="1">
      <alignment horizontal="left" vertical="center"/>
    </xf>
    <xf numFmtId="0" fontId="33" fillId="0" borderId="16" xfId="0" applyFont="1" applyBorder="1" applyAlignment="1">
      <alignment horizontal="left" vertical="center"/>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6" xfId="0" applyFont="1" applyFill="1" applyBorder="1" applyAlignment="1">
      <alignment horizontal="center" vertical="center"/>
    </xf>
    <xf numFmtId="0" fontId="23" fillId="12" borderId="2" xfId="0"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11" fillId="6"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2" borderId="6"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39" fillId="6" borderId="6" xfId="0" applyFont="1" applyFill="1" applyBorder="1" applyAlignment="1">
      <alignment horizontal="left" vertical="center"/>
    </xf>
    <xf numFmtId="0" fontId="11" fillId="6" borderId="6"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12" fillId="0" borderId="6" xfId="0" applyFont="1" applyBorder="1" applyAlignment="1">
      <alignment horizontal="left" vertical="top" wrapText="1"/>
    </xf>
    <xf numFmtId="0" fontId="11" fillId="0" borderId="19" xfId="0" applyFont="1" applyBorder="1" applyAlignment="1">
      <alignment horizontal="left" vertical="top"/>
    </xf>
    <xf numFmtId="0" fontId="11" fillId="0" borderId="16" xfId="0" applyFont="1" applyBorder="1" applyAlignment="1">
      <alignment horizontal="left" vertical="top"/>
    </xf>
    <xf numFmtId="0" fontId="52" fillId="6" borderId="86" xfId="0" applyFont="1" applyFill="1" applyBorder="1" applyAlignment="1">
      <alignment horizontal="center"/>
    </xf>
    <xf numFmtId="0" fontId="52" fillId="6" borderId="87" xfId="0" applyFont="1" applyFill="1" applyBorder="1" applyAlignment="1">
      <alignment horizontal="center"/>
    </xf>
    <xf numFmtId="0" fontId="52" fillId="6" borderId="95" xfId="0" applyFont="1" applyFill="1" applyBorder="1" applyAlignment="1">
      <alignment horizontal="center"/>
    </xf>
    <xf numFmtId="0" fontId="52" fillId="6" borderId="86" xfId="0" applyFont="1" applyFill="1" applyBorder="1" applyAlignment="1">
      <alignment horizontal="center" vertical="center"/>
    </xf>
    <xf numFmtId="0" fontId="52" fillId="6" borderId="87" xfId="0" applyFont="1" applyFill="1" applyBorder="1" applyAlignment="1">
      <alignment horizontal="center" vertical="center"/>
    </xf>
    <xf numFmtId="0" fontId="52" fillId="6" borderId="88" xfId="0" applyFont="1" applyFill="1" applyBorder="1" applyAlignment="1">
      <alignment horizontal="center" vertical="center"/>
    </xf>
    <xf numFmtId="0" fontId="52" fillId="6" borderId="0" xfId="0" applyFont="1" applyFill="1" applyAlignment="1">
      <alignment horizontal="center" vertical="center"/>
    </xf>
    <xf numFmtId="0" fontId="65" fillId="6" borderId="0" xfId="0" applyFont="1" applyFill="1" applyAlignment="1">
      <alignment horizontal="left"/>
    </xf>
    <xf numFmtId="0" fontId="52" fillId="6" borderId="84" xfId="0" applyFont="1" applyFill="1" applyBorder="1" applyAlignment="1">
      <alignment horizontal="center"/>
    </xf>
    <xf numFmtId="0" fontId="52" fillId="6" borderId="1" xfId="0" applyFont="1" applyFill="1" applyBorder="1" applyAlignment="1">
      <alignment horizontal="center"/>
    </xf>
    <xf numFmtId="0" fontId="52" fillId="6" borderId="6" xfId="0" applyFont="1" applyFill="1" applyBorder="1" applyAlignment="1">
      <alignment horizontal="center"/>
    </xf>
    <xf numFmtId="0" fontId="52" fillId="6" borderId="84" xfId="0" applyFont="1" applyFill="1" applyBorder="1" applyAlignment="1">
      <alignment horizontal="center" vertical="center"/>
    </xf>
    <xf numFmtId="0" fontId="52" fillId="6" borderId="1" xfId="0" applyFont="1" applyFill="1" applyBorder="1" applyAlignment="1">
      <alignment horizontal="center" vertical="center"/>
    </xf>
    <xf numFmtId="0" fontId="52" fillId="6" borderId="85" xfId="0" applyFont="1" applyFill="1" applyBorder="1" applyAlignment="1">
      <alignment horizontal="center" vertical="center"/>
    </xf>
    <xf numFmtId="0" fontId="53" fillId="6" borderId="73" xfId="0" applyFont="1" applyFill="1" applyBorder="1" applyAlignment="1">
      <alignment horizontal="left" vertical="center"/>
    </xf>
    <xf numFmtId="0" fontId="53" fillId="6" borderId="18" xfId="0" applyFont="1" applyFill="1" applyBorder="1" applyAlignment="1">
      <alignment horizontal="left" vertical="center"/>
    </xf>
    <xf numFmtId="0" fontId="53" fillId="6" borderId="74" xfId="0" applyFont="1" applyFill="1" applyBorder="1" applyAlignment="1">
      <alignment horizontal="left" vertical="center"/>
    </xf>
    <xf numFmtId="0" fontId="62" fillId="6" borderId="14" xfId="0" applyFont="1" applyFill="1" applyBorder="1" applyAlignment="1">
      <alignment horizontal="left"/>
    </xf>
    <xf numFmtId="0" fontId="62" fillId="6" borderId="0" xfId="0" applyFont="1" applyFill="1" applyAlignment="1">
      <alignment horizontal="left"/>
    </xf>
    <xf numFmtId="0" fontId="62" fillId="6" borderId="56" xfId="0" applyFont="1" applyFill="1" applyBorder="1" applyAlignment="1">
      <alignment horizontal="left"/>
    </xf>
    <xf numFmtId="0" fontId="60" fillId="6" borderId="73" xfId="0" applyFont="1" applyFill="1" applyBorder="1" applyAlignment="1">
      <alignment horizontal="left"/>
    </xf>
    <xf numFmtId="0" fontId="60" fillId="6" borderId="18" xfId="0" applyFont="1" applyFill="1" applyBorder="1" applyAlignment="1">
      <alignment horizontal="left"/>
    </xf>
    <xf numFmtId="0" fontId="60" fillId="6" borderId="74" xfId="0" applyFont="1" applyFill="1" applyBorder="1" applyAlignment="1">
      <alignment horizontal="left"/>
    </xf>
    <xf numFmtId="0" fontId="64" fillId="6" borderId="0" xfId="0" applyFont="1" applyFill="1" applyAlignment="1">
      <alignment horizontal="left"/>
    </xf>
    <xf numFmtId="0" fontId="53" fillId="6" borderId="89" xfId="0" applyFont="1" applyFill="1" applyBorder="1" applyAlignment="1">
      <alignment horizontal="center" vertical="center"/>
    </xf>
    <xf numFmtId="0" fontId="53" fillId="6" borderId="91" xfId="0" applyFont="1" applyFill="1" applyBorder="1" applyAlignment="1">
      <alignment horizontal="center" vertical="center"/>
    </xf>
    <xf numFmtId="0" fontId="53" fillId="6" borderId="94" xfId="0" applyFont="1" applyFill="1" applyBorder="1" applyAlignment="1">
      <alignment horizontal="center" vertical="center"/>
    </xf>
    <xf numFmtId="0" fontId="53" fillId="6" borderId="5" xfId="0" applyFont="1" applyFill="1" applyBorder="1" applyAlignment="1">
      <alignment horizontal="center" vertical="center"/>
    </xf>
    <xf numFmtId="0" fontId="53" fillId="6" borderId="8" xfId="0" applyFont="1" applyFill="1" applyBorder="1" applyAlignment="1">
      <alignment horizontal="center" vertical="center"/>
    </xf>
    <xf numFmtId="0" fontId="53" fillId="6" borderId="9" xfId="0" applyFont="1" applyFill="1" applyBorder="1" applyAlignment="1">
      <alignment horizontal="center" vertical="center"/>
    </xf>
    <xf numFmtId="0" fontId="53" fillId="6" borderId="81" xfId="0" applyFont="1" applyFill="1" applyBorder="1" applyAlignment="1">
      <alignment horizontal="center" vertical="center"/>
    </xf>
    <xf numFmtId="0" fontId="53" fillId="6" borderId="82" xfId="0" applyFont="1" applyFill="1" applyBorder="1" applyAlignment="1">
      <alignment horizontal="center" vertical="center"/>
    </xf>
    <xf numFmtId="0" fontId="53" fillId="6" borderId="83" xfId="0" applyFont="1" applyFill="1" applyBorder="1" applyAlignment="1">
      <alignment horizontal="center" vertical="center"/>
    </xf>
    <xf numFmtId="0" fontId="53" fillId="6" borderId="0" xfId="0" applyFont="1" applyFill="1" applyAlignment="1">
      <alignment horizontal="center" vertical="center"/>
    </xf>
    <xf numFmtId="0" fontId="60" fillId="6" borderId="75" xfId="0" applyFont="1" applyFill="1" applyBorder="1" applyAlignment="1">
      <alignment horizontal="left" vertical="center"/>
    </xf>
    <xf numFmtId="0" fontId="60" fillId="6" borderId="76" xfId="0" applyFont="1" applyFill="1" applyBorder="1" applyAlignment="1">
      <alignment horizontal="left" vertical="center"/>
    </xf>
    <xf numFmtId="0" fontId="60" fillId="6" borderId="77" xfId="0" applyFont="1" applyFill="1" applyBorder="1" applyAlignment="1">
      <alignment horizontal="left" vertical="center"/>
    </xf>
    <xf numFmtId="0" fontId="51" fillId="6" borderId="57" xfId="0" applyFont="1" applyFill="1" applyBorder="1" applyAlignment="1">
      <alignment horizontal="left" vertical="top"/>
    </xf>
    <xf numFmtId="0" fontId="51" fillId="6" borderId="58" xfId="0" applyFont="1" applyFill="1" applyBorder="1" applyAlignment="1">
      <alignment horizontal="left" vertical="top"/>
    </xf>
    <xf numFmtId="0" fontId="51" fillId="6" borderId="59" xfId="0" applyFont="1" applyFill="1" applyBorder="1" applyAlignment="1">
      <alignment horizontal="left" vertical="top"/>
    </xf>
    <xf numFmtId="0" fontId="51" fillId="6" borderId="0" xfId="0" applyFont="1" applyFill="1" applyAlignment="1">
      <alignment horizontal="center"/>
    </xf>
    <xf numFmtId="0" fontId="53" fillId="11" borderId="60" xfId="0" applyFont="1" applyFill="1" applyBorder="1" applyAlignment="1">
      <alignment horizontal="center" vertical="center"/>
    </xf>
    <xf numFmtId="0" fontId="53" fillId="11" borderId="61" xfId="0" applyFont="1" applyFill="1" applyBorder="1" applyAlignment="1">
      <alignment horizontal="center" vertical="center"/>
    </xf>
    <xf numFmtId="0" fontId="53" fillId="11" borderId="62" xfId="0" applyFont="1" applyFill="1" applyBorder="1" applyAlignment="1">
      <alignment horizontal="center" vertical="center"/>
    </xf>
    <xf numFmtId="0" fontId="21" fillId="6" borderId="1" xfId="5" applyFont="1" applyFill="1" applyBorder="1" applyAlignment="1">
      <alignment horizontal="center" vertical="center" wrapText="1" readingOrder="1"/>
    </xf>
    <xf numFmtId="14" fontId="50" fillId="6" borderId="6" xfId="0" applyNumberFormat="1" applyFont="1" applyFill="1" applyBorder="1" applyAlignment="1">
      <alignment horizontal="center" vertical="center" wrapText="1"/>
    </xf>
    <xf numFmtId="14" fontId="50" fillId="6" borderId="19" xfId="0" applyNumberFormat="1" applyFont="1" applyFill="1" applyBorder="1" applyAlignment="1">
      <alignment horizontal="center" vertical="center" wrapText="1"/>
    </xf>
    <xf numFmtId="14" fontId="50" fillId="6" borderId="16" xfId="0" applyNumberFormat="1" applyFont="1" applyFill="1" applyBorder="1" applyAlignment="1">
      <alignment horizontal="center" vertical="center" wrapText="1"/>
    </xf>
    <xf numFmtId="0" fontId="50" fillId="9" borderId="1" xfId="0" applyFont="1" applyFill="1" applyBorder="1" applyAlignment="1">
      <alignment horizontal="left" vertical="top" wrapText="1"/>
    </xf>
    <xf numFmtId="0" fontId="52" fillId="6" borderId="1" xfId="0" applyFont="1" applyFill="1" applyBorder="1" applyAlignment="1">
      <alignment horizontal="center" vertical="center" wrapText="1"/>
    </xf>
    <xf numFmtId="0" fontId="52" fillId="6" borderId="85" xfId="0" applyFont="1" applyFill="1" applyBorder="1" applyAlignment="1">
      <alignment horizontal="center" vertical="center" wrapText="1"/>
    </xf>
    <xf numFmtId="0" fontId="50" fillId="9" borderId="1" xfId="0" applyFont="1" applyFill="1" applyBorder="1" applyAlignment="1">
      <alignment horizontal="left" vertical="center" wrapText="1"/>
    </xf>
    <xf numFmtId="14" fontId="50" fillId="6" borderId="22" xfId="0" applyNumberFormat="1" applyFont="1" applyFill="1" applyBorder="1" applyAlignment="1">
      <alignment horizontal="center" vertical="center" wrapText="1"/>
    </xf>
    <xf numFmtId="14" fontId="50" fillId="6" borderId="0" xfId="0" applyNumberFormat="1" applyFont="1" applyFill="1" applyAlignment="1">
      <alignment horizontal="center" vertical="center" wrapText="1"/>
    </xf>
    <xf numFmtId="14" fontId="50" fillId="6" borderId="12" xfId="0" applyNumberFormat="1" applyFont="1" applyFill="1" applyBorder="1" applyAlignment="1">
      <alignment horizontal="center" vertical="center" wrapText="1"/>
    </xf>
    <xf numFmtId="0" fontId="52" fillId="12" borderId="7" xfId="0" applyFont="1" applyFill="1" applyBorder="1" applyAlignment="1">
      <alignment horizontal="center" vertical="center"/>
    </xf>
    <xf numFmtId="0" fontId="52" fillId="12" borderId="54" xfId="0" applyFont="1" applyFill="1" applyBorder="1" applyAlignment="1">
      <alignment horizontal="center" vertical="center"/>
    </xf>
    <xf numFmtId="0" fontId="52" fillId="12" borderId="55" xfId="0" applyFont="1" applyFill="1" applyBorder="1" applyAlignment="1">
      <alignment horizontal="center" vertical="center"/>
    </xf>
    <xf numFmtId="0" fontId="52" fillId="12" borderId="90" xfId="0" applyFont="1" applyFill="1" applyBorder="1" applyAlignment="1">
      <alignment horizontal="center" vertical="center" wrapText="1"/>
    </xf>
    <xf numFmtId="0" fontId="52" fillId="12" borderId="76" xfId="0" applyFont="1" applyFill="1" applyBorder="1" applyAlignment="1">
      <alignment horizontal="center" vertical="center" wrapText="1"/>
    </xf>
    <xf numFmtId="0" fontId="52" fillId="12" borderId="92" xfId="0" applyFont="1" applyFill="1" applyBorder="1" applyAlignment="1">
      <alignment horizontal="center" vertical="center" wrapText="1"/>
    </xf>
    <xf numFmtId="0" fontId="52" fillId="12" borderId="77" xfId="0" applyFont="1" applyFill="1" applyBorder="1" applyAlignment="1">
      <alignment horizontal="center" vertical="center" wrapText="1"/>
    </xf>
    <xf numFmtId="14" fontId="50" fillId="6" borderId="80" xfId="0" applyNumberFormat="1" applyFont="1" applyFill="1" applyBorder="1" applyAlignment="1">
      <alignment horizontal="center" vertical="center" wrapText="1"/>
    </xf>
    <xf numFmtId="14" fontId="50" fillId="6" borderId="54" xfId="0" applyNumberFormat="1" applyFont="1" applyFill="1" applyBorder="1" applyAlignment="1">
      <alignment horizontal="center" vertical="center" wrapText="1"/>
    </xf>
    <xf numFmtId="14" fontId="50" fillId="6" borderId="78" xfId="0" applyNumberFormat="1" applyFont="1" applyFill="1" applyBorder="1" applyAlignment="1">
      <alignment horizontal="center" vertical="center" wrapText="1"/>
    </xf>
    <xf numFmtId="14" fontId="50" fillId="9" borderId="80" xfId="0" applyNumberFormat="1" applyFont="1" applyFill="1" applyBorder="1" applyAlignment="1">
      <alignment horizontal="left" vertical="center" wrapText="1"/>
    </xf>
    <xf numFmtId="14" fontId="50" fillId="9" borderId="54" xfId="0" applyNumberFormat="1" applyFont="1" applyFill="1" applyBorder="1" applyAlignment="1">
      <alignment horizontal="left" vertical="center" wrapText="1"/>
    </xf>
    <xf numFmtId="14" fontId="50" fillId="9" borderId="78" xfId="0" applyNumberFormat="1" applyFont="1" applyFill="1" applyBorder="1" applyAlignment="1">
      <alignment horizontal="left" vertical="center" wrapText="1"/>
    </xf>
    <xf numFmtId="0" fontId="56" fillId="18" borderId="82" xfId="0" applyFont="1" applyFill="1" applyBorder="1" applyAlignment="1">
      <alignment horizontal="left" vertical="center" wrapText="1"/>
    </xf>
    <xf numFmtId="0" fontId="56" fillId="18" borderId="83" xfId="0" applyFont="1" applyFill="1" applyBorder="1" applyAlignment="1">
      <alignment horizontal="left" vertical="center" wrapText="1"/>
    </xf>
    <xf numFmtId="0" fontId="14" fillId="6" borderId="84" xfId="2" applyFont="1" applyFill="1" applyBorder="1" applyAlignment="1" applyProtection="1">
      <alignment horizontal="center" vertical="center" wrapText="1" readingOrder="1"/>
      <protection locked="0"/>
    </xf>
    <xf numFmtId="0" fontId="14" fillId="6" borderId="1" xfId="2" applyFont="1" applyFill="1" applyBorder="1" applyAlignment="1" applyProtection="1">
      <alignment horizontal="center" vertical="center" wrapText="1" readingOrder="1"/>
      <protection locked="0"/>
    </xf>
    <xf numFmtId="0" fontId="51" fillId="6" borderId="1" xfId="0" applyFont="1" applyFill="1" applyBorder="1" applyAlignment="1">
      <alignment horizontal="center"/>
    </xf>
    <xf numFmtId="0" fontId="51" fillId="6" borderId="85" xfId="0" applyFont="1" applyFill="1" applyBorder="1" applyAlignment="1">
      <alignment horizontal="center"/>
    </xf>
    <xf numFmtId="0" fontId="14" fillId="6" borderId="86" xfId="2" applyFont="1" applyFill="1" applyBorder="1" applyAlignment="1" applyProtection="1">
      <alignment horizontal="center" vertical="center" wrapText="1" readingOrder="1"/>
      <protection locked="0"/>
    </xf>
    <xf numFmtId="0" fontId="14" fillId="6" borderId="87" xfId="2" applyFont="1" applyFill="1" applyBorder="1" applyAlignment="1" applyProtection="1">
      <alignment horizontal="center" vertical="center" wrapText="1" readingOrder="1"/>
      <protection locked="0"/>
    </xf>
    <xf numFmtId="0" fontId="51" fillId="6" borderId="87" xfId="0" applyFont="1" applyFill="1" applyBorder="1" applyAlignment="1">
      <alignment horizontal="center"/>
    </xf>
    <xf numFmtId="0" fontId="51" fillId="6" borderId="88" xfId="0" applyFont="1" applyFill="1" applyBorder="1" applyAlignment="1">
      <alignment horizontal="center"/>
    </xf>
    <xf numFmtId="0" fontId="14" fillId="6" borderId="7" xfId="2" applyFont="1" applyFill="1" applyBorder="1" applyAlignment="1" applyProtection="1">
      <alignment horizontal="center" vertical="center" wrapText="1" readingOrder="1"/>
      <protection locked="0"/>
    </xf>
    <xf numFmtId="0" fontId="14" fillId="6" borderId="78" xfId="2" applyFont="1" applyFill="1" applyBorder="1" applyAlignment="1" applyProtection="1">
      <alignment horizontal="center" vertical="center" wrapText="1" readingOrder="1"/>
      <protection locked="0"/>
    </xf>
    <xf numFmtId="0" fontId="14" fillId="6" borderId="24" xfId="2" applyFont="1" applyFill="1" applyBorder="1" applyAlignment="1" applyProtection="1">
      <alignment horizontal="center" vertical="center" wrapText="1" readingOrder="1"/>
      <protection locked="0"/>
    </xf>
    <xf numFmtId="0" fontId="14" fillId="6" borderId="13" xfId="2" applyFont="1" applyFill="1" applyBorder="1" applyAlignment="1" applyProtection="1">
      <alignment horizontal="center" vertical="center" wrapText="1" readingOrder="1"/>
      <protection locked="0"/>
    </xf>
    <xf numFmtId="0" fontId="56" fillId="6" borderId="2" xfId="0" applyFont="1" applyFill="1" applyBorder="1" applyAlignment="1">
      <alignment horizontal="center" vertical="center"/>
    </xf>
    <xf numFmtId="0" fontId="56" fillId="6" borderId="8" xfId="0" applyFont="1" applyFill="1" applyBorder="1" applyAlignment="1">
      <alignment horizontal="center" vertical="center"/>
    </xf>
    <xf numFmtId="0" fontId="0" fillId="6" borderId="90" xfId="2" applyFont="1" applyFill="1" applyBorder="1" applyAlignment="1" applyProtection="1">
      <alignment horizontal="justify" vertical="top" wrapText="1" readingOrder="1"/>
      <protection locked="0"/>
    </xf>
    <xf numFmtId="0" fontId="0" fillId="6" borderId="92" xfId="2" applyFont="1" applyFill="1" applyBorder="1" applyAlignment="1" applyProtection="1">
      <alignment horizontal="justify" vertical="top" wrapText="1" readingOrder="1"/>
      <protection locked="0"/>
    </xf>
    <xf numFmtId="14" fontId="0" fillId="6" borderId="82" xfId="0" applyNumberFormat="1" applyFill="1" applyBorder="1" applyAlignment="1" applyProtection="1">
      <alignment horizontal="center" vertical="center" wrapText="1" readingOrder="1"/>
      <protection locked="0"/>
    </xf>
    <xf numFmtId="0" fontId="0" fillId="6" borderId="82" xfId="0" applyFill="1" applyBorder="1" applyAlignment="1" applyProtection="1">
      <alignment horizontal="center" vertical="center" wrapText="1" readingOrder="1"/>
      <protection locked="0"/>
    </xf>
    <xf numFmtId="0" fontId="0" fillId="0" borderId="82" xfId="0" applyBorder="1" applyAlignment="1">
      <alignment horizontal="left" vertical="center" wrapText="1"/>
    </xf>
    <xf numFmtId="0" fontId="69" fillId="0" borderId="70" xfId="0" applyFont="1" applyBorder="1" applyAlignment="1">
      <alignment vertical="center" wrapText="1"/>
    </xf>
    <xf numFmtId="0" fontId="69" fillId="0" borderId="61" xfId="0" applyFont="1" applyBorder="1" applyAlignment="1">
      <alignment vertical="center" wrapText="1"/>
    </xf>
    <xf numFmtId="0" fontId="69" fillId="0" borderId="69" xfId="0" applyFont="1" applyBorder="1" applyAlignment="1">
      <alignment vertical="center" wrapText="1"/>
    </xf>
    <xf numFmtId="0" fontId="14" fillId="6" borderId="57" xfId="2" applyFont="1" applyFill="1" applyBorder="1" applyAlignment="1" applyProtection="1">
      <alignment horizontal="center" vertical="center" wrapText="1" readingOrder="1"/>
      <protection locked="0"/>
    </xf>
    <xf numFmtId="0" fontId="14" fillId="6" borderId="71" xfId="2" applyFont="1" applyFill="1" applyBorder="1" applyAlignment="1" applyProtection="1">
      <alignment horizontal="center" vertical="center" wrapText="1" readingOrder="1"/>
      <protection locked="0"/>
    </xf>
    <xf numFmtId="0" fontId="14" fillId="17" borderId="7" xfId="2" applyFont="1" applyFill="1" applyBorder="1" applyAlignment="1" applyProtection="1">
      <alignment horizontal="center" vertical="center" wrapText="1" readingOrder="1"/>
      <protection locked="0"/>
    </xf>
    <xf numFmtId="0" fontId="14" fillId="17" borderId="78" xfId="2" applyFont="1" applyFill="1" applyBorder="1" applyAlignment="1" applyProtection="1">
      <alignment horizontal="center" vertical="center" wrapText="1" readingOrder="1"/>
      <protection locked="0"/>
    </xf>
    <xf numFmtId="0" fontId="14" fillId="17" borderId="57" xfId="2" applyFont="1" applyFill="1" applyBorder="1" applyAlignment="1" applyProtection="1">
      <alignment horizontal="center" vertical="center" wrapText="1" readingOrder="1"/>
      <protection locked="0"/>
    </xf>
    <xf numFmtId="0" fontId="14" fillId="17" borderId="71" xfId="2" applyFont="1" applyFill="1" applyBorder="1" applyAlignment="1" applyProtection="1">
      <alignment horizontal="center" vertical="center" wrapText="1" readingOrder="1"/>
      <protection locked="0"/>
    </xf>
    <xf numFmtId="0" fontId="56" fillId="17" borderId="79" xfId="0" applyFont="1" applyFill="1" applyBorder="1" applyAlignment="1">
      <alignment horizontal="center" vertical="center"/>
    </xf>
    <xf numFmtId="0" fontId="56" fillId="17" borderId="8" xfId="0" applyFont="1" applyFill="1" applyBorder="1" applyAlignment="1">
      <alignment horizontal="center" vertical="center"/>
    </xf>
    <xf numFmtId="0" fontId="16" fillId="17" borderId="90" xfId="2" applyFont="1" applyFill="1" applyBorder="1" applyAlignment="1" applyProtection="1">
      <alignment horizontal="justify" vertical="top" wrapText="1" readingOrder="1"/>
      <protection locked="0"/>
    </xf>
    <xf numFmtId="0" fontId="16" fillId="17" borderId="92" xfId="2" applyFont="1" applyFill="1" applyBorder="1" applyAlignment="1" applyProtection="1">
      <alignment horizontal="justify" vertical="top" wrapText="1" readingOrder="1"/>
      <protection locked="0"/>
    </xf>
    <xf numFmtId="14" fontId="16" fillId="17" borderId="82" xfId="0" applyNumberFormat="1" applyFont="1" applyFill="1" applyBorder="1" applyAlignment="1" applyProtection="1">
      <alignment horizontal="center" vertical="center" wrapText="1" readingOrder="1"/>
      <protection locked="0"/>
    </xf>
    <xf numFmtId="0" fontId="16" fillId="17" borderId="82" xfId="0" applyFont="1" applyFill="1" applyBorder="1" applyAlignment="1" applyProtection="1">
      <alignment horizontal="center" vertical="center" wrapText="1" readingOrder="1"/>
      <protection locked="0"/>
    </xf>
    <xf numFmtId="0" fontId="16" fillId="17" borderId="82" xfId="0" applyFont="1" applyFill="1" applyBorder="1" applyAlignment="1">
      <alignment horizontal="left" vertical="center" wrapText="1"/>
    </xf>
    <xf numFmtId="0" fontId="51" fillId="17" borderId="82" xfId="0" applyFont="1" applyFill="1" applyBorder="1" applyAlignment="1">
      <alignment horizontal="left" vertical="center" wrapText="1"/>
    </xf>
    <xf numFmtId="0" fontId="51" fillId="17" borderId="82" xfId="0" applyFont="1" applyFill="1" applyBorder="1" applyAlignment="1">
      <alignment horizontal="left" vertical="center"/>
    </xf>
    <xf numFmtId="0" fontId="51" fillId="17" borderId="83" xfId="0" applyFont="1" applyFill="1" applyBorder="1" applyAlignment="1">
      <alignment horizontal="left" vertical="center"/>
    </xf>
    <xf numFmtId="0" fontId="51" fillId="17" borderId="1" xfId="0" applyFont="1" applyFill="1" applyBorder="1" applyAlignment="1">
      <alignment horizontal="left" vertical="center" wrapText="1"/>
    </xf>
    <xf numFmtId="0" fontId="51" fillId="17" borderId="1" xfId="0" applyFont="1" applyFill="1" applyBorder="1" applyAlignment="1">
      <alignment horizontal="left" vertical="center"/>
    </xf>
    <xf numFmtId="0" fontId="51" fillId="17" borderId="85" xfId="0" applyFont="1" applyFill="1" applyBorder="1" applyAlignment="1">
      <alignment horizontal="left" vertical="center"/>
    </xf>
    <xf numFmtId="0" fontId="52" fillId="12" borderId="60" xfId="0" applyFont="1" applyFill="1" applyBorder="1" applyAlignment="1">
      <alignment horizontal="center" vertical="center"/>
    </xf>
    <xf numFmtId="0" fontId="52" fillId="12" borderId="61" xfId="0" applyFont="1" applyFill="1" applyBorder="1" applyAlignment="1">
      <alignment horizontal="center" vertical="center"/>
    </xf>
    <xf numFmtId="0" fontId="52" fillId="12" borderId="62" xfId="0" applyFont="1" applyFill="1" applyBorder="1" applyAlignment="1">
      <alignment horizontal="center" vertical="center"/>
    </xf>
    <xf numFmtId="0" fontId="16" fillId="0" borderId="7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54" fillId="12" borderId="75" xfId="0" applyFont="1" applyFill="1" applyBorder="1" applyAlignment="1">
      <alignment horizontal="center" vertical="center"/>
    </xf>
    <xf numFmtId="0" fontId="54" fillId="12" borderId="76" xfId="0" applyFont="1" applyFill="1" applyBorder="1" applyAlignment="1">
      <alignment horizontal="center" vertical="center"/>
    </xf>
    <xf numFmtId="0" fontId="54" fillId="12" borderId="77" xfId="0" applyFont="1" applyFill="1" applyBorder="1" applyAlignment="1">
      <alignment horizontal="center" vertical="center"/>
    </xf>
    <xf numFmtId="0" fontId="52" fillId="12" borderId="7" xfId="0" applyFont="1" applyFill="1" applyBorder="1" applyAlignment="1">
      <alignment horizontal="center" vertical="center" wrapText="1"/>
    </xf>
    <xf numFmtId="0" fontId="52" fillId="12" borderId="78" xfId="0" applyFont="1" applyFill="1" applyBorder="1" applyAlignment="1">
      <alignment horizontal="center" vertical="center" wrapText="1"/>
    </xf>
    <xf numFmtId="0" fontId="52" fillId="12" borderId="80" xfId="0" applyFont="1" applyFill="1" applyBorder="1" applyAlignment="1">
      <alignment horizontal="center" vertical="center" wrapText="1"/>
    </xf>
    <xf numFmtId="0" fontId="52" fillId="12" borderId="54" xfId="0" applyFont="1" applyFill="1" applyBorder="1" applyAlignment="1">
      <alignment horizontal="center" vertical="center" wrapText="1"/>
    </xf>
    <xf numFmtId="0" fontId="52" fillId="12" borderId="55" xfId="0" applyFont="1" applyFill="1" applyBorder="1" applyAlignment="1">
      <alignment horizontal="center" vertical="center" wrapText="1"/>
    </xf>
    <xf numFmtId="0" fontId="52" fillId="12" borderId="57" xfId="0" applyFont="1" applyFill="1" applyBorder="1" applyAlignment="1">
      <alignment horizontal="center" vertical="center"/>
    </xf>
    <xf numFmtId="0" fontId="52" fillId="12" borderId="71" xfId="0" applyFont="1" applyFill="1" applyBorder="1" applyAlignment="1">
      <alignment horizontal="center" vertical="center"/>
    </xf>
    <xf numFmtId="0" fontId="51" fillId="6" borderId="58" xfId="0" applyFont="1" applyFill="1" applyBorder="1" applyAlignment="1">
      <alignment horizontal="center" vertical="center"/>
    </xf>
    <xf numFmtId="0" fontId="52" fillId="12" borderId="72" xfId="0" applyFont="1" applyFill="1" applyBorder="1" applyAlignment="1">
      <alignment horizontal="center" vertical="center"/>
    </xf>
    <xf numFmtId="0" fontId="52" fillId="12" borderId="58" xfId="0" applyFont="1" applyFill="1" applyBorder="1" applyAlignment="1">
      <alignment horizontal="center" vertical="center"/>
    </xf>
    <xf numFmtId="0" fontId="51" fillId="6" borderId="59" xfId="0" applyFont="1" applyFill="1" applyBorder="1" applyAlignment="1">
      <alignment horizontal="center" vertical="center"/>
    </xf>
    <xf numFmtId="0" fontId="53" fillId="6" borderId="60" xfId="2" applyFont="1" applyFill="1" applyBorder="1" applyAlignment="1">
      <alignment horizontal="center" vertical="center"/>
    </xf>
    <xf numFmtId="0" fontId="53" fillId="6" borderId="61" xfId="2" applyFont="1" applyFill="1" applyBorder="1" applyAlignment="1">
      <alignment horizontal="center" vertical="center"/>
    </xf>
    <xf numFmtId="0" fontId="53" fillId="6" borderId="62" xfId="2" applyFont="1" applyFill="1" applyBorder="1" applyAlignment="1">
      <alignment horizontal="center" vertical="center"/>
    </xf>
    <xf numFmtId="0" fontId="52" fillId="6" borderId="23" xfId="2" applyFont="1" applyFill="1" applyBorder="1" applyAlignment="1">
      <alignment horizontal="left" vertical="center"/>
    </xf>
    <xf numFmtId="0" fontId="52" fillId="6" borderId="19" xfId="2" applyFont="1" applyFill="1" applyBorder="1" applyAlignment="1">
      <alignment horizontal="left" vertical="center"/>
    </xf>
    <xf numFmtId="0" fontId="52" fillId="6" borderId="63" xfId="2" applyFont="1" applyFill="1" applyBorder="1" applyAlignment="1">
      <alignment horizontal="left" vertical="center"/>
    </xf>
    <xf numFmtId="0" fontId="52" fillId="6" borderId="64" xfId="2" applyFont="1" applyFill="1" applyBorder="1" applyAlignment="1">
      <alignment horizontal="left" vertical="center"/>
    </xf>
    <xf numFmtId="0" fontId="52" fillId="6" borderId="65" xfId="2" applyFont="1" applyFill="1" applyBorder="1" applyAlignment="1">
      <alignment horizontal="left" vertical="center"/>
    </xf>
    <xf numFmtId="0" fontId="52" fillId="6" borderId="66" xfId="0" applyFont="1" applyFill="1" applyBorder="1" applyAlignment="1">
      <alignment horizontal="left" vertical="center"/>
    </xf>
    <xf numFmtId="0" fontId="52" fillId="6" borderId="67" xfId="0" applyFont="1" applyFill="1" applyBorder="1" applyAlignment="1">
      <alignment horizontal="left" vertical="center"/>
    </xf>
    <xf numFmtId="0" fontId="52" fillId="6" borderId="68" xfId="0" applyFont="1" applyFill="1" applyBorder="1" applyAlignment="1">
      <alignment horizontal="left" vertical="center"/>
    </xf>
    <xf numFmtId="0" fontId="52" fillId="12" borderId="69" xfId="0" applyFont="1" applyFill="1" applyBorder="1" applyAlignment="1">
      <alignment horizontal="center" vertical="center"/>
    </xf>
    <xf numFmtId="0" fontId="52" fillId="6" borderId="61" xfId="0" applyFont="1" applyFill="1" applyBorder="1" applyAlignment="1">
      <alignment horizontal="center" vertical="center"/>
    </xf>
    <xf numFmtId="0" fontId="52" fillId="12" borderId="70" xfId="0" applyFont="1" applyFill="1" applyBorder="1" applyAlignment="1">
      <alignment horizontal="center" vertical="center"/>
    </xf>
    <xf numFmtId="0" fontId="52" fillId="6" borderId="62" xfId="0" applyFont="1" applyFill="1" applyBorder="1" applyAlignment="1">
      <alignment horizontal="center" vertical="center"/>
    </xf>
    <xf numFmtId="0" fontId="40" fillId="6" borderId="2" xfId="5" applyFont="1" applyFill="1" applyBorder="1" applyAlignment="1" applyProtection="1">
      <alignment horizontal="center" vertical="center" wrapText="1" readingOrder="1"/>
      <protection locked="0"/>
    </xf>
    <xf numFmtId="0" fontId="40" fillId="6" borderId="8" xfId="5" applyFont="1" applyFill="1" applyBorder="1" applyAlignment="1" applyProtection="1">
      <alignment horizontal="center" vertical="center" wrapText="1" readingOrder="1"/>
      <protection locked="0"/>
    </xf>
    <xf numFmtId="14" fontId="40" fillId="6" borderId="2" xfId="5" applyNumberFormat="1" applyFont="1" applyFill="1" applyBorder="1" applyAlignment="1" applyProtection="1">
      <alignment horizontal="center" vertical="center" wrapText="1" readingOrder="1"/>
      <protection locked="0"/>
    </xf>
    <xf numFmtId="14" fontId="40" fillId="6" borderId="8" xfId="5" applyNumberFormat="1" applyFont="1" applyFill="1" applyBorder="1" applyAlignment="1" applyProtection="1">
      <alignment horizontal="center" vertical="center" wrapText="1" readingOrder="1"/>
      <protection locked="0"/>
    </xf>
    <xf numFmtId="0" fontId="40" fillId="6" borderId="6" xfId="2" applyFont="1" applyFill="1" applyBorder="1" applyAlignment="1" applyProtection="1">
      <alignment horizontal="justify" vertical="top" wrapText="1" readingOrder="1"/>
      <protection locked="0"/>
    </xf>
    <xf numFmtId="0" fontId="40" fillId="6" borderId="16" xfId="2" applyFont="1" applyFill="1" applyBorder="1" applyAlignment="1" applyProtection="1">
      <alignment horizontal="justify" vertical="top" wrapText="1" readingOrder="1"/>
      <protection locked="0"/>
    </xf>
    <xf numFmtId="0" fontId="42" fillId="6" borderId="2" xfId="2" applyFont="1" applyFill="1" applyBorder="1" applyAlignment="1" applyProtection="1">
      <alignment horizontal="center" vertical="center" wrapText="1" readingOrder="1"/>
      <protection locked="0"/>
    </xf>
    <xf numFmtId="0" fontId="42" fillId="6" borderId="8" xfId="2" applyFont="1" applyFill="1" applyBorder="1" applyAlignment="1" applyProtection="1">
      <alignment horizontal="center" vertical="center" wrapText="1" readingOrder="1"/>
      <protection locked="0"/>
    </xf>
    <xf numFmtId="0" fontId="42" fillId="6" borderId="2" xfId="2" applyFont="1" applyFill="1" applyBorder="1" applyAlignment="1">
      <alignment horizontal="center" vertical="center" wrapText="1" readingOrder="1"/>
    </xf>
    <xf numFmtId="0" fontId="42" fillId="6" borderId="8" xfId="2" applyFont="1" applyFill="1" applyBorder="1" applyAlignment="1">
      <alignment horizontal="center" vertical="center" wrapText="1" readingOrder="1"/>
    </xf>
    <xf numFmtId="0" fontId="42" fillId="6" borderId="2" xfId="5" applyFont="1" applyFill="1" applyBorder="1" applyAlignment="1">
      <alignment horizontal="center" vertical="center" wrapText="1" readingOrder="1"/>
    </xf>
    <xf numFmtId="0" fontId="42" fillId="6" borderId="8" xfId="5" applyFont="1" applyFill="1" applyBorder="1" applyAlignment="1">
      <alignment horizontal="center" vertical="center" wrapText="1" readingOrder="1"/>
    </xf>
    <xf numFmtId="0" fontId="42" fillId="6" borderId="2" xfId="5" applyFont="1" applyFill="1" applyBorder="1" applyAlignment="1" applyProtection="1">
      <alignment horizontal="center" vertical="center" wrapText="1" readingOrder="1"/>
      <protection locked="0"/>
    </xf>
    <xf numFmtId="0" fontId="42" fillId="6" borderId="8" xfId="5" applyFont="1" applyFill="1" applyBorder="1" applyAlignment="1" applyProtection="1">
      <alignment horizontal="center" vertical="center" wrapText="1" readingOrder="1"/>
      <protection locked="0"/>
    </xf>
    <xf numFmtId="2" fontId="42" fillId="6" borderId="2" xfId="6" applyNumberFormat="1" applyFont="1" applyFill="1" applyBorder="1" applyAlignment="1" applyProtection="1">
      <alignment horizontal="center" vertical="center" wrapText="1" readingOrder="1"/>
      <protection locked="0"/>
    </xf>
    <xf numFmtId="2" fontId="42" fillId="6" borderId="8" xfId="6" applyNumberFormat="1" applyFont="1" applyFill="1" applyBorder="1" applyAlignment="1" applyProtection="1">
      <alignment horizontal="center" vertical="center" wrapText="1" readingOrder="1"/>
      <protection locked="0"/>
    </xf>
    <xf numFmtId="2" fontId="42" fillId="6" borderId="2" xfId="6" applyNumberFormat="1" applyFont="1" applyFill="1" applyBorder="1" applyAlignment="1" applyProtection="1">
      <alignment horizontal="center" vertical="center" wrapText="1" readingOrder="1"/>
    </xf>
    <xf numFmtId="2" fontId="42" fillId="6" borderId="8" xfId="6" applyNumberFormat="1" applyFont="1" applyFill="1" applyBorder="1" applyAlignment="1" applyProtection="1">
      <alignment horizontal="center" vertical="center" wrapText="1" readingOrder="1"/>
    </xf>
    <xf numFmtId="0" fontId="49" fillId="6" borderId="2" xfId="2" applyFont="1" applyFill="1" applyBorder="1" applyAlignment="1" applyProtection="1">
      <alignment horizontal="center" vertical="center" wrapText="1" readingOrder="1"/>
      <protection locked="0"/>
    </xf>
    <xf numFmtId="0" fontId="49" fillId="6" borderId="8" xfId="2" applyFont="1" applyFill="1" applyBorder="1" applyAlignment="1" applyProtection="1">
      <alignment horizontal="center" vertical="center" wrapText="1" readingOrder="1"/>
      <protection locked="0"/>
    </xf>
    <xf numFmtId="0" fontId="40" fillId="6" borderId="2" xfId="2" applyFont="1" applyFill="1" applyBorder="1" applyAlignment="1" applyProtection="1">
      <alignment horizontal="center" vertical="center" wrapText="1" readingOrder="1"/>
      <protection locked="0"/>
    </xf>
    <xf numFmtId="0" fontId="40" fillId="6" borderId="8" xfId="2" applyFont="1" applyFill="1" applyBorder="1" applyAlignment="1" applyProtection="1">
      <alignment horizontal="center" vertical="center" wrapText="1" readingOrder="1"/>
      <protection locked="0"/>
    </xf>
    <xf numFmtId="0" fontId="43" fillId="11" borderId="2" xfId="5" applyFont="1" applyFill="1" applyBorder="1" applyAlignment="1">
      <alignment horizontal="center" vertical="center" wrapText="1"/>
    </xf>
    <xf numFmtId="0" fontId="43" fillId="11" borderId="8" xfId="5" applyFont="1" applyFill="1" applyBorder="1" applyAlignment="1">
      <alignment horizontal="center" vertical="center" wrapText="1"/>
    </xf>
    <xf numFmtId="0" fontId="44" fillId="11" borderId="6" xfId="5" applyFont="1" applyFill="1" applyBorder="1" applyAlignment="1">
      <alignment horizontal="center" vertical="center" wrapText="1"/>
    </xf>
    <xf numFmtId="0" fontId="44" fillId="11" borderId="16" xfId="5" applyFont="1" applyFill="1" applyBorder="1" applyAlignment="1">
      <alignment horizontal="center" vertical="center" wrapText="1"/>
    </xf>
    <xf numFmtId="0" fontId="43" fillId="11" borderId="17" xfId="5" applyFont="1" applyFill="1" applyBorder="1" applyAlignment="1">
      <alignment horizontal="center" vertical="center" wrapText="1"/>
    </xf>
    <xf numFmtId="0" fontId="43" fillId="11" borderId="15" xfId="5" applyFont="1" applyFill="1" applyBorder="1" applyAlignment="1">
      <alignment horizontal="center" vertical="center" wrapText="1"/>
    </xf>
    <xf numFmtId="0" fontId="43" fillId="11" borderId="9" xfId="5" applyFont="1" applyFill="1" applyBorder="1" applyAlignment="1">
      <alignment horizontal="center" vertical="center" wrapText="1"/>
    </xf>
    <xf numFmtId="0" fontId="43" fillId="11" borderId="13" xfId="5" applyFont="1" applyFill="1" applyBorder="1" applyAlignment="1">
      <alignment horizontal="center" vertical="center" wrapText="1"/>
    </xf>
    <xf numFmtId="0" fontId="44" fillId="11" borderId="19" xfId="5" applyFont="1" applyFill="1" applyBorder="1" applyAlignment="1">
      <alignment horizontal="center" vertical="center" wrapText="1"/>
    </xf>
    <xf numFmtId="0" fontId="43" fillId="11" borderId="11" xfId="5" applyFont="1" applyFill="1" applyBorder="1" applyAlignment="1">
      <alignment horizontal="center" vertical="center" wrapText="1"/>
    </xf>
    <xf numFmtId="0" fontId="23" fillId="6" borderId="7" xfId="5" applyFont="1" applyFill="1" applyBorder="1" applyAlignment="1">
      <alignment horizontal="center" vertical="center" wrapText="1"/>
    </xf>
    <xf numFmtId="0" fontId="23" fillId="6" borderId="54" xfId="5" applyFont="1" applyFill="1" applyBorder="1" applyAlignment="1">
      <alignment horizontal="center" vertical="center" wrapText="1"/>
    </xf>
    <xf numFmtId="0" fontId="23" fillId="6" borderId="55" xfId="5" applyFont="1" applyFill="1" applyBorder="1" applyAlignment="1">
      <alignment horizontal="center" vertical="center" wrapText="1"/>
    </xf>
    <xf numFmtId="0" fontId="21" fillId="6" borderId="7" xfId="4" applyFont="1" applyFill="1" applyBorder="1" applyAlignment="1" applyProtection="1">
      <alignment horizontal="center" vertical="center" wrapText="1"/>
    </xf>
    <xf numFmtId="0" fontId="21" fillId="6" borderId="54" xfId="4" applyFont="1" applyFill="1" applyBorder="1" applyAlignment="1" applyProtection="1">
      <alignment horizontal="center" vertical="center" wrapText="1"/>
    </xf>
    <xf numFmtId="0" fontId="21" fillId="6" borderId="55" xfId="4" applyFont="1" applyFill="1" applyBorder="1" applyAlignment="1" applyProtection="1">
      <alignment horizontal="center" vertical="center" wrapText="1"/>
    </xf>
    <xf numFmtId="0" fontId="23" fillId="6" borderId="14" xfId="4" applyFont="1" applyFill="1" applyBorder="1" applyAlignment="1" applyProtection="1">
      <alignment horizontal="center" vertical="center" wrapText="1"/>
    </xf>
    <xf numFmtId="0" fontId="23" fillId="6" borderId="0" xfId="4" applyFont="1" applyFill="1" applyBorder="1" applyAlignment="1" applyProtection="1">
      <alignment horizontal="center" vertical="center" wrapText="1"/>
    </xf>
    <xf numFmtId="0" fontId="23" fillId="6" borderId="56" xfId="4" applyFont="1" applyFill="1" applyBorder="1" applyAlignment="1" applyProtection="1">
      <alignment horizontal="center" vertical="center" wrapText="1"/>
    </xf>
    <xf numFmtId="0" fontId="23" fillId="6" borderId="57" xfId="4" applyFont="1" applyFill="1" applyBorder="1" applyAlignment="1" applyProtection="1">
      <alignment horizontal="center" vertical="center" wrapText="1"/>
    </xf>
    <xf numFmtId="0" fontId="23" fillId="6" borderId="58" xfId="4" applyFont="1" applyFill="1" applyBorder="1" applyAlignment="1" applyProtection="1">
      <alignment horizontal="center" vertical="center" wrapText="1"/>
    </xf>
    <xf numFmtId="0" fontId="23" fillId="6" borderId="59" xfId="4" applyFont="1" applyFill="1" applyBorder="1" applyAlignment="1" applyProtection="1">
      <alignment horizontal="center" vertical="center" wrapText="1"/>
    </xf>
    <xf numFmtId="0" fontId="21" fillId="6" borderId="14" xfId="4" applyFont="1" applyFill="1" applyBorder="1" applyAlignment="1" applyProtection="1">
      <alignment horizontal="center" vertical="center" wrapText="1"/>
    </xf>
    <xf numFmtId="0" fontId="21" fillId="6" borderId="0" xfId="4" applyFont="1" applyFill="1" applyBorder="1" applyAlignment="1" applyProtection="1">
      <alignment horizontal="center" vertical="center" wrapText="1"/>
    </xf>
    <xf numFmtId="0" fontId="21" fillId="6" borderId="56" xfId="4" applyFont="1" applyFill="1" applyBorder="1" applyAlignment="1" applyProtection="1">
      <alignment horizontal="center" vertical="center" wrapText="1"/>
    </xf>
    <xf numFmtId="0" fontId="21" fillId="6" borderId="57" xfId="4" applyFont="1" applyFill="1" applyBorder="1" applyAlignment="1" applyProtection="1">
      <alignment horizontal="center" vertical="center" wrapText="1"/>
    </xf>
    <xf numFmtId="0" fontId="21" fillId="6" borderId="58" xfId="4" applyFont="1" applyFill="1" applyBorder="1" applyAlignment="1" applyProtection="1">
      <alignment horizontal="center" vertical="center" wrapText="1"/>
    </xf>
    <xf numFmtId="0" fontId="21" fillId="6" borderId="59" xfId="4" applyFont="1" applyFill="1" applyBorder="1" applyAlignment="1" applyProtection="1">
      <alignment horizontal="center" vertical="center" wrapText="1"/>
    </xf>
    <xf numFmtId="0" fontId="33" fillId="6" borderId="1" xfId="2" applyFont="1" applyFill="1" applyBorder="1" applyAlignment="1" applyProtection="1">
      <alignment horizontal="center" vertical="center" wrapText="1"/>
      <protection locked="0"/>
    </xf>
  </cellXfs>
  <cellStyles count="7">
    <cellStyle name="Hipervínculo" xfId="4" builtinId="8"/>
    <cellStyle name="Millares 2" xfId="6"/>
    <cellStyle name="Normal" xfId="0" builtinId="0"/>
    <cellStyle name="Normal 2" xfId="2"/>
    <cellStyle name="Normal 2 3" xfId="3"/>
    <cellStyle name="Normal 3" xfId="5"/>
    <cellStyle name="Porcentaje" xfId="1" builtinId="5"/>
  </cellStyles>
  <dxfs count="114">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9A32B1E8-696B-42F2-89E2-9A8F119D28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552931</xdr:colOff>
      <xdr:row>1</xdr:row>
      <xdr:rowOff>58833</xdr:rowOff>
    </xdr:from>
    <xdr:to>
      <xdr:col>3</xdr:col>
      <xdr:colOff>1345747</xdr:colOff>
      <xdr:row>5</xdr:row>
      <xdr:rowOff>87119</xdr:rowOff>
    </xdr:to>
    <xdr:pic>
      <xdr:nvPicPr>
        <xdr:cNvPr id="2" name="Imagen 1">
          <a:extLst>
            <a:ext uri="{FF2B5EF4-FFF2-40B4-BE49-F238E27FC236}">
              <a16:creationId xmlns:a16="http://schemas.microsoft.com/office/drawing/2014/main" id="{E8124A45-B05D-441A-962C-1F511EFFF7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0181" y="230283"/>
          <a:ext cx="792816" cy="790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DE7C6C11-3232-4699-858B-28D863150A0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962025" y="16192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oneCellAnchor>
    <xdr:from>
      <xdr:col>2</xdr:col>
      <xdr:colOff>0</xdr:colOff>
      <xdr:row>7</xdr:row>
      <xdr:rowOff>0</xdr:rowOff>
    </xdr:from>
    <xdr:ext cx="585060" cy="5663"/>
    <xdr:pic>
      <xdr:nvPicPr>
        <xdr:cNvPr id="3" name="1 Imagen">
          <a:extLst>
            <a:ext uri="{FF2B5EF4-FFF2-40B4-BE49-F238E27FC236}">
              <a16:creationId xmlns:a16="http://schemas.microsoft.com/office/drawing/2014/main" id="{BDE06688-EE36-4A4C-A185-EA96443F6232}"/>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962025" y="16192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lene.bello/Downloads/9._GCON-MR-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riana/Downloads/9._GCON-MR-2021-V2%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riana/Downloads/DESI-FM-019-V4%20Monitoreo%20MR-GCON%202021-Cuatrim2%20(03-09-2021)%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neDrive%20-%20uaermv\UMV\Descargas\9._GCON-MR-202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efreshError="1">
        <row r="4">
          <cell r="G4" t="str">
            <v>Rara vez</v>
          </cell>
        </row>
        <row r="5">
          <cell r="G5" t="str">
            <v>Improbable</v>
          </cell>
        </row>
        <row r="6">
          <cell r="G6" t="str">
            <v>Posible</v>
          </cell>
        </row>
        <row r="7">
          <cell r="G7" t="str">
            <v>Probable</v>
          </cell>
        </row>
        <row r="8">
          <cell r="G8" t="str">
            <v>Casi seguro</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FM-019"/>
      <sheetName val="GCON-MR-2021-V3"/>
    </sheetNames>
    <sheetDataSet>
      <sheetData sheetId="0"/>
      <sheetData sheetId="1">
        <row r="11">
          <cell r="D11" t="str">
            <v>Adelantar un proceso contractual sin tener la aprobación por parte del comité de contratación o de la instancia correspondiente, en favor propio o de un tercero, a cambio de dádivas o cualquier otro beneficios directo o indirecto.</v>
          </cell>
          <cell r="AZ11" t="str">
            <v>Riesgo moderado</v>
          </cell>
          <cell r="BB11" t="str">
            <v xml:space="preserve">Informe trimestral del plan de adquisiciones para verificar y mantener el seguimiento de las necesidades contempladas en el PAA.
</v>
          </cell>
          <cell r="BC11" t="str">
            <v>informe del seguimiento del Plan de adquisiciones presentado al Comité de Contratación en cada trimestre</v>
          </cell>
          <cell r="BD11" t="str">
            <v>profesional designado</v>
          </cell>
          <cell r="BE11">
            <v>44561</v>
          </cell>
          <cell r="BF11" t="str">
            <v># de Informes trimestrales de seguimiento al Plan Anual de Adquisiciones realizados en la vigencia</v>
          </cell>
        </row>
        <row r="12">
          <cell r="BB12" t="str">
            <v>Verificar la participación del equipo de gestión contractual en la interiorización del código de integridad.</v>
          </cell>
          <cell r="BC12" t="str">
            <v>Listado de asistencia de la sensibilización al Código de integridad</v>
          </cell>
          <cell r="BD12" t="str">
            <v>profesional designado</v>
          </cell>
          <cell r="BE12">
            <v>44561</v>
          </cell>
          <cell r="BF12" t="str">
            <v># de participantes del equipo de gestión contractual a las sensibilizaciones del código de integridad por semestre / # de integrantes del equipo de gestión contractual en el semestre</v>
          </cell>
        </row>
        <row r="13">
          <cell r="D13" t="str">
            <v xml:space="preserve">Inadecuada asignación de los riesgos a los procesos contractuales  </v>
          </cell>
          <cell r="AZ13" t="str">
            <v>Riesgo moderado</v>
          </cell>
          <cell r="BB13" t="str">
            <v>Registro de los borradores de cada proceso contractual, en notas consignadas en el ORFEO para definir la matriz de riesgos contractuales en mesa de trabajo.</v>
          </cell>
          <cell r="BC13" t="str">
            <v>Notas consignadas en el aplicativo ORFEO de cada proceso contractual sobre riesgos</v>
          </cell>
          <cell r="BD13" t="str">
            <v>Líder del "Equipo precontractual y de estructuración"</v>
          </cell>
          <cell r="BE13">
            <v>44561</v>
          </cell>
          <cell r="BF13" t="str">
            <v># de procesos contractuales con notas registradas de riesgos en el aplicativo ORFEO trimestrales / # contratos suscritos en el trimestre</v>
          </cell>
        </row>
        <row r="14">
          <cell r="BB14" t="str">
            <v>Verificar y mantener el seguimiento de los riesgos asociados a cada proceso de contratación</v>
          </cell>
          <cell r="BC14" t="str">
            <v>actas registradas para la aprobación de la matriz de riesgos de los procesos contractuales</v>
          </cell>
          <cell r="BD14" t="str">
            <v>Líder del "Equipo precontractual y de estructuración"</v>
          </cell>
          <cell r="BE14">
            <v>44561</v>
          </cell>
          <cell r="BF14" t="str">
            <v># de actas registradas para la aprobación de la matriz de riesgos de los procesos contractuales / # contratos suscritos en el trimestre</v>
          </cell>
        </row>
        <row r="15">
          <cell r="D15" t="str">
            <v>Pérdida de la documentación asociada a los procesos de contratación</v>
          </cell>
          <cell r="AZ15" t="str">
            <v>Riesgo moderado</v>
          </cell>
          <cell r="BB15" t="str">
            <v>Formato de referencia cruzada diligenciado de cada proceso contractual</v>
          </cell>
          <cell r="BC15" t="str">
            <v xml:space="preserve">Formato de referencia cruzada </v>
          </cell>
          <cell r="BD15" t="str">
            <v>profesional designado</v>
          </cell>
          <cell r="BE15">
            <v>44561</v>
          </cell>
          <cell r="BF15" t="str">
            <v># registros de formatos de referencias cruzadas</v>
          </cell>
        </row>
        <row r="16">
          <cell r="BB16" t="str">
            <v>Mantener actualizada la base de datos del proceso GCON</v>
          </cell>
          <cell r="BC16" t="str">
            <v>base de datos actualizada</v>
          </cell>
          <cell r="BD16" t="str">
            <v>Servidor público o contratistas encargado  de la base de datos de contratos</v>
          </cell>
          <cell r="BE16">
            <v>44561</v>
          </cell>
          <cell r="BF16" t="str">
            <v>Una Base de Datos de Procesos Contractuales actualizada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efreshError="1">
        <row r="4">
          <cell r="B4" t="str">
            <v>Direccionamiento estratégico e innovación</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366" t="s">
        <v>0</v>
      </c>
      <c r="D2" s="388" t="s">
        <v>1</v>
      </c>
      <c r="E2" s="389"/>
      <c r="F2" s="389"/>
      <c r="G2" s="389"/>
      <c r="H2" s="389"/>
      <c r="I2" s="389"/>
      <c r="J2" s="389"/>
      <c r="K2" s="389"/>
      <c r="L2" s="389"/>
      <c r="M2" s="389"/>
      <c r="N2" s="389"/>
      <c r="O2" s="389"/>
      <c r="P2" s="389"/>
      <c r="Q2" s="389"/>
      <c r="R2" s="389"/>
      <c r="S2" s="389"/>
      <c r="T2" s="389"/>
      <c r="U2" s="389"/>
      <c r="V2" s="390"/>
    </row>
    <row r="3" spans="3:22" ht="15" customHeight="1" x14ac:dyDescent="0.25">
      <c r="C3" s="367"/>
      <c r="D3" s="378" t="s">
        <v>2</v>
      </c>
      <c r="E3" s="379"/>
      <c r="F3" s="379"/>
      <c r="G3" s="379"/>
      <c r="H3" s="379"/>
      <c r="I3" s="379"/>
      <c r="J3" s="379"/>
      <c r="K3" s="380"/>
      <c r="L3" s="369" t="s">
        <v>3</v>
      </c>
      <c r="M3" s="370"/>
      <c r="N3" s="370"/>
      <c r="O3" s="370"/>
      <c r="P3" s="370"/>
      <c r="Q3" s="370"/>
      <c r="R3" s="370"/>
      <c r="S3" s="370"/>
      <c r="T3" s="371"/>
      <c r="U3" s="397" t="s">
        <v>4</v>
      </c>
      <c r="V3" s="398"/>
    </row>
    <row r="4" spans="3:22" ht="30" customHeight="1" x14ac:dyDescent="0.25">
      <c r="C4" s="367"/>
      <c r="D4" s="403" t="s">
        <v>5</v>
      </c>
      <c r="E4" s="375" t="s">
        <v>6</v>
      </c>
      <c r="F4" s="391" t="s">
        <v>7</v>
      </c>
      <c r="G4" s="392"/>
      <c r="H4" s="392"/>
      <c r="I4" s="393"/>
      <c r="J4" s="375" t="s">
        <v>8</v>
      </c>
      <c r="K4" s="375" t="s">
        <v>9</v>
      </c>
      <c r="L4" s="372" t="s">
        <v>10</v>
      </c>
      <c r="M4" s="372" t="s">
        <v>11</v>
      </c>
      <c r="N4" s="372" t="s">
        <v>12</v>
      </c>
      <c r="O4" s="381" t="s">
        <v>13</v>
      </c>
      <c r="P4" s="382"/>
      <c r="Q4" s="372" t="s">
        <v>12</v>
      </c>
      <c r="R4" s="383" t="s">
        <v>14</v>
      </c>
      <c r="S4" s="384"/>
      <c r="T4" s="372" t="s">
        <v>12</v>
      </c>
      <c r="U4" s="399"/>
      <c r="V4" s="400"/>
    </row>
    <row r="5" spans="3:22" ht="15" customHeight="1" x14ac:dyDescent="0.25">
      <c r="C5" s="367"/>
      <c r="D5" s="404"/>
      <c r="E5" s="376"/>
      <c r="F5" s="394"/>
      <c r="G5" s="395"/>
      <c r="H5" s="395"/>
      <c r="I5" s="396"/>
      <c r="J5" s="376"/>
      <c r="K5" s="376"/>
      <c r="L5" s="373"/>
      <c r="M5" s="373"/>
      <c r="N5" s="373"/>
      <c r="O5" s="381" t="s">
        <v>15</v>
      </c>
      <c r="P5" s="382"/>
      <c r="Q5" s="373"/>
      <c r="R5" s="385"/>
      <c r="S5" s="386"/>
      <c r="T5" s="373"/>
      <c r="U5" s="401"/>
      <c r="V5" s="402"/>
    </row>
    <row r="6" spans="3:22" ht="25.5" x14ac:dyDescent="0.25">
      <c r="C6" s="368"/>
      <c r="D6" s="405"/>
      <c r="E6" s="377"/>
      <c r="F6" s="4" t="s">
        <v>16</v>
      </c>
      <c r="G6" s="4" t="s">
        <v>17</v>
      </c>
      <c r="H6" s="4" t="s">
        <v>18</v>
      </c>
      <c r="I6" s="4" t="s">
        <v>19</v>
      </c>
      <c r="J6" s="377"/>
      <c r="K6" s="377"/>
      <c r="L6" s="374"/>
      <c r="M6" s="374"/>
      <c r="N6" s="374"/>
      <c r="O6" s="39" t="s">
        <v>20</v>
      </c>
      <c r="P6" s="39" t="s">
        <v>21</v>
      </c>
      <c r="Q6" s="374"/>
      <c r="R6" s="39" t="s">
        <v>22</v>
      </c>
      <c r="S6" s="39" t="s">
        <v>23</v>
      </c>
      <c r="T6" s="374"/>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387"/>
      <c r="E24" s="387"/>
      <c r="F24" s="387"/>
      <c r="G24" s="387"/>
      <c r="H24" s="387"/>
      <c r="I24" s="387"/>
      <c r="J24" s="387"/>
      <c r="K24" s="387"/>
      <c r="L24" s="387"/>
      <c r="M24" s="387"/>
      <c r="N24" s="387"/>
      <c r="O24" s="387"/>
      <c r="P24" s="387"/>
      <c r="Q24" s="387"/>
      <c r="R24" s="387"/>
      <c r="S24" s="387"/>
      <c r="T24" s="387"/>
      <c r="U24" s="387"/>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
  <sheetViews>
    <sheetView tabSelected="1" topLeftCell="A6" zoomScale="60" zoomScaleNormal="60" zoomScaleSheetLayoutView="70" zoomScalePageLayoutView="30" workbookViewId="0">
      <selection activeCell="N16" sqref="N16"/>
    </sheetView>
  </sheetViews>
  <sheetFormatPr baseColWidth="10" defaultColWidth="10.140625" defaultRowHeight="14.25" x14ac:dyDescent="0.25"/>
  <cols>
    <col min="1" max="1" width="2" style="41" customWidth="1"/>
    <col min="2" max="2" width="39.5703125" style="41" customWidth="1"/>
    <col min="3" max="3" width="39.5703125" style="41" hidden="1" customWidth="1"/>
    <col min="4" max="4" width="49.28515625" style="41" customWidth="1"/>
    <col min="5" max="5" width="34.5703125" style="41" hidden="1" customWidth="1"/>
    <col min="6" max="6" width="25.7109375" style="41" customWidth="1"/>
    <col min="7" max="7" width="14.42578125" style="41" hidden="1" customWidth="1"/>
    <col min="8" max="8" width="29.85546875" style="41" customWidth="1"/>
    <col min="9" max="9" width="23.140625" style="41" hidden="1" customWidth="1"/>
    <col min="10" max="10" width="127.28515625" style="41" customWidth="1"/>
    <col min="11" max="11" width="53" style="41" hidden="1" customWidth="1"/>
    <col min="12" max="12" width="33.140625" style="41" customWidth="1"/>
    <col min="13" max="13" width="33.140625" style="41" hidden="1" customWidth="1"/>
    <col min="14" max="14" width="32.5703125" style="41" customWidth="1"/>
    <col min="15" max="15" width="32.5703125" style="41" hidden="1" customWidth="1"/>
    <col min="16" max="16" width="71.85546875" style="41" customWidth="1"/>
    <col min="17" max="17" width="71.85546875" style="41" hidden="1" customWidth="1"/>
    <col min="18" max="18" width="2.140625" style="41" customWidth="1"/>
    <col min="19" max="16384" width="10.140625" style="41"/>
  </cols>
  <sheetData>
    <row r="1" spans="1:21" hidden="1" x14ac:dyDescent="0.25">
      <c r="B1" s="41" t="s">
        <v>43</v>
      </c>
      <c r="H1" s="41" t="s">
        <v>43</v>
      </c>
      <c r="L1" s="41" t="s">
        <v>44</v>
      </c>
    </row>
    <row r="2" spans="1:21" hidden="1" x14ac:dyDescent="0.25">
      <c r="B2" s="41" t="s">
        <v>0</v>
      </c>
      <c r="H2" s="41" t="s">
        <v>0</v>
      </c>
      <c r="L2" s="41" t="s">
        <v>45</v>
      </c>
    </row>
    <row r="3" spans="1:21" hidden="1" x14ac:dyDescent="0.25">
      <c r="B3" s="41" t="s">
        <v>46</v>
      </c>
      <c r="H3" s="41" t="s">
        <v>47</v>
      </c>
      <c r="L3" s="41" t="s">
        <v>48</v>
      </c>
    </row>
    <row r="4" spans="1:21" hidden="1" x14ac:dyDescent="0.25">
      <c r="H4" s="41" t="s">
        <v>49</v>
      </c>
    </row>
    <row r="5" spans="1:21" hidden="1" x14ac:dyDescent="0.25">
      <c r="H5" s="41" t="s">
        <v>50</v>
      </c>
    </row>
    <row r="6" spans="1:21" s="75" customFormat="1" ht="12.75" x14ac:dyDescent="0.2">
      <c r="B6" s="76"/>
      <c r="C6" s="76"/>
      <c r="N6" s="77"/>
      <c r="O6" s="77"/>
      <c r="P6" s="77"/>
      <c r="Q6" s="77"/>
    </row>
    <row r="7" spans="1:21" s="78" customFormat="1" ht="62.25" customHeight="1" x14ac:dyDescent="0.25">
      <c r="A7" s="75"/>
      <c r="B7" s="430"/>
      <c r="C7" s="138"/>
      <c r="D7" s="431" t="s">
        <v>51</v>
      </c>
      <c r="E7" s="431"/>
      <c r="F7" s="431"/>
      <c r="G7" s="431"/>
      <c r="H7" s="431"/>
      <c r="I7" s="431"/>
      <c r="J7" s="431"/>
      <c r="K7" s="431"/>
      <c r="L7" s="431"/>
      <c r="M7" s="431"/>
      <c r="N7" s="431"/>
      <c r="O7" s="431"/>
      <c r="P7" s="431"/>
      <c r="Q7" s="86"/>
      <c r="R7" s="75"/>
      <c r="S7" s="75"/>
      <c r="T7" s="75"/>
      <c r="U7" s="75"/>
    </row>
    <row r="8" spans="1:21" s="78" customFormat="1" ht="24" customHeight="1" x14ac:dyDescent="0.25">
      <c r="A8" s="75"/>
      <c r="B8" s="430"/>
      <c r="C8" s="138"/>
      <c r="D8" s="432" t="s">
        <v>52</v>
      </c>
      <c r="E8" s="432"/>
      <c r="F8" s="432"/>
      <c r="G8" s="432"/>
      <c r="H8" s="432"/>
      <c r="I8" s="432"/>
      <c r="J8" s="432"/>
      <c r="K8" s="139"/>
      <c r="L8" s="432" t="s">
        <v>53</v>
      </c>
      <c r="M8" s="432"/>
      <c r="N8" s="432"/>
      <c r="O8" s="432"/>
      <c r="P8" s="432"/>
      <c r="Q8" s="87"/>
      <c r="R8" s="75"/>
      <c r="S8" s="75"/>
      <c r="T8" s="75"/>
      <c r="U8" s="75"/>
    </row>
    <row r="9" spans="1:21" s="78" customFormat="1" ht="24" customHeight="1" x14ac:dyDescent="0.25">
      <c r="A9" s="75"/>
      <c r="B9" s="430"/>
      <c r="C9" s="138"/>
      <c r="D9" s="433" t="s">
        <v>54</v>
      </c>
      <c r="E9" s="433"/>
      <c r="F9" s="433"/>
      <c r="G9" s="433"/>
      <c r="H9" s="433"/>
      <c r="I9" s="433"/>
      <c r="J9" s="433"/>
      <c r="K9" s="433"/>
      <c r="L9" s="433"/>
      <c r="M9" s="433"/>
      <c r="N9" s="433"/>
      <c r="O9" s="433"/>
      <c r="P9" s="433"/>
      <c r="Q9" s="88"/>
      <c r="R9" s="75"/>
      <c r="S9" s="75"/>
      <c r="T9" s="75"/>
      <c r="U9" s="75"/>
    </row>
    <row r="10" spans="1:21" s="78" customFormat="1" ht="18.75" customHeight="1" x14ac:dyDescent="0.25">
      <c r="A10" s="75"/>
      <c r="B10" s="429"/>
      <c r="C10" s="429"/>
      <c r="D10" s="429"/>
      <c r="E10" s="429"/>
      <c r="F10" s="429"/>
      <c r="G10" s="429"/>
      <c r="H10" s="429"/>
      <c r="I10" s="429"/>
      <c r="J10" s="429"/>
      <c r="K10" s="429"/>
      <c r="L10" s="429"/>
      <c r="M10" s="429"/>
      <c r="N10" s="429"/>
      <c r="O10" s="429"/>
      <c r="P10" s="429"/>
      <c r="Q10" s="89"/>
      <c r="R10" s="75"/>
      <c r="S10" s="75"/>
      <c r="T10" s="75"/>
      <c r="U10" s="75"/>
    </row>
    <row r="11" spans="1:21" ht="20.25" x14ac:dyDescent="0.25">
      <c r="B11" s="414" t="s">
        <v>55</v>
      </c>
      <c r="C11" s="415"/>
      <c r="D11" s="415"/>
      <c r="E11" s="415"/>
      <c r="F11" s="415"/>
      <c r="G11" s="415"/>
      <c r="H11" s="415"/>
      <c r="I11" s="415"/>
      <c r="J11" s="415"/>
      <c r="K11" s="415"/>
      <c r="L11" s="415"/>
      <c r="M11" s="415"/>
      <c r="N11" s="415"/>
      <c r="O11" s="415"/>
      <c r="P11" s="416"/>
      <c r="Q11" s="90"/>
    </row>
    <row r="12" spans="1:21" ht="22.5" customHeight="1" x14ac:dyDescent="0.25">
      <c r="B12" s="149" t="s">
        <v>56</v>
      </c>
      <c r="C12" s="149"/>
      <c r="D12" s="417" t="s">
        <v>57</v>
      </c>
      <c r="E12" s="418"/>
      <c r="F12" s="418"/>
      <c r="G12" s="418"/>
      <c r="H12" s="418"/>
      <c r="I12" s="418"/>
      <c r="J12" s="418"/>
      <c r="K12" s="418"/>
      <c r="L12" s="418"/>
      <c r="M12" s="418"/>
      <c r="N12" s="418"/>
      <c r="O12" s="418"/>
      <c r="P12" s="419"/>
      <c r="Q12" s="91"/>
    </row>
    <row r="13" spans="1:21" ht="49.5" customHeight="1" x14ac:dyDescent="0.25">
      <c r="B13" s="149" t="s">
        <v>58</v>
      </c>
      <c r="C13" s="149"/>
      <c r="D13" s="420" t="s">
        <v>59</v>
      </c>
      <c r="E13" s="421"/>
      <c r="F13" s="421"/>
      <c r="G13" s="421"/>
      <c r="H13" s="421"/>
      <c r="I13" s="421"/>
      <c r="J13" s="421"/>
      <c r="K13" s="421"/>
      <c r="L13" s="421"/>
      <c r="M13" s="421"/>
      <c r="N13" s="421"/>
      <c r="O13" s="421"/>
      <c r="P13" s="422"/>
      <c r="Q13" s="92"/>
    </row>
    <row r="14" spans="1:21" ht="39.75" customHeight="1" x14ac:dyDescent="0.25">
      <c r="B14" s="423" t="s">
        <v>323</v>
      </c>
      <c r="C14" s="424"/>
      <c r="D14" s="424"/>
      <c r="E14" s="424"/>
      <c r="F14" s="424"/>
      <c r="G14" s="424"/>
      <c r="H14" s="424"/>
      <c r="I14" s="424"/>
      <c r="J14" s="425"/>
      <c r="K14" s="140"/>
      <c r="L14" s="426" t="s">
        <v>61</v>
      </c>
      <c r="M14" s="426"/>
      <c r="N14" s="427"/>
      <c r="O14" s="141"/>
      <c r="P14" s="428" t="s">
        <v>62</v>
      </c>
      <c r="Q14" s="117"/>
    </row>
    <row r="15" spans="1:21" s="74" customFormat="1" ht="92.25" customHeight="1" x14ac:dyDescent="0.25">
      <c r="B15" s="118" t="s">
        <v>63</v>
      </c>
      <c r="C15" s="118"/>
      <c r="D15" s="118" t="s">
        <v>64</v>
      </c>
      <c r="E15" s="118"/>
      <c r="F15" s="119" t="s">
        <v>65</v>
      </c>
      <c r="G15" s="119"/>
      <c r="H15" s="118" t="s">
        <v>66</v>
      </c>
      <c r="I15" s="120"/>
      <c r="J15" s="121" t="s">
        <v>67</v>
      </c>
      <c r="K15" s="122"/>
      <c r="L15" s="123" t="s">
        <v>68</v>
      </c>
      <c r="M15" s="123"/>
      <c r="N15" s="124" t="s">
        <v>69</v>
      </c>
      <c r="O15" s="124"/>
      <c r="P15" s="428"/>
      <c r="Q15" s="117"/>
    </row>
    <row r="16" spans="1:21" s="159" customFormat="1" ht="409.5" customHeight="1" x14ac:dyDescent="0.25">
      <c r="B16" s="163" t="s">
        <v>173</v>
      </c>
      <c r="C16" s="204"/>
      <c r="D16" s="163" t="s">
        <v>71</v>
      </c>
      <c r="E16" s="205"/>
      <c r="F16" s="338" t="s">
        <v>174</v>
      </c>
      <c r="G16" s="160" t="s">
        <v>77</v>
      </c>
      <c r="H16" s="157" t="s">
        <v>72</v>
      </c>
      <c r="I16" s="162" t="s">
        <v>81</v>
      </c>
      <c r="J16" s="335" t="s">
        <v>324</v>
      </c>
      <c r="K16" s="158" t="s">
        <v>83</v>
      </c>
      <c r="L16" s="172" t="s">
        <v>43</v>
      </c>
      <c r="M16" s="173" t="s">
        <v>43</v>
      </c>
      <c r="N16" s="174" t="s">
        <v>50</v>
      </c>
      <c r="O16" s="175" t="s">
        <v>47</v>
      </c>
      <c r="P16" s="176" t="s">
        <v>327</v>
      </c>
      <c r="Q16" s="161" t="s">
        <v>84</v>
      </c>
    </row>
    <row r="17" spans="2:19" s="159" customFormat="1" ht="291" customHeight="1" x14ac:dyDescent="0.25">
      <c r="B17" s="202" t="s">
        <v>173</v>
      </c>
      <c r="C17" s="203" t="s">
        <v>86</v>
      </c>
      <c r="D17" s="155" t="s">
        <v>71</v>
      </c>
      <c r="E17" s="336"/>
      <c r="F17" s="178" t="s">
        <v>45</v>
      </c>
      <c r="G17" s="337" t="s">
        <v>77</v>
      </c>
      <c r="H17" s="113" t="s">
        <v>176</v>
      </c>
      <c r="I17" s="207" t="s">
        <v>88</v>
      </c>
      <c r="J17" s="113" t="s">
        <v>325</v>
      </c>
      <c r="K17" s="209" t="s">
        <v>90</v>
      </c>
      <c r="L17" s="210" t="s">
        <v>43</v>
      </c>
      <c r="M17" s="210" t="s">
        <v>43</v>
      </c>
      <c r="N17" s="211" t="s">
        <v>49</v>
      </c>
      <c r="O17" s="212" t="s">
        <v>47</v>
      </c>
      <c r="P17" s="114" t="s">
        <v>326</v>
      </c>
      <c r="Q17" s="161" t="s">
        <v>91</v>
      </c>
    </row>
    <row r="18" spans="2:19" s="159" customFormat="1" ht="193.5" hidden="1" customHeight="1" x14ac:dyDescent="0.25">
      <c r="B18" s="247" t="s">
        <v>178</v>
      </c>
      <c r="C18" s="235"/>
      <c r="D18" s="236" t="s">
        <v>179</v>
      </c>
      <c r="E18" s="235"/>
      <c r="F18" s="237" t="s">
        <v>44</v>
      </c>
      <c r="G18" s="238"/>
      <c r="H18" s="239" t="s">
        <v>180</v>
      </c>
      <c r="I18" s="240"/>
      <c r="J18" s="239" t="s">
        <v>182</v>
      </c>
      <c r="K18" s="241"/>
      <c r="L18" s="242"/>
      <c r="M18" s="242"/>
      <c r="N18" s="243"/>
      <c r="O18" s="244"/>
      <c r="P18" s="245" t="s">
        <v>191</v>
      </c>
      <c r="Q18" s="208"/>
    </row>
    <row r="19" spans="2:19" s="159" customFormat="1" ht="193.5" hidden="1" customHeight="1" x14ac:dyDescent="0.25">
      <c r="B19" s="247" t="s">
        <v>178</v>
      </c>
      <c r="C19" s="235"/>
      <c r="D19" s="236" t="s">
        <v>179</v>
      </c>
      <c r="E19" s="235"/>
      <c r="F19" s="237" t="s">
        <v>44</v>
      </c>
      <c r="G19" s="238"/>
      <c r="H19" s="239" t="s">
        <v>181</v>
      </c>
      <c r="I19" s="240"/>
      <c r="J19" s="239" t="s">
        <v>183</v>
      </c>
      <c r="K19" s="241"/>
      <c r="L19" s="242"/>
      <c r="M19" s="242"/>
      <c r="N19" s="243"/>
      <c r="O19" s="244"/>
      <c r="P19" s="245" t="s">
        <v>191</v>
      </c>
      <c r="Q19" s="208"/>
    </row>
    <row r="20" spans="2:19" s="159" customFormat="1" ht="193.5" hidden="1" customHeight="1" x14ac:dyDescent="0.25">
      <c r="B20" s="247" t="s">
        <v>184</v>
      </c>
      <c r="C20" s="235"/>
      <c r="D20" s="236" t="s">
        <v>185</v>
      </c>
      <c r="E20" s="235"/>
      <c r="F20" s="237" t="s">
        <v>44</v>
      </c>
      <c r="G20" s="238"/>
      <c r="H20" s="239" t="s">
        <v>186</v>
      </c>
      <c r="I20" s="240"/>
      <c r="J20" s="239" t="s">
        <v>188</v>
      </c>
      <c r="K20" s="241"/>
      <c r="L20" s="242"/>
      <c r="M20" s="242"/>
      <c r="N20" s="243"/>
      <c r="O20" s="244"/>
      <c r="P20" s="245" t="s">
        <v>191</v>
      </c>
      <c r="Q20" s="208"/>
    </row>
    <row r="21" spans="2:19" s="159" customFormat="1" ht="232.5" hidden="1" customHeight="1" x14ac:dyDescent="0.25">
      <c r="B21" s="236" t="s">
        <v>184</v>
      </c>
      <c r="C21" s="244"/>
      <c r="D21" s="236" t="s">
        <v>185</v>
      </c>
      <c r="E21" s="244"/>
      <c r="F21" s="244" t="s">
        <v>44</v>
      </c>
      <c r="G21" s="244"/>
      <c r="H21" s="239" t="s">
        <v>187</v>
      </c>
      <c r="I21" s="239"/>
      <c r="J21" s="239" t="s">
        <v>189</v>
      </c>
      <c r="K21" s="246"/>
      <c r="L21" s="242"/>
      <c r="M21" s="242"/>
      <c r="N21" s="243"/>
      <c r="O21" s="244"/>
      <c r="P21" s="245" t="s">
        <v>191</v>
      </c>
      <c r="Q21" s="182"/>
    </row>
    <row r="22" spans="2:19" ht="94.5" customHeight="1" x14ac:dyDescent="0.25">
      <c r="B22" s="248" t="s">
        <v>95</v>
      </c>
      <c r="C22" s="177"/>
      <c r="D22" s="408" t="s">
        <v>201</v>
      </c>
      <c r="E22" s="409"/>
      <c r="F22" s="409"/>
      <c r="G22" s="409"/>
      <c r="H22" s="409"/>
      <c r="I22" s="409"/>
      <c r="J22" s="409"/>
      <c r="K22" s="409"/>
      <c r="L22" s="409"/>
      <c r="M22" s="409"/>
      <c r="N22" s="409"/>
      <c r="O22" s="409"/>
      <c r="P22" s="410"/>
      <c r="Q22" s="126"/>
    </row>
    <row r="23" spans="2:19" ht="12" customHeight="1" x14ac:dyDescent="0.25">
      <c r="B23" s="125"/>
      <c r="C23" s="125"/>
      <c r="D23" s="125"/>
      <c r="E23" s="125"/>
      <c r="F23" s="125"/>
      <c r="G23" s="125"/>
      <c r="H23" s="125"/>
      <c r="I23" s="125"/>
      <c r="J23" s="125"/>
      <c r="K23" s="125"/>
      <c r="L23" s="125"/>
      <c r="M23" s="125"/>
      <c r="N23" s="125"/>
      <c r="O23" s="125"/>
      <c r="P23" s="125"/>
      <c r="Q23" s="125"/>
    </row>
    <row r="24" spans="2:19" ht="57" customHeight="1" x14ac:dyDescent="0.25">
      <c r="B24" s="249" t="s">
        <v>96</v>
      </c>
      <c r="C24" s="107"/>
      <c r="D24" s="411" t="s">
        <v>192</v>
      </c>
      <c r="E24" s="412"/>
      <c r="F24" s="412"/>
      <c r="G24" s="412"/>
      <c r="H24" s="412"/>
      <c r="I24" s="412"/>
      <c r="J24" s="412"/>
      <c r="K24" s="412"/>
      <c r="L24" s="413"/>
      <c r="M24" s="148"/>
      <c r="N24" s="250" t="s">
        <v>195</v>
      </c>
      <c r="O24" s="143"/>
      <c r="P24" s="251">
        <v>44518</v>
      </c>
      <c r="Q24" s="126"/>
    </row>
    <row r="25" spans="2:19" ht="61.5" customHeight="1" x14ac:dyDescent="0.25">
      <c r="B25" s="250" t="s">
        <v>97</v>
      </c>
      <c r="C25" s="142"/>
      <c r="D25" s="406" t="s">
        <v>194</v>
      </c>
      <c r="E25" s="406"/>
      <c r="F25" s="406"/>
      <c r="G25" s="142"/>
      <c r="H25" s="407" t="s">
        <v>193</v>
      </c>
      <c r="I25" s="407"/>
      <c r="J25" s="407"/>
      <c r="K25" s="142"/>
      <c r="L25" s="249" t="s">
        <v>98</v>
      </c>
      <c r="M25" s="142"/>
      <c r="N25" s="407" t="s">
        <v>165</v>
      </c>
      <c r="O25" s="407"/>
      <c r="P25" s="407"/>
      <c r="Q25" s="127"/>
      <c r="R25" s="43"/>
      <c r="S25" s="43"/>
    </row>
    <row r="26" spans="2:19" ht="12.75" customHeight="1" x14ac:dyDescent="0.25">
      <c r="B26" s="128"/>
      <c r="C26" s="128"/>
      <c r="D26" s="128"/>
      <c r="E26" s="128"/>
      <c r="F26" s="125"/>
      <c r="G26" s="125"/>
      <c r="H26" s="125"/>
      <c r="I26" s="125"/>
      <c r="J26" s="125"/>
      <c r="K26" s="125"/>
      <c r="L26" s="125"/>
      <c r="M26" s="125"/>
      <c r="N26" s="129"/>
      <c r="O26" s="129"/>
      <c r="P26" s="129"/>
      <c r="Q26" s="129"/>
    </row>
    <row r="27" spans="2:19" ht="15" customHeight="1" x14ac:dyDescent="0.25">
      <c r="B27" s="128" t="s">
        <v>196</v>
      </c>
      <c r="C27" s="128"/>
      <c r="D27" s="128"/>
      <c r="E27" s="128"/>
      <c r="F27" s="128"/>
      <c r="G27" s="128"/>
      <c r="H27" s="130"/>
      <c r="I27" s="130"/>
      <c r="J27" s="130"/>
      <c r="K27" s="130"/>
      <c r="L27" s="130"/>
      <c r="M27" s="130"/>
      <c r="N27" s="129"/>
      <c r="O27" s="129"/>
      <c r="P27" s="129"/>
      <c r="Q27" s="129"/>
    </row>
    <row r="28" spans="2:19" x14ac:dyDescent="0.25">
      <c r="B28" s="125"/>
      <c r="C28" s="125"/>
      <c r="D28" s="125"/>
      <c r="E28" s="125"/>
      <c r="F28" s="125"/>
      <c r="G28" s="125"/>
      <c r="H28" s="125"/>
      <c r="I28" s="125"/>
      <c r="J28" s="125"/>
      <c r="K28" s="125"/>
      <c r="L28" s="125"/>
      <c r="M28" s="125"/>
      <c r="N28" s="125"/>
      <c r="O28" s="125"/>
      <c r="P28" s="125"/>
      <c r="Q28" s="125"/>
    </row>
    <row r="29" spans="2:19" x14ac:dyDescent="0.25">
      <c r="B29" s="125"/>
      <c r="C29" s="125"/>
      <c r="D29" s="125"/>
      <c r="E29" s="125"/>
      <c r="F29" s="125"/>
      <c r="G29" s="125"/>
      <c r="H29" s="125"/>
      <c r="I29" s="125"/>
      <c r="J29" s="125"/>
      <c r="K29" s="125"/>
      <c r="L29" s="125"/>
      <c r="M29" s="125"/>
      <c r="N29" s="125"/>
      <c r="O29" s="125"/>
      <c r="P29" s="125"/>
      <c r="Q29" s="125"/>
    </row>
    <row r="30" spans="2:19" x14ac:dyDescent="0.25">
      <c r="B30" s="125"/>
      <c r="C30" s="125"/>
      <c r="D30" s="125"/>
      <c r="E30" s="125"/>
      <c r="F30" s="125"/>
      <c r="G30" s="125"/>
      <c r="H30" s="125"/>
      <c r="I30" s="125"/>
      <c r="J30" s="125"/>
      <c r="K30" s="125"/>
      <c r="L30" s="125"/>
      <c r="M30" s="125"/>
      <c r="N30" s="125"/>
      <c r="O30" s="125"/>
      <c r="P30" s="125"/>
      <c r="Q30" s="125"/>
    </row>
    <row r="31" spans="2:19" x14ac:dyDescent="0.25">
      <c r="B31" s="125"/>
      <c r="C31" s="125"/>
      <c r="D31" s="125"/>
      <c r="E31" s="125"/>
      <c r="F31" s="125"/>
      <c r="G31" s="125"/>
      <c r="H31" s="125"/>
      <c r="I31" s="125"/>
      <c r="J31" s="125"/>
      <c r="K31" s="125"/>
      <c r="L31" s="125"/>
      <c r="M31" s="125"/>
      <c r="N31" s="125"/>
      <c r="O31" s="125"/>
      <c r="P31" s="125"/>
      <c r="Q31" s="125"/>
    </row>
    <row r="32" spans="2:19" x14ac:dyDescent="0.25">
      <c r="B32" s="125"/>
      <c r="C32" s="125"/>
      <c r="D32" s="125"/>
      <c r="E32" s="125"/>
      <c r="F32" s="125"/>
      <c r="G32" s="125"/>
      <c r="H32" s="125"/>
      <c r="I32" s="125"/>
      <c r="J32" s="125"/>
      <c r="K32" s="125"/>
      <c r="L32" s="125"/>
      <c r="M32" s="125"/>
      <c r="N32" s="125"/>
      <c r="O32" s="125"/>
      <c r="P32" s="125"/>
      <c r="Q32" s="125"/>
    </row>
    <row r="33" spans="2:17" x14ac:dyDescent="0.25">
      <c r="B33" s="125"/>
      <c r="C33" s="125"/>
      <c r="D33" s="125"/>
      <c r="E33" s="125"/>
      <c r="F33" s="125"/>
      <c r="G33" s="125"/>
      <c r="H33" s="125"/>
      <c r="I33" s="125"/>
      <c r="J33" s="125"/>
      <c r="K33" s="125"/>
      <c r="L33" s="125"/>
      <c r="M33" s="125"/>
      <c r="N33" s="125"/>
      <c r="O33" s="125"/>
      <c r="P33" s="125"/>
      <c r="Q33" s="125"/>
    </row>
  </sheetData>
  <mergeCells count="17">
    <mergeCell ref="B10:P10"/>
    <mergeCell ref="B7:B9"/>
    <mergeCell ref="D7:P7"/>
    <mergeCell ref="D8:J8"/>
    <mergeCell ref="L8:P8"/>
    <mergeCell ref="D9:P9"/>
    <mergeCell ref="B11:P11"/>
    <mergeCell ref="D12:P12"/>
    <mergeCell ref="D13:P13"/>
    <mergeCell ref="B14:J14"/>
    <mergeCell ref="L14:N14"/>
    <mergeCell ref="P14:P15"/>
    <mergeCell ref="D25:F25"/>
    <mergeCell ref="H25:J25"/>
    <mergeCell ref="N25:P25"/>
    <mergeCell ref="D22:P22"/>
    <mergeCell ref="D24:L24"/>
  </mergeCells>
  <dataValidations count="9">
    <dataValidation type="list" allowBlank="1" showInputMessage="1" showErrorMessage="1" sqref="F17:F20">
      <formula1>$L$1:$L$3</formula1>
    </dataValidation>
    <dataValidation allowBlank="1" showInputMessage="1" showErrorMessage="1" prompt="La descripción del riesgo se puede realizar a través de estas preguntas:_x000a_¿Qué puede suceder?_x000a_¿Cómo puede suceder?_x000a_¿Qué consecuencias tendría su materialización?" sqref="D21 D16:D2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6:B2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I17:I20 H16:H20 H21:I21"/>
    <dataValidation allowBlank="1" showInputMessage="1" showErrorMessage="1" prompt="Para cada causa debe existir un control" sqref="J16:J21"/>
    <dataValidation type="list" allowBlank="1" showInputMessage="1" showErrorMessage="1" sqref="N16:N21">
      <formula1>$H$1:$H$5</formula1>
    </dataValidation>
    <dataValidation type="list" allowBlank="1" showInputMessage="1" showErrorMessage="1" sqref="L16:L21">
      <formula1>$B$1:$B$3</formula1>
    </dataValidation>
    <dataValidation type="list" allowBlank="1" showInputMessage="1" showErrorMessage="1" sqref="M16:M21">
      <formula1>$A$1:$A$3</formula1>
    </dataValidation>
    <dataValidation type="list" allowBlank="1" showInputMessage="1" showErrorMessage="1" sqref="O16:O21">
      <formula1>$C$1:$C$4</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L59"/>
  <sheetViews>
    <sheetView topLeftCell="G15" zoomScale="70" zoomScaleNormal="70" zoomScaleSheetLayoutView="50" zoomScalePageLayoutView="40" workbookViewId="0">
      <selection activeCell="U16" sqref="U16"/>
    </sheetView>
  </sheetViews>
  <sheetFormatPr baseColWidth="10" defaultColWidth="3.42578125" defaultRowHeight="14.25" zeroHeight="1" x14ac:dyDescent="0.25"/>
  <cols>
    <col min="1" max="1" width="4.42578125" style="41" customWidth="1"/>
    <col min="2" max="2" width="25.5703125" style="41" customWidth="1"/>
    <col min="3" max="3" width="15.28515625" style="41" customWidth="1"/>
    <col min="4" max="4" width="27.140625" style="41" customWidth="1"/>
    <col min="5" max="5" width="81.85546875" style="41" customWidth="1"/>
    <col min="6" max="6" width="25.28515625" style="41" customWidth="1"/>
    <col min="7" max="7" width="20.28515625" style="41" customWidth="1"/>
    <col min="8" max="8" width="19.7109375" style="41" customWidth="1"/>
    <col min="9" max="9" width="17.5703125" style="41" customWidth="1"/>
    <col min="10" max="10" width="24.42578125" style="41" customWidth="1"/>
    <col min="11" max="11" width="17.5703125" style="41" customWidth="1"/>
    <col min="12" max="12" width="20" style="41" customWidth="1"/>
    <col min="13" max="13" width="17.7109375" style="41" customWidth="1"/>
    <col min="14" max="14" width="23" style="41" customWidth="1"/>
    <col min="15" max="15" width="17.28515625" style="41" customWidth="1"/>
    <col min="16" max="16" width="27.5703125" style="41" customWidth="1"/>
    <col min="17" max="17" width="17.7109375" style="41" customWidth="1"/>
    <col min="18" max="18" width="17.85546875" style="41" customWidth="1"/>
    <col min="19" max="19" width="17.7109375" style="41" customWidth="1"/>
    <col min="20" max="20" width="23.140625" style="41" customWidth="1"/>
    <col min="21" max="21" width="20.7109375" style="41" customWidth="1"/>
    <col min="22" max="22" width="21.7109375" style="41" customWidth="1"/>
    <col min="23" max="23" width="40.42578125" style="41" customWidth="1"/>
    <col min="24" max="24" width="49.5703125" style="41" hidden="1" customWidth="1"/>
    <col min="25" max="16378" width="3.42578125" style="41" customWidth="1"/>
    <col min="16379" max="16384" width="3.42578125" style="41"/>
  </cols>
  <sheetData>
    <row r="1" spans="1:194" hidden="1" x14ac:dyDescent="0.25">
      <c r="B1" s="63" t="s">
        <v>99</v>
      </c>
      <c r="C1" s="63" t="s">
        <v>100</v>
      </c>
      <c r="D1" s="63" t="s">
        <v>101</v>
      </c>
      <c r="E1" s="63" t="s">
        <v>102</v>
      </c>
      <c r="F1" s="63" t="s">
        <v>103</v>
      </c>
      <c r="G1" s="63" t="s">
        <v>104</v>
      </c>
      <c r="H1" s="63"/>
      <c r="I1" s="63"/>
      <c r="J1" s="41" t="s">
        <v>43</v>
      </c>
      <c r="L1" s="41" t="s">
        <v>43</v>
      </c>
      <c r="N1" s="41" t="s">
        <v>105</v>
      </c>
      <c r="P1" s="41" t="s">
        <v>106</v>
      </c>
    </row>
    <row r="2" spans="1:194" hidden="1" x14ac:dyDescent="0.25">
      <c r="B2" s="63" t="s">
        <v>107</v>
      </c>
      <c r="C2" s="63" t="s">
        <v>108</v>
      </c>
      <c r="D2" s="63" t="s">
        <v>109</v>
      </c>
      <c r="E2" s="63" t="s">
        <v>110</v>
      </c>
      <c r="F2" s="63" t="s">
        <v>111</v>
      </c>
      <c r="G2" s="63" t="s">
        <v>112</v>
      </c>
      <c r="H2" s="63"/>
      <c r="I2" s="63"/>
      <c r="J2" s="41" t="s">
        <v>0</v>
      </c>
      <c r="L2" s="41" t="s">
        <v>0</v>
      </c>
      <c r="N2" s="41" t="s">
        <v>113</v>
      </c>
      <c r="P2" s="41" t="s">
        <v>114</v>
      </c>
    </row>
    <row r="3" spans="1:194" hidden="1" x14ac:dyDescent="0.25">
      <c r="B3" s="63"/>
      <c r="C3" s="63"/>
      <c r="D3" s="63"/>
      <c r="E3" s="63" t="s">
        <v>115</v>
      </c>
      <c r="F3" s="63"/>
      <c r="G3" s="63" t="s">
        <v>116</v>
      </c>
      <c r="H3" s="63"/>
      <c r="I3" s="63"/>
      <c r="J3" s="41" t="s">
        <v>46</v>
      </c>
      <c r="L3" s="41" t="s">
        <v>47</v>
      </c>
      <c r="P3" s="41" t="s">
        <v>117</v>
      </c>
    </row>
    <row r="4" spans="1:194" hidden="1" x14ac:dyDescent="0.25">
      <c r="B4" s="63"/>
      <c r="C4" s="63"/>
      <c r="D4" s="63"/>
      <c r="E4" s="63"/>
      <c r="F4" s="63"/>
      <c r="G4" s="63"/>
      <c r="H4" s="63"/>
      <c r="I4" s="63"/>
      <c r="L4" s="41" t="s">
        <v>49</v>
      </c>
    </row>
    <row r="5" spans="1:194" s="75" customFormat="1" ht="12.75" x14ac:dyDescent="0.2">
      <c r="B5" s="76"/>
      <c r="H5" s="77"/>
      <c r="I5" s="77"/>
    </row>
    <row r="6" spans="1:194" s="78" customFormat="1" ht="62.25" customHeight="1" x14ac:dyDescent="0.2">
      <c r="A6" s="75"/>
      <c r="B6" s="430"/>
      <c r="C6" s="430"/>
      <c r="D6" s="431" t="s">
        <v>51</v>
      </c>
      <c r="E6" s="431"/>
      <c r="F6" s="431"/>
      <c r="G6" s="431"/>
      <c r="H6" s="431"/>
      <c r="I6" s="431"/>
      <c r="J6" s="431"/>
      <c r="K6" s="431"/>
      <c r="L6" s="431"/>
      <c r="M6" s="431"/>
      <c r="N6" s="431"/>
      <c r="O6" s="431"/>
      <c r="P6" s="431"/>
      <c r="Q6" s="431"/>
      <c r="R6" s="431"/>
      <c r="S6" s="431"/>
      <c r="T6" s="431"/>
      <c r="U6" s="431"/>
      <c r="V6" s="431"/>
      <c r="W6" s="431"/>
    </row>
    <row r="7" spans="1:194" s="78" customFormat="1" ht="24" customHeight="1" x14ac:dyDescent="0.2">
      <c r="A7" s="75"/>
      <c r="B7" s="430"/>
      <c r="C7" s="430"/>
      <c r="D7" s="432" t="s">
        <v>52</v>
      </c>
      <c r="E7" s="432"/>
      <c r="F7" s="432"/>
      <c r="G7" s="432"/>
      <c r="H7" s="432"/>
      <c r="I7" s="432"/>
      <c r="J7" s="432"/>
      <c r="K7" s="432"/>
      <c r="L7" s="432"/>
      <c r="M7" s="80"/>
      <c r="N7" s="432" t="s">
        <v>53</v>
      </c>
      <c r="O7" s="432"/>
      <c r="P7" s="432"/>
      <c r="Q7" s="432"/>
      <c r="R7" s="432"/>
      <c r="S7" s="432"/>
      <c r="T7" s="432"/>
      <c r="U7" s="432"/>
      <c r="V7" s="432"/>
      <c r="W7" s="432"/>
    </row>
    <row r="8" spans="1:194" s="78" customFormat="1" ht="24" customHeight="1" x14ac:dyDescent="0.2">
      <c r="A8" s="75"/>
      <c r="B8" s="430"/>
      <c r="C8" s="430"/>
      <c r="D8" s="433" t="s">
        <v>54</v>
      </c>
      <c r="E8" s="433"/>
      <c r="F8" s="433"/>
      <c r="G8" s="433"/>
      <c r="H8" s="433"/>
      <c r="I8" s="433"/>
      <c r="J8" s="433"/>
      <c r="K8" s="433"/>
      <c r="L8" s="433"/>
      <c r="M8" s="433"/>
      <c r="N8" s="433"/>
      <c r="O8" s="433"/>
      <c r="P8" s="433"/>
      <c r="Q8" s="433"/>
      <c r="R8" s="433"/>
      <c r="S8" s="433"/>
      <c r="T8" s="433"/>
      <c r="U8" s="433"/>
      <c r="V8" s="433"/>
      <c r="W8" s="433"/>
    </row>
    <row r="9" spans="1:194" s="78" customFormat="1" ht="18.75" customHeight="1" x14ac:dyDescent="0.25">
      <c r="A9" s="75"/>
      <c r="B9" s="454"/>
      <c r="C9" s="454"/>
      <c r="D9" s="454"/>
      <c r="E9" s="454"/>
      <c r="F9" s="454"/>
      <c r="G9" s="454"/>
      <c r="H9" s="454"/>
      <c r="I9" s="454"/>
      <c r="J9" s="75"/>
      <c r="K9" s="75"/>
      <c r="L9" s="75"/>
      <c r="M9" s="75"/>
    </row>
    <row r="10" spans="1:194" ht="20.25" x14ac:dyDescent="0.25">
      <c r="B10" s="453" t="s">
        <v>118</v>
      </c>
      <c r="C10" s="453"/>
      <c r="D10" s="453"/>
      <c r="E10" s="453"/>
      <c r="F10" s="453"/>
      <c r="G10" s="453"/>
      <c r="H10" s="453"/>
      <c r="I10" s="453"/>
      <c r="J10" s="453"/>
      <c r="K10" s="453"/>
      <c r="L10" s="453"/>
      <c r="M10" s="453"/>
      <c r="N10" s="453"/>
      <c r="O10" s="453"/>
      <c r="P10" s="453"/>
      <c r="Q10" s="453"/>
      <c r="R10" s="453"/>
      <c r="S10" s="453"/>
      <c r="T10" s="453"/>
      <c r="U10" s="453"/>
      <c r="V10" s="453"/>
      <c r="W10" s="453"/>
    </row>
    <row r="11" spans="1:194" s="81" customFormat="1" ht="34.5" customHeight="1" x14ac:dyDescent="0.25">
      <c r="A11" s="41"/>
      <c r="B11" s="436" t="s">
        <v>56</v>
      </c>
      <c r="C11" s="436"/>
      <c r="D11" s="436"/>
      <c r="E11" s="407" t="s">
        <v>57</v>
      </c>
      <c r="F11" s="407"/>
      <c r="G11" s="407"/>
      <c r="H11" s="407"/>
      <c r="I11" s="407"/>
      <c r="J11" s="407"/>
      <c r="K11" s="407"/>
      <c r="L11" s="407"/>
      <c r="M11" s="407"/>
      <c r="N11" s="407"/>
      <c r="O11" s="407"/>
      <c r="P11" s="407"/>
      <c r="Q11" s="407"/>
      <c r="R11" s="407"/>
      <c r="S11" s="407"/>
      <c r="T11" s="407"/>
      <c r="U11" s="407"/>
      <c r="V11" s="407"/>
      <c r="W11" s="407"/>
    </row>
    <row r="12" spans="1:194" s="81" customFormat="1" ht="49.5" customHeight="1" x14ac:dyDescent="0.25">
      <c r="A12" s="41"/>
      <c r="B12" s="436" t="s">
        <v>58</v>
      </c>
      <c r="C12" s="436"/>
      <c r="D12" s="436"/>
      <c r="E12" s="448" t="s">
        <v>59</v>
      </c>
      <c r="F12" s="449"/>
      <c r="G12" s="449"/>
      <c r="H12" s="449"/>
      <c r="I12" s="449"/>
      <c r="J12" s="449"/>
      <c r="K12" s="449"/>
      <c r="L12" s="449"/>
      <c r="M12" s="449"/>
      <c r="N12" s="449"/>
      <c r="O12" s="449"/>
      <c r="P12" s="449"/>
      <c r="Q12" s="449"/>
      <c r="R12" s="449"/>
      <c r="S12" s="449"/>
      <c r="T12" s="449"/>
      <c r="U12" s="449"/>
      <c r="V12" s="449"/>
      <c r="W12" s="449"/>
    </row>
    <row r="13" spans="1:194" ht="48.75" customHeight="1" x14ac:dyDescent="0.25">
      <c r="B13" s="436" t="str">
        <f>+'1. RIESGOS SIGNIFICATIVOS'!B14:J14</f>
        <v>MAPA DE RIESGOS V3</v>
      </c>
      <c r="C13" s="436"/>
      <c r="D13" s="436"/>
      <c r="E13" s="436"/>
      <c r="F13" s="436" t="s">
        <v>119</v>
      </c>
      <c r="G13" s="436"/>
      <c r="H13" s="436"/>
      <c r="I13" s="436"/>
      <c r="J13" s="436"/>
      <c r="K13" s="436"/>
      <c r="L13" s="436"/>
      <c r="M13" s="436"/>
      <c r="N13" s="436"/>
      <c r="O13" s="436"/>
      <c r="P13" s="436"/>
      <c r="Q13" s="436"/>
      <c r="R13" s="436"/>
      <c r="S13" s="436"/>
      <c r="T13" s="436"/>
      <c r="U13" s="436"/>
      <c r="V13" s="438" t="s">
        <v>120</v>
      </c>
      <c r="W13" s="438"/>
    </row>
    <row r="14" spans="1:194" s="74" customFormat="1" ht="219.75" customHeight="1" x14ac:dyDescent="0.25">
      <c r="B14" s="72" t="s">
        <v>63</v>
      </c>
      <c r="C14" s="73" t="s">
        <v>121</v>
      </c>
      <c r="D14" s="72" t="s">
        <v>66</v>
      </c>
      <c r="E14" s="72" t="s">
        <v>67</v>
      </c>
      <c r="F14" s="79" t="s">
        <v>122</v>
      </c>
      <c r="G14" s="79" t="s">
        <v>123</v>
      </c>
      <c r="H14" s="79" t="s">
        <v>124</v>
      </c>
      <c r="I14" s="79" t="s">
        <v>123</v>
      </c>
      <c r="J14" s="79" t="s">
        <v>125</v>
      </c>
      <c r="K14" s="79" t="s">
        <v>123</v>
      </c>
      <c r="L14" s="79" t="s">
        <v>126</v>
      </c>
      <c r="M14" s="79" t="s">
        <v>123</v>
      </c>
      <c r="N14" s="79" t="s">
        <v>127</v>
      </c>
      <c r="O14" s="79" t="s">
        <v>123</v>
      </c>
      <c r="P14" s="79" t="s">
        <v>128</v>
      </c>
      <c r="Q14" s="79" t="s">
        <v>123</v>
      </c>
      <c r="R14" s="132" t="s">
        <v>129</v>
      </c>
      <c r="S14" s="72" t="s">
        <v>123</v>
      </c>
      <c r="T14" s="72" t="s">
        <v>130</v>
      </c>
      <c r="U14" s="72" t="s">
        <v>131</v>
      </c>
      <c r="V14" s="145" t="s">
        <v>132</v>
      </c>
      <c r="W14" s="145" t="s">
        <v>62</v>
      </c>
      <c r="X14" s="106"/>
    </row>
    <row r="15" spans="1:194" s="133" customFormat="1" ht="408.75" customHeight="1" x14ac:dyDescent="0.25">
      <c r="A15" s="186"/>
      <c r="B15" s="179" t="s">
        <v>173</v>
      </c>
      <c r="C15" s="178" t="s">
        <v>174</v>
      </c>
      <c r="D15" s="178" t="s">
        <v>72</v>
      </c>
      <c r="E15" s="179" t="s">
        <v>328</v>
      </c>
      <c r="F15" s="180" t="s">
        <v>99</v>
      </c>
      <c r="G15" s="156">
        <f>+IF(F15=$B$33,15,0)</f>
        <v>15</v>
      </c>
      <c r="H15" s="180" t="s">
        <v>100</v>
      </c>
      <c r="I15" s="180">
        <f>+IF(H15=$C$33,15,0)</f>
        <v>15</v>
      </c>
      <c r="J15" s="180" t="s">
        <v>101</v>
      </c>
      <c r="K15" s="180">
        <f>+IF(J15=$D$33,15,0)</f>
        <v>15</v>
      </c>
      <c r="L15" s="180" t="s">
        <v>110</v>
      </c>
      <c r="M15" s="180">
        <f>+IF(L15=$E$33,15,IF(L15=$E$34,10,0))</f>
        <v>10</v>
      </c>
      <c r="N15" s="180" t="s">
        <v>105</v>
      </c>
      <c r="O15" s="180">
        <f>+IF(N15=$N$33,15,0)</f>
        <v>15</v>
      </c>
      <c r="P15" s="181" t="s">
        <v>103</v>
      </c>
      <c r="Q15" s="180">
        <f>+IF(P15=$F$33,15,0)</f>
        <v>15</v>
      </c>
      <c r="R15" s="178" t="s">
        <v>104</v>
      </c>
      <c r="S15" s="180">
        <f>+IF(R15=$G$33,10,IF(R15=$G$34,5,0))</f>
        <v>10</v>
      </c>
      <c r="T15" s="156">
        <v>95</v>
      </c>
      <c r="U15" s="180" t="s">
        <v>114</v>
      </c>
      <c r="V15" s="180">
        <v>100</v>
      </c>
      <c r="W15" s="184" t="s">
        <v>330</v>
      </c>
      <c r="X15" s="185" t="s">
        <v>133</v>
      </c>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c r="DG15" s="186"/>
      <c r="DH15" s="186"/>
      <c r="DI15" s="186"/>
      <c r="DJ15" s="186"/>
      <c r="DK15" s="186"/>
      <c r="DL15" s="186"/>
      <c r="DM15" s="186"/>
      <c r="DN15" s="186"/>
      <c r="DO15" s="186"/>
      <c r="DP15" s="186"/>
      <c r="DQ15" s="186"/>
      <c r="DR15" s="186"/>
      <c r="DS15" s="186"/>
      <c r="DT15" s="186"/>
      <c r="DU15" s="186"/>
      <c r="DV15" s="186"/>
      <c r="DW15" s="186"/>
      <c r="DX15" s="186"/>
      <c r="DY15" s="186"/>
      <c r="DZ15" s="186"/>
      <c r="EA15" s="186"/>
      <c r="EB15" s="186"/>
      <c r="EC15" s="186"/>
      <c r="ED15" s="186"/>
      <c r="EE15" s="186"/>
      <c r="EF15" s="186"/>
      <c r="EG15" s="186"/>
      <c r="EH15" s="186"/>
      <c r="EI15" s="186"/>
      <c r="EJ15" s="186"/>
      <c r="EK15" s="186"/>
      <c r="EL15" s="186"/>
      <c r="EM15" s="186"/>
      <c r="EN15" s="186"/>
      <c r="EO15" s="186"/>
      <c r="EP15" s="186"/>
      <c r="EQ15" s="186"/>
      <c r="ER15" s="186"/>
      <c r="ES15" s="186"/>
      <c r="ET15" s="186"/>
      <c r="EU15" s="186"/>
      <c r="EV15" s="186"/>
      <c r="EW15" s="186"/>
      <c r="EX15" s="186"/>
      <c r="EY15" s="186"/>
      <c r="EZ15" s="186"/>
      <c r="FA15" s="186"/>
      <c r="FB15" s="186"/>
      <c r="FC15" s="186"/>
      <c r="FD15" s="186"/>
      <c r="FE15" s="186"/>
      <c r="FF15" s="186"/>
      <c r="FG15" s="186"/>
      <c r="FH15" s="186"/>
      <c r="FI15" s="186"/>
      <c r="FJ15" s="186"/>
      <c r="FK15" s="186"/>
      <c r="FL15" s="186"/>
      <c r="FM15" s="186"/>
      <c r="FN15" s="186"/>
      <c r="FO15" s="186"/>
      <c r="FP15" s="186"/>
      <c r="FQ15" s="186"/>
      <c r="FR15" s="186"/>
      <c r="FS15" s="186"/>
      <c r="FT15" s="186"/>
      <c r="FU15" s="186"/>
      <c r="FV15" s="186"/>
      <c r="FW15" s="186"/>
      <c r="FX15" s="186"/>
      <c r="FY15" s="186"/>
      <c r="FZ15" s="186"/>
      <c r="GA15" s="186"/>
      <c r="GB15" s="186"/>
      <c r="GC15" s="186"/>
      <c r="GD15" s="186"/>
      <c r="GE15" s="186"/>
      <c r="GF15" s="186"/>
      <c r="GG15" s="186"/>
      <c r="GH15" s="186"/>
      <c r="GI15" s="186"/>
      <c r="GJ15" s="186"/>
      <c r="GK15" s="186"/>
      <c r="GL15" s="186"/>
    </row>
    <row r="16" spans="1:194" s="133" customFormat="1" ht="369.95" customHeight="1" x14ac:dyDescent="0.25">
      <c r="A16" s="186"/>
      <c r="B16" s="213" t="s">
        <v>173</v>
      </c>
      <c r="C16" s="206" t="s">
        <v>174</v>
      </c>
      <c r="D16" s="178" t="s">
        <v>176</v>
      </c>
      <c r="E16" s="179" t="s">
        <v>329</v>
      </c>
      <c r="F16" s="180" t="s">
        <v>99</v>
      </c>
      <c r="G16" s="156">
        <v>15</v>
      </c>
      <c r="H16" s="180" t="s">
        <v>100</v>
      </c>
      <c r="I16" s="180">
        <v>15</v>
      </c>
      <c r="J16" s="180" t="s">
        <v>109</v>
      </c>
      <c r="K16" s="180">
        <v>0</v>
      </c>
      <c r="L16" s="180" t="s">
        <v>115</v>
      </c>
      <c r="M16" s="180">
        <v>0</v>
      </c>
      <c r="N16" s="180" t="s">
        <v>105</v>
      </c>
      <c r="O16" s="180">
        <v>15</v>
      </c>
      <c r="P16" s="181" t="s">
        <v>103</v>
      </c>
      <c r="Q16" s="180">
        <v>15</v>
      </c>
      <c r="R16" s="178" t="s">
        <v>104</v>
      </c>
      <c r="S16" s="180">
        <v>10</v>
      </c>
      <c r="T16" s="156">
        <v>70</v>
      </c>
      <c r="U16" s="180" t="s">
        <v>106</v>
      </c>
      <c r="V16" s="180">
        <v>100</v>
      </c>
      <c r="W16" s="184" t="s">
        <v>331</v>
      </c>
      <c r="X16" s="214"/>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c r="DG16" s="186"/>
      <c r="DH16" s="186"/>
      <c r="DI16" s="186"/>
      <c r="DJ16" s="186"/>
      <c r="DK16" s="186"/>
      <c r="DL16" s="186"/>
      <c r="DM16" s="186"/>
      <c r="DN16" s="186"/>
      <c r="DO16" s="186"/>
      <c r="DP16" s="186"/>
      <c r="DQ16" s="186"/>
      <c r="DR16" s="186"/>
      <c r="DS16" s="186"/>
      <c r="DT16" s="186"/>
      <c r="DU16" s="186"/>
      <c r="DV16" s="186"/>
      <c r="DW16" s="186"/>
      <c r="DX16" s="186"/>
      <c r="DY16" s="186"/>
      <c r="DZ16" s="186"/>
      <c r="EA16" s="186"/>
      <c r="EB16" s="186"/>
      <c r="EC16" s="186"/>
      <c r="ED16" s="186"/>
      <c r="EE16" s="186"/>
      <c r="EF16" s="186"/>
      <c r="EG16" s="186"/>
      <c r="EH16" s="186"/>
      <c r="EI16" s="186"/>
      <c r="EJ16" s="186"/>
      <c r="EK16" s="186"/>
      <c r="EL16" s="186"/>
      <c r="EM16" s="186"/>
      <c r="EN16" s="186"/>
      <c r="EO16" s="186"/>
      <c r="EP16" s="186"/>
      <c r="EQ16" s="186"/>
      <c r="ER16" s="186"/>
      <c r="ES16" s="186"/>
      <c r="ET16" s="186"/>
      <c r="EU16" s="186"/>
      <c r="EV16" s="186"/>
      <c r="EW16" s="186"/>
      <c r="EX16" s="186"/>
      <c r="EY16" s="186"/>
      <c r="EZ16" s="186"/>
      <c r="FA16" s="186"/>
      <c r="FB16" s="186"/>
      <c r="FC16" s="186"/>
      <c r="FD16" s="186"/>
      <c r="FE16" s="186"/>
      <c r="FF16" s="186"/>
      <c r="FG16" s="186"/>
      <c r="FH16" s="186"/>
      <c r="FI16" s="186"/>
      <c r="FJ16" s="186"/>
      <c r="FK16" s="186"/>
      <c r="FL16" s="186"/>
      <c r="FM16" s="186"/>
      <c r="FN16" s="186"/>
      <c r="FO16" s="186"/>
      <c r="FP16" s="186"/>
      <c r="FQ16" s="186"/>
      <c r="FR16" s="186"/>
      <c r="FS16" s="186"/>
      <c r="FT16" s="186"/>
      <c r="FU16" s="186"/>
      <c r="FV16" s="186"/>
      <c r="FW16" s="186"/>
      <c r="FX16" s="186"/>
      <c r="FY16" s="186"/>
      <c r="FZ16" s="186"/>
      <c r="GA16" s="186"/>
      <c r="GB16" s="186"/>
      <c r="GC16" s="186"/>
      <c r="GD16" s="186"/>
      <c r="GE16" s="186"/>
      <c r="GF16" s="186"/>
      <c r="GG16" s="186"/>
      <c r="GH16" s="186"/>
      <c r="GI16" s="186"/>
      <c r="GJ16" s="186"/>
      <c r="GK16" s="186"/>
      <c r="GL16" s="186"/>
    </row>
    <row r="17" spans="1:194" s="252" customFormat="1" ht="266.25" hidden="1" customHeight="1" x14ac:dyDescent="0.25">
      <c r="B17" s="253" t="s">
        <v>178</v>
      </c>
      <c r="C17" s="254" t="s">
        <v>168</v>
      </c>
      <c r="D17" s="244" t="s">
        <v>180</v>
      </c>
      <c r="E17" s="255" t="s">
        <v>182</v>
      </c>
      <c r="F17" s="242"/>
      <c r="G17" s="256"/>
      <c r="H17" s="242"/>
      <c r="I17" s="242"/>
      <c r="J17" s="242"/>
      <c r="K17" s="242"/>
      <c r="L17" s="242"/>
      <c r="M17" s="242"/>
      <c r="N17" s="242"/>
      <c r="O17" s="242"/>
      <c r="P17" s="243"/>
      <c r="Q17" s="242"/>
      <c r="R17" s="244"/>
      <c r="S17" s="242"/>
      <c r="T17" s="257"/>
      <c r="U17" s="242"/>
      <c r="V17" s="242"/>
      <c r="W17" s="258" t="s">
        <v>191</v>
      </c>
      <c r="X17" s="259"/>
    </row>
    <row r="18" spans="1:194" s="252" customFormat="1" ht="266.25" hidden="1" customHeight="1" x14ac:dyDescent="0.25">
      <c r="B18" s="253" t="s">
        <v>178</v>
      </c>
      <c r="C18" s="254" t="s">
        <v>168</v>
      </c>
      <c r="D18" s="244" t="s">
        <v>181</v>
      </c>
      <c r="E18" s="255" t="s">
        <v>183</v>
      </c>
      <c r="F18" s="242"/>
      <c r="G18" s="256"/>
      <c r="H18" s="242"/>
      <c r="I18" s="242"/>
      <c r="J18" s="242"/>
      <c r="K18" s="242"/>
      <c r="L18" s="242"/>
      <c r="M18" s="242"/>
      <c r="N18" s="242"/>
      <c r="O18" s="242"/>
      <c r="P18" s="243"/>
      <c r="Q18" s="242"/>
      <c r="R18" s="244"/>
      <c r="S18" s="242"/>
      <c r="T18" s="257"/>
      <c r="U18" s="242"/>
      <c r="V18" s="242"/>
      <c r="W18" s="258" t="s">
        <v>191</v>
      </c>
      <c r="X18" s="259"/>
    </row>
    <row r="19" spans="1:194" s="252" customFormat="1" ht="266.25" hidden="1" customHeight="1" x14ac:dyDescent="0.25">
      <c r="B19" s="253" t="s">
        <v>184</v>
      </c>
      <c r="C19" s="254" t="s">
        <v>168</v>
      </c>
      <c r="D19" s="244" t="s">
        <v>186</v>
      </c>
      <c r="E19" s="255" t="s">
        <v>188</v>
      </c>
      <c r="F19" s="242"/>
      <c r="G19" s="256"/>
      <c r="H19" s="242"/>
      <c r="I19" s="242"/>
      <c r="J19" s="242"/>
      <c r="K19" s="242"/>
      <c r="L19" s="242"/>
      <c r="M19" s="242"/>
      <c r="N19" s="242"/>
      <c r="O19" s="242"/>
      <c r="P19" s="243"/>
      <c r="Q19" s="242"/>
      <c r="R19" s="244"/>
      <c r="S19" s="242"/>
      <c r="T19" s="257"/>
      <c r="U19" s="242"/>
      <c r="V19" s="242"/>
      <c r="W19" s="258" t="s">
        <v>191</v>
      </c>
      <c r="X19" s="259"/>
    </row>
    <row r="20" spans="1:194" s="252" customFormat="1" ht="346.5" hidden="1" customHeight="1" x14ac:dyDescent="0.25">
      <c r="B20" s="254" t="s">
        <v>184</v>
      </c>
      <c r="C20" s="254" t="s">
        <v>168</v>
      </c>
      <c r="D20" s="244" t="s">
        <v>186</v>
      </c>
      <c r="E20" s="255" t="s">
        <v>189</v>
      </c>
      <c r="F20" s="242"/>
      <c r="G20" s="256"/>
      <c r="H20" s="242"/>
      <c r="I20" s="242"/>
      <c r="J20" s="242"/>
      <c r="K20" s="242"/>
      <c r="L20" s="242"/>
      <c r="M20" s="242"/>
      <c r="N20" s="242"/>
      <c r="O20" s="242"/>
      <c r="P20" s="243"/>
      <c r="Q20" s="242"/>
      <c r="R20" s="244"/>
      <c r="S20" s="242"/>
      <c r="T20" s="257"/>
      <c r="U20" s="242"/>
      <c r="V20" s="242"/>
      <c r="W20" s="258" t="s">
        <v>191</v>
      </c>
      <c r="X20" s="260" t="s">
        <v>134</v>
      </c>
    </row>
    <row r="21" spans="1:194" s="82" customFormat="1" ht="87" customHeight="1" x14ac:dyDescent="0.25">
      <c r="A21" s="41"/>
      <c r="B21" s="446" t="s">
        <v>95</v>
      </c>
      <c r="C21" s="447"/>
      <c r="D21" s="450" t="s">
        <v>332</v>
      </c>
      <c r="E21" s="451"/>
      <c r="F21" s="451"/>
      <c r="G21" s="451"/>
      <c r="H21" s="451"/>
      <c r="I21" s="451"/>
      <c r="J21" s="451"/>
      <c r="K21" s="451"/>
      <c r="L21" s="451"/>
      <c r="M21" s="451"/>
      <c r="N21" s="451"/>
      <c r="O21" s="451"/>
      <c r="P21" s="451"/>
      <c r="Q21" s="451"/>
      <c r="R21" s="451"/>
      <c r="S21" s="451"/>
      <c r="T21" s="451"/>
      <c r="U21" s="451"/>
      <c r="V21" s="451"/>
      <c r="W21" s="452"/>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row>
    <row r="22" spans="1:194" ht="15" x14ac:dyDescent="0.25">
      <c r="B22" s="49"/>
      <c r="C22" s="49"/>
      <c r="D22" s="49"/>
      <c r="E22" s="49"/>
      <c r="F22" s="49"/>
      <c r="G22" s="49"/>
      <c r="H22" s="49"/>
      <c r="I22" s="49"/>
      <c r="J22" s="49"/>
      <c r="K22" s="49"/>
      <c r="L22" s="49"/>
      <c r="M22" s="49"/>
      <c r="N22" s="49"/>
      <c r="O22" s="49"/>
      <c r="P22" s="49"/>
      <c r="Q22" s="49"/>
      <c r="R22" s="49"/>
      <c r="S22" s="49"/>
      <c r="T22" s="49"/>
      <c r="U22" s="49"/>
      <c r="V22" s="49"/>
      <c r="W22" s="49"/>
    </row>
    <row r="23" spans="1:194" ht="36.75" customHeight="1" x14ac:dyDescent="0.25">
      <c r="B23" s="438" t="s">
        <v>96</v>
      </c>
      <c r="C23" s="438"/>
      <c r="D23" s="438"/>
      <c r="E23" s="439" t="s">
        <v>192</v>
      </c>
      <c r="F23" s="437"/>
      <c r="G23" s="437"/>
      <c r="H23" s="437"/>
      <c r="I23" s="437"/>
      <c r="J23" s="437"/>
      <c r="K23" s="437"/>
      <c r="L23" s="437"/>
      <c r="M23" s="437"/>
      <c r="N23" s="437"/>
      <c r="O23" s="437"/>
      <c r="P23" s="437"/>
      <c r="Q23" s="437"/>
      <c r="R23" s="437"/>
      <c r="S23" s="131"/>
      <c r="T23" s="435" t="s">
        <v>333</v>
      </c>
      <c r="U23" s="435"/>
      <c r="V23" s="434"/>
      <c r="W23" s="434"/>
    </row>
    <row r="24" spans="1:194" ht="36.75" customHeight="1" x14ac:dyDescent="0.25">
      <c r="B24" s="436" t="s">
        <v>97</v>
      </c>
      <c r="C24" s="436"/>
      <c r="D24" s="436"/>
      <c r="E24" s="440" t="s">
        <v>194</v>
      </c>
      <c r="F24" s="441"/>
      <c r="G24" s="442"/>
      <c r="H24" s="437" t="s">
        <v>197</v>
      </c>
      <c r="I24" s="437"/>
      <c r="J24" s="437"/>
      <c r="K24" s="437"/>
      <c r="L24" s="437"/>
      <c r="M24" s="437"/>
      <c r="N24" s="437"/>
      <c r="O24" s="131"/>
      <c r="P24" s="440" t="s">
        <v>98</v>
      </c>
      <c r="Q24" s="441"/>
      <c r="R24" s="442"/>
      <c r="S24" s="131"/>
      <c r="T24" s="443" t="s">
        <v>166</v>
      </c>
      <c r="U24" s="444"/>
      <c r="V24" s="444"/>
      <c r="W24" s="445"/>
    </row>
    <row r="31" spans="1:194" x14ac:dyDescent="0.25"/>
    <row r="32" spans="1:194" x14ac:dyDescent="0.25"/>
    <row r="33" spans="2:16" ht="15" hidden="1" x14ac:dyDescent="0.25">
      <c r="B33" s="41" t="s">
        <v>99</v>
      </c>
      <c r="C33" s="41" t="s">
        <v>100</v>
      </c>
      <c r="D33" s="41" t="s">
        <v>101</v>
      </c>
      <c r="E33" s="41" t="s">
        <v>102</v>
      </c>
      <c r="F33" s="41" t="s">
        <v>103</v>
      </c>
      <c r="G33" s="41" t="s">
        <v>104</v>
      </c>
      <c r="H33"/>
      <c r="I33"/>
      <c r="J33" s="41" t="s">
        <v>43</v>
      </c>
      <c r="K33"/>
      <c r="L33" s="41" t="s">
        <v>43</v>
      </c>
      <c r="M33"/>
      <c r="N33" s="41" t="s">
        <v>105</v>
      </c>
      <c r="O33"/>
      <c r="P33" s="41" t="s">
        <v>106</v>
      </c>
    </row>
    <row r="34" spans="2:16" ht="15" hidden="1" x14ac:dyDescent="0.25">
      <c r="B34" s="41" t="s">
        <v>107</v>
      </c>
      <c r="C34" s="41" t="s">
        <v>108</v>
      </c>
      <c r="D34" s="41" t="s">
        <v>109</v>
      </c>
      <c r="E34" s="41" t="s">
        <v>110</v>
      </c>
      <c r="F34" s="41" t="s">
        <v>111</v>
      </c>
      <c r="G34" s="41" t="s">
        <v>112</v>
      </c>
      <c r="H34"/>
      <c r="I34"/>
      <c r="J34" s="41" t="s">
        <v>0</v>
      </c>
      <c r="K34"/>
      <c r="L34" s="41" t="s">
        <v>0</v>
      </c>
      <c r="M34"/>
      <c r="N34" s="41" t="s">
        <v>113</v>
      </c>
      <c r="O34"/>
      <c r="P34" s="41" t="s">
        <v>114</v>
      </c>
    </row>
    <row r="35" spans="2:16" ht="15" hidden="1" x14ac:dyDescent="0.25">
      <c r="B35"/>
      <c r="C35"/>
      <c r="D35"/>
      <c r="E35" s="41" t="s">
        <v>115</v>
      </c>
      <c r="F35"/>
      <c r="G35" s="41" t="s">
        <v>116</v>
      </c>
      <c r="H35"/>
      <c r="I35"/>
      <c r="J35" s="41" t="s">
        <v>46</v>
      </c>
      <c r="K35"/>
      <c r="L35" s="41" t="s">
        <v>47</v>
      </c>
      <c r="M35"/>
      <c r="N35"/>
      <c r="O35"/>
      <c r="P35" s="41" t="s">
        <v>117</v>
      </c>
    </row>
    <row r="36" spans="2:16" ht="15" hidden="1" x14ac:dyDescent="0.25">
      <c r="B36"/>
      <c r="C36"/>
      <c r="D36"/>
      <c r="E36"/>
      <c r="F36"/>
      <c r="G36"/>
      <c r="H36"/>
      <c r="I36"/>
      <c r="J36"/>
      <c r="K36"/>
      <c r="L36" s="41" t="s">
        <v>49</v>
      </c>
      <c r="M36"/>
      <c r="N36"/>
      <c r="O36"/>
      <c r="P36"/>
    </row>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spans="9:9" x14ac:dyDescent="0.25"/>
    <row r="50" spans="9:9" x14ac:dyDescent="0.25"/>
    <row r="51" spans="9:9" x14ac:dyDescent="0.25">
      <c r="I51" s="41" t="s">
        <v>190</v>
      </c>
    </row>
    <row r="52" spans="9:9" x14ac:dyDescent="0.25"/>
    <row r="53" spans="9:9" x14ac:dyDescent="0.25"/>
    <row r="54" spans="9:9" x14ac:dyDescent="0.25"/>
    <row r="55" spans="9:9" x14ac:dyDescent="0.25"/>
    <row r="56" spans="9:9" x14ac:dyDescent="0.25"/>
    <row r="57" spans="9:9" x14ac:dyDescent="0.25"/>
    <row r="58" spans="9:9" x14ac:dyDescent="0.25"/>
    <row r="59" spans="9:9" x14ac:dyDescent="0.25"/>
  </sheetData>
  <mergeCells count="25">
    <mergeCell ref="B10:W10"/>
    <mergeCell ref="B13:E13"/>
    <mergeCell ref="F13:U13"/>
    <mergeCell ref="B11:D11"/>
    <mergeCell ref="B9:I9"/>
    <mergeCell ref="B6:C8"/>
    <mergeCell ref="D6:W6"/>
    <mergeCell ref="N7:W7"/>
    <mergeCell ref="D7:L7"/>
    <mergeCell ref="D8:W8"/>
    <mergeCell ref="B21:C21"/>
    <mergeCell ref="B12:D12"/>
    <mergeCell ref="E12:W12"/>
    <mergeCell ref="E11:W11"/>
    <mergeCell ref="V13:W13"/>
    <mergeCell ref="D21:W21"/>
    <mergeCell ref="V23:W23"/>
    <mergeCell ref="T23:U23"/>
    <mergeCell ref="B24:D24"/>
    <mergeCell ref="H24:N24"/>
    <mergeCell ref="B23:D23"/>
    <mergeCell ref="E23:R23"/>
    <mergeCell ref="P24:R24"/>
    <mergeCell ref="T24:W24"/>
    <mergeCell ref="E24:G24"/>
  </mergeCells>
  <dataValidations count="8">
    <dataValidation type="list" allowBlank="1" showInputMessage="1" showErrorMessage="1" sqref="F15:F20">
      <formula1>$B$1:$B$2</formula1>
    </dataValidation>
    <dataValidation type="list" allowBlank="1" showInputMessage="1" showErrorMessage="1" sqref="H15:H20">
      <formula1>$C$1:$C$2</formula1>
    </dataValidation>
    <dataValidation type="list" allowBlank="1" showInputMessage="1" showErrorMessage="1" sqref="J15:J20">
      <formula1>$D$1:$D$2</formula1>
    </dataValidation>
    <dataValidation type="list" allowBlank="1" showInputMessage="1" showErrorMessage="1" sqref="L15:L20">
      <formula1>$E$1:$E$3</formula1>
    </dataValidation>
    <dataValidation type="list" allowBlank="1" showInputMessage="1" showErrorMessage="1" sqref="P15:P20">
      <formula1>$F$1:$F$2</formula1>
    </dataValidation>
    <dataValidation type="list" allowBlank="1" showInputMessage="1" showErrorMessage="1" sqref="R15:R20">
      <formula1>$G$1:$G$3</formula1>
    </dataValidation>
    <dataValidation type="list" allowBlank="1" showInputMessage="1" showErrorMessage="1" sqref="N15:N20">
      <formula1>$N$1:$N$2</formula1>
    </dataValidation>
    <dataValidation type="list" allowBlank="1" showInputMessage="1" showErrorMessage="1" sqref="U15:U20">
      <formula1>$P$1:$P$3</formula1>
    </dataValidation>
  </dataValidations>
  <printOptions horizontalCentered="1"/>
  <pageMargins left="0.51181102362204722" right="0.51181102362204722" top="0.55118110236220474" bottom="0.55118110236220474" header="0.31496062992125984" footer="0.31496062992125984"/>
  <pageSetup scale="26"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view="pageBreakPreview" topLeftCell="A10" zoomScale="70" zoomScaleNormal="80" zoomScaleSheetLayoutView="70" zoomScalePageLayoutView="60" workbookViewId="0">
      <selection activeCell="I16" sqref="I16"/>
    </sheetView>
  </sheetViews>
  <sheetFormatPr baseColWidth="10" defaultColWidth="11.42578125" defaultRowHeight="14.25" zeroHeight="1" x14ac:dyDescent="0.25"/>
  <cols>
    <col min="1" max="1" width="2.85546875" style="44" customWidth="1"/>
    <col min="2" max="2" width="29.5703125" style="41" customWidth="1"/>
    <col min="3" max="3" width="13" style="41" customWidth="1"/>
    <col min="4" max="4" width="83" style="41" customWidth="1"/>
    <col min="5" max="5" width="34.42578125" style="41" customWidth="1"/>
    <col min="6" max="6" width="34.42578125" style="41" hidden="1" customWidth="1"/>
    <col min="7" max="7" width="40.85546875" style="41" customWidth="1"/>
    <col min="8" max="8" width="44.5703125" style="41" hidden="1" customWidth="1"/>
    <col min="9" max="9" width="40.42578125" style="41" customWidth="1"/>
    <col min="10" max="10" width="37.42578125" style="41" hidden="1" customWidth="1"/>
    <col min="11" max="11" width="43.42578125" style="41" customWidth="1"/>
    <col min="12" max="12" width="58.5703125" style="41" customWidth="1"/>
    <col min="13" max="13" width="56.85546875" style="44" hidden="1" customWidth="1"/>
    <col min="14" max="16359" width="11.42578125" style="44"/>
    <col min="16360" max="16384" width="6" style="44" customWidth="1"/>
  </cols>
  <sheetData>
    <row r="1" spans="1:21" hidden="1" x14ac:dyDescent="0.25">
      <c r="B1" s="41" t="s">
        <v>43</v>
      </c>
    </row>
    <row r="2" spans="1:21" hidden="1" x14ac:dyDescent="0.25">
      <c r="B2" s="41" t="s">
        <v>0</v>
      </c>
    </row>
    <row r="3" spans="1:21" hidden="1" x14ac:dyDescent="0.25">
      <c r="B3" s="41" t="s">
        <v>136</v>
      </c>
    </row>
    <row r="4" spans="1:21" s="75" customFormat="1" ht="12.75" x14ac:dyDescent="0.2">
      <c r="B4" s="76"/>
      <c r="K4" s="77"/>
      <c r="L4" s="77"/>
    </row>
    <row r="5" spans="1:21" s="78" customFormat="1" ht="62.25" customHeight="1" x14ac:dyDescent="0.2">
      <c r="A5" s="75"/>
      <c r="B5" s="430"/>
      <c r="C5" s="430"/>
      <c r="D5" s="473" t="s">
        <v>51</v>
      </c>
      <c r="E5" s="474"/>
      <c r="F5" s="474"/>
      <c r="G5" s="474"/>
      <c r="H5" s="474"/>
      <c r="I5" s="474"/>
      <c r="J5" s="474"/>
      <c r="K5" s="474"/>
      <c r="L5" s="475"/>
      <c r="M5" s="75"/>
    </row>
    <row r="6" spans="1:21" s="78" customFormat="1" ht="24" customHeight="1" x14ac:dyDescent="0.2">
      <c r="A6" s="75"/>
      <c r="B6" s="430"/>
      <c r="C6" s="430"/>
      <c r="D6" s="476" t="s">
        <v>52</v>
      </c>
      <c r="E6" s="478"/>
      <c r="F6" s="150"/>
      <c r="G6" s="476" t="s">
        <v>53</v>
      </c>
      <c r="H6" s="477"/>
      <c r="I6" s="477"/>
      <c r="J6" s="477"/>
      <c r="K6" s="477"/>
      <c r="L6" s="478"/>
      <c r="M6" s="75"/>
    </row>
    <row r="7" spans="1:21" s="78" customFormat="1" ht="24" customHeight="1" x14ac:dyDescent="0.2">
      <c r="A7" s="75"/>
      <c r="B7" s="430"/>
      <c r="C7" s="430"/>
      <c r="D7" s="479" t="s">
        <v>54</v>
      </c>
      <c r="E7" s="480"/>
      <c r="F7" s="480"/>
      <c r="G7" s="480"/>
      <c r="H7" s="480"/>
      <c r="I7" s="480"/>
      <c r="J7" s="480"/>
      <c r="K7" s="480"/>
      <c r="L7" s="481"/>
      <c r="M7" s="75"/>
    </row>
    <row r="8" spans="1:21" s="78" customFormat="1" ht="18.75" customHeight="1" x14ac:dyDescent="0.25">
      <c r="A8" s="75"/>
      <c r="B8" s="454"/>
      <c r="C8" s="454"/>
      <c r="D8" s="454"/>
      <c r="E8" s="454"/>
      <c r="F8" s="454"/>
      <c r="G8" s="454"/>
      <c r="H8" s="454"/>
      <c r="I8" s="454"/>
      <c r="J8" s="454"/>
      <c r="K8" s="454"/>
      <c r="L8" s="454"/>
      <c r="M8" s="75"/>
    </row>
    <row r="9" spans="1:21" s="41" customFormat="1" ht="20.25" x14ac:dyDescent="0.2">
      <c r="B9" s="414" t="s">
        <v>137</v>
      </c>
      <c r="C9" s="415"/>
      <c r="D9" s="415"/>
      <c r="E9" s="415"/>
      <c r="F9" s="415"/>
      <c r="G9" s="415"/>
      <c r="H9" s="415"/>
      <c r="I9" s="415"/>
      <c r="J9" s="415"/>
      <c r="K9" s="415"/>
      <c r="L9" s="416"/>
      <c r="M9" s="75"/>
    </row>
    <row r="10" spans="1:21" s="41" customFormat="1" ht="29.25" customHeight="1" x14ac:dyDescent="0.25">
      <c r="B10" s="149" t="s">
        <v>56</v>
      </c>
      <c r="C10" s="423" t="s">
        <v>57</v>
      </c>
      <c r="D10" s="424"/>
      <c r="E10" s="424"/>
      <c r="F10" s="424"/>
      <c r="G10" s="424"/>
      <c r="H10" s="424"/>
      <c r="I10" s="424"/>
      <c r="J10" s="424"/>
      <c r="K10" s="424"/>
      <c r="L10" s="482"/>
    </row>
    <row r="11" spans="1:21" s="41" customFormat="1" ht="49.5" customHeight="1" x14ac:dyDescent="0.25">
      <c r="B11" s="65" t="s">
        <v>58</v>
      </c>
      <c r="C11" s="448" t="s">
        <v>59</v>
      </c>
      <c r="D11" s="449"/>
      <c r="E11" s="449"/>
      <c r="F11" s="449"/>
      <c r="G11" s="449"/>
      <c r="H11" s="449"/>
      <c r="I11" s="449"/>
      <c r="J11" s="449"/>
      <c r="K11" s="449"/>
      <c r="L11" s="449"/>
      <c r="M11" s="449"/>
      <c r="N11" s="449"/>
      <c r="O11" s="449"/>
      <c r="P11" s="449"/>
      <c r="Q11" s="449"/>
      <c r="R11" s="449"/>
      <c r="S11" s="449"/>
      <c r="T11" s="449"/>
      <c r="U11" s="449"/>
    </row>
    <row r="12" spans="1:21" s="41" customFormat="1" ht="39.75" customHeight="1" x14ac:dyDescent="0.25">
      <c r="B12" s="483" t="str">
        <f>+'1. RIESGOS SIGNIFICATIVOS'!B14:J14</f>
        <v>MAPA DE RIESGOS V3</v>
      </c>
      <c r="C12" s="483"/>
      <c r="D12" s="484"/>
      <c r="E12" s="484" t="s">
        <v>138</v>
      </c>
      <c r="F12" s="485"/>
      <c r="G12" s="485"/>
      <c r="H12" s="485"/>
      <c r="I12" s="485"/>
      <c r="J12" s="485"/>
      <c r="K12" s="485"/>
      <c r="L12" s="486"/>
    </row>
    <row r="13" spans="1:21" s="41" customFormat="1" ht="39.75" customHeight="1" x14ac:dyDescent="0.25">
      <c r="B13" s="471" t="s">
        <v>139</v>
      </c>
      <c r="C13" s="455" t="s">
        <v>121</v>
      </c>
      <c r="D13" s="457" t="s">
        <v>140</v>
      </c>
      <c r="E13" s="467" t="s">
        <v>13</v>
      </c>
      <c r="F13" s="467"/>
      <c r="G13" s="467"/>
      <c r="H13" s="153"/>
      <c r="I13" s="468" t="s">
        <v>14</v>
      </c>
      <c r="J13" s="469"/>
      <c r="K13" s="470"/>
      <c r="L13" s="465" t="s">
        <v>141</v>
      </c>
    </row>
    <row r="14" spans="1:21" s="42" customFormat="1" ht="86.25" customHeight="1" x14ac:dyDescent="0.25">
      <c r="B14" s="472"/>
      <c r="C14" s="456"/>
      <c r="D14" s="458"/>
      <c r="E14" s="152" t="s">
        <v>142</v>
      </c>
      <c r="F14" s="102"/>
      <c r="G14" s="152" t="s">
        <v>143</v>
      </c>
      <c r="H14" s="103"/>
      <c r="I14" s="83" t="s">
        <v>144</v>
      </c>
      <c r="J14" s="104"/>
      <c r="K14" s="84" t="s">
        <v>143</v>
      </c>
      <c r="L14" s="466"/>
      <c r="M14" s="105"/>
    </row>
    <row r="15" spans="1:21" s="135" customFormat="1" ht="254.25" customHeight="1" x14ac:dyDescent="0.25">
      <c r="A15" s="188"/>
      <c r="B15" s="97" t="s">
        <v>173</v>
      </c>
      <c r="C15" s="97" t="s">
        <v>174</v>
      </c>
      <c r="D15" s="97" t="s">
        <v>328</v>
      </c>
      <c r="E15" s="212" t="s">
        <v>43</v>
      </c>
      <c r="F15" s="212" t="s">
        <v>0</v>
      </c>
      <c r="G15" s="215"/>
      <c r="H15" s="97" t="s">
        <v>145</v>
      </c>
      <c r="I15" s="211" t="s">
        <v>43</v>
      </c>
      <c r="J15" s="216" t="s">
        <v>43</v>
      </c>
      <c r="K15" s="217"/>
      <c r="L15" s="215"/>
      <c r="M15" s="136" t="s">
        <v>146</v>
      </c>
    </row>
    <row r="16" spans="1:21" s="135" customFormat="1" ht="238.5" customHeight="1" x14ac:dyDescent="0.25">
      <c r="A16" s="188"/>
      <c r="B16" s="218" t="s">
        <v>173</v>
      </c>
      <c r="C16" s="219" t="s">
        <v>174</v>
      </c>
      <c r="D16" s="220" t="s">
        <v>329</v>
      </c>
      <c r="E16" s="221" t="s">
        <v>43</v>
      </c>
      <c r="F16" s="222" t="s">
        <v>0</v>
      </c>
      <c r="G16" s="223"/>
      <c r="H16" s="224" t="s">
        <v>147</v>
      </c>
      <c r="I16" s="225" t="s">
        <v>0</v>
      </c>
      <c r="J16" s="226" t="s">
        <v>43</v>
      </c>
      <c r="K16" s="228" t="s">
        <v>334</v>
      </c>
      <c r="L16" s="229" t="s">
        <v>335</v>
      </c>
      <c r="M16" s="134" t="s">
        <v>147</v>
      </c>
    </row>
    <row r="17" spans="1:13" s="135" customFormat="1" ht="190.5" hidden="1" customHeight="1" x14ac:dyDescent="0.25">
      <c r="A17" s="261"/>
      <c r="B17" s="262" t="s">
        <v>178</v>
      </c>
      <c r="C17" s="263" t="s">
        <v>168</v>
      </c>
      <c r="D17" s="264" t="s">
        <v>182</v>
      </c>
      <c r="E17" s="265"/>
      <c r="F17" s="266"/>
      <c r="G17" s="267"/>
      <c r="H17" s="268"/>
      <c r="I17" s="269"/>
      <c r="J17" s="270"/>
      <c r="K17" s="271"/>
      <c r="L17" s="271" t="s">
        <v>198</v>
      </c>
      <c r="M17" s="227"/>
    </row>
    <row r="18" spans="1:13" s="135" customFormat="1" ht="190.5" hidden="1" customHeight="1" x14ac:dyDescent="0.25">
      <c r="A18" s="261"/>
      <c r="B18" s="262" t="s">
        <v>178</v>
      </c>
      <c r="C18" s="263" t="s">
        <v>168</v>
      </c>
      <c r="D18" s="264" t="s">
        <v>183</v>
      </c>
      <c r="E18" s="265"/>
      <c r="F18" s="266"/>
      <c r="G18" s="267"/>
      <c r="H18" s="268"/>
      <c r="I18" s="269"/>
      <c r="J18" s="270"/>
      <c r="K18" s="271"/>
      <c r="L18" s="271" t="s">
        <v>198</v>
      </c>
      <c r="M18" s="227"/>
    </row>
    <row r="19" spans="1:13" s="135" customFormat="1" ht="190.5" hidden="1" customHeight="1" x14ac:dyDescent="0.25">
      <c r="A19" s="261"/>
      <c r="B19" s="262" t="s">
        <v>184</v>
      </c>
      <c r="C19" s="263" t="s">
        <v>44</v>
      </c>
      <c r="D19" s="264" t="s">
        <v>188</v>
      </c>
      <c r="E19" s="265"/>
      <c r="F19" s="266"/>
      <c r="G19" s="267"/>
      <c r="H19" s="268"/>
      <c r="I19" s="269"/>
      <c r="J19" s="270"/>
      <c r="K19" s="271"/>
      <c r="L19" s="271" t="s">
        <v>198</v>
      </c>
      <c r="M19" s="227"/>
    </row>
    <row r="20" spans="1:13" s="135" customFormat="1" ht="213.75" hidden="1" customHeight="1" x14ac:dyDescent="0.25">
      <c r="A20" s="261"/>
      <c r="B20" s="262" t="s">
        <v>184</v>
      </c>
      <c r="C20" s="263" t="s">
        <v>44</v>
      </c>
      <c r="D20" s="264" t="s">
        <v>189</v>
      </c>
      <c r="E20" s="272" t="s">
        <v>0</v>
      </c>
      <c r="F20" s="272" t="s">
        <v>43</v>
      </c>
      <c r="G20" s="273"/>
      <c r="H20" s="274" t="s">
        <v>148</v>
      </c>
      <c r="I20" s="275" t="s">
        <v>0</v>
      </c>
      <c r="J20" s="276" t="s">
        <v>43</v>
      </c>
      <c r="K20" s="277"/>
      <c r="L20" s="268" t="s">
        <v>198</v>
      </c>
      <c r="M20" s="137" t="s">
        <v>148</v>
      </c>
    </row>
    <row r="21" spans="1:13" s="135" customFormat="1" ht="252.75" hidden="1" customHeight="1" x14ac:dyDescent="0.25">
      <c r="A21" s="188"/>
      <c r="B21" s="196" t="str">
        <f>+'1. RIESGOS SIGNIFICATIVOS'!B17</f>
        <v>Adelantar un proceso contractual sin tener la aprobación por parte del comité de contratación o de la instancia correspondiente, en favor propio o de un tercero, a cambio de dádivas o cualquier otro beneficios directo o indirecto.</v>
      </c>
      <c r="C21" s="197" t="str">
        <f>+'1. RIESGOS SIGNIFICATIVOS'!F17</f>
        <v>Corrupción</v>
      </c>
      <c r="D21" s="189" t="str">
        <f>+'1. RIESGOS SIGNIFICATIVOS'!J17</f>
        <v xml:space="preserve">
El gestor de integridad de la Secretaría General semestralmente verificará que se realice la sensibilización del código de integridad por parte de Gestión del Talento Humano (a través de los Gestores de Integridad), al equipo de Gestión Contractual, con el objeto de generar una cultura de integridad en el marco de la lucha contra la corrupción en el proceso GCON, para evitar conductas o comportamientos inadecuados, que transgredan el Código de Integridad UAERMV.  Como evidencia se cuenta con correos electrónicos de solicitud de la sensibilización para la interiorización del código de integridad del equipo de gestión contractual, y los listados de asistencia en cada semestre que permite verificar su participación.
En caso de evidenciar que no se ha realizado la sensibilización semestral, reiterará la solicitud para su realización. Como evidencia:  correo institucional de reiteración de la solicitud para que se realice la sensibilización y poder verificar la participación de equipo gestión contractual."	</v>
      </c>
      <c r="E21" s="192"/>
      <c r="F21" s="190" t="s">
        <v>0</v>
      </c>
      <c r="G21" s="193"/>
      <c r="H21" s="183" t="s">
        <v>149</v>
      </c>
      <c r="I21" s="194"/>
      <c r="J21" s="191" t="s">
        <v>43</v>
      </c>
      <c r="K21" s="195"/>
      <c r="L21" s="193" t="s">
        <v>167</v>
      </c>
      <c r="M21" s="137" t="s">
        <v>149</v>
      </c>
    </row>
    <row r="22" spans="1:13" s="41" customFormat="1" ht="99" customHeight="1" x14ac:dyDescent="0.25">
      <c r="B22" s="144" t="s">
        <v>95</v>
      </c>
      <c r="C22" s="462" t="s">
        <v>336</v>
      </c>
      <c r="D22" s="463"/>
      <c r="E22" s="463"/>
      <c r="F22" s="463"/>
      <c r="G22" s="463"/>
      <c r="H22" s="463"/>
      <c r="I22" s="463"/>
      <c r="J22" s="463"/>
      <c r="K22" s="463"/>
      <c r="L22" s="464"/>
    </row>
    <row r="23" spans="1:13" x14ac:dyDescent="0.25"/>
    <row r="24" spans="1:13" ht="37.5" customHeight="1" x14ac:dyDescent="0.25">
      <c r="B24" s="145" t="s">
        <v>96</v>
      </c>
      <c r="C24" s="459"/>
      <c r="D24" s="460"/>
      <c r="E24" s="460"/>
      <c r="F24" s="460"/>
      <c r="G24" s="460"/>
      <c r="H24" s="460"/>
      <c r="I24" s="461"/>
      <c r="J24" s="151"/>
      <c r="K24" s="146" t="s">
        <v>333</v>
      </c>
      <c r="L24" s="151"/>
    </row>
    <row r="25" spans="1:13" ht="37.5" customHeight="1" x14ac:dyDescent="0.25">
      <c r="B25" s="144" t="s">
        <v>97</v>
      </c>
      <c r="C25" s="435" t="s">
        <v>164</v>
      </c>
      <c r="D25" s="435"/>
      <c r="E25" s="437"/>
      <c r="F25" s="437"/>
      <c r="G25" s="437"/>
      <c r="H25" s="147"/>
      <c r="I25" s="146" t="s">
        <v>98</v>
      </c>
      <c r="J25" s="146"/>
      <c r="K25" s="437" t="s">
        <v>166</v>
      </c>
      <c r="L25" s="437"/>
    </row>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sheetData>
  <mergeCells count="22">
    <mergeCell ref="B13:B14"/>
    <mergeCell ref="B5:C7"/>
    <mergeCell ref="B8:L8"/>
    <mergeCell ref="D5:L5"/>
    <mergeCell ref="G6:L6"/>
    <mergeCell ref="D6:E6"/>
    <mergeCell ref="D7:L7"/>
    <mergeCell ref="B9:L9"/>
    <mergeCell ref="C10:L10"/>
    <mergeCell ref="B12:D12"/>
    <mergeCell ref="E12:L12"/>
    <mergeCell ref="C11:U11"/>
    <mergeCell ref="K25:L25"/>
    <mergeCell ref="C13:C14"/>
    <mergeCell ref="D13:D14"/>
    <mergeCell ref="C24:I24"/>
    <mergeCell ref="C25:D25"/>
    <mergeCell ref="E25:G25"/>
    <mergeCell ref="C22:L22"/>
    <mergeCell ref="L13:L14"/>
    <mergeCell ref="E13:G13"/>
    <mergeCell ref="I13:K13"/>
  </mergeCells>
  <dataValidations count="2">
    <dataValidation type="list" allowBlank="1" showInputMessage="1" showErrorMessage="1" sqref="F15 F20 I15:I21 E15:E21">
      <formula1>$B$1:$B$3</formula1>
    </dataValidation>
    <dataValidation type="list" allowBlank="1" showInputMessage="1" showErrorMessage="1" sqref="F16:F19 F21 J15:J21">
      <formula1>$A$1:$A$3</formula1>
    </dataValidation>
  </dataValidations>
  <printOptions horizontalCentered="1"/>
  <pageMargins left="0.51181102362204722" right="0.51181102362204722" top="0.55118110236220474" bottom="0.55118110236220474" header="0.31496062992125984" footer="0.31496062992125984"/>
  <pageSetup scale="36"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A27"/>
  <sheetViews>
    <sheetView zoomScale="80" zoomScaleNormal="80" workbookViewId="0">
      <selection activeCell="I23" sqref="I23"/>
    </sheetView>
  </sheetViews>
  <sheetFormatPr baseColWidth="10" defaultColWidth="0" defaultRowHeight="15" zeroHeight="1" x14ac:dyDescent="0.25"/>
  <cols>
    <col min="1" max="1" width="3.140625" customWidth="1"/>
    <col min="2" max="2" width="35.5703125" style="41" customWidth="1"/>
    <col min="3" max="3" width="12.85546875" style="41" customWidth="1"/>
    <col min="4" max="4" width="63.5703125" style="41" customWidth="1"/>
    <col min="5" max="6" width="44.42578125" style="41" customWidth="1"/>
    <col min="7" max="8" width="44.42578125" style="41" hidden="1" customWidth="1"/>
    <col min="9" max="9" width="49" style="41" customWidth="1"/>
    <col min="10" max="10" width="3.140625" hidden="1" customWidth="1"/>
    <col min="11" max="339" width="0" hidden="1" customWidth="1"/>
    <col min="340" max="16384" width="11.42578125" hidden="1"/>
  </cols>
  <sheetData>
    <row r="1" spans="1:15" s="75" customFormat="1" ht="12.75" x14ac:dyDescent="0.2">
      <c r="B1" s="76"/>
      <c r="H1" s="77"/>
      <c r="I1" s="77"/>
    </row>
    <row r="2" spans="1:15" s="78" customFormat="1" ht="62.25" customHeight="1" x14ac:dyDescent="0.2">
      <c r="A2" s="75"/>
      <c r="B2" s="430"/>
      <c r="C2" s="431" t="s">
        <v>51</v>
      </c>
      <c r="D2" s="431"/>
      <c r="E2" s="431"/>
      <c r="F2" s="431"/>
      <c r="G2" s="431"/>
      <c r="H2" s="431"/>
      <c r="I2" s="431"/>
      <c r="J2" s="75"/>
      <c r="K2" s="75"/>
      <c r="L2" s="75"/>
      <c r="M2" s="75"/>
    </row>
    <row r="3" spans="1:15" s="78" customFormat="1" ht="24" customHeight="1" x14ac:dyDescent="0.2">
      <c r="A3" s="75"/>
      <c r="B3" s="430"/>
      <c r="C3" s="432" t="s">
        <v>52</v>
      </c>
      <c r="D3" s="432"/>
      <c r="E3" s="432"/>
      <c r="F3" s="432"/>
      <c r="G3" s="432" t="s">
        <v>53</v>
      </c>
      <c r="H3" s="432"/>
      <c r="I3" s="432"/>
      <c r="J3" s="75"/>
      <c r="K3" s="75"/>
      <c r="L3" s="75"/>
      <c r="M3" s="75"/>
    </row>
    <row r="4" spans="1:15" s="78" customFormat="1" ht="24" customHeight="1" x14ac:dyDescent="0.2">
      <c r="A4" s="75"/>
      <c r="B4" s="430"/>
      <c r="C4" s="433" t="s">
        <v>54</v>
      </c>
      <c r="D4" s="433"/>
      <c r="E4" s="433"/>
      <c r="F4" s="433"/>
      <c r="G4" s="433"/>
      <c r="H4" s="433"/>
      <c r="I4" s="433"/>
      <c r="J4" s="75"/>
      <c r="K4" s="75"/>
      <c r="L4" s="75"/>
      <c r="M4" s="75"/>
    </row>
    <row r="5" spans="1:15" s="78" customFormat="1" ht="18.75" customHeight="1" x14ac:dyDescent="0.25">
      <c r="A5" s="75"/>
      <c r="B5" s="429"/>
      <c r="C5" s="429"/>
      <c r="D5" s="429"/>
      <c r="E5" s="429"/>
      <c r="F5" s="429"/>
      <c r="G5" s="429"/>
      <c r="H5" s="429"/>
      <c r="I5" s="429"/>
      <c r="J5" s="75"/>
      <c r="K5" s="75"/>
      <c r="L5" s="75"/>
      <c r="M5" s="75"/>
    </row>
    <row r="6" spans="1:15" x14ac:dyDescent="0.25">
      <c r="B6" s="487" t="s">
        <v>150</v>
      </c>
      <c r="C6" s="488"/>
      <c r="D6" s="488"/>
      <c r="E6" s="488"/>
      <c r="F6" s="488"/>
      <c r="G6" s="488"/>
      <c r="H6" s="488"/>
      <c r="I6" s="489"/>
    </row>
    <row r="7" spans="1:15" s="41" customFormat="1" ht="27.75" customHeight="1" x14ac:dyDescent="0.25">
      <c r="B7" s="65" t="s">
        <v>56</v>
      </c>
      <c r="C7" s="490" t="s">
        <v>57</v>
      </c>
      <c r="D7" s="418"/>
      <c r="E7" s="418"/>
      <c r="F7" s="418"/>
      <c r="G7" s="418"/>
      <c r="H7" s="418"/>
      <c r="I7" s="418"/>
      <c r="J7" s="418"/>
      <c r="K7" s="418"/>
      <c r="L7" s="418"/>
      <c r="M7" s="418"/>
      <c r="N7" s="418"/>
      <c r="O7" s="419"/>
    </row>
    <row r="8" spans="1:15" s="41" customFormat="1" ht="49.5" customHeight="1" x14ac:dyDescent="0.25">
      <c r="B8" s="65" t="s">
        <v>58</v>
      </c>
      <c r="C8" s="491" t="s">
        <v>59</v>
      </c>
      <c r="D8" s="492"/>
      <c r="E8" s="492"/>
      <c r="F8" s="492"/>
      <c r="G8" s="492"/>
      <c r="H8" s="492"/>
      <c r="I8" s="492"/>
      <c r="J8" s="164"/>
      <c r="K8" s="164"/>
      <c r="L8" s="164"/>
      <c r="M8" s="164"/>
      <c r="N8" s="164"/>
      <c r="O8" s="165"/>
    </row>
    <row r="9" spans="1:15" s="41" customFormat="1" ht="28.5" customHeight="1" x14ac:dyDescent="0.25">
      <c r="B9" s="64" t="s">
        <v>96</v>
      </c>
      <c r="C9" s="459"/>
      <c r="D9" s="460"/>
      <c r="E9" s="460"/>
      <c r="F9" s="460"/>
      <c r="G9" s="461"/>
      <c r="H9" s="171" t="s">
        <v>151</v>
      </c>
      <c r="I9" s="169"/>
    </row>
    <row r="10" spans="1:15" ht="47.25" customHeight="1" x14ac:dyDescent="0.25">
      <c r="B10" s="484" t="s">
        <v>60</v>
      </c>
      <c r="C10" s="485"/>
      <c r="D10" s="486"/>
      <c r="E10" s="484" t="s">
        <v>152</v>
      </c>
      <c r="F10" s="485"/>
      <c r="G10" s="485"/>
      <c r="H10" s="485"/>
      <c r="I10" s="486"/>
    </row>
    <row r="11" spans="1:15" ht="78" customHeight="1" x14ac:dyDescent="0.25">
      <c r="B11" s="69" t="s">
        <v>139</v>
      </c>
      <c r="C11" s="70" t="s">
        <v>121</v>
      </c>
      <c r="D11" s="71" t="s">
        <v>140</v>
      </c>
      <c r="E11" s="85" t="s">
        <v>169</v>
      </c>
      <c r="F11" s="170" t="s">
        <v>154</v>
      </c>
      <c r="G11" s="85" t="s">
        <v>170</v>
      </c>
      <c r="H11" s="170" t="s">
        <v>156</v>
      </c>
      <c r="I11" s="170" t="s">
        <v>157</v>
      </c>
    </row>
    <row r="12" spans="1:15" ht="363" customHeight="1" x14ac:dyDescent="0.25">
      <c r="B12" s="198" t="s">
        <v>173</v>
      </c>
      <c r="C12" s="199" t="s">
        <v>174</v>
      </c>
      <c r="D12" s="200" t="s">
        <v>175</v>
      </c>
      <c r="E12" s="56" t="s">
        <v>199</v>
      </c>
      <c r="F12" s="46" t="s">
        <v>337</v>
      </c>
      <c r="G12" s="46"/>
      <c r="H12" s="45"/>
      <c r="I12" s="53"/>
    </row>
    <row r="13" spans="1:15" ht="306.75" customHeight="1" x14ac:dyDescent="0.25">
      <c r="B13" s="198" t="s">
        <v>173</v>
      </c>
      <c r="C13" s="230" t="s">
        <v>174</v>
      </c>
      <c r="D13" s="231" t="s">
        <v>177</v>
      </c>
      <c r="E13" s="56" t="s">
        <v>199</v>
      </c>
      <c r="F13" s="232" t="s">
        <v>338</v>
      </c>
      <c r="G13" s="232"/>
      <c r="H13" s="233"/>
      <c r="I13" s="234" t="s">
        <v>339</v>
      </c>
    </row>
    <row r="14" spans="1:15" ht="245.25" hidden="1" customHeight="1" x14ac:dyDescent="0.25">
      <c r="B14" s="198" t="s">
        <v>178</v>
      </c>
      <c r="C14" s="230" t="s">
        <v>168</v>
      </c>
      <c r="D14" s="231" t="s">
        <v>182</v>
      </c>
      <c r="E14" s="56"/>
      <c r="F14" s="232"/>
      <c r="G14" s="232"/>
      <c r="H14" s="233"/>
      <c r="I14" s="234"/>
    </row>
    <row r="15" spans="1:15" ht="245.25" hidden="1" customHeight="1" x14ac:dyDescent="0.25">
      <c r="B15" s="198" t="s">
        <v>178</v>
      </c>
      <c r="C15" s="230" t="s">
        <v>168</v>
      </c>
      <c r="D15" s="231" t="s">
        <v>183</v>
      </c>
      <c r="E15" s="56"/>
      <c r="F15" s="232"/>
      <c r="G15" s="232"/>
      <c r="H15" s="233"/>
      <c r="I15" s="234"/>
    </row>
    <row r="16" spans="1:15" ht="245.25" hidden="1" customHeight="1" x14ac:dyDescent="0.25">
      <c r="B16" s="198" t="s">
        <v>184</v>
      </c>
      <c r="C16" s="230" t="s">
        <v>168</v>
      </c>
      <c r="D16" s="231" t="s">
        <v>188</v>
      </c>
      <c r="E16" s="56"/>
      <c r="F16" s="232"/>
      <c r="G16" s="232"/>
      <c r="H16" s="233"/>
      <c r="I16" s="234"/>
    </row>
    <row r="17" spans="2:9" ht="245.25" hidden="1" customHeight="1" x14ac:dyDescent="0.25">
      <c r="B17" s="198" t="s">
        <v>184</v>
      </c>
      <c r="C17" s="230" t="s">
        <v>168</v>
      </c>
      <c r="D17" s="231" t="s">
        <v>189</v>
      </c>
      <c r="E17" s="56"/>
      <c r="F17" s="232"/>
      <c r="G17" s="232"/>
      <c r="H17" s="233"/>
      <c r="I17" s="234"/>
    </row>
    <row r="18" spans="2:9" ht="102" hidden="1" customHeight="1" x14ac:dyDescent="0.25">
      <c r="B18" s="50"/>
      <c r="C18" s="51"/>
      <c r="D18" s="59"/>
      <c r="E18" s="57"/>
      <c r="F18" s="52"/>
      <c r="G18" s="48"/>
      <c r="H18" s="47"/>
      <c r="I18" s="54"/>
    </row>
    <row r="19" spans="2:9" ht="102" hidden="1" customHeight="1" x14ac:dyDescent="0.25">
      <c r="B19" s="50"/>
      <c r="C19" s="51"/>
      <c r="D19" s="59"/>
      <c r="E19" s="57"/>
      <c r="F19" s="55"/>
      <c r="G19" s="57"/>
      <c r="H19" s="55"/>
      <c r="I19" s="54"/>
    </row>
    <row r="20" spans="2:9" ht="102" hidden="1" customHeight="1" x14ac:dyDescent="0.25">
      <c r="B20" s="50"/>
      <c r="C20" s="51"/>
      <c r="D20" s="61"/>
      <c r="E20" s="57"/>
      <c r="F20" s="58"/>
      <c r="G20" s="48"/>
      <c r="H20" s="47"/>
      <c r="I20" s="54"/>
    </row>
    <row r="21" spans="2:9" s="41" customFormat="1" ht="126.75" customHeight="1" x14ac:dyDescent="0.25">
      <c r="B21" s="166" t="s">
        <v>95</v>
      </c>
      <c r="C21" s="493" t="s">
        <v>200</v>
      </c>
      <c r="D21" s="494"/>
      <c r="E21" s="494"/>
      <c r="F21" s="494"/>
      <c r="G21" s="494"/>
      <c r="H21" s="494"/>
      <c r="I21" s="495"/>
    </row>
    <row r="22" spans="2:9" x14ac:dyDescent="0.25"/>
    <row r="23" spans="2:9" s="201" customFormat="1" ht="37.5" customHeight="1" x14ac:dyDescent="0.25">
      <c r="B23" s="167" t="s">
        <v>96</v>
      </c>
      <c r="C23" s="459"/>
      <c r="D23" s="460"/>
      <c r="E23" s="460"/>
      <c r="F23" s="460"/>
      <c r="G23" s="461"/>
      <c r="H23" s="168" t="s">
        <v>151</v>
      </c>
      <c r="I23" s="169"/>
    </row>
    <row r="24" spans="2:9" s="201" customFormat="1" ht="37.5" customHeight="1" x14ac:dyDescent="0.25">
      <c r="B24" s="166" t="s">
        <v>97</v>
      </c>
      <c r="C24" s="435" t="s">
        <v>135</v>
      </c>
      <c r="D24" s="435"/>
      <c r="E24" s="437" t="s">
        <v>171</v>
      </c>
      <c r="F24" s="437"/>
      <c r="G24" s="168" t="s">
        <v>98</v>
      </c>
      <c r="H24" s="437" t="s">
        <v>172</v>
      </c>
      <c r="I24" s="437"/>
    </row>
    <row r="25" spans="2:9" x14ac:dyDescent="0.25"/>
    <row r="26" spans="2:9" x14ac:dyDescent="0.25"/>
    <row r="27" spans="2:9" x14ac:dyDescent="0.25"/>
  </sheetData>
  <mergeCells count="17">
    <mergeCell ref="C21:I21"/>
    <mergeCell ref="C23:G23"/>
    <mergeCell ref="C24:D24"/>
    <mergeCell ref="E24:F24"/>
    <mergeCell ref="H24:I24"/>
    <mergeCell ref="B6:I6"/>
    <mergeCell ref="C7:O7"/>
    <mergeCell ref="C8:I8"/>
    <mergeCell ref="C9:G9"/>
    <mergeCell ref="B10:D10"/>
    <mergeCell ref="E10:I10"/>
    <mergeCell ref="B5:I5"/>
    <mergeCell ref="B2:B4"/>
    <mergeCell ref="C2:I2"/>
    <mergeCell ref="C3:F3"/>
    <mergeCell ref="G3:I3"/>
    <mergeCell ref="C4:I4"/>
  </mergeCells>
  <dataValidations count="2">
    <dataValidation type="list" allowBlank="1" showInputMessage="1" showErrorMessage="1" sqref="E18:E20 G12:G20">
      <formula1>$A$1:$A$7</formula1>
    </dataValidation>
    <dataValidation showDropDown="1" showInputMessage="1" showErrorMessage="1" sqref="E12:E17"/>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U66"/>
  <sheetViews>
    <sheetView workbookViewId="0">
      <selection activeCell="C12" sqref="C12:R12"/>
    </sheetView>
  </sheetViews>
  <sheetFormatPr baseColWidth="10" defaultColWidth="11.42578125" defaultRowHeight="12.75" x14ac:dyDescent="0.2"/>
  <cols>
    <col min="1" max="2" width="1.7109375" style="281" customWidth="1"/>
    <col min="3" max="3" width="9.42578125" style="281" customWidth="1"/>
    <col min="4" max="4" width="29.42578125" style="281" customWidth="1"/>
    <col min="5" max="5" width="33.140625" style="281" customWidth="1"/>
    <col min="6" max="6" width="21.28515625" style="281" customWidth="1"/>
    <col min="7" max="7" width="72.42578125" style="281" customWidth="1"/>
    <col min="8" max="8" width="15.7109375" style="281" customWidth="1"/>
    <col min="9" max="9" width="12.28515625" style="281" customWidth="1"/>
    <col min="10" max="10" width="4.140625" style="281" customWidth="1"/>
    <col min="11" max="11" width="22" style="281" customWidth="1"/>
    <col min="12" max="12" width="16.5703125" style="281" customWidth="1"/>
    <col min="13" max="13" width="22" style="281" customWidth="1"/>
    <col min="14" max="14" width="61.5703125" style="281" customWidth="1"/>
    <col min="15" max="15" width="32.42578125" style="281" customWidth="1"/>
    <col min="16" max="18" width="13.7109375" style="281" customWidth="1"/>
    <col min="19" max="19" width="1.7109375" style="281" customWidth="1"/>
    <col min="20" max="16384" width="11.42578125" style="281"/>
  </cols>
  <sheetData>
    <row r="1" spans="3:21" ht="13.5" thickBot="1" x14ac:dyDescent="0.25"/>
    <row r="2" spans="3:21" ht="34.5" customHeight="1" x14ac:dyDescent="0.3">
      <c r="C2" s="282"/>
      <c r="D2" s="283"/>
      <c r="E2" s="630" t="s">
        <v>279</v>
      </c>
      <c r="F2" s="631"/>
      <c r="G2" s="631"/>
      <c r="H2" s="631"/>
      <c r="I2" s="631"/>
      <c r="J2" s="631"/>
      <c r="K2" s="631"/>
      <c r="L2" s="631"/>
      <c r="M2" s="631"/>
      <c r="N2" s="631"/>
      <c r="O2" s="631"/>
      <c r="P2" s="631"/>
      <c r="Q2" s="631"/>
      <c r="R2" s="632"/>
    </row>
    <row r="3" spans="3:21" ht="18.75" x14ac:dyDescent="0.3">
      <c r="C3" s="284"/>
      <c r="D3" s="285"/>
      <c r="E3" s="633" t="s">
        <v>280</v>
      </c>
      <c r="F3" s="634"/>
      <c r="G3" s="634"/>
      <c r="H3" s="634"/>
      <c r="I3" s="634"/>
      <c r="J3" s="634"/>
      <c r="K3" s="635"/>
      <c r="L3" s="636" t="s">
        <v>281</v>
      </c>
      <c r="M3" s="634"/>
      <c r="N3" s="634"/>
      <c r="O3" s="634"/>
      <c r="P3" s="634"/>
      <c r="Q3" s="634"/>
      <c r="R3" s="637"/>
    </row>
    <row r="4" spans="3:21" ht="19.5" thickBot="1" x14ac:dyDescent="0.35">
      <c r="C4" s="286"/>
      <c r="D4" s="287"/>
      <c r="E4" s="638" t="s">
        <v>282</v>
      </c>
      <c r="F4" s="639"/>
      <c r="G4" s="639"/>
      <c r="H4" s="639"/>
      <c r="I4" s="639"/>
      <c r="J4" s="639"/>
      <c r="K4" s="639"/>
      <c r="L4" s="639"/>
      <c r="M4" s="639"/>
      <c r="N4" s="639"/>
      <c r="O4" s="639"/>
      <c r="P4" s="639"/>
      <c r="Q4" s="639"/>
      <c r="R4" s="640"/>
    </row>
    <row r="5" spans="3:21" ht="19.5" thickBot="1" x14ac:dyDescent="0.35">
      <c r="C5" s="536"/>
      <c r="D5" s="536"/>
      <c r="E5" s="536"/>
      <c r="F5" s="536"/>
      <c r="G5" s="536"/>
      <c r="H5" s="536"/>
      <c r="I5" s="536"/>
      <c r="J5" s="536"/>
      <c r="K5" s="536"/>
      <c r="L5" s="536"/>
      <c r="M5" s="536"/>
      <c r="N5" s="536"/>
      <c r="O5" s="536"/>
      <c r="P5" s="536"/>
      <c r="Q5" s="536"/>
      <c r="R5" s="536"/>
    </row>
    <row r="6" spans="3:21" ht="46.5" customHeight="1" x14ac:dyDescent="0.2">
      <c r="C6" s="607" t="s">
        <v>283</v>
      </c>
      <c r="D6" s="641"/>
      <c r="E6" s="642" t="s">
        <v>284</v>
      </c>
      <c r="F6" s="642"/>
      <c r="G6" s="642"/>
      <c r="H6" s="642"/>
      <c r="I6" s="642"/>
      <c r="J6" s="643" t="s">
        <v>151</v>
      </c>
      <c r="K6" s="608"/>
      <c r="L6" s="608"/>
      <c r="M6" s="608"/>
      <c r="N6" s="641"/>
      <c r="O6" s="642" t="s">
        <v>285</v>
      </c>
      <c r="P6" s="642"/>
      <c r="Q6" s="642"/>
      <c r="R6" s="644"/>
    </row>
    <row r="7" spans="3:21" ht="46.5" customHeight="1" thickBot="1" x14ac:dyDescent="0.25">
      <c r="C7" s="624" t="s">
        <v>286</v>
      </c>
      <c r="D7" s="625"/>
      <c r="E7" s="626" t="s">
        <v>287</v>
      </c>
      <c r="F7" s="626"/>
      <c r="G7" s="626"/>
      <c r="H7" s="626"/>
      <c r="I7" s="626"/>
      <c r="J7" s="627" t="s">
        <v>288</v>
      </c>
      <c r="K7" s="628"/>
      <c r="L7" s="628"/>
      <c r="M7" s="628"/>
      <c r="N7" s="625"/>
      <c r="O7" s="626" t="s">
        <v>289</v>
      </c>
      <c r="P7" s="626"/>
      <c r="Q7" s="626"/>
      <c r="R7" s="629"/>
    </row>
    <row r="8" spans="3:21" ht="19.5" thickBot="1" x14ac:dyDescent="0.35">
      <c r="C8" s="288"/>
      <c r="D8" s="288"/>
      <c r="E8" s="288"/>
      <c r="F8" s="288"/>
      <c r="G8" s="288"/>
      <c r="H8" s="288"/>
      <c r="I8" s="288"/>
      <c r="J8" s="288"/>
      <c r="K8" s="288"/>
      <c r="L8" s="288"/>
      <c r="M8" s="288"/>
      <c r="N8" s="288"/>
      <c r="O8" s="288"/>
      <c r="P8" s="288"/>
      <c r="Q8" s="288"/>
      <c r="R8" s="288"/>
    </row>
    <row r="9" spans="3:21" ht="24" customHeight="1" x14ac:dyDescent="0.2">
      <c r="C9" s="607" t="s">
        <v>290</v>
      </c>
      <c r="D9" s="608"/>
      <c r="E9" s="608"/>
      <c r="F9" s="608"/>
      <c r="G9" s="608"/>
      <c r="H9" s="608"/>
      <c r="I9" s="608"/>
      <c r="J9" s="608"/>
      <c r="K9" s="608"/>
      <c r="L9" s="608"/>
      <c r="M9" s="608"/>
      <c r="N9" s="608"/>
      <c r="O9" s="608"/>
      <c r="P9" s="608"/>
      <c r="Q9" s="608"/>
      <c r="R9" s="609"/>
    </row>
    <row r="10" spans="3:21" ht="51.75" customHeight="1" x14ac:dyDescent="0.2">
      <c r="C10" s="610" t="s">
        <v>59</v>
      </c>
      <c r="D10" s="611"/>
      <c r="E10" s="611"/>
      <c r="F10" s="611"/>
      <c r="G10" s="611"/>
      <c r="H10" s="611"/>
      <c r="I10" s="611"/>
      <c r="J10" s="611"/>
      <c r="K10" s="611"/>
      <c r="L10" s="611"/>
      <c r="M10" s="611"/>
      <c r="N10" s="611"/>
      <c r="O10" s="611"/>
      <c r="P10" s="611"/>
      <c r="Q10" s="611"/>
      <c r="R10" s="612"/>
    </row>
    <row r="11" spans="3:21" ht="13.5" customHeight="1" thickBot="1" x14ac:dyDescent="0.25">
      <c r="C11" s="613"/>
      <c r="D11" s="614"/>
      <c r="E11" s="614"/>
      <c r="F11" s="614"/>
      <c r="G11" s="614"/>
      <c r="H11" s="614"/>
      <c r="I11" s="614"/>
      <c r="J11" s="614"/>
      <c r="K11" s="614"/>
      <c r="L11" s="614"/>
      <c r="M11" s="614"/>
      <c r="N11" s="614"/>
      <c r="O11" s="614"/>
      <c r="P11" s="614"/>
      <c r="Q11" s="614"/>
      <c r="R11" s="615"/>
    </row>
    <row r="12" spans="3:21" ht="24" customHeight="1" x14ac:dyDescent="0.2">
      <c r="C12" s="607" t="s">
        <v>291</v>
      </c>
      <c r="D12" s="608"/>
      <c r="E12" s="608"/>
      <c r="F12" s="608"/>
      <c r="G12" s="608"/>
      <c r="H12" s="608"/>
      <c r="I12" s="608"/>
      <c r="J12" s="608"/>
      <c r="K12" s="608"/>
      <c r="L12" s="608"/>
      <c r="M12" s="608"/>
      <c r="N12" s="608"/>
      <c r="O12" s="608"/>
      <c r="P12" s="608"/>
      <c r="Q12" s="608"/>
      <c r="R12" s="609"/>
    </row>
    <row r="13" spans="3:21" ht="51.75" customHeight="1" x14ac:dyDescent="0.2">
      <c r="C13" s="610" t="s">
        <v>292</v>
      </c>
      <c r="D13" s="611"/>
      <c r="E13" s="611"/>
      <c r="F13" s="611"/>
      <c r="G13" s="611"/>
      <c r="H13" s="611"/>
      <c r="I13" s="611"/>
      <c r="J13" s="611"/>
      <c r="K13" s="611"/>
      <c r="L13" s="611"/>
      <c r="M13" s="611"/>
      <c r="N13" s="611"/>
      <c r="O13" s="611"/>
      <c r="P13" s="611"/>
      <c r="Q13" s="611"/>
      <c r="R13" s="612"/>
    </row>
    <row r="14" spans="3:21" ht="13.5" customHeight="1" thickBot="1" x14ac:dyDescent="0.25">
      <c r="C14" s="613"/>
      <c r="D14" s="614"/>
      <c r="E14" s="614"/>
      <c r="F14" s="614"/>
      <c r="G14" s="614"/>
      <c r="H14" s="614"/>
      <c r="I14" s="614"/>
      <c r="J14" s="614"/>
      <c r="K14" s="614"/>
      <c r="L14" s="614"/>
      <c r="M14" s="614"/>
      <c r="N14" s="614"/>
      <c r="O14" s="614"/>
      <c r="P14" s="614"/>
      <c r="Q14" s="614"/>
      <c r="R14" s="615"/>
    </row>
    <row r="15" spans="3:21" ht="46.5" customHeight="1" thickBot="1" x14ac:dyDescent="0.25">
      <c r="C15" s="616" t="s">
        <v>293</v>
      </c>
      <c r="D15" s="617"/>
      <c r="E15" s="617"/>
      <c r="F15" s="617"/>
      <c r="G15" s="617"/>
      <c r="H15" s="617"/>
      <c r="I15" s="617"/>
      <c r="J15" s="617"/>
      <c r="K15" s="617"/>
      <c r="L15" s="617"/>
      <c r="M15" s="617"/>
      <c r="N15" s="617"/>
      <c r="O15" s="617"/>
      <c r="P15" s="617"/>
      <c r="Q15" s="617"/>
      <c r="R15" s="618"/>
    </row>
    <row r="16" spans="3:21" s="290" customFormat="1" ht="101.25" customHeight="1" thickBot="1" x14ac:dyDescent="0.25">
      <c r="C16" s="619" t="s">
        <v>2</v>
      </c>
      <c r="D16" s="620"/>
      <c r="E16" s="289" t="s">
        <v>294</v>
      </c>
      <c r="F16" s="621" t="s">
        <v>295</v>
      </c>
      <c r="G16" s="620"/>
      <c r="H16" s="621" t="s">
        <v>296</v>
      </c>
      <c r="I16" s="622"/>
      <c r="J16" s="620"/>
      <c r="K16" s="621" t="s">
        <v>297</v>
      </c>
      <c r="L16" s="622"/>
      <c r="M16" s="622"/>
      <c r="N16" s="620"/>
      <c r="O16" s="621" t="s">
        <v>298</v>
      </c>
      <c r="P16" s="622"/>
      <c r="Q16" s="622"/>
      <c r="R16" s="623"/>
      <c r="T16" s="339" t="s">
        <v>340</v>
      </c>
      <c r="U16" s="339" t="s">
        <v>341</v>
      </c>
    </row>
    <row r="17" spans="3:21" ht="375" customHeight="1" thickBot="1" x14ac:dyDescent="0.25">
      <c r="C17" s="590" t="str">
        <f>+'[3]GCON-MR-2021-V3'!D11</f>
        <v>Adelantar un proceso contractual sin tener la aprobación por parte del comité de contratación o de la instancia correspondiente, en favor propio o de un tercero, a cambio de dádivas o cualquier otro beneficios directo o indirecto.</v>
      </c>
      <c r="D17" s="591"/>
      <c r="E17" s="594" t="s">
        <v>299</v>
      </c>
      <c r="F17" s="596" t="s">
        <v>342</v>
      </c>
      <c r="G17" s="597"/>
      <c r="H17" s="598" t="str">
        <f>+'[3]GCON-MR-2021-V3'!BC11</f>
        <v>informe del seguimiento del Plan de adquisiciones presentado al Comité de Contratación en cada trimestre</v>
      </c>
      <c r="I17" s="599"/>
      <c r="J17" s="599"/>
      <c r="K17" s="600" t="s">
        <v>343</v>
      </c>
      <c r="L17" s="600"/>
      <c r="M17" s="600"/>
      <c r="N17" s="600"/>
      <c r="O17" s="601" t="s">
        <v>344</v>
      </c>
      <c r="P17" s="602"/>
      <c r="Q17" s="602"/>
      <c r="R17" s="603"/>
      <c r="T17" s="339">
        <v>100</v>
      </c>
      <c r="U17" s="339">
        <v>100</v>
      </c>
    </row>
    <row r="18" spans="3:21" ht="298.5" customHeight="1" thickBot="1" x14ac:dyDescent="0.25">
      <c r="C18" s="592">
        <f>+'[3]GCON-MR-2021-V3'!D12</f>
        <v>0</v>
      </c>
      <c r="D18" s="593"/>
      <c r="E18" s="595"/>
      <c r="F18" s="596" t="s">
        <v>345</v>
      </c>
      <c r="G18" s="597" t="s">
        <v>345</v>
      </c>
      <c r="H18" s="598" t="str">
        <f>+'[3]GCON-MR-2021-V3'!BC12</f>
        <v>Listado de asistencia de la sensibilización al Código de integridad</v>
      </c>
      <c r="I18" s="599"/>
      <c r="J18" s="599"/>
      <c r="K18" s="600" t="s">
        <v>346</v>
      </c>
      <c r="L18" s="600"/>
      <c r="M18" s="600"/>
      <c r="N18" s="600"/>
      <c r="O18" s="604" t="s">
        <v>347</v>
      </c>
      <c r="P18" s="605"/>
      <c r="Q18" s="605"/>
      <c r="R18" s="606"/>
      <c r="T18" s="339">
        <v>100</v>
      </c>
      <c r="U18" s="339">
        <v>100</v>
      </c>
    </row>
    <row r="19" spans="3:21" ht="291.75" customHeight="1" thickBot="1" x14ac:dyDescent="0.25">
      <c r="C19" s="574" t="str">
        <f>+'[3]GCON-MR-2021-V3'!D13</f>
        <v xml:space="preserve">Inadecuada asignación de los riesgos a los procesos contractuales  </v>
      </c>
      <c r="D19" s="575"/>
      <c r="E19" s="578" t="s">
        <v>300</v>
      </c>
      <c r="F19" s="580" t="s">
        <v>348</v>
      </c>
      <c r="G19" s="581" t="s">
        <v>348</v>
      </c>
      <c r="H19" s="582" t="str">
        <f>+'[3]GCON-MR-2021-V3'!BC13</f>
        <v>Notas consignadas en el aplicativo ORFEO de cada proceso contractual sobre riesgos</v>
      </c>
      <c r="I19" s="583"/>
      <c r="J19" s="583"/>
      <c r="K19" s="584" t="s">
        <v>349</v>
      </c>
      <c r="L19" s="584"/>
      <c r="M19" s="584"/>
      <c r="N19" s="584"/>
      <c r="O19" s="585" t="s">
        <v>350</v>
      </c>
      <c r="P19" s="586"/>
      <c r="Q19" s="586"/>
      <c r="R19" s="587"/>
      <c r="T19" s="339">
        <v>100</v>
      </c>
      <c r="U19" s="339">
        <v>100</v>
      </c>
    </row>
    <row r="20" spans="3:21" ht="301.5" customHeight="1" thickBot="1" x14ac:dyDescent="0.25">
      <c r="C20" s="588"/>
      <c r="D20" s="589"/>
      <c r="E20" s="579"/>
      <c r="F20" s="580" t="s">
        <v>351</v>
      </c>
      <c r="G20" s="581" t="s">
        <v>351</v>
      </c>
      <c r="H20" s="582" t="str">
        <f>+'[3]GCON-MR-2021-V3'!BC14</f>
        <v>actas registradas para la aprobación de la matriz de riesgos de los procesos contractuales</v>
      </c>
      <c r="I20" s="583"/>
      <c r="J20" s="583"/>
      <c r="K20" s="584" t="s">
        <v>352</v>
      </c>
      <c r="L20" s="584"/>
      <c r="M20" s="584"/>
      <c r="N20" s="584"/>
      <c r="O20" s="585" t="s">
        <v>353</v>
      </c>
      <c r="P20" s="586"/>
      <c r="Q20" s="586"/>
      <c r="R20" s="587"/>
      <c r="T20" s="339">
        <v>100</v>
      </c>
      <c r="U20" s="339">
        <v>100</v>
      </c>
    </row>
    <row r="21" spans="3:21" ht="273.75" customHeight="1" thickBot="1" x14ac:dyDescent="0.25">
      <c r="C21" s="574" t="str">
        <f>+'[3]GCON-MR-2021-V3'!D15</f>
        <v>Pérdida de la documentación asociada a los procesos de contratación</v>
      </c>
      <c r="D21" s="575"/>
      <c r="E21" s="578" t="s">
        <v>300</v>
      </c>
      <c r="F21" s="580" t="s">
        <v>354</v>
      </c>
      <c r="G21" s="581" t="s">
        <v>354</v>
      </c>
      <c r="H21" s="582" t="str">
        <f>+'[3]GCON-MR-2021-V3'!BC15</f>
        <v xml:space="preserve">Formato de referencia cruzada </v>
      </c>
      <c r="I21" s="583"/>
      <c r="J21" s="583"/>
      <c r="K21" s="584" t="s">
        <v>355</v>
      </c>
      <c r="L21" s="584"/>
      <c r="M21" s="584"/>
      <c r="N21" s="584"/>
      <c r="O21" s="585" t="s">
        <v>356</v>
      </c>
      <c r="P21" s="586"/>
      <c r="Q21" s="586"/>
      <c r="R21" s="587"/>
      <c r="T21" s="339">
        <v>100</v>
      </c>
      <c r="U21" s="339">
        <v>100</v>
      </c>
    </row>
    <row r="22" spans="3:21" ht="279.75" customHeight="1" thickBot="1" x14ac:dyDescent="0.25">
      <c r="C22" s="576"/>
      <c r="D22" s="577"/>
      <c r="E22" s="579"/>
      <c r="F22" s="580" t="s">
        <v>357</v>
      </c>
      <c r="G22" s="581" t="s">
        <v>357</v>
      </c>
      <c r="H22" s="582" t="str">
        <f>+'[3]GCON-MR-2021-V3'!BC16</f>
        <v>base de datos actualizada</v>
      </c>
      <c r="I22" s="583"/>
      <c r="J22" s="583"/>
      <c r="K22" s="584" t="s">
        <v>358</v>
      </c>
      <c r="L22" s="584"/>
      <c r="M22" s="584"/>
      <c r="N22" s="584"/>
      <c r="O22" s="585" t="s">
        <v>359</v>
      </c>
      <c r="P22" s="586"/>
      <c r="Q22" s="586"/>
      <c r="R22" s="587"/>
      <c r="T22" s="339">
        <v>100</v>
      </c>
      <c r="U22" s="339">
        <v>100</v>
      </c>
    </row>
    <row r="23" spans="3:21" ht="20.100000000000001" customHeight="1" x14ac:dyDescent="0.3">
      <c r="C23" s="566"/>
      <c r="D23" s="567"/>
      <c r="E23" s="291"/>
      <c r="F23" s="568"/>
      <c r="G23" s="568"/>
      <c r="H23" s="568"/>
      <c r="I23" s="568"/>
      <c r="J23" s="568"/>
      <c r="K23" s="568"/>
      <c r="L23" s="568"/>
      <c r="M23" s="568"/>
      <c r="N23" s="568"/>
      <c r="O23" s="568"/>
      <c r="P23" s="568"/>
      <c r="Q23" s="568"/>
      <c r="R23" s="569"/>
    </row>
    <row r="24" spans="3:21" ht="20.100000000000001" customHeight="1" thickBot="1" x14ac:dyDescent="0.35">
      <c r="C24" s="570"/>
      <c r="D24" s="571"/>
      <c r="E24" s="292"/>
      <c r="F24" s="572"/>
      <c r="G24" s="572"/>
      <c r="H24" s="572"/>
      <c r="I24" s="572"/>
      <c r="J24" s="572"/>
      <c r="K24" s="572"/>
      <c r="L24" s="572"/>
      <c r="M24" s="572"/>
      <c r="N24" s="572"/>
      <c r="O24" s="572"/>
      <c r="P24" s="572"/>
      <c r="Q24" s="572"/>
      <c r="R24" s="573"/>
    </row>
    <row r="25" spans="3:21" ht="12" customHeight="1" thickBot="1" x14ac:dyDescent="0.35">
      <c r="C25" s="536"/>
      <c r="D25" s="536"/>
      <c r="E25" s="536"/>
      <c r="F25" s="536"/>
      <c r="G25" s="536"/>
      <c r="H25" s="536"/>
      <c r="I25" s="536"/>
      <c r="J25" s="536"/>
      <c r="K25" s="536"/>
      <c r="L25" s="536"/>
      <c r="M25" s="536"/>
      <c r="N25" s="536"/>
      <c r="O25" s="536"/>
      <c r="P25" s="536"/>
      <c r="Q25" s="536"/>
      <c r="R25" s="536"/>
    </row>
    <row r="26" spans="3:21" ht="33" customHeight="1" thickBot="1" x14ac:dyDescent="0.25">
      <c r="C26" s="551" t="s">
        <v>221</v>
      </c>
      <c r="D26" s="552"/>
      <c r="E26" s="552"/>
      <c r="F26" s="552"/>
      <c r="G26" s="552"/>
      <c r="H26" s="552"/>
      <c r="I26" s="552"/>
      <c r="J26" s="552"/>
      <c r="K26" s="552"/>
      <c r="L26" s="552"/>
      <c r="M26" s="552"/>
      <c r="N26" s="552"/>
      <c r="O26" s="552"/>
      <c r="P26" s="552"/>
      <c r="Q26" s="552"/>
      <c r="R26" s="553"/>
    </row>
    <row r="27" spans="3:21" s="297" customFormat="1" ht="113.25" thickBot="1" x14ac:dyDescent="0.25">
      <c r="C27" s="293" t="s">
        <v>301</v>
      </c>
      <c r="D27" s="293" t="s">
        <v>302</v>
      </c>
      <c r="E27" s="295" t="s">
        <v>303</v>
      </c>
      <c r="F27" s="293" t="s">
        <v>304</v>
      </c>
      <c r="G27" s="294" t="s">
        <v>305</v>
      </c>
      <c r="H27" s="294" t="s">
        <v>306</v>
      </c>
      <c r="I27" s="294" t="s">
        <v>307</v>
      </c>
      <c r="J27" s="554" t="s">
        <v>308</v>
      </c>
      <c r="K27" s="555"/>
      <c r="L27" s="556"/>
      <c r="M27" s="554" t="s">
        <v>309</v>
      </c>
      <c r="N27" s="555"/>
      <c r="O27" s="556"/>
      <c r="P27" s="554" t="s">
        <v>298</v>
      </c>
      <c r="Q27" s="555"/>
      <c r="R27" s="557"/>
      <c r="S27" s="296"/>
    </row>
    <row r="28" spans="3:21" s="297" customFormat="1" ht="209.25" customHeight="1" thickBot="1" x14ac:dyDescent="0.35">
      <c r="C28" s="298" t="s">
        <v>310</v>
      </c>
      <c r="D28" s="540" t="str">
        <f>+'[3]GCON-MR-2021-V3'!AZ11</f>
        <v>Riesgo moderado</v>
      </c>
      <c r="E28" s="340" t="str">
        <f>+'[3]GCON-MR-2021-V3'!BB11</f>
        <v xml:space="preserve">Informe trimestral del plan de adquisiciones para verificar y mantener el seguimiento de las necesidades contempladas en el PAA.
</v>
      </c>
      <c r="F28" s="299" t="s">
        <v>20</v>
      </c>
      <c r="G28" s="300" t="str">
        <f>+'[3]GCON-MR-2021-V3'!BD11</f>
        <v>profesional designado</v>
      </c>
      <c r="H28" s="301">
        <f>+'[3]GCON-MR-2021-V3'!BE11</f>
        <v>44561</v>
      </c>
      <c r="I28" s="341">
        <v>50</v>
      </c>
      <c r="J28" s="558" t="str">
        <f>+'[3]GCON-MR-2021-V3'!BF11</f>
        <v># de Informes trimestrales de seguimiento al Plan Anual de Adquisiciones realizados en la vigencia</v>
      </c>
      <c r="K28" s="559"/>
      <c r="L28" s="560"/>
      <c r="M28" s="561" t="s">
        <v>360</v>
      </c>
      <c r="N28" s="562"/>
      <c r="O28" s="563"/>
      <c r="P28" s="564" t="s">
        <v>361</v>
      </c>
      <c r="Q28" s="564"/>
      <c r="R28" s="565"/>
      <c r="S28" s="281"/>
      <c r="T28" s="342" t="s">
        <v>311</v>
      </c>
    </row>
    <row r="29" spans="3:21" s="297" customFormat="1" ht="177.75" customHeight="1" x14ac:dyDescent="0.2">
      <c r="C29" s="302" t="s">
        <v>310</v>
      </c>
      <c r="D29" s="540"/>
      <c r="E29" s="340" t="str">
        <f>+'[3]GCON-MR-2021-V3'!BB12</f>
        <v>Verificar la participación del equipo de gestión contractual en la interiorización del código de integridad.</v>
      </c>
      <c r="F29" s="302" t="s">
        <v>20</v>
      </c>
      <c r="G29" s="303" t="str">
        <f>+'[3]GCON-MR-2021-V3'!BD12</f>
        <v>profesional designado</v>
      </c>
      <c r="H29" s="304">
        <f>+'[3]GCON-MR-2021-V3'!BE12</f>
        <v>44561</v>
      </c>
      <c r="I29" s="343">
        <v>100</v>
      </c>
      <c r="J29" s="558" t="str">
        <f>+'[3]GCON-MR-2021-V3'!BF12</f>
        <v># de participantes del equipo de gestión contractual a las sensibilizaciones del código de integridad por semestre / # de integrantes del equipo de gestión contractual en el semestre</v>
      </c>
      <c r="K29" s="559"/>
      <c r="L29" s="560"/>
      <c r="M29" s="544" t="s">
        <v>362</v>
      </c>
      <c r="N29" s="544"/>
      <c r="O29" s="544"/>
      <c r="P29" s="545" t="s">
        <v>311</v>
      </c>
      <c r="Q29" s="545"/>
      <c r="R29" s="546"/>
    </row>
    <row r="30" spans="3:21" s="297" customFormat="1" ht="136.5" customHeight="1" x14ac:dyDescent="0.2">
      <c r="C30" s="302" t="s">
        <v>312</v>
      </c>
      <c r="D30" s="540" t="str">
        <f>+'[3]GCON-MR-2021-V3'!AZ13</f>
        <v>Riesgo moderado</v>
      </c>
      <c r="E30" s="340" t="str">
        <f>+'[3]GCON-MR-2021-V3'!BB13</f>
        <v>Registro de los borradores de cada proceso contractual, en notas consignadas en el ORFEO para definir la matriz de riesgos contractuales en mesa de trabajo.</v>
      </c>
      <c r="F30" s="302" t="s">
        <v>20</v>
      </c>
      <c r="G30" s="303" t="str">
        <f>+'[3]GCON-MR-2021-V3'!BD13</f>
        <v>Líder del "Equipo precontractual y de estructuración"</v>
      </c>
      <c r="H30" s="304">
        <f>+'[3]GCON-MR-2021-V3'!BE13</f>
        <v>44561</v>
      </c>
      <c r="I30" s="344">
        <v>50</v>
      </c>
      <c r="J30" s="541" t="str">
        <f>+'[3]GCON-MR-2021-V3'!BF13</f>
        <v># de procesos contractuales con notas registradas de riesgos en el aplicativo ORFEO trimestrales / # contratos suscritos en el trimestre</v>
      </c>
      <c r="K30" s="542"/>
      <c r="L30" s="543"/>
      <c r="M30" s="547" t="s">
        <v>363</v>
      </c>
      <c r="N30" s="547"/>
      <c r="O30" s="547"/>
      <c r="P30" s="545" t="s">
        <v>311</v>
      </c>
      <c r="Q30" s="545"/>
      <c r="R30" s="546"/>
    </row>
    <row r="31" spans="3:21" ht="126.75" customHeight="1" x14ac:dyDescent="0.2">
      <c r="C31" s="302" t="s">
        <v>312</v>
      </c>
      <c r="D31" s="540"/>
      <c r="E31" s="340" t="str">
        <f>+'[3]GCON-MR-2021-V3'!BB14</f>
        <v>Verificar y mantener el seguimiento de los riesgos asociados a cada proceso de contratación</v>
      </c>
      <c r="F31" s="302" t="s">
        <v>20</v>
      </c>
      <c r="G31" s="303" t="str">
        <f>+'[3]GCON-MR-2021-V3'!BD14</f>
        <v>Líder del "Equipo precontractual y de estructuración"</v>
      </c>
      <c r="H31" s="304">
        <f>+'[3]GCON-MR-2021-V3'!BE14</f>
        <v>44561</v>
      </c>
      <c r="I31" s="345">
        <v>50</v>
      </c>
      <c r="J31" s="548" t="str">
        <f>+'[3]GCON-MR-2021-V3'!BF14</f>
        <v># de actas registradas para la aprobación de la matriz de riesgos de los procesos contractuales / # contratos suscritos en el trimestre</v>
      </c>
      <c r="K31" s="549"/>
      <c r="L31" s="550"/>
      <c r="M31" s="544" t="s">
        <v>364</v>
      </c>
      <c r="N31" s="544"/>
      <c r="O31" s="544"/>
      <c r="P31" s="545" t="s">
        <v>311</v>
      </c>
      <c r="Q31" s="545"/>
      <c r="R31" s="546"/>
    </row>
    <row r="32" spans="3:21" ht="99.75" customHeight="1" x14ac:dyDescent="0.2">
      <c r="C32" s="302" t="s">
        <v>313</v>
      </c>
      <c r="D32" s="540" t="str">
        <f>+'[3]GCON-MR-2021-V3'!AZ15</f>
        <v>Riesgo moderado</v>
      </c>
      <c r="E32" s="340" t="str">
        <f>+'[3]GCON-MR-2021-V3'!BB15</f>
        <v>Formato de referencia cruzada diligenciado de cada proceso contractual</v>
      </c>
      <c r="F32" s="331" t="s">
        <v>20</v>
      </c>
      <c r="G32" s="303" t="str">
        <f>+'[3]GCON-MR-2021-V3'!BD15</f>
        <v>profesional designado</v>
      </c>
      <c r="H32" s="304">
        <f>+'[3]GCON-MR-2021-V3'!BE15</f>
        <v>44561</v>
      </c>
      <c r="I32" s="345">
        <v>33</v>
      </c>
      <c r="J32" s="541" t="str">
        <f>+'[3]GCON-MR-2021-V3'!BF15</f>
        <v># registros de formatos de referencias cruzadas</v>
      </c>
      <c r="K32" s="542"/>
      <c r="L32" s="543"/>
      <c r="M32" s="544" t="s">
        <v>365</v>
      </c>
      <c r="N32" s="544"/>
      <c r="O32" s="544"/>
      <c r="P32" s="545" t="s">
        <v>311</v>
      </c>
      <c r="Q32" s="545"/>
      <c r="R32" s="546"/>
    </row>
    <row r="33" spans="3:18" ht="72" customHeight="1" x14ac:dyDescent="0.2">
      <c r="C33" s="302" t="s">
        <v>313</v>
      </c>
      <c r="D33" s="540"/>
      <c r="E33" s="340" t="str">
        <f>+'[3]GCON-MR-2021-V3'!BB16</f>
        <v>Mantener actualizada la base de datos del proceso GCON</v>
      </c>
      <c r="F33" s="331" t="s">
        <v>20</v>
      </c>
      <c r="G33" s="305" t="str">
        <f>+'[3]GCON-MR-2021-V3'!BD16</f>
        <v>Servidor público o contratistas encargado  de la base de datos de contratos</v>
      </c>
      <c r="H33" s="306">
        <f>+'[3]GCON-MR-2021-V3'!BE16</f>
        <v>44561</v>
      </c>
      <c r="I33" s="346">
        <v>100</v>
      </c>
      <c r="J33" s="541" t="str">
        <f>+'[3]GCON-MR-2021-V3'!BF16</f>
        <v>Una Base de Datos de Procesos Contractuales actualizada</v>
      </c>
      <c r="K33" s="542"/>
      <c r="L33" s="543"/>
      <c r="M33" s="547" t="s">
        <v>366</v>
      </c>
      <c r="N33" s="547"/>
      <c r="O33" s="547"/>
      <c r="P33" s="545" t="s">
        <v>311</v>
      </c>
      <c r="Q33" s="545"/>
      <c r="R33" s="546"/>
    </row>
    <row r="34" spans="3:18" ht="12" customHeight="1" thickBot="1" x14ac:dyDescent="0.25">
      <c r="C34" s="333"/>
      <c r="D34" s="333"/>
      <c r="E34" s="333"/>
      <c r="F34" s="333"/>
      <c r="G34" s="333"/>
      <c r="H34" s="333"/>
      <c r="I34" s="333"/>
      <c r="J34" s="333"/>
      <c r="K34" s="333"/>
      <c r="L34" s="333"/>
      <c r="M34" s="333"/>
      <c r="N34" s="333"/>
      <c r="O34" s="333"/>
      <c r="P34" s="333"/>
      <c r="Q34" s="333"/>
      <c r="R34" s="333"/>
    </row>
    <row r="35" spans="3:18" s="307" customFormat="1" ht="48.75" customHeight="1" thickBot="1" x14ac:dyDescent="0.4">
      <c r="C35" s="530" t="s">
        <v>314</v>
      </c>
      <c r="D35" s="531"/>
      <c r="E35" s="531"/>
      <c r="F35" s="531"/>
      <c r="G35" s="531"/>
      <c r="H35" s="531"/>
      <c r="I35" s="531"/>
      <c r="J35" s="531"/>
      <c r="K35" s="531"/>
      <c r="L35" s="531"/>
      <c r="M35" s="531"/>
      <c r="N35" s="531"/>
      <c r="O35" s="531"/>
      <c r="P35" s="531"/>
      <c r="Q35" s="531"/>
      <c r="R35" s="532"/>
    </row>
    <row r="36" spans="3:18" ht="107.25" customHeight="1" thickBot="1" x14ac:dyDescent="0.25">
      <c r="C36" s="533" t="s">
        <v>367</v>
      </c>
      <c r="D36" s="534"/>
      <c r="E36" s="534"/>
      <c r="F36" s="534"/>
      <c r="G36" s="534"/>
      <c r="H36" s="534"/>
      <c r="I36" s="534"/>
      <c r="J36" s="534"/>
      <c r="K36" s="534"/>
      <c r="L36" s="534"/>
      <c r="M36" s="534"/>
      <c r="N36" s="534"/>
      <c r="O36" s="534"/>
      <c r="P36" s="534"/>
      <c r="Q36" s="534"/>
      <c r="R36" s="535"/>
    </row>
    <row r="37" spans="3:18" ht="19.5" thickBot="1" x14ac:dyDescent="0.35">
      <c r="C37" s="536"/>
      <c r="D37" s="536"/>
      <c r="E37" s="536"/>
      <c r="F37" s="536"/>
      <c r="G37" s="536"/>
      <c r="H37" s="536"/>
      <c r="I37" s="536"/>
      <c r="J37" s="536"/>
      <c r="K37" s="536"/>
      <c r="L37" s="536"/>
      <c r="M37" s="536"/>
      <c r="N37" s="536"/>
      <c r="O37" s="536"/>
      <c r="P37" s="536"/>
      <c r="Q37" s="536"/>
      <c r="R37" s="536"/>
    </row>
    <row r="38" spans="3:18" s="307" customFormat="1" ht="27.95" customHeight="1" x14ac:dyDescent="0.35">
      <c r="C38" s="537" t="s">
        <v>315</v>
      </c>
      <c r="D38" s="538"/>
      <c r="E38" s="538"/>
      <c r="F38" s="538"/>
      <c r="G38" s="538"/>
      <c r="H38" s="538"/>
      <c r="I38" s="538"/>
      <c r="J38" s="538"/>
      <c r="K38" s="538"/>
      <c r="L38" s="538"/>
      <c r="M38" s="538"/>
      <c r="N38" s="538"/>
      <c r="O38" s="538"/>
      <c r="P38" s="538"/>
      <c r="Q38" s="538"/>
      <c r="R38" s="539"/>
    </row>
    <row r="39" spans="3:18" s="308" customFormat="1" ht="27.95" customHeight="1" x14ac:dyDescent="0.35">
      <c r="C39" s="510" t="s">
        <v>316</v>
      </c>
      <c r="D39" s="511"/>
      <c r="E39" s="511"/>
      <c r="F39" s="511"/>
      <c r="G39" s="511"/>
      <c r="H39" s="511"/>
      <c r="I39" s="511"/>
      <c r="J39" s="511"/>
      <c r="K39" s="511"/>
      <c r="L39" s="511"/>
      <c r="M39" s="511"/>
      <c r="N39" s="511"/>
      <c r="O39" s="511"/>
      <c r="P39" s="511"/>
      <c r="Q39" s="511"/>
      <c r="R39" s="512"/>
    </row>
    <row r="40" spans="3:18" s="307" customFormat="1" ht="27.95" customHeight="1" x14ac:dyDescent="0.35">
      <c r="C40" s="309"/>
      <c r="R40" s="310"/>
    </row>
    <row r="41" spans="3:18" s="307" customFormat="1" ht="27.95" customHeight="1" x14ac:dyDescent="0.35">
      <c r="C41" s="309"/>
      <c r="R41" s="310"/>
    </row>
    <row r="42" spans="3:18" s="307" customFormat="1" ht="27.95" customHeight="1" x14ac:dyDescent="0.35">
      <c r="C42" s="311"/>
      <c r="D42" s="312"/>
      <c r="E42" s="312"/>
      <c r="F42" s="312"/>
      <c r="G42" s="312"/>
      <c r="H42" s="312"/>
      <c r="I42" s="312"/>
      <c r="J42" s="312"/>
      <c r="K42" s="312"/>
      <c r="L42" s="312"/>
      <c r="M42" s="312"/>
      <c r="N42" s="312"/>
      <c r="O42" s="312"/>
      <c r="P42" s="312"/>
      <c r="Q42" s="312"/>
      <c r="R42" s="313"/>
    </row>
    <row r="43" spans="3:18" s="308" customFormat="1" ht="27.95" customHeight="1" x14ac:dyDescent="0.35">
      <c r="C43" s="510" t="s">
        <v>317</v>
      </c>
      <c r="D43" s="511"/>
      <c r="E43" s="511"/>
      <c r="F43" s="511"/>
      <c r="G43" s="511"/>
      <c r="H43" s="511"/>
      <c r="I43" s="511"/>
      <c r="J43" s="511"/>
      <c r="K43" s="511"/>
      <c r="L43" s="511"/>
      <c r="M43" s="511"/>
      <c r="N43" s="511"/>
      <c r="O43" s="511"/>
      <c r="P43" s="511"/>
      <c r="Q43" s="511"/>
      <c r="R43" s="512"/>
    </row>
    <row r="44" spans="3:18" s="307" customFormat="1" ht="27.95" customHeight="1" x14ac:dyDescent="0.35">
      <c r="C44" s="309"/>
      <c r="R44" s="310"/>
    </row>
    <row r="45" spans="3:18" s="307" customFormat="1" ht="27.95" customHeight="1" x14ac:dyDescent="0.35">
      <c r="C45" s="309"/>
      <c r="R45" s="310"/>
    </row>
    <row r="46" spans="3:18" s="307" customFormat="1" ht="27.95" customHeight="1" x14ac:dyDescent="0.35">
      <c r="C46" s="311"/>
      <c r="D46" s="312"/>
      <c r="E46" s="312"/>
      <c r="F46" s="312"/>
      <c r="G46" s="312"/>
      <c r="H46" s="312"/>
      <c r="I46" s="312"/>
      <c r="J46" s="312"/>
      <c r="K46" s="312"/>
      <c r="L46" s="312"/>
      <c r="M46" s="312"/>
      <c r="N46" s="312"/>
      <c r="O46" s="312"/>
      <c r="P46" s="312"/>
      <c r="Q46" s="312"/>
      <c r="R46" s="313"/>
    </row>
    <row r="47" spans="3:18" s="308" customFormat="1" ht="27.95" customHeight="1" x14ac:dyDescent="0.35">
      <c r="C47" s="510" t="s">
        <v>318</v>
      </c>
      <c r="D47" s="511"/>
      <c r="E47" s="511"/>
      <c r="F47" s="511"/>
      <c r="G47" s="511"/>
      <c r="H47" s="511"/>
      <c r="I47" s="511"/>
      <c r="J47" s="511"/>
      <c r="K47" s="511"/>
      <c r="L47" s="511"/>
      <c r="M47" s="511"/>
      <c r="N47" s="511"/>
      <c r="O47" s="511"/>
      <c r="P47" s="511"/>
      <c r="Q47" s="511"/>
      <c r="R47" s="512"/>
    </row>
    <row r="48" spans="3:18" s="307" customFormat="1" ht="27.95" customHeight="1" x14ac:dyDescent="0.35">
      <c r="C48" s="513" t="s">
        <v>368</v>
      </c>
      <c r="D48" s="514"/>
      <c r="E48" s="514"/>
      <c r="F48" s="514"/>
      <c r="G48" s="514"/>
      <c r="H48" s="514"/>
      <c r="I48" s="514"/>
      <c r="J48" s="514"/>
      <c r="K48" s="514"/>
      <c r="L48" s="514"/>
      <c r="M48" s="514"/>
      <c r="N48" s="514"/>
      <c r="O48" s="514"/>
      <c r="P48" s="514"/>
      <c r="Q48" s="514"/>
      <c r="R48" s="515"/>
    </row>
    <row r="49" spans="3:18" s="307" customFormat="1" ht="27.95" customHeight="1" x14ac:dyDescent="0.35">
      <c r="C49" s="314"/>
      <c r="D49" s="315"/>
      <c r="G49" s="315"/>
      <c r="I49" s="315"/>
      <c r="J49" s="315"/>
      <c r="K49" s="315"/>
      <c r="L49" s="315"/>
      <c r="M49" s="315"/>
      <c r="N49" s="315"/>
      <c r="O49" s="316"/>
      <c r="P49" s="315"/>
      <c r="Q49" s="315"/>
      <c r="R49" s="317"/>
    </row>
    <row r="50" spans="3:18" s="307" customFormat="1" ht="27.95" customHeight="1" x14ac:dyDescent="0.35">
      <c r="C50" s="318"/>
      <c r="D50" s="319"/>
      <c r="E50" s="312"/>
      <c r="F50" s="312"/>
      <c r="G50" s="319"/>
      <c r="H50" s="312"/>
      <c r="I50" s="319"/>
      <c r="J50" s="319"/>
      <c r="K50" s="319"/>
      <c r="L50" s="319"/>
      <c r="M50" s="319"/>
      <c r="N50" s="319"/>
      <c r="O50" s="320"/>
      <c r="P50" s="319"/>
      <c r="Q50" s="319"/>
      <c r="R50" s="321"/>
    </row>
    <row r="51" spans="3:18" s="308" customFormat="1" ht="27.95" customHeight="1" x14ac:dyDescent="0.35">
      <c r="C51" s="516" t="s">
        <v>319</v>
      </c>
      <c r="D51" s="517"/>
      <c r="E51" s="517"/>
      <c r="F51" s="517"/>
      <c r="G51" s="517"/>
      <c r="H51" s="517"/>
      <c r="I51" s="517"/>
      <c r="J51" s="517"/>
      <c r="K51" s="517"/>
      <c r="L51" s="517"/>
      <c r="M51" s="517"/>
      <c r="N51" s="517"/>
      <c r="O51" s="517"/>
      <c r="P51" s="517"/>
      <c r="Q51" s="517"/>
      <c r="R51" s="518"/>
    </row>
    <row r="52" spans="3:18" s="307" customFormat="1" ht="27.95" customHeight="1" x14ac:dyDescent="0.35">
      <c r="C52" s="314"/>
      <c r="D52" s="315"/>
      <c r="G52" s="315"/>
      <c r="I52" s="315"/>
      <c r="J52" s="315"/>
      <c r="K52" s="315"/>
      <c r="L52" s="315"/>
      <c r="M52" s="315"/>
      <c r="N52" s="315"/>
      <c r="O52" s="316"/>
      <c r="P52" s="315"/>
      <c r="Q52" s="315"/>
      <c r="R52" s="317"/>
    </row>
    <row r="53" spans="3:18" s="307" customFormat="1" ht="27.95" customHeight="1" x14ac:dyDescent="0.35">
      <c r="C53" s="314"/>
      <c r="D53" s="315"/>
      <c r="G53" s="315"/>
      <c r="I53" s="315"/>
      <c r="J53" s="315"/>
      <c r="K53" s="315"/>
      <c r="L53" s="315"/>
      <c r="M53" s="315"/>
      <c r="N53" s="315"/>
      <c r="O53" s="316"/>
      <c r="P53" s="315"/>
      <c r="Q53" s="315"/>
      <c r="R53" s="317"/>
    </row>
    <row r="54" spans="3:18" ht="27.95" customHeight="1" thickBot="1" x14ac:dyDescent="0.35">
      <c r="C54" s="322"/>
      <c r="D54" s="323"/>
      <c r="E54" s="324"/>
      <c r="F54" s="324"/>
      <c r="G54" s="323"/>
      <c r="H54" s="324"/>
      <c r="I54" s="323"/>
      <c r="J54" s="323"/>
      <c r="K54" s="323"/>
      <c r="L54" s="323"/>
      <c r="M54" s="323"/>
      <c r="N54" s="323"/>
      <c r="O54" s="325"/>
      <c r="P54" s="323"/>
      <c r="Q54" s="323"/>
      <c r="R54" s="326"/>
    </row>
    <row r="55" spans="3:18" ht="13.5" customHeight="1" x14ac:dyDescent="0.3">
      <c r="C55" s="519"/>
      <c r="D55" s="519"/>
      <c r="E55" s="519"/>
      <c r="F55" s="519"/>
      <c r="G55" s="519"/>
      <c r="H55" s="519"/>
      <c r="I55" s="519"/>
      <c r="J55" s="288"/>
      <c r="K55" s="288"/>
      <c r="L55" s="288"/>
      <c r="M55" s="288"/>
      <c r="N55" s="288"/>
      <c r="O55" s="327"/>
      <c r="P55" s="288"/>
      <c r="Q55" s="288"/>
      <c r="R55" s="288"/>
    </row>
    <row r="56" spans="3:18" ht="13.5" customHeight="1" thickBot="1" x14ac:dyDescent="0.35">
      <c r="C56" s="328"/>
      <c r="D56" s="288"/>
      <c r="E56" s="329"/>
      <c r="F56" s="329"/>
      <c r="G56" s="288"/>
      <c r="H56" s="327"/>
      <c r="I56" s="288"/>
      <c r="J56" s="288"/>
      <c r="K56" s="288"/>
      <c r="L56" s="288"/>
      <c r="M56" s="288"/>
      <c r="N56" s="288"/>
      <c r="O56" s="288"/>
      <c r="P56" s="288"/>
      <c r="Q56" s="288"/>
      <c r="R56" s="288"/>
    </row>
    <row r="57" spans="3:18" s="307" customFormat="1" ht="24.75" customHeight="1" thickBot="1" x14ac:dyDescent="0.4">
      <c r="C57" s="520" t="s">
        <v>320</v>
      </c>
      <c r="D57" s="521"/>
      <c r="E57" s="521"/>
      <c r="F57" s="521"/>
      <c r="G57" s="521"/>
      <c r="H57" s="521"/>
      <c r="I57" s="521"/>
      <c r="J57" s="521"/>
      <c r="K57" s="522"/>
      <c r="L57" s="330"/>
      <c r="M57" s="330"/>
      <c r="N57" s="330"/>
      <c r="O57" s="330"/>
      <c r="P57" s="330"/>
      <c r="Q57" s="330"/>
      <c r="R57" s="330"/>
    </row>
    <row r="58" spans="3:18" s="307" customFormat="1" ht="24" customHeight="1" x14ac:dyDescent="0.35">
      <c r="C58" s="523" t="s">
        <v>321</v>
      </c>
      <c r="D58" s="524"/>
      <c r="E58" s="525"/>
      <c r="F58" s="526" t="s">
        <v>322</v>
      </c>
      <c r="G58" s="527"/>
      <c r="H58" s="527"/>
      <c r="I58" s="527"/>
      <c r="J58" s="527"/>
      <c r="K58" s="528"/>
      <c r="L58" s="330"/>
      <c r="M58" s="330"/>
      <c r="N58" s="330"/>
      <c r="O58" s="330"/>
      <c r="P58" s="529"/>
      <c r="Q58" s="529"/>
      <c r="R58" s="529"/>
    </row>
    <row r="59" spans="3:18" ht="18.75" x14ac:dyDescent="0.3">
      <c r="C59" s="504" t="s">
        <v>369</v>
      </c>
      <c r="D59" s="505"/>
      <c r="E59" s="506"/>
      <c r="F59" s="507" t="s">
        <v>370</v>
      </c>
      <c r="G59" s="508"/>
      <c r="H59" s="508"/>
      <c r="I59" s="508"/>
      <c r="J59" s="508"/>
      <c r="K59" s="509"/>
      <c r="L59" s="332"/>
      <c r="M59" s="332"/>
      <c r="N59" s="332"/>
      <c r="O59" s="332"/>
      <c r="P59" s="502"/>
      <c r="Q59" s="502"/>
      <c r="R59" s="502"/>
    </row>
    <row r="60" spans="3:18" ht="18.75" x14ac:dyDescent="0.3">
      <c r="C60" s="504" t="s">
        <v>371</v>
      </c>
      <c r="D60" s="505"/>
      <c r="E60" s="506"/>
      <c r="F60" s="507" t="s">
        <v>372</v>
      </c>
      <c r="G60" s="508"/>
      <c r="H60" s="508"/>
      <c r="I60" s="508"/>
      <c r="J60" s="508"/>
      <c r="K60" s="509"/>
      <c r="L60" s="332"/>
      <c r="M60" s="332"/>
      <c r="N60" s="332"/>
      <c r="O60" s="332"/>
      <c r="P60" s="502"/>
      <c r="Q60" s="502"/>
      <c r="R60" s="502"/>
    </row>
    <row r="61" spans="3:18" ht="19.5" thickBot="1" x14ac:dyDescent="0.35">
      <c r="C61" s="496"/>
      <c r="D61" s="497"/>
      <c r="E61" s="498"/>
      <c r="F61" s="499"/>
      <c r="G61" s="500"/>
      <c r="H61" s="500"/>
      <c r="I61" s="500"/>
      <c r="J61" s="500"/>
      <c r="K61" s="501"/>
      <c r="L61" s="332"/>
      <c r="M61" s="332"/>
      <c r="N61" s="332"/>
      <c r="O61" s="332"/>
      <c r="P61" s="502"/>
      <c r="Q61" s="502"/>
      <c r="R61" s="502"/>
    </row>
    <row r="62" spans="3:18" ht="18.75" x14ac:dyDescent="0.3">
      <c r="C62" s="329"/>
      <c r="D62" s="329"/>
      <c r="E62" s="329"/>
      <c r="F62" s="329"/>
      <c r="G62" s="329"/>
      <c r="H62" s="329"/>
      <c r="I62" s="329"/>
      <c r="J62" s="329"/>
      <c r="K62" s="329"/>
      <c r="L62" s="329"/>
      <c r="M62" s="329"/>
      <c r="N62" s="329"/>
      <c r="O62" s="329"/>
      <c r="P62" s="329"/>
      <c r="Q62" s="329"/>
      <c r="R62" s="329"/>
    </row>
    <row r="63" spans="3:18" ht="18.75" x14ac:dyDescent="0.3">
      <c r="C63" s="503"/>
      <c r="D63" s="503"/>
      <c r="E63" s="503"/>
      <c r="F63" s="503"/>
      <c r="G63" s="503"/>
      <c r="H63" s="503"/>
      <c r="I63" s="503"/>
      <c r="J63" s="503"/>
      <c r="K63" s="503"/>
      <c r="L63" s="329"/>
      <c r="M63" s="329"/>
      <c r="N63" s="329"/>
      <c r="O63" s="329"/>
      <c r="P63" s="329"/>
      <c r="Q63" s="329"/>
      <c r="R63" s="329"/>
    </row>
    <row r="64" spans="3:18" x14ac:dyDescent="0.2">
      <c r="C64" s="334"/>
    </row>
    <row r="65" spans="3:3" ht="12.75" customHeight="1" x14ac:dyDescent="0.2"/>
    <row r="66" spans="3:3" x14ac:dyDescent="0.2">
      <c r="C66" s="334"/>
    </row>
  </sheetData>
  <mergeCells count="113">
    <mergeCell ref="E2:R2"/>
    <mergeCell ref="E3:K3"/>
    <mergeCell ref="L3:R3"/>
    <mergeCell ref="E4:R4"/>
    <mergeCell ref="C5:R5"/>
    <mergeCell ref="C6:D6"/>
    <mergeCell ref="E6:I6"/>
    <mergeCell ref="J6:N6"/>
    <mergeCell ref="O6:R6"/>
    <mergeCell ref="C12:R12"/>
    <mergeCell ref="C13:R14"/>
    <mergeCell ref="C15:R15"/>
    <mergeCell ref="C16:D16"/>
    <mergeCell ref="F16:G16"/>
    <mergeCell ref="H16:J16"/>
    <mergeCell ref="K16:N16"/>
    <mergeCell ref="O16:R16"/>
    <mergeCell ref="C7:D7"/>
    <mergeCell ref="E7:I7"/>
    <mergeCell ref="J7:N7"/>
    <mergeCell ref="O7:R7"/>
    <mergeCell ref="C9:R9"/>
    <mergeCell ref="C10:R11"/>
    <mergeCell ref="C17:D18"/>
    <mergeCell ref="E17:E18"/>
    <mergeCell ref="F17:G17"/>
    <mergeCell ref="H17:J17"/>
    <mergeCell ref="K17:N17"/>
    <mergeCell ref="O17:R17"/>
    <mergeCell ref="F18:G18"/>
    <mergeCell ref="H18:J18"/>
    <mergeCell ref="K18:N18"/>
    <mergeCell ref="O18:R18"/>
    <mergeCell ref="C19:D20"/>
    <mergeCell ref="E19:E20"/>
    <mergeCell ref="F19:G19"/>
    <mergeCell ref="H19:J19"/>
    <mergeCell ref="K19:N19"/>
    <mergeCell ref="O19:R19"/>
    <mergeCell ref="F20:G20"/>
    <mergeCell ref="H20:J20"/>
    <mergeCell ref="K20:N20"/>
    <mergeCell ref="O20:R20"/>
    <mergeCell ref="C21:D22"/>
    <mergeCell ref="E21:E22"/>
    <mergeCell ref="F21:G21"/>
    <mergeCell ref="H21:J21"/>
    <mergeCell ref="K21:N21"/>
    <mergeCell ref="O21:R21"/>
    <mergeCell ref="F22:G22"/>
    <mergeCell ref="H22:J22"/>
    <mergeCell ref="K22:N22"/>
    <mergeCell ref="O22:R22"/>
    <mergeCell ref="C23:D23"/>
    <mergeCell ref="F23:G23"/>
    <mergeCell ref="H23:J23"/>
    <mergeCell ref="K23:N23"/>
    <mergeCell ref="O23:R23"/>
    <mergeCell ref="C24:D24"/>
    <mergeCell ref="F24:G24"/>
    <mergeCell ref="H24:J24"/>
    <mergeCell ref="K24:N24"/>
    <mergeCell ref="O24:R24"/>
    <mergeCell ref="C25:R25"/>
    <mergeCell ref="C26:R26"/>
    <mergeCell ref="J27:L27"/>
    <mergeCell ref="M27:O27"/>
    <mergeCell ref="P27:R27"/>
    <mergeCell ref="D28:D29"/>
    <mergeCell ref="J28:L28"/>
    <mergeCell ref="M28:O28"/>
    <mergeCell ref="P28:R28"/>
    <mergeCell ref="J29:L29"/>
    <mergeCell ref="D32:D33"/>
    <mergeCell ref="J32:L32"/>
    <mergeCell ref="M32:O32"/>
    <mergeCell ref="P32:R32"/>
    <mergeCell ref="J33:L33"/>
    <mergeCell ref="M33:O33"/>
    <mergeCell ref="P33:R33"/>
    <mergeCell ref="M29:O29"/>
    <mergeCell ref="P29:R29"/>
    <mergeCell ref="D30:D31"/>
    <mergeCell ref="J30:L30"/>
    <mergeCell ref="M30:O30"/>
    <mergeCell ref="P30:R30"/>
    <mergeCell ref="J31:L31"/>
    <mergeCell ref="M31:O31"/>
    <mergeCell ref="P31:R31"/>
    <mergeCell ref="C47:R47"/>
    <mergeCell ref="C48:R48"/>
    <mergeCell ref="C51:R51"/>
    <mergeCell ref="C55:I55"/>
    <mergeCell ref="C57:K57"/>
    <mergeCell ref="C58:E58"/>
    <mergeCell ref="F58:K58"/>
    <mergeCell ref="P58:R58"/>
    <mergeCell ref="C35:R35"/>
    <mergeCell ref="C36:R36"/>
    <mergeCell ref="C37:R37"/>
    <mergeCell ref="C38:R38"/>
    <mergeCell ref="C39:R39"/>
    <mergeCell ref="C43:R43"/>
    <mergeCell ref="C61:E61"/>
    <mergeCell ref="F61:K61"/>
    <mergeCell ref="P61:R61"/>
    <mergeCell ref="C63:K63"/>
    <mergeCell ref="C59:E59"/>
    <mergeCell ref="F59:K59"/>
    <mergeCell ref="P59:R59"/>
    <mergeCell ref="C60:E60"/>
    <mergeCell ref="F60:K60"/>
    <mergeCell ref="P60:R60"/>
  </mergeCells>
  <conditionalFormatting sqref="H17:H22">
    <cfRule type="containsText" dxfId="113" priority="13" operator="containsText" text="RIESGO EXTREMO">
      <formula>NOT(ISERROR(SEARCH("RIESGO EXTREMO",H17)))</formula>
    </cfRule>
    <cfRule type="containsText" dxfId="112" priority="14" operator="containsText" text="RIESGO ALTO">
      <formula>NOT(ISERROR(SEARCH("RIESGO ALTO",H17)))</formula>
    </cfRule>
    <cfRule type="containsText" dxfId="111" priority="15" operator="containsText" text="RIESGO MODERADO">
      <formula>NOT(ISERROR(SEARCH("RIESGO MODERADO",H17)))</formula>
    </cfRule>
    <cfRule type="containsText" dxfId="110" priority="16" operator="containsText" text="RIESGO BAJO">
      <formula>NOT(ISERROR(SEARCH("RIESGO BAJO",H17)))</formula>
    </cfRule>
  </conditionalFormatting>
  <conditionalFormatting sqref="D28">
    <cfRule type="containsText" dxfId="109" priority="9" operator="containsText" text="RIESGO EXTREMO">
      <formula>NOT(ISERROR(SEARCH("RIESGO EXTREMO",D28)))</formula>
    </cfRule>
    <cfRule type="containsText" dxfId="108" priority="10" operator="containsText" text="RIESGO ALTO">
      <formula>NOT(ISERROR(SEARCH("RIESGO ALTO",D28)))</formula>
    </cfRule>
    <cfRule type="containsText" dxfId="107" priority="11" operator="containsText" text="RIESGO MODERADO">
      <formula>NOT(ISERROR(SEARCH("RIESGO MODERADO",D28)))</formula>
    </cfRule>
    <cfRule type="containsText" dxfId="106" priority="12" operator="containsText" text="RIESGO BAJO">
      <formula>NOT(ISERROR(SEARCH("RIESGO BAJO",D28)))</formula>
    </cfRule>
  </conditionalFormatting>
  <conditionalFormatting sqref="D30 D32">
    <cfRule type="containsText" dxfId="105" priority="5" operator="containsText" text="RIESGO EXTREMO">
      <formula>NOT(ISERROR(SEARCH("RIESGO EXTREMO",D30)))</formula>
    </cfRule>
    <cfRule type="containsText" dxfId="104" priority="6" operator="containsText" text="RIESGO ALTO">
      <formula>NOT(ISERROR(SEARCH("RIESGO ALTO",D30)))</formula>
    </cfRule>
    <cfRule type="containsText" dxfId="103" priority="7" operator="containsText" text="RIESGO MODERADO">
      <formula>NOT(ISERROR(SEARCH("RIESGO MODERADO",D30)))</formula>
    </cfRule>
    <cfRule type="containsText" dxfId="102" priority="8" operator="containsText" text="RIESGO BAJO">
      <formula>NOT(ISERROR(SEARCH("RIESGO BAJO",D30)))</formula>
    </cfRule>
  </conditionalFormatting>
  <conditionalFormatting sqref="E28:E33">
    <cfRule type="containsText" dxfId="101" priority="1" operator="containsText" text="RIESGO EXTREMO">
      <formula>NOT(ISERROR(SEARCH("RIESGO EXTREMO",E28)))</formula>
    </cfRule>
    <cfRule type="containsText" dxfId="100" priority="2" operator="containsText" text="RIESGO ALTO">
      <formula>NOT(ISERROR(SEARCH("RIESGO ALTO",E28)))</formula>
    </cfRule>
    <cfRule type="containsText" dxfId="99" priority="3" operator="containsText" text="RIESGO MODERADO">
      <formula>NOT(ISERROR(SEARCH("RIESGO MODERADO",E28)))</formula>
    </cfRule>
    <cfRule type="containsText" dxfId="98" priority="4" operator="containsText" text="RIESGO BAJO">
      <formula>NOT(ISERROR(SEARCH("RIESGO BAJO",E28)))</formula>
    </cfRule>
  </conditionalFormatting>
  <dataValidations count="2">
    <dataValidation allowBlank="1" showInputMessage="1" showErrorMessage="1" prompt="Para cada causa debe existir un control" sqref="F17:F22 G18:G2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C17:C19 C21 C23:C24"/>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8"/>
  <sheetViews>
    <sheetView workbookViewId="0">
      <selection activeCell="L13" sqref="L13"/>
    </sheetView>
  </sheetViews>
  <sheetFormatPr baseColWidth="10" defaultColWidth="11.42578125" defaultRowHeight="12" x14ac:dyDescent="0.25"/>
  <cols>
    <col min="1" max="1" width="2.7109375" style="347" customWidth="1"/>
    <col min="2" max="2" width="11.7109375" style="347" customWidth="1"/>
    <col min="3" max="3" width="4.42578125" style="347" customWidth="1"/>
    <col min="4" max="4" width="18.7109375" style="347" customWidth="1"/>
    <col min="5" max="5" width="30.7109375" style="347" customWidth="1"/>
    <col min="6" max="6" width="8.7109375" style="347" customWidth="1"/>
    <col min="7" max="8" width="10.7109375" style="347" customWidth="1"/>
    <col min="9" max="9" width="8.42578125" style="347" customWidth="1"/>
    <col min="10" max="10" width="8.7109375" style="347" hidden="1" customWidth="1"/>
    <col min="11" max="11" width="24.7109375" style="347" bestFit="1" customWidth="1"/>
    <col min="12" max="12" width="21.42578125" style="347" bestFit="1" customWidth="1"/>
    <col min="13" max="13" width="7.5703125" style="347" hidden="1" customWidth="1"/>
    <col min="14" max="14" width="14.7109375" style="347" bestFit="1" customWidth="1" collapsed="1"/>
    <col min="15" max="15" width="9.140625" style="347" bestFit="1" customWidth="1"/>
    <col min="16" max="16" width="12.7109375" style="347" hidden="1" customWidth="1"/>
    <col min="17" max="17" width="9" style="347" bestFit="1" customWidth="1"/>
    <col min="18" max="18" width="8" style="347" customWidth="1"/>
    <col min="19" max="19" width="22.7109375" style="348" customWidth="1" collapsed="1"/>
    <col min="20" max="20" width="58.5703125" style="348" customWidth="1"/>
    <col min="21" max="21" width="11.7109375" style="347" customWidth="1"/>
    <col min="22" max="22" width="10.7109375" style="347" hidden="1" customWidth="1"/>
    <col min="23" max="23" width="12.140625" style="347" customWidth="1"/>
    <col min="24" max="24" width="23.28515625" style="347" hidden="1" customWidth="1"/>
    <col min="25" max="25" width="26.140625" style="347" customWidth="1"/>
    <col min="26" max="26" width="23.28515625" style="347" hidden="1" customWidth="1"/>
    <col min="27" max="27" width="18.85546875" style="347" customWidth="1"/>
    <col min="28" max="28" width="23.28515625" style="347" hidden="1" customWidth="1"/>
    <col min="29" max="29" width="17.85546875" style="347" customWidth="1"/>
    <col min="30" max="30" width="23.28515625" style="347" hidden="1" customWidth="1"/>
    <col min="31" max="31" width="23.140625" style="347" customWidth="1"/>
    <col min="32" max="32" width="20" style="347" hidden="1" customWidth="1"/>
    <col min="33" max="33" width="20.5703125" style="347" customWidth="1"/>
    <col min="34" max="34" width="3" style="347" hidden="1" customWidth="1"/>
    <col min="35" max="35" width="14.5703125" style="347" customWidth="1"/>
    <col min="36" max="36" width="20" style="347" customWidth="1"/>
    <col min="37" max="37" width="23" style="347" customWidth="1"/>
    <col min="38" max="38" width="17" style="347" customWidth="1"/>
    <col min="39" max="39" width="17.28515625" style="347" hidden="1" customWidth="1"/>
    <col min="40" max="41" width="17.28515625" style="347" customWidth="1"/>
    <col min="42" max="42" width="9.28515625" style="347" customWidth="1"/>
    <col min="43" max="43" width="8.140625" style="347" customWidth="1"/>
    <col min="44" max="44" width="17" style="347" customWidth="1"/>
    <col min="45" max="45" width="16.85546875" style="347" customWidth="1"/>
    <col min="46" max="46" width="13.7109375" style="347" hidden="1" customWidth="1"/>
    <col min="47" max="47" width="14.42578125" style="347" hidden="1" customWidth="1"/>
    <col min="48" max="48" width="11.28515625" style="347" hidden="1" customWidth="1"/>
    <col min="49" max="49" width="14.140625" style="347" customWidth="1"/>
    <col min="50" max="50" width="10.140625" style="347" customWidth="1"/>
    <col min="51" max="51" width="10.7109375" style="347" hidden="1" customWidth="1"/>
    <col min="52" max="52" width="15.7109375" style="347" customWidth="1"/>
    <col min="53" max="53" width="14.7109375" style="347" customWidth="1"/>
    <col min="54" max="54" width="22.5703125" style="347" customWidth="1"/>
    <col min="55" max="55" width="19.7109375" style="347" customWidth="1"/>
    <col min="56" max="56" width="18.85546875" style="347" customWidth="1"/>
    <col min="57" max="57" width="12" style="347" customWidth="1"/>
    <col min="58" max="58" width="27.140625" style="347" customWidth="1"/>
    <col min="59" max="59" width="28.28515625" style="347" customWidth="1"/>
    <col min="60" max="60" width="23.42578125" style="347" bestFit="1" customWidth="1"/>
    <col min="61" max="61" width="20.85546875" style="347" bestFit="1" customWidth="1"/>
    <col min="62" max="62" width="13.5703125" style="347" bestFit="1" customWidth="1"/>
    <col min="63" max="16384" width="11.42578125" style="347"/>
  </cols>
  <sheetData>
    <row r="1" spans="1:64" ht="12.75" thickBot="1" x14ac:dyDescent="0.3"/>
    <row r="2" spans="1:64" ht="15" x14ac:dyDescent="0.25">
      <c r="B2" s="677" t="s">
        <v>202</v>
      </c>
      <c r="C2" s="678"/>
      <c r="D2" s="678"/>
      <c r="E2" s="678"/>
      <c r="F2" s="678"/>
      <c r="G2" s="678"/>
      <c r="H2" s="678"/>
      <c r="I2" s="678"/>
      <c r="J2" s="678"/>
      <c r="K2" s="678"/>
      <c r="L2" s="678"/>
      <c r="M2" s="678"/>
      <c r="N2" s="678"/>
      <c r="O2" s="678"/>
      <c r="P2" s="678"/>
      <c r="Q2" s="678"/>
      <c r="R2" s="678"/>
      <c r="S2" s="678"/>
      <c r="T2" s="679"/>
      <c r="U2" s="680" t="str">
        <f>B2</f>
        <v>OBJETIVO DEL PROCESO</v>
      </c>
      <c r="V2" s="681"/>
      <c r="W2" s="681"/>
      <c r="X2" s="681"/>
      <c r="Y2" s="681"/>
      <c r="Z2" s="681"/>
      <c r="AA2" s="681"/>
      <c r="AB2" s="681"/>
      <c r="AC2" s="681"/>
      <c r="AD2" s="681"/>
      <c r="AE2" s="681"/>
      <c r="AF2" s="681"/>
      <c r="AG2" s="681"/>
      <c r="AH2" s="681"/>
      <c r="AI2" s="681"/>
      <c r="AJ2" s="681"/>
      <c r="AK2" s="681"/>
      <c r="AL2" s="681"/>
      <c r="AM2" s="681"/>
      <c r="AN2" s="681"/>
      <c r="AO2" s="681"/>
      <c r="AP2" s="681"/>
      <c r="AQ2" s="682"/>
      <c r="AR2" s="680" t="str">
        <f>B2</f>
        <v>OBJETIVO DEL PROCESO</v>
      </c>
      <c r="AS2" s="681"/>
      <c r="AT2" s="681"/>
      <c r="AU2" s="681"/>
      <c r="AV2" s="681"/>
      <c r="AW2" s="681"/>
      <c r="AX2" s="681"/>
      <c r="AY2" s="681"/>
      <c r="AZ2" s="681"/>
      <c r="BA2" s="681"/>
      <c r="BB2" s="681"/>
      <c r="BC2" s="681"/>
      <c r="BD2" s="681"/>
      <c r="BE2" s="681"/>
      <c r="BF2" s="681"/>
      <c r="BG2" s="681"/>
      <c r="BH2" s="681"/>
      <c r="BI2" s="681"/>
      <c r="BJ2" s="682"/>
    </row>
    <row r="3" spans="1:64" ht="11.25" x14ac:dyDescent="0.25">
      <c r="B3" s="683" t="s">
        <v>203</v>
      </c>
      <c r="C3" s="684"/>
      <c r="D3" s="684"/>
      <c r="E3" s="684"/>
      <c r="F3" s="684"/>
      <c r="G3" s="684"/>
      <c r="H3" s="684"/>
      <c r="I3" s="684"/>
      <c r="J3" s="684"/>
      <c r="K3" s="684"/>
      <c r="L3" s="684"/>
      <c r="M3" s="684"/>
      <c r="N3" s="684"/>
      <c r="O3" s="684"/>
      <c r="P3" s="684"/>
      <c r="Q3" s="684"/>
      <c r="R3" s="684"/>
      <c r="S3" s="684"/>
      <c r="T3" s="685"/>
      <c r="U3" s="689" t="str">
        <f>B3</f>
        <v>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v>
      </c>
      <c r="V3" s="690"/>
      <c r="W3" s="690"/>
      <c r="X3" s="690"/>
      <c r="Y3" s="690"/>
      <c r="Z3" s="690"/>
      <c r="AA3" s="690"/>
      <c r="AB3" s="690"/>
      <c r="AC3" s="690"/>
      <c r="AD3" s="690"/>
      <c r="AE3" s="690"/>
      <c r="AF3" s="690"/>
      <c r="AG3" s="690"/>
      <c r="AH3" s="690"/>
      <c r="AI3" s="690"/>
      <c r="AJ3" s="690"/>
      <c r="AK3" s="690"/>
      <c r="AL3" s="690"/>
      <c r="AM3" s="690"/>
      <c r="AN3" s="690"/>
      <c r="AO3" s="690"/>
      <c r="AP3" s="690"/>
      <c r="AQ3" s="691"/>
      <c r="AR3" s="689" t="str">
        <f>B3</f>
        <v>Contratar los bienes, obras o servicios necesarios para atender las necesidades previstas en el Plan Anual de Adquisiciones, velar por su ejecución contractual, su liquidación y/o cierre del expediente contractual, cumpliendo con la normatividad vigente y bajo parámetros de efectividad, calidad y transparencia</v>
      </c>
      <c r="AS3" s="690"/>
      <c r="AT3" s="690"/>
      <c r="AU3" s="690"/>
      <c r="AV3" s="690"/>
      <c r="AW3" s="690"/>
      <c r="AX3" s="690"/>
      <c r="AY3" s="690"/>
      <c r="AZ3" s="690"/>
      <c r="BA3" s="690"/>
      <c r="BB3" s="690"/>
      <c r="BC3" s="690"/>
      <c r="BD3" s="690"/>
      <c r="BE3" s="690"/>
      <c r="BF3" s="690"/>
      <c r="BG3" s="690"/>
      <c r="BH3" s="690"/>
      <c r="BI3" s="690"/>
      <c r="BJ3" s="691"/>
    </row>
    <row r="4" spans="1:64" thickBot="1" x14ac:dyDescent="0.3">
      <c r="B4" s="686"/>
      <c r="C4" s="687"/>
      <c r="D4" s="687"/>
      <c r="E4" s="687"/>
      <c r="F4" s="687"/>
      <c r="G4" s="687"/>
      <c r="H4" s="687"/>
      <c r="I4" s="687"/>
      <c r="J4" s="687"/>
      <c r="K4" s="687"/>
      <c r="L4" s="687"/>
      <c r="M4" s="687"/>
      <c r="N4" s="687"/>
      <c r="O4" s="687"/>
      <c r="P4" s="687"/>
      <c r="Q4" s="687"/>
      <c r="R4" s="687"/>
      <c r="S4" s="687"/>
      <c r="T4" s="688"/>
      <c r="U4" s="692"/>
      <c r="V4" s="693"/>
      <c r="W4" s="693"/>
      <c r="X4" s="693"/>
      <c r="Y4" s="693"/>
      <c r="Z4" s="693"/>
      <c r="AA4" s="693"/>
      <c r="AB4" s="693"/>
      <c r="AC4" s="693"/>
      <c r="AD4" s="693"/>
      <c r="AE4" s="693"/>
      <c r="AF4" s="693"/>
      <c r="AG4" s="693"/>
      <c r="AH4" s="693"/>
      <c r="AI4" s="693"/>
      <c r="AJ4" s="693"/>
      <c r="AK4" s="693"/>
      <c r="AL4" s="693"/>
      <c r="AM4" s="693"/>
      <c r="AN4" s="693"/>
      <c r="AO4" s="693"/>
      <c r="AP4" s="693"/>
      <c r="AQ4" s="694"/>
      <c r="AR4" s="692"/>
      <c r="AS4" s="693"/>
      <c r="AT4" s="693"/>
      <c r="AU4" s="693"/>
      <c r="AV4" s="693"/>
      <c r="AW4" s="693"/>
      <c r="AX4" s="693"/>
      <c r="AY4" s="693"/>
      <c r="AZ4" s="693"/>
      <c r="BA4" s="693"/>
      <c r="BB4" s="693"/>
      <c r="BC4" s="693"/>
      <c r="BD4" s="693"/>
      <c r="BE4" s="693"/>
      <c r="BF4" s="693"/>
      <c r="BG4" s="693"/>
      <c r="BH4" s="693"/>
      <c r="BI4" s="693"/>
      <c r="BJ4" s="694"/>
    </row>
    <row r="7" spans="1:64" x14ac:dyDescent="0.25">
      <c r="M7" s="349"/>
      <c r="P7" s="350"/>
      <c r="T7" s="351"/>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row>
    <row r="8" spans="1:64" s="353" customFormat="1" ht="33" x14ac:dyDescent="0.25">
      <c r="B8" s="667" t="s">
        <v>204</v>
      </c>
      <c r="C8" s="667" t="s">
        <v>205</v>
      </c>
      <c r="D8" s="667" t="s">
        <v>206</v>
      </c>
      <c r="E8" s="667" t="s">
        <v>207</v>
      </c>
      <c r="F8" s="667" t="s">
        <v>208</v>
      </c>
      <c r="G8" s="667" t="s">
        <v>209</v>
      </c>
      <c r="H8" s="667" t="s">
        <v>210</v>
      </c>
      <c r="I8" s="667" t="s">
        <v>211</v>
      </c>
      <c r="J8" s="667" t="s">
        <v>212</v>
      </c>
      <c r="K8" s="667" t="s">
        <v>213</v>
      </c>
      <c r="L8" s="667" t="s">
        <v>214</v>
      </c>
      <c r="M8" s="667"/>
      <c r="N8" s="669" t="s">
        <v>215</v>
      </c>
      <c r="O8" s="670"/>
      <c r="P8" s="667"/>
      <c r="Q8" s="354" t="s">
        <v>216</v>
      </c>
      <c r="R8" s="667" t="s">
        <v>217</v>
      </c>
      <c r="S8" s="669" t="s">
        <v>218</v>
      </c>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c r="AR8" s="675"/>
      <c r="AS8" s="675"/>
      <c r="AT8" s="675"/>
      <c r="AU8" s="675"/>
      <c r="AV8" s="670"/>
      <c r="AW8" s="669" t="s">
        <v>219</v>
      </c>
      <c r="AX8" s="675"/>
      <c r="AY8" s="675"/>
      <c r="AZ8" s="670"/>
      <c r="BA8" s="667" t="s">
        <v>220</v>
      </c>
      <c r="BB8" s="669" t="s">
        <v>221</v>
      </c>
      <c r="BC8" s="675"/>
      <c r="BD8" s="675"/>
      <c r="BE8" s="675"/>
      <c r="BF8" s="670"/>
      <c r="BG8" s="669" t="s">
        <v>222</v>
      </c>
      <c r="BH8" s="675"/>
      <c r="BI8" s="675"/>
      <c r="BJ8" s="670"/>
    </row>
    <row r="9" spans="1:64" s="353" customFormat="1" ht="8.25" x14ac:dyDescent="0.25">
      <c r="B9" s="676"/>
      <c r="C9" s="676"/>
      <c r="D9" s="676"/>
      <c r="E9" s="676"/>
      <c r="F9" s="676"/>
      <c r="G9" s="676"/>
      <c r="H9" s="676"/>
      <c r="I9" s="676"/>
      <c r="J9" s="676"/>
      <c r="K9" s="676"/>
      <c r="L9" s="676"/>
      <c r="M9" s="676"/>
      <c r="N9" s="667" t="s">
        <v>223</v>
      </c>
      <c r="O9" s="667" t="s">
        <v>224</v>
      </c>
      <c r="P9" s="676"/>
      <c r="Q9" s="667" t="s">
        <v>225</v>
      </c>
      <c r="R9" s="676"/>
      <c r="S9" s="671" t="s">
        <v>226</v>
      </c>
      <c r="T9" s="672"/>
      <c r="U9" s="667" t="s">
        <v>227</v>
      </c>
      <c r="V9" s="355"/>
      <c r="W9" s="667" t="s">
        <v>228</v>
      </c>
      <c r="X9" s="355"/>
      <c r="Y9" s="667" t="s">
        <v>229</v>
      </c>
      <c r="Z9" s="355"/>
      <c r="AA9" s="667" t="s">
        <v>230</v>
      </c>
      <c r="AB9" s="355"/>
      <c r="AC9" s="667" t="s">
        <v>231</v>
      </c>
      <c r="AD9" s="355"/>
      <c r="AE9" s="667" t="s">
        <v>232</v>
      </c>
      <c r="AF9" s="355"/>
      <c r="AG9" s="667" t="s">
        <v>233</v>
      </c>
      <c r="AH9" s="355"/>
      <c r="AI9" s="667" t="s">
        <v>234</v>
      </c>
      <c r="AJ9" s="667" t="s">
        <v>235</v>
      </c>
      <c r="AK9" s="671" t="s">
        <v>236</v>
      </c>
      <c r="AL9" s="672"/>
      <c r="AM9" s="354"/>
      <c r="AN9" s="671" t="s">
        <v>237</v>
      </c>
      <c r="AO9" s="672"/>
      <c r="AP9" s="671" t="s">
        <v>238</v>
      </c>
      <c r="AQ9" s="672"/>
      <c r="AR9" s="667" t="s">
        <v>239</v>
      </c>
      <c r="AS9" s="667" t="s">
        <v>240</v>
      </c>
      <c r="AT9" s="355"/>
      <c r="AU9" s="669" t="s">
        <v>241</v>
      </c>
      <c r="AV9" s="670"/>
      <c r="AW9" s="667" t="s">
        <v>223</v>
      </c>
      <c r="AX9" s="667" t="s">
        <v>224</v>
      </c>
      <c r="AY9" s="667"/>
      <c r="AZ9" s="667" t="s">
        <v>225</v>
      </c>
      <c r="BA9" s="676"/>
      <c r="BB9" s="667" t="s">
        <v>242</v>
      </c>
      <c r="BC9" s="667" t="s">
        <v>243</v>
      </c>
      <c r="BD9" s="667" t="s">
        <v>244</v>
      </c>
      <c r="BE9" s="667" t="s">
        <v>245</v>
      </c>
      <c r="BF9" s="667" t="s">
        <v>246</v>
      </c>
      <c r="BG9" s="667" t="s">
        <v>247</v>
      </c>
      <c r="BH9" s="667" t="s">
        <v>243</v>
      </c>
      <c r="BI9" s="667" t="s">
        <v>244</v>
      </c>
      <c r="BJ9" s="667" t="s">
        <v>245</v>
      </c>
    </row>
    <row r="10" spans="1:64" s="356" customFormat="1" ht="54" x14ac:dyDescent="0.25">
      <c r="B10" s="668"/>
      <c r="C10" s="668"/>
      <c r="D10" s="668"/>
      <c r="E10" s="668"/>
      <c r="F10" s="668"/>
      <c r="G10" s="668"/>
      <c r="H10" s="668"/>
      <c r="I10" s="668"/>
      <c r="J10" s="668"/>
      <c r="K10" s="668"/>
      <c r="L10" s="668"/>
      <c r="M10" s="668"/>
      <c r="N10" s="668"/>
      <c r="O10" s="668"/>
      <c r="P10" s="668"/>
      <c r="Q10" s="668"/>
      <c r="R10" s="668"/>
      <c r="S10" s="673"/>
      <c r="T10" s="674"/>
      <c r="U10" s="668"/>
      <c r="V10" s="357"/>
      <c r="W10" s="668"/>
      <c r="X10" s="357"/>
      <c r="Y10" s="668"/>
      <c r="Z10" s="357"/>
      <c r="AA10" s="668"/>
      <c r="AB10" s="357"/>
      <c r="AC10" s="668"/>
      <c r="AD10" s="357"/>
      <c r="AE10" s="668"/>
      <c r="AF10" s="357"/>
      <c r="AG10" s="668"/>
      <c r="AH10" s="357"/>
      <c r="AI10" s="668"/>
      <c r="AJ10" s="668"/>
      <c r="AK10" s="673"/>
      <c r="AL10" s="674"/>
      <c r="AM10" s="358"/>
      <c r="AN10" s="673"/>
      <c r="AO10" s="674"/>
      <c r="AP10" s="673"/>
      <c r="AQ10" s="674"/>
      <c r="AR10" s="668"/>
      <c r="AS10" s="668"/>
      <c r="AT10" s="358"/>
      <c r="AU10" s="358" t="s">
        <v>248</v>
      </c>
      <c r="AV10" s="358" t="s">
        <v>249</v>
      </c>
      <c r="AW10" s="668"/>
      <c r="AX10" s="668"/>
      <c r="AY10" s="668"/>
      <c r="AZ10" s="668"/>
      <c r="BA10" s="668"/>
      <c r="BB10" s="668"/>
      <c r="BC10" s="668"/>
      <c r="BD10" s="668"/>
      <c r="BE10" s="668"/>
      <c r="BF10" s="668"/>
      <c r="BG10" s="668"/>
      <c r="BH10" s="668"/>
      <c r="BI10" s="668"/>
      <c r="BJ10" s="668"/>
    </row>
    <row r="11" spans="1:64" ht="67.5" x14ac:dyDescent="0.25">
      <c r="A11" s="359"/>
      <c r="B11" s="651" t="s">
        <v>250</v>
      </c>
      <c r="C11" s="651">
        <v>1</v>
      </c>
      <c r="D11" s="665" t="s">
        <v>173</v>
      </c>
      <c r="E11" s="665" t="s">
        <v>71</v>
      </c>
      <c r="F11" s="651" t="s">
        <v>251</v>
      </c>
      <c r="G11" s="651" t="s">
        <v>252</v>
      </c>
      <c r="H11" s="665" t="s">
        <v>253</v>
      </c>
      <c r="I11" s="663" t="s">
        <v>254</v>
      </c>
      <c r="J11" s="663"/>
      <c r="K11" s="279" t="s">
        <v>72</v>
      </c>
      <c r="L11" s="279" t="s">
        <v>255</v>
      </c>
      <c r="M11" s="653" t="str">
        <f>IF(F11="gestion","impacto",IF(F11="corrupcion","impactocorrupcion",IF(F11="seguridad_de_la_informacion","impacto","")))</f>
        <v>impactocorrupcion</v>
      </c>
      <c r="N11" s="651" t="s">
        <v>256</v>
      </c>
      <c r="O11" s="651" t="s">
        <v>114</v>
      </c>
      <c r="P11" s="653" t="str">
        <f>N11&amp;O11</f>
        <v>Rara vezModerado</v>
      </c>
      <c r="Q11" s="657" t="str">
        <f>IFERROR(VLOOKUP(P11,[4]FORMULAS!$B$38:$C$62,2,FALSE),"")</f>
        <v>Riesgo moderado</v>
      </c>
      <c r="R11" s="657" t="s">
        <v>257</v>
      </c>
      <c r="S11" s="649" t="s">
        <v>342</v>
      </c>
      <c r="T11" s="650"/>
      <c r="U11" s="278" t="s">
        <v>99</v>
      </c>
      <c r="V11" s="280">
        <f t="shared" ref="V11:V16" si="0">IF(U11="Asignado",15,0)</f>
        <v>15</v>
      </c>
      <c r="W11" s="278" t="s">
        <v>100</v>
      </c>
      <c r="X11" s="280">
        <f t="shared" ref="X11:X16" si="1">IF(W11="Adecuado",15,0)</f>
        <v>15</v>
      </c>
      <c r="Y11" s="278" t="s">
        <v>101</v>
      </c>
      <c r="Z11" s="280">
        <f t="shared" ref="Z11:Z16" si="2">IF(Y11="Oportuna",15,0)</f>
        <v>15</v>
      </c>
      <c r="AA11" s="278" t="s">
        <v>102</v>
      </c>
      <c r="AB11" s="280">
        <f t="shared" ref="AB11:AB16" si="3">IF(AA11="Prevenir",15,IF(AA11="Detectar",10,0))</f>
        <v>15</v>
      </c>
      <c r="AC11" s="278" t="s">
        <v>105</v>
      </c>
      <c r="AD11" s="280">
        <f t="shared" ref="AD11:AD16" si="4">IF(AC11="Confiable",15,0)</f>
        <v>15</v>
      </c>
      <c r="AE11" s="278" t="s">
        <v>103</v>
      </c>
      <c r="AF11" s="280">
        <f t="shared" ref="AF11:AF16" si="5">IF(AE11="Se investigan y resuelven oportunamente",15,0)</f>
        <v>15</v>
      </c>
      <c r="AG11" s="278" t="s">
        <v>104</v>
      </c>
      <c r="AH11" s="280">
        <f t="shared" ref="AH11:AH14" si="6">IF(AG11="Completa",10,IF(AG11="incompleta",5,0))</f>
        <v>10</v>
      </c>
      <c r="AI11" s="360">
        <f t="shared" ref="AI11:AI16" si="7">V11+X11+Z11+AB11+AD11+AF11+AH11</f>
        <v>100</v>
      </c>
      <c r="AJ11" s="360" t="str">
        <f t="shared" ref="AJ11:AJ16" si="8">IF(AI11&gt;=96,"Fuerte",IF(AI11&gt;=86,"Moderado",IF(AI11&gt;=1,"Débil","")))</f>
        <v>Fuerte</v>
      </c>
      <c r="AK11" s="361" t="s">
        <v>258</v>
      </c>
      <c r="AL11" s="360" t="str">
        <f t="shared" ref="AL11:AL16" si="9">IF(AK11="Siempre se ejecuta","Fuerte",IF(AK11="Algunas veces","Moderado",IF(AK11="no se ejecuta","Débil","")))</f>
        <v>Fuerte</v>
      </c>
      <c r="AM11" s="360" t="str">
        <f t="shared" ref="AM11:AM16" si="10">AJ11&amp;AL11</f>
        <v>FuerteFuerte</v>
      </c>
      <c r="AN11" s="360" t="str">
        <f>IFERROR(VLOOKUP(AM11,[1]FORMULAS!$B$69:$D$77,3,FALSE),"")</f>
        <v>Fuerte</v>
      </c>
      <c r="AO11" s="360">
        <f t="shared" ref="AO11:AO16" si="11">IF(AN11="fuerte",100,IF(AN11="Moderado",50,IF(AN11="débil",0,"")))</f>
        <v>100</v>
      </c>
      <c r="AP11" s="661">
        <f>IFERROR(AVERAGE(AO11:AO12),0)</f>
        <v>100</v>
      </c>
      <c r="AQ11" s="661" t="str">
        <f>IF(AP11&gt;=100,"Fuerte",IF(AP11&gt;=50,"Moderado",IF(AP11&gt;=1,"Débil","")))</f>
        <v>Fuerte</v>
      </c>
      <c r="AR11" s="659" t="s">
        <v>259</v>
      </c>
      <c r="AS11" s="659" t="s">
        <v>259</v>
      </c>
      <c r="AT11" s="661" t="str">
        <f>+AQ11&amp;AR11&amp;AS11</f>
        <v>FuerteDirectamenteDirectamente</v>
      </c>
      <c r="AU11" s="661">
        <f>IFERROR(VLOOKUP(AT11,[4]FORMULAS!$B$95:$D$102,2,FALSE),0)</f>
        <v>2</v>
      </c>
      <c r="AV11" s="661">
        <f>IFERROR(VLOOKUP(AT11,[4]FORMULAS!$B$95:$D$102,3,FALSE),0)</f>
        <v>2</v>
      </c>
      <c r="AW11" s="651" t="s">
        <v>256</v>
      </c>
      <c r="AX11" s="651" t="s">
        <v>114</v>
      </c>
      <c r="AY11" s="653" t="str">
        <f>AW11&amp;AX11</f>
        <v>Rara vezModerado</v>
      </c>
      <c r="AZ11" s="655" t="str">
        <f>IFERROR(VLOOKUP(AY11,[1]FORMULAS!$B$37:$C$61,2,FALSE),"")</f>
        <v>Riesgo moderado</v>
      </c>
      <c r="BA11" s="657" t="s">
        <v>257</v>
      </c>
      <c r="BB11" s="362" t="s">
        <v>373</v>
      </c>
      <c r="BC11" s="363" t="s">
        <v>374</v>
      </c>
      <c r="BD11" s="362" t="s">
        <v>260</v>
      </c>
      <c r="BE11" s="363">
        <v>44561</v>
      </c>
      <c r="BF11" s="363" t="s">
        <v>375</v>
      </c>
      <c r="BG11" s="645" t="s">
        <v>261</v>
      </c>
      <c r="BH11" s="645" t="s">
        <v>262</v>
      </c>
      <c r="BI11" s="645" t="s">
        <v>263</v>
      </c>
      <c r="BJ11" s="647" t="s">
        <v>264</v>
      </c>
      <c r="BK11" s="359"/>
      <c r="BL11" s="359"/>
    </row>
    <row r="12" spans="1:64" ht="67.5" x14ac:dyDescent="0.25">
      <c r="A12" s="359"/>
      <c r="B12" s="652"/>
      <c r="C12" s="652"/>
      <c r="D12" s="666"/>
      <c r="E12" s="666"/>
      <c r="F12" s="652"/>
      <c r="G12" s="652"/>
      <c r="H12" s="666"/>
      <c r="I12" s="664"/>
      <c r="J12" s="664"/>
      <c r="K12" s="279" t="s">
        <v>176</v>
      </c>
      <c r="L12" s="279" t="s">
        <v>265</v>
      </c>
      <c r="M12" s="654"/>
      <c r="N12" s="652"/>
      <c r="O12" s="652"/>
      <c r="P12" s="654"/>
      <c r="Q12" s="658"/>
      <c r="R12" s="658"/>
      <c r="S12" s="649" t="s">
        <v>345</v>
      </c>
      <c r="T12" s="650"/>
      <c r="U12" s="278" t="s">
        <v>99</v>
      </c>
      <c r="V12" s="280">
        <f t="shared" si="0"/>
        <v>15</v>
      </c>
      <c r="W12" s="278" t="s">
        <v>100</v>
      </c>
      <c r="X12" s="280">
        <f t="shared" si="1"/>
        <v>15</v>
      </c>
      <c r="Y12" s="278" t="s">
        <v>101</v>
      </c>
      <c r="Z12" s="280">
        <f t="shared" si="2"/>
        <v>15</v>
      </c>
      <c r="AA12" s="278" t="s">
        <v>102</v>
      </c>
      <c r="AB12" s="280">
        <f t="shared" si="3"/>
        <v>15</v>
      </c>
      <c r="AC12" s="278" t="s">
        <v>105</v>
      </c>
      <c r="AD12" s="280">
        <f t="shared" si="4"/>
        <v>15</v>
      </c>
      <c r="AE12" s="278" t="s">
        <v>103</v>
      </c>
      <c r="AF12" s="280">
        <f t="shared" si="5"/>
        <v>15</v>
      </c>
      <c r="AG12" s="278" t="s">
        <v>104</v>
      </c>
      <c r="AH12" s="280">
        <f t="shared" si="6"/>
        <v>10</v>
      </c>
      <c r="AI12" s="360">
        <f t="shared" si="7"/>
        <v>100</v>
      </c>
      <c r="AJ12" s="360" t="str">
        <f t="shared" si="8"/>
        <v>Fuerte</v>
      </c>
      <c r="AK12" s="361" t="s">
        <v>258</v>
      </c>
      <c r="AL12" s="360" t="str">
        <f t="shared" si="9"/>
        <v>Fuerte</v>
      </c>
      <c r="AM12" s="360" t="str">
        <f t="shared" si="10"/>
        <v>FuerteFuerte</v>
      </c>
      <c r="AN12" s="360" t="str">
        <f>IFERROR(VLOOKUP(AM12,[1]FORMULAS!$B$69:$D$77,3,FALSE),"")</f>
        <v>Fuerte</v>
      </c>
      <c r="AO12" s="360">
        <f t="shared" si="11"/>
        <v>100</v>
      </c>
      <c r="AP12" s="662"/>
      <c r="AQ12" s="662"/>
      <c r="AR12" s="660"/>
      <c r="AS12" s="660"/>
      <c r="AT12" s="662"/>
      <c r="AU12" s="662"/>
      <c r="AV12" s="662"/>
      <c r="AW12" s="652"/>
      <c r="AX12" s="652"/>
      <c r="AY12" s="654"/>
      <c r="AZ12" s="656"/>
      <c r="BA12" s="658"/>
      <c r="BB12" s="362" t="s">
        <v>376</v>
      </c>
      <c r="BC12" s="362" t="s">
        <v>377</v>
      </c>
      <c r="BD12" s="362" t="s">
        <v>260</v>
      </c>
      <c r="BE12" s="363">
        <v>44561</v>
      </c>
      <c r="BF12" s="362" t="s">
        <v>378</v>
      </c>
      <c r="BG12" s="646"/>
      <c r="BH12" s="646"/>
      <c r="BI12" s="646"/>
      <c r="BJ12" s="648"/>
      <c r="BK12" s="359"/>
      <c r="BL12" s="359"/>
    </row>
    <row r="13" spans="1:64" ht="67.5" x14ac:dyDescent="0.25">
      <c r="A13" s="359"/>
      <c r="B13" s="651" t="s">
        <v>250</v>
      </c>
      <c r="C13" s="651">
        <v>2</v>
      </c>
      <c r="D13" s="665" t="s">
        <v>266</v>
      </c>
      <c r="E13" s="665" t="s">
        <v>179</v>
      </c>
      <c r="F13" s="651" t="s">
        <v>77</v>
      </c>
      <c r="G13" s="651" t="s">
        <v>267</v>
      </c>
      <c r="H13" s="665" t="s">
        <v>268</v>
      </c>
      <c r="I13" s="663" t="s">
        <v>254</v>
      </c>
      <c r="J13" s="663"/>
      <c r="K13" s="279" t="s">
        <v>180</v>
      </c>
      <c r="L13" s="279" t="s">
        <v>255</v>
      </c>
      <c r="M13" s="653" t="str">
        <f>IF(F13="gestion","impacto",IF(F13="corrupcion","impactocorrupcion",IF(F13="seguridad_de_la_informacion","impacto","")))</f>
        <v>impacto</v>
      </c>
      <c r="N13" s="651" t="s">
        <v>256</v>
      </c>
      <c r="O13" s="651" t="s">
        <v>114</v>
      </c>
      <c r="P13" s="653" t="str">
        <f>N13&amp;O13</f>
        <v>Rara vezModerado</v>
      </c>
      <c r="Q13" s="657" t="str">
        <f>IFERROR(VLOOKUP(P13,[4]FORMULAS!$B$38:$C$62,2,FALSE),"")</f>
        <v>Riesgo moderado</v>
      </c>
      <c r="R13" s="657" t="s">
        <v>257</v>
      </c>
      <c r="S13" s="649" t="s">
        <v>348</v>
      </c>
      <c r="T13" s="650"/>
      <c r="U13" s="278" t="s">
        <v>99</v>
      </c>
      <c r="V13" s="280">
        <f t="shared" si="0"/>
        <v>15</v>
      </c>
      <c r="W13" s="278" t="s">
        <v>100</v>
      </c>
      <c r="X13" s="280">
        <f t="shared" si="1"/>
        <v>15</v>
      </c>
      <c r="Y13" s="278" t="s">
        <v>101</v>
      </c>
      <c r="Z13" s="280">
        <f t="shared" si="2"/>
        <v>15</v>
      </c>
      <c r="AA13" s="278" t="s">
        <v>102</v>
      </c>
      <c r="AB13" s="280">
        <f t="shared" si="3"/>
        <v>15</v>
      </c>
      <c r="AC13" s="278" t="s">
        <v>105</v>
      </c>
      <c r="AD13" s="280">
        <f t="shared" si="4"/>
        <v>15</v>
      </c>
      <c r="AE13" s="278" t="s">
        <v>103</v>
      </c>
      <c r="AF13" s="280">
        <f t="shared" si="5"/>
        <v>15</v>
      </c>
      <c r="AG13" s="278" t="s">
        <v>104</v>
      </c>
      <c r="AH13" s="280">
        <f t="shared" si="6"/>
        <v>10</v>
      </c>
      <c r="AI13" s="360">
        <f t="shared" si="7"/>
        <v>100</v>
      </c>
      <c r="AJ13" s="360" t="str">
        <f t="shared" si="8"/>
        <v>Fuerte</v>
      </c>
      <c r="AK13" s="361" t="s">
        <v>258</v>
      </c>
      <c r="AL13" s="360" t="str">
        <f t="shared" si="9"/>
        <v>Fuerte</v>
      </c>
      <c r="AM13" s="360" t="str">
        <f t="shared" si="10"/>
        <v>FuerteFuerte</v>
      </c>
      <c r="AN13" s="360" t="str">
        <f>IFERROR(VLOOKUP(AM13,[1]FORMULAS!$B$69:$D$77,3,FALSE),"")</f>
        <v>Fuerte</v>
      </c>
      <c r="AO13" s="360">
        <f t="shared" si="11"/>
        <v>100</v>
      </c>
      <c r="AP13" s="661">
        <f>IFERROR(AVERAGE(AO13:AO14),0)</f>
        <v>100</v>
      </c>
      <c r="AQ13" s="661" t="str">
        <f>IF(AP13&gt;=100,"Fuerte",IF(AP13&gt;=50,"Moderado",IF(AP13&gt;=1,"Débil","")))</f>
        <v>Fuerte</v>
      </c>
      <c r="AR13" s="659" t="s">
        <v>259</v>
      </c>
      <c r="AS13" s="659" t="s">
        <v>259</v>
      </c>
      <c r="AT13" s="661" t="str">
        <f>+AQ13&amp;AR13&amp;AS13</f>
        <v>FuerteDirectamenteDirectamente</v>
      </c>
      <c r="AU13" s="661">
        <f>IFERROR(VLOOKUP(AT13,[4]FORMULAS!$B$95:$D$102,2,FALSE),0)</f>
        <v>2</v>
      </c>
      <c r="AV13" s="661">
        <f>IFERROR(VLOOKUP(AT13,[4]FORMULAS!$B$95:$D$102,3,FALSE),0)</f>
        <v>2</v>
      </c>
      <c r="AW13" s="651" t="s">
        <v>256</v>
      </c>
      <c r="AX13" s="651" t="s">
        <v>114</v>
      </c>
      <c r="AY13" s="653" t="str">
        <f>AW13&amp;AX13</f>
        <v>Rara vezModerado</v>
      </c>
      <c r="AZ13" s="655" t="str">
        <f>IFERROR(VLOOKUP(AY13,[1]FORMULAS!$B$37:$C$61,2,FALSE),"")</f>
        <v>Riesgo moderado</v>
      </c>
      <c r="BA13" s="657" t="s">
        <v>257</v>
      </c>
      <c r="BB13" s="362" t="s">
        <v>379</v>
      </c>
      <c r="BC13" s="362" t="s">
        <v>380</v>
      </c>
      <c r="BD13" s="362" t="s">
        <v>381</v>
      </c>
      <c r="BE13" s="363">
        <v>44561</v>
      </c>
      <c r="BF13" s="363" t="s">
        <v>382</v>
      </c>
      <c r="BG13" s="645" t="s">
        <v>269</v>
      </c>
      <c r="BH13" s="645" t="s">
        <v>270</v>
      </c>
      <c r="BI13" s="645" t="s">
        <v>271</v>
      </c>
      <c r="BJ13" s="647" t="s">
        <v>264</v>
      </c>
      <c r="BK13" s="359"/>
      <c r="BL13" s="359"/>
    </row>
    <row r="14" spans="1:64" ht="45" x14ac:dyDescent="0.25">
      <c r="A14" s="359"/>
      <c r="B14" s="652"/>
      <c r="C14" s="652"/>
      <c r="D14" s="666"/>
      <c r="E14" s="666"/>
      <c r="F14" s="652"/>
      <c r="G14" s="652"/>
      <c r="H14" s="666"/>
      <c r="I14" s="664"/>
      <c r="J14" s="664"/>
      <c r="K14" s="279" t="s">
        <v>181</v>
      </c>
      <c r="L14" s="279" t="s">
        <v>265</v>
      </c>
      <c r="M14" s="654"/>
      <c r="N14" s="652"/>
      <c r="O14" s="652"/>
      <c r="P14" s="654"/>
      <c r="Q14" s="658"/>
      <c r="R14" s="658"/>
      <c r="S14" s="649" t="s">
        <v>351</v>
      </c>
      <c r="T14" s="650"/>
      <c r="U14" s="278" t="s">
        <v>99</v>
      </c>
      <c r="V14" s="280">
        <f t="shared" si="0"/>
        <v>15</v>
      </c>
      <c r="W14" s="278" t="s">
        <v>100</v>
      </c>
      <c r="X14" s="280">
        <f t="shared" si="1"/>
        <v>15</v>
      </c>
      <c r="Y14" s="278" t="s">
        <v>101</v>
      </c>
      <c r="Z14" s="280">
        <f t="shared" si="2"/>
        <v>15</v>
      </c>
      <c r="AA14" s="278" t="s">
        <v>102</v>
      </c>
      <c r="AB14" s="280">
        <f t="shared" si="3"/>
        <v>15</v>
      </c>
      <c r="AC14" s="278" t="s">
        <v>105</v>
      </c>
      <c r="AD14" s="280">
        <f t="shared" si="4"/>
        <v>15</v>
      </c>
      <c r="AE14" s="278" t="s">
        <v>103</v>
      </c>
      <c r="AF14" s="280">
        <f t="shared" si="5"/>
        <v>15</v>
      </c>
      <c r="AG14" s="278" t="s">
        <v>104</v>
      </c>
      <c r="AH14" s="280">
        <f t="shared" si="6"/>
        <v>10</v>
      </c>
      <c r="AI14" s="360">
        <f t="shared" si="7"/>
        <v>100</v>
      </c>
      <c r="AJ14" s="360" t="str">
        <f t="shared" si="8"/>
        <v>Fuerte</v>
      </c>
      <c r="AK14" s="361" t="s">
        <v>258</v>
      </c>
      <c r="AL14" s="360" t="str">
        <f t="shared" si="9"/>
        <v>Fuerte</v>
      </c>
      <c r="AM14" s="360" t="str">
        <f t="shared" si="10"/>
        <v>FuerteFuerte</v>
      </c>
      <c r="AN14" s="360" t="str">
        <f>IFERROR(VLOOKUP(AM14,[1]FORMULAS!$B$69:$D$77,3,FALSE),"")</f>
        <v>Fuerte</v>
      </c>
      <c r="AO14" s="360">
        <f t="shared" si="11"/>
        <v>100</v>
      </c>
      <c r="AP14" s="662"/>
      <c r="AQ14" s="662"/>
      <c r="AR14" s="660"/>
      <c r="AS14" s="660"/>
      <c r="AT14" s="662"/>
      <c r="AU14" s="662"/>
      <c r="AV14" s="662"/>
      <c r="AW14" s="652"/>
      <c r="AX14" s="652"/>
      <c r="AY14" s="654"/>
      <c r="AZ14" s="656"/>
      <c r="BA14" s="658"/>
      <c r="BB14" s="362" t="s">
        <v>272</v>
      </c>
      <c r="BC14" s="362" t="s">
        <v>383</v>
      </c>
      <c r="BD14" s="362" t="s">
        <v>381</v>
      </c>
      <c r="BE14" s="363">
        <v>44561</v>
      </c>
      <c r="BF14" s="363" t="s">
        <v>384</v>
      </c>
      <c r="BG14" s="646"/>
      <c r="BH14" s="646"/>
      <c r="BI14" s="646"/>
      <c r="BJ14" s="648"/>
      <c r="BK14" s="359"/>
      <c r="BL14" s="359"/>
    </row>
    <row r="15" spans="1:64" ht="33.75" x14ac:dyDescent="0.25">
      <c r="A15" s="359"/>
      <c r="B15" s="651" t="s">
        <v>250</v>
      </c>
      <c r="C15" s="651">
        <v>3</v>
      </c>
      <c r="D15" s="665" t="s">
        <v>184</v>
      </c>
      <c r="E15" s="665" t="s">
        <v>185</v>
      </c>
      <c r="F15" s="651" t="s">
        <v>77</v>
      </c>
      <c r="G15" s="651" t="s">
        <v>273</v>
      </c>
      <c r="H15" s="665" t="s">
        <v>274</v>
      </c>
      <c r="I15" s="663" t="s">
        <v>254</v>
      </c>
      <c r="J15" s="663"/>
      <c r="K15" s="279" t="s">
        <v>275</v>
      </c>
      <c r="L15" s="665" t="s">
        <v>276</v>
      </c>
      <c r="M15" s="653" t="str">
        <f>IF(F15="gestion","impacto",IF(F15="corrupcion","impactocorrupcion",IF(F15="seguridad_de_la_informacion","impacto","")))</f>
        <v>impacto</v>
      </c>
      <c r="N15" s="651" t="s">
        <v>256</v>
      </c>
      <c r="O15" s="651" t="s">
        <v>114</v>
      </c>
      <c r="P15" s="653" t="str">
        <f>N15&amp;O15</f>
        <v>Rara vezModerado</v>
      </c>
      <c r="Q15" s="657" t="str">
        <f>IFERROR(VLOOKUP(P15,[4]FORMULAS!$B$38:$C$62,2,FALSE),"")</f>
        <v>Riesgo moderado</v>
      </c>
      <c r="R15" s="657" t="s">
        <v>257</v>
      </c>
      <c r="S15" s="649" t="s">
        <v>354</v>
      </c>
      <c r="T15" s="650"/>
      <c r="U15" s="278" t="s">
        <v>99</v>
      </c>
      <c r="V15" s="280">
        <f t="shared" si="0"/>
        <v>15</v>
      </c>
      <c r="W15" s="278" t="s">
        <v>100</v>
      </c>
      <c r="X15" s="280">
        <f t="shared" si="1"/>
        <v>15</v>
      </c>
      <c r="Y15" s="278" t="s">
        <v>101</v>
      </c>
      <c r="Z15" s="280">
        <f t="shared" si="2"/>
        <v>15</v>
      </c>
      <c r="AA15" s="278" t="s">
        <v>102</v>
      </c>
      <c r="AB15" s="280">
        <f t="shared" si="3"/>
        <v>15</v>
      </c>
      <c r="AC15" s="278" t="s">
        <v>105</v>
      </c>
      <c r="AD15" s="280">
        <f t="shared" si="4"/>
        <v>15</v>
      </c>
      <c r="AE15" s="278" t="s">
        <v>103</v>
      </c>
      <c r="AF15" s="280">
        <f t="shared" si="5"/>
        <v>15</v>
      </c>
      <c r="AG15" s="278" t="s">
        <v>104</v>
      </c>
      <c r="AH15" s="280">
        <f>IF(AG15="Completa",10,IF(AG15="incompleta",5,0))</f>
        <v>10</v>
      </c>
      <c r="AI15" s="360">
        <f t="shared" si="7"/>
        <v>100</v>
      </c>
      <c r="AJ15" s="360" t="str">
        <f t="shared" si="8"/>
        <v>Fuerte</v>
      </c>
      <c r="AK15" s="361" t="s">
        <v>258</v>
      </c>
      <c r="AL15" s="360" t="str">
        <f t="shared" si="9"/>
        <v>Fuerte</v>
      </c>
      <c r="AM15" s="360" t="str">
        <f t="shared" si="10"/>
        <v>FuerteFuerte</v>
      </c>
      <c r="AN15" s="360" t="str">
        <f>IFERROR(VLOOKUP(AM15,[1]FORMULAS!$B$69:$D$77,3,FALSE),"")</f>
        <v>Fuerte</v>
      </c>
      <c r="AO15" s="360">
        <f t="shared" si="11"/>
        <v>100</v>
      </c>
      <c r="AP15" s="661">
        <f>IFERROR(AVERAGE(AO15:AO16),0)</f>
        <v>100</v>
      </c>
      <c r="AQ15" s="661" t="str">
        <f>IF(AP15&gt;=100,"Fuerte",IF(AP15&gt;=50,"Moderado",IF(AP15&gt;=1,"Débil","")))</f>
        <v>Fuerte</v>
      </c>
      <c r="AR15" s="659" t="s">
        <v>259</v>
      </c>
      <c r="AS15" s="659" t="s">
        <v>259</v>
      </c>
      <c r="AT15" s="661" t="str">
        <f>+AQ15&amp;AR15&amp;AS15</f>
        <v>FuerteDirectamenteDirectamente</v>
      </c>
      <c r="AU15" s="661">
        <f>IFERROR(VLOOKUP(AT15,[4]FORMULAS!$B$95:$D$102,2,FALSE),0)</f>
        <v>2</v>
      </c>
      <c r="AV15" s="661">
        <f>IFERROR(VLOOKUP(AT15,[4]FORMULAS!$B$95:$D$102,3,FALSE),0)</f>
        <v>2</v>
      </c>
      <c r="AW15" s="651" t="s">
        <v>256</v>
      </c>
      <c r="AX15" s="651" t="s">
        <v>114</v>
      </c>
      <c r="AY15" s="653" t="str">
        <f t="shared" ref="AY15" si="12">AW15&amp;AX15</f>
        <v>Rara vezModerado</v>
      </c>
      <c r="AZ15" s="655" t="str">
        <f>IFERROR(VLOOKUP(AY15,[1]FORMULAS!$B$37:$C$61,2,FALSE),"")</f>
        <v>Riesgo moderado</v>
      </c>
      <c r="BA15" s="657" t="s">
        <v>257</v>
      </c>
      <c r="BB15" s="362" t="s">
        <v>385</v>
      </c>
      <c r="BC15" s="362" t="s">
        <v>386</v>
      </c>
      <c r="BD15" s="362" t="s">
        <v>260</v>
      </c>
      <c r="BE15" s="363">
        <v>44561</v>
      </c>
      <c r="BF15" s="363" t="s">
        <v>387</v>
      </c>
      <c r="BG15" s="645" t="s">
        <v>261</v>
      </c>
      <c r="BH15" s="645" t="s">
        <v>262</v>
      </c>
      <c r="BI15" s="645" t="s">
        <v>263</v>
      </c>
      <c r="BJ15" s="647" t="s">
        <v>264</v>
      </c>
      <c r="BK15" s="359"/>
      <c r="BL15" s="359"/>
    </row>
    <row r="16" spans="1:64" ht="56.25" x14ac:dyDescent="0.25">
      <c r="A16" s="359"/>
      <c r="B16" s="652"/>
      <c r="C16" s="652"/>
      <c r="D16" s="666"/>
      <c r="E16" s="666"/>
      <c r="F16" s="652"/>
      <c r="G16" s="652"/>
      <c r="H16" s="666"/>
      <c r="I16" s="664"/>
      <c r="J16" s="664"/>
      <c r="K16" s="279" t="s">
        <v>277</v>
      </c>
      <c r="L16" s="666"/>
      <c r="M16" s="654"/>
      <c r="N16" s="652"/>
      <c r="O16" s="652"/>
      <c r="P16" s="654"/>
      <c r="Q16" s="658"/>
      <c r="R16" s="658"/>
      <c r="S16" s="649" t="s">
        <v>357</v>
      </c>
      <c r="T16" s="650"/>
      <c r="U16" s="278" t="s">
        <v>99</v>
      </c>
      <c r="V16" s="280">
        <f t="shared" si="0"/>
        <v>15</v>
      </c>
      <c r="W16" s="278" t="s">
        <v>100</v>
      </c>
      <c r="X16" s="280">
        <f t="shared" si="1"/>
        <v>15</v>
      </c>
      <c r="Y16" s="278" t="s">
        <v>101</v>
      </c>
      <c r="Z16" s="280">
        <f t="shared" si="2"/>
        <v>15</v>
      </c>
      <c r="AA16" s="278" t="s">
        <v>102</v>
      </c>
      <c r="AB16" s="280">
        <f t="shared" si="3"/>
        <v>15</v>
      </c>
      <c r="AC16" s="278" t="s">
        <v>105</v>
      </c>
      <c r="AD16" s="280">
        <f t="shared" si="4"/>
        <v>15</v>
      </c>
      <c r="AE16" s="278" t="s">
        <v>103</v>
      </c>
      <c r="AF16" s="280">
        <f t="shared" si="5"/>
        <v>15</v>
      </c>
      <c r="AG16" s="278" t="s">
        <v>104</v>
      </c>
      <c r="AH16" s="280">
        <f>IF(AG16="Completa",10,IF(AG16="incompleta",5,0))</f>
        <v>10</v>
      </c>
      <c r="AI16" s="360">
        <f t="shared" si="7"/>
        <v>100</v>
      </c>
      <c r="AJ16" s="360" t="str">
        <f t="shared" si="8"/>
        <v>Fuerte</v>
      </c>
      <c r="AK16" s="361" t="s">
        <v>258</v>
      </c>
      <c r="AL16" s="360" t="str">
        <f t="shared" si="9"/>
        <v>Fuerte</v>
      </c>
      <c r="AM16" s="360" t="str">
        <f t="shared" si="10"/>
        <v>FuerteFuerte</v>
      </c>
      <c r="AN16" s="360" t="str">
        <f>IFERROR(VLOOKUP(AM16,[1]FORMULAS!$B$69:$D$77,3,FALSE),"")</f>
        <v>Fuerte</v>
      </c>
      <c r="AO16" s="360">
        <f t="shared" si="11"/>
        <v>100</v>
      </c>
      <c r="AP16" s="662"/>
      <c r="AQ16" s="662"/>
      <c r="AR16" s="660"/>
      <c r="AS16" s="660"/>
      <c r="AT16" s="662"/>
      <c r="AU16" s="662"/>
      <c r="AV16" s="662"/>
      <c r="AW16" s="652"/>
      <c r="AX16" s="652"/>
      <c r="AY16" s="654"/>
      <c r="AZ16" s="656"/>
      <c r="BA16" s="658"/>
      <c r="BB16" s="362" t="s">
        <v>388</v>
      </c>
      <c r="BC16" s="362" t="s">
        <v>278</v>
      </c>
      <c r="BD16" s="362" t="s">
        <v>389</v>
      </c>
      <c r="BE16" s="363">
        <v>44561</v>
      </c>
      <c r="BF16" s="363" t="s">
        <v>390</v>
      </c>
      <c r="BG16" s="646"/>
      <c r="BH16" s="646"/>
      <c r="BI16" s="646"/>
      <c r="BJ16" s="648"/>
      <c r="BK16" s="359"/>
      <c r="BL16" s="359"/>
    </row>
    <row r="17" spans="1:64" x14ac:dyDescent="0.25">
      <c r="A17" s="359"/>
      <c r="B17" s="359"/>
      <c r="C17" s="359"/>
      <c r="D17" s="359"/>
      <c r="E17" s="364"/>
      <c r="F17" s="359"/>
      <c r="G17" s="359"/>
      <c r="H17" s="364"/>
      <c r="I17" s="364"/>
      <c r="J17" s="364"/>
      <c r="K17" s="359"/>
      <c r="L17" s="359"/>
      <c r="M17" s="359"/>
      <c r="N17" s="359"/>
      <c r="O17" s="359"/>
      <c r="P17" s="359"/>
      <c r="Q17" s="359"/>
      <c r="R17" s="359"/>
      <c r="S17" s="365"/>
      <c r="T17" s="365"/>
      <c r="U17" s="359"/>
      <c r="V17" s="359"/>
      <c r="W17" s="359"/>
      <c r="X17" s="359"/>
      <c r="Y17" s="359"/>
      <c r="Z17" s="359"/>
      <c r="AA17" s="359"/>
      <c r="AB17" s="359"/>
      <c r="AC17" s="359"/>
      <c r="AD17" s="359"/>
      <c r="AE17" s="359"/>
      <c r="AF17" s="359"/>
      <c r="AG17" s="359"/>
      <c r="AH17" s="359"/>
      <c r="AI17" s="359"/>
      <c r="AJ17" s="359"/>
      <c r="AK17" s="359"/>
      <c r="AL17" s="359"/>
      <c r="AM17" s="359"/>
      <c r="AN17" s="359"/>
      <c r="AO17" s="359"/>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row>
    <row r="18" spans="1:64" x14ac:dyDescent="0.25">
      <c r="A18" s="359"/>
      <c r="B18" s="359"/>
      <c r="C18" s="359"/>
      <c r="D18" s="359"/>
      <c r="E18" s="364"/>
      <c r="F18" s="359"/>
      <c r="G18" s="359"/>
      <c r="H18" s="364"/>
      <c r="I18" s="364"/>
      <c r="J18" s="364"/>
      <c r="K18" s="359"/>
      <c r="L18" s="359"/>
      <c r="M18" s="359"/>
      <c r="N18" s="359"/>
      <c r="O18" s="359"/>
      <c r="P18" s="359"/>
      <c r="Q18" s="359"/>
      <c r="R18" s="359"/>
      <c r="S18" s="365"/>
      <c r="T18" s="365"/>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row>
  </sheetData>
  <mergeCells count="15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BH11:BH12"/>
    <mergeCell ref="BI11:BI12"/>
    <mergeCell ref="BJ11:BJ12"/>
    <mergeCell ref="AT11:AT12"/>
    <mergeCell ref="AU11:AU12"/>
    <mergeCell ref="AV11:AV12"/>
    <mergeCell ref="AW11:AW12"/>
    <mergeCell ref="AX11:AX12"/>
    <mergeCell ref="AY11:AY12"/>
    <mergeCell ref="B13:B14"/>
    <mergeCell ref="C13:C14"/>
    <mergeCell ref="D13:D14"/>
    <mergeCell ref="E13:E14"/>
    <mergeCell ref="F13:F14"/>
    <mergeCell ref="G13:G14"/>
    <mergeCell ref="AZ11:AZ12"/>
    <mergeCell ref="BA11:BA12"/>
    <mergeCell ref="BG11:BG12"/>
    <mergeCell ref="R11:R12"/>
    <mergeCell ref="S11:T11"/>
    <mergeCell ref="AP11:AP12"/>
    <mergeCell ref="AQ11:AQ12"/>
    <mergeCell ref="AR11:AR12"/>
    <mergeCell ref="AS11:AS12"/>
    <mergeCell ref="S12:T12"/>
    <mergeCell ref="J11:J12"/>
    <mergeCell ref="M11:M12"/>
    <mergeCell ref="N11:N12"/>
    <mergeCell ref="O11:O12"/>
    <mergeCell ref="P11:P12"/>
    <mergeCell ref="Q11:Q12"/>
    <mergeCell ref="R13:R14"/>
    <mergeCell ref="S13:T13"/>
    <mergeCell ref="AP13:AP14"/>
    <mergeCell ref="AQ13:AQ14"/>
    <mergeCell ref="H13:H14"/>
    <mergeCell ref="I13:I14"/>
    <mergeCell ref="J13:J14"/>
    <mergeCell ref="M13:M14"/>
    <mergeCell ref="N13:N14"/>
    <mergeCell ref="O13:O14"/>
    <mergeCell ref="BI13:BI14"/>
    <mergeCell ref="BJ13:BJ14"/>
    <mergeCell ref="S14:T14"/>
    <mergeCell ref="B15:B16"/>
    <mergeCell ref="C15:C16"/>
    <mergeCell ref="D15:D16"/>
    <mergeCell ref="E15:E16"/>
    <mergeCell ref="F15:F16"/>
    <mergeCell ref="G15:G16"/>
    <mergeCell ref="H15:H16"/>
    <mergeCell ref="AX13:AX14"/>
    <mergeCell ref="AY13:AY14"/>
    <mergeCell ref="AZ13:AZ14"/>
    <mergeCell ref="BA13:BA14"/>
    <mergeCell ref="BG13:BG14"/>
    <mergeCell ref="BH13:BH14"/>
    <mergeCell ref="AR13:AR14"/>
    <mergeCell ref="AS13:AS14"/>
    <mergeCell ref="AT13:AT14"/>
    <mergeCell ref="AU13:AU14"/>
    <mergeCell ref="AV13:AV14"/>
    <mergeCell ref="AW13:AW14"/>
    <mergeCell ref="P13:P14"/>
    <mergeCell ref="Q13:Q14"/>
    <mergeCell ref="P15:P16"/>
    <mergeCell ref="Q15:Q16"/>
    <mergeCell ref="R15:R16"/>
    <mergeCell ref="S15:T15"/>
    <mergeCell ref="AP15:AP16"/>
    <mergeCell ref="AQ15:AQ16"/>
    <mergeCell ref="I15:I16"/>
    <mergeCell ref="J15:J16"/>
    <mergeCell ref="L15:L16"/>
    <mergeCell ref="M15:M16"/>
    <mergeCell ref="N15:N16"/>
    <mergeCell ref="O15:O16"/>
    <mergeCell ref="BI15:BI16"/>
    <mergeCell ref="BJ15:BJ16"/>
    <mergeCell ref="S16:T16"/>
    <mergeCell ref="AX15:AX16"/>
    <mergeCell ref="AY15:AY16"/>
    <mergeCell ref="AZ15:AZ16"/>
    <mergeCell ref="BA15:BA16"/>
    <mergeCell ref="BG15:BG16"/>
    <mergeCell ref="BH15:BH16"/>
    <mergeCell ref="AR15:AR16"/>
    <mergeCell ref="AS15:AS16"/>
    <mergeCell ref="AT15:AT16"/>
    <mergeCell ref="AU15:AU16"/>
    <mergeCell ref="AV15:AV16"/>
    <mergeCell ref="AW15:AW16"/>
  </mergeCells>
  <conditionalFormatting sqref="Q15:Q16 AZ15:AZ16 BB15:BB16 BC15">
    <cfRule type="containsText" dxfId="97" priority="95" operator="containsText" text="RIESGO EXTREMO">
      <formula>NOT(ISERROR(SEARCH("RIESGO EXTREMO",Q15)))</formula>
    </cfRule>
    <cfRule type="containsText" dxfId="96" priority="96" operator="containsText" text="RIESGO ALTO">
      <formula>NOT(ISERROR(SEARCH("RIESGO ALTO",Q15)))</formula>
    </cfRule>
    <cfRule type="containsText" dxfId="95" priority="97" operator="containsText" text="RIESGO MODERADO">
      <formula>NOT(ISERROR(SEARCH("RIESGO MODERADO",Q15)))</formula>
    </cfRule>
    <cfRule type="containsText" dxfId="94" priority="98" operator="containsText" text="RIESGO BAJO">
      <formula>NOT(ISERROR(SEARCH("RIESGO BAJO",Q15)))</formula>
    </cfRule>
  </conditionalFormatting>
  <conditionalFormatting sqref="I15:I16">
    <cfRule type="expression" dxfId="93" priority="94">
      <formula>EXACT(F15,"Seguridad_de_la_informacion")</formula>
    </cfRule>
  </conditionalFormatting>
  <conditionalFormatting sqref="J15:J16">
    <cfRule type="expression" dxfId="92" priority="93">
      <formula>EXACT(F15,"Seguridad_de_la_informacion")</formula>
    </cfRule>
  </conditionalFormatting>
  <conditionalFormatting sqref="Q11:Q12 BB12">
    <cfRule type="containsText" dxfId="91" priority="89" operator="containsText" text="RIESGO EXTREMO">
      <formula>NOT(ISERROR(SEARCH("RIESGO EXTREMO",Q11)))</formula>
    </cfRule>
    <cfRule type="containsText" dxfId="90" priority="90" operator="containsText" text="RIESGO ALTO">
      <formula>NOT(ISERROR(SEARCH("RIESGO ALTO",Q11)))</formula>
    </cfRule>
    <cfRule type="containsText" dxfId="89" priority="91" operator="containsText" text="RIESGO MODERADO">
      <formula>NOT(ISERROR(SEARCH("RIESGO MODERADO",Q11)))</formula>
    </cfRule>
    <cfRule type="containsText" dxfId="88" priority="92" operator="containsText" text="RIESGO BAJO">
      <formula>NOT(ISERROR(SEARCH("RIESGO BAJO",Q11)))</formula>
    </cfRule>
  </conditionalFormatting>
  <conditionalFormatting sqref="I11:I12">
    <cfRule type="expression" dxfId="87" priority="88">
      <formula>EXACT(F11,"Seguridad_de_la_informacion")</formula>
    </cfRule>
  </conditionalFormatting>
  <conditionalFormatting sqref="J11:J12">
    <cfRule type="expression" dxfId="86" priority="87">
      <formula>EXACT(F11,"Seguridad_de_la_informacion")</formula>
    </cfRule>
  </conditionalFormatting>
  <conditionalFormatting sqref="BA11">
    <cfRule type="containsText" dxfId="85" priority="83" operator="containsText" text="RIESGO EXTREMO">
      <formula>NOT(ISERROR(SEARCH("RIESGO EXTREMO",BA11)))</formula>
    </cfRule>
    <cfRule type="containsText" dxfId="84" priority="84" operator="containsText" text="RIESGO ALTO">
      <formula>NOT(ISERROR(SEARCH("RIESGO ALTO",BA11)))</formula>
    </cfRule>
    <cfRule type="containsText" dxfId="83" priority="85" operator="containsText" text="RIESGO MODERADO">
      <formula>NOT(ISERROR(SEARCH("RIESGO MODERADO",BA11)))</formula>
    </cfRule>
    <cfRule type="containsText" dxfId="82" priority="86" operator="containsText" text="RIESGO BAJO">
      <formula>NOT(ISERROR(SEARCH("RIESGO BAJO",BA11)))</formula>
    </cfRule>
  </conditionalFormatting>
  <conditionalFormatting sqref="R11">
    <cfRule type="containsText" dxfId="81" priority="79" operator="containsText" text="RIESGO EXTREMO">
      <formula>NOT(ISERROR(SEARCH("RIESGO EXTREMO",R11)))</formula>
    </cfRule>
    <cfRule type="containsText" dxfId="80" priority="80" operator="containsText" text="RIESGO ALTO">
      <formula>NOT(ISERROR(SEARCH("RIESGO ALTO",R11)))</formula>
    </cfRule>
    <cfRule type="containsText" dxfId="79" priority="81" operator="containsText" text="RIESGO MODERADO">
      <formula>NOT(ISERROR(SEARCH("RIESGO MODERADO",R11)))</formula>
    </cfRule>
    <cfRule type="containsText" dxfId="78" priority="82" operator="containsText" text="RIESGO BAJO">
      <formula>NOT(ISERROR(SEARCH("RIESGO BAJO",R11)))</formula>
    </cfRule>
  </conditionalFormatting>
  <conditionalFormatting sqref="AZ11">
    <cfRule type="containsText" dxfId="77" priority="75" operator="containsText" text="RIESGO EXTREMO">
      <formula>NOT(ISERROR(SEARCH("RIESGO EXTREMO",AZ11)))</formula>
    </cfRule>
    <cfRule type="containsText" dxfId="76" priority="76" operator="containsText" text="RIESGO ALTO">
      <formula>NOT(ISERROR(SEARCH("RIESGO ALTO",AZ11)))</formula>
    </cfRule>
    <cfRule type="containsText" dxfId="75" priority="77" operator="containsText" text="RIESGO MODERADO">
      <formula>NOT(ISERROR(SEARCH("RIESGO MODERADO",AZ11)))</formula>
    </cfRule>
    <cfRule type="containsText" dxfId="74" priority="78" operator="containsText" text="RIESGO BAJO">
      <formula>NOT(ISERROR(SEARCH("RIESGO BAJO",AZ11)))</formula>
    </cfRule>
  </conditionalFormatting>
  <conditionalFormatting sqref="BB11">
    <cfRule type="containsText" dxfId="73" priority="71" operator="containsText" text="RIESGO EXTREMO">
      <formula>NOT(ISERROR(SEARCH("RIESGO EXTREMO",BB11)))</formula>
    </cfRule>
    <cfRule type="containsText" dxfId="72" priority="72" operator="containsText" text="RIESGO ALTO">
      <formula>NOT(ISERROR(SEARCH("RIESGO ALTO",BB11)))</formula>
    </cfRule>
    <cfRule type="containsText" dxfId="71" priority="73" operator="containsText" text="RIESGO MODERADO">
      <formula>NOT(ISERROR(SEARCH("RIESGO MODERADO",BB11)))</formula>
    </cfRule>
    <cfRule type="containsText" dxfId="70" priority="74" operator="containsText" text="RIESGO BAJO">
      <formula>NOT(ISERROR(SEARCH("RIESGO BAJO",BB11)))</formula>
    </cfRule>
  </conditionalFormatting>
  <conditionalFormatting sqref="BE11">
    <cfRule type="containsText" dxfId="69" priority="67" operator="containsText" text="RIESGO EXTREMO">
      <formula>NOT(ISERROR(SEARCH("RIESGO EXTREMO",BE11)))</formula>
    </cfRule>
    <cfRule type="containsText" dxfId="68" priority="68" operator="containsText" text="RIESGO ALTO">
      <formula>NOT(ISERROR(SEARCH("RIESGO ALTO",BE11)))</formula>
    </cfRule>
    <cfRule type="containsText" dxfId="67" priority="69" operator="containsText" text="RIESGO MODERADO">
      <formula>NOT(ISERROR(SEARCH("RIESGO MODERADO",BE11)))</formula>
    </cfRule>
    <cfRule type="containsText" dxfId="66" priority="70" operator="containsText" text="RIESGO BAJO">
      <formula>NOT(ISERROR(SEARCH("RIESGO BAJO",BE11)))</formula>
    </cfRule>
  </conditionalFormatting>
  <conditionalFormatting sqref="BC12 BE12">
    <cfRule type="containsText" dxfId="65" priority="63" operator="containsText" text="RIESGO EXTREMO">
      <formula>NOT(ISERROR(SEARCH("RIESGO EXTREMO",BC12)))</formula>
    </cfRule>
    <cfRule type="containsText" dxfId="64" priority="64" operator="containsText" text="RIESGO ALTO">
      <formula>NOT(ISERROR(SEARCH("RIESGO ALTO",BC12)))</formula>
    </cfRule>
    <cfRule type="containsText" dxfId="63" priority="65" operator="containsText" text="RIESGO MODERADO">
      <formula>NOT(ISERROR(SEARCH("RIESGO MODERADO",BC12)))</formula>
    </cfRule>
    <cfRule type="containsText" dxfId="62" priority="66" operator="containsText" text="RIESGO BAJO">
      <formula>NOT(ISERROR(SEARCH("RIESGO BAJO",BC12)))</formula>
    </cfRule>
  </conditionalFormatting>
  <conditionalFormatting sqref="BG11:BJ11">
    <cfRule type="containsText" dxfId="61" priority="59" operator="containsText" text="RIESGO EXTREMO">
      <formula>NOT(ISERROR(SEARCH("RIESGO EXTREMO",BG11)))</formula>
    </cfRule>
    <cfRule type="containsText" dxfId="60" priority="60" operator="containsText" text="RIESGO ALTO">
      <formula>NOT(ISERROR(SEARCH("RIESGO ALTO",BG11)))</formula>
    </cfRule>
    <cfRule type="containsText" dxfId="59" priority="61" operator="containsText" text="RIESGO MODERADO">
      <formula>NOT(ISERROR(SEARCH("RIESGO MODERADO",BG11)))</formula>
    </cfRule>
    <cfRule type="containsText" dxfId="58" priority="62" operator="containsText" text="RIESGO BAJO">
      <formula>NOT(ISERROR(SEARCH("RIESGO BAJO",BG11)))</formula>
    </cfRule>
  </conditionalFormatting>
  <conditionalFormatting sqref="Q13:Q14 BB14">
    <cfRule type="containsText" dxfId="57" priority="55" operator="containsText" text="RIESGO EXTREMO">
      <formula>NOT(ISERROR(SEARCH("RIESGO EXTREMO",Q13)))</formula>
    </cfRule>
    <cfRule type="containsText" dxfId="56" priority="56" operator="containsText" text="RIESGO ALTO">
      <formula>NOT(ISERROR(SEARCH("RIESGO ALTO",Q13)))</formula>
    </cfRule>
    <cfRule type="containsText" dxfId="55" priority="57" operator="containsText" text="RIESGO MODERADO">
      <formula>NOT(ISERROR(SEARCH("RIESGO MODERADO",Q13)))</formula>
    </cfRule>
    <cfRule type="containsText" dxfId="54" priority="58" operator="containsText" text="RIESGO BAJO">
      <formula>NOT(ISERROR(SEARCH("RIESGO BAJO",Q13)))</formula>
    </cfRule>
  </conditionalFormatting>
  <conditionalFormatting sqref="I13:I14">
    <cfRule type="expression" dxfId="53" priority="54">
      <formula>EXACT(F13,"Seguridad_de_la_informacion")</formula>
    </cfRule>
  </conditionalFormatting>
  <conditionalFormatting sqref="J13:J14">
    <cfRule type="expression" dxfId="52" priority="53">
      <formula>EXACT(F13,"Seguridad_de_la_informacion")</formula>
    </cfRule>
  </conditionalFormatting>
  <conditionalFormatting sqref="BA13">
    <cfRule type="containsText" dxfId="51" priority="49" operator="containsText" text="RIESGO EXTREMO">
      <formula>NOT(ISERROR(SEARCH("RIESGO EXTREMO",BA13)))</formula>
    </cfRule>
    <cfRule type="containsText" dxfId="50" priority="50" operator="containsText" text="RIESGO ALTO">
      <formula>NOT(ISERROR(SEARCH("RIESGO ALTO",BA13)))</formula>
    </cfRule>
    <cfRule type="containsText" dxfId="49" priority="51" operator="containsText" text="RIESGO MODERADO">
      <formula>NOT(ISERROR(SEARCH("RIESGO MODERADO",BA13)))</formula>
    </cfRule>
    <cfRule type="containsText" dxfId="48" priority="52" operator="containsText" text="RIESGO BAJO">
      <formula>NOT(ISERROR(SEARCH("RIESGO BAJO",BA13)))</formula>
    </cfRule>
  </conditionalFormatting>
  <conditionalFormatting sqref="R13">
    <cfRule type="containsText" dxfId="47" priority="45" operator="containsText" text="RIESGO EXTREMO">
      <formula>NOT(ISERROR(SEARCH("RIESGO EXTREMO",R13)))</formula>
    </cfRule>
    <cfRule type="containsText" dxfId="46" priority="46" operator="containsText" text="RIESGO ALTO">
      <formula>NOT(ISERROR(SEARCH("RIESGO ALTO",R13)))</formula>
    </cfRule>
    <cfRule type="containsText" dxfId="45" priority="47" operator="containsText" text="RIESGO MODERADO">
      <formula>NOT(ISERROR(SEARCH("RIESGO MODERADO",R13)))</formula>
    </cfRule>
    <cfRule type="containsText" dxfId="44" priority="48" operator="containsText" text="RIESGO BAJO">
      <formula>NOT(ISERROR(SEARCH("RIESGO BAJO",R13)))</formula>
    </cfRule>
  </conditionalFormatting>
  <conditionalFormatting sqref="AZ13">
    <cfRule type="containsText" dxfId="43" priority="41" operator="containsText" text="RIESGO EXTREMO">
      <formula>NOT(ISERROR(SEARCH("RIESGO EXTREMO",AZ13)))</formula>
    </cfRule>
    <cfRule type="containsText" dxfId="42" priority="42" operator="containsText" text="RIESGO ALTO">
      <formula>NOT(ISERROR(SEARCH("RIESGO ALTO",AZ13)))</formula>
    </cfRule>
    <cfRule type="containsText" dxfId="41" priority="43" operator="containsText" text="RIESGO MODERADO">
      <formula>NOT(ISERROR(SEARCH("RIESGO MODERADO",AZ13)))</formula>
    </cfRule>
    <cfRule type="containsText" dxfId="40" priority="44" operator="containsText" text="RIESGO BAJO">
      <formula>NOT(ISERROR(SEARCH("RIESGO BAJO",AZ13)))</formula>
    </cfRule>
  </conditionalFormatting>
  <conditionalFormatting sqref="BB13">
    <cfRule type="containsText" dxfId="39" priority="37" operator="containsText" text="RIESGO EXTREMO">
      <formula>NOT(ISERROR(SEARCH("RIESGO EXTREMO",BB13)))</formula>
    </cfRule>
    <cfRule type="containsText" dxfId="38" priority="38" operator="containsText" text="RIESGO ALTO">
      <formula>NOT(ISERROR(SEARCH("RIESGO ALTO",BB13)))</formula>
    </cfRule>
    <cfRule type="containsText" dxfId="37" priority="39" operator="containsText" text="RIESGO MODERADO">
      <formula>NOT(ISERROR(SEARCH("RIESGO MODERADO",BB13)))</formula>
    </cfRule>
    <cfRule type="containsText" dxfId="36" priority="40" operator="containsText" text="RIESGO BAJO">
      <formula>NOT(ISERROR(SEARCH("RIESGO BAJO",BB13)))</formula>
    </cfRule>
  </conditionalFormatting>
  <conditionalFormatting sqref="BC13 BE13">
    <cfRule type="containsText" dxfId="35" priority="33" operator="containsText" text="RIESGO EXTREMO">
      <formula>NOT(ISERROR(SEARCH("RIESGO EXTREMO",BC13)))</formula>
    </cfRule>
    <cfRule type="containsText" dxfId="34" priority="34" operator="containsText" text="RIESGO ALTO">
      <formula>NOT(ISERROR(SEARCH("RIESGO ALTO",BC13)))</formula>
    </cfRule>
    <cfRule type="containsText" dxfId="33" priority="35" operator="containsText" text="RIESGO MODERADO">
      <formula>NOT(ISERROR(SEARCH("RIESGO MODERADO",BC13)))</formula>
    </cfRule>
    <cfRule type="containsText" dxfId="32" priority="36" operator="containsText" text="RIESGO BAJO">
      <formula>NOT(ISERROR(SEARCH("RIESGO BAJO",BC13)))</formula>
    </cfRule>
  </conditionalFormatting>
  <conditionalFormatting sqref="BE14">
    <cfRule type="containsText" dxfId="31" priority="29" operator="containsText" text="RIESGO EXTREMO">
      <formula>NOT(ISERROR(SEARCH("RIESGO EXTREMO",BE14)))</formula>
    </cfRule>
    <cfRule type="containsText" dxfId="30" priority="30" operator="containsText" text="RIESGO ALTO">
      <formula>NOT(ISERROR(SEARCH("RIESGO ALTO",BE14)))</formula>
    </cfRule>
    <cfRule type="containsText" dxfId="29" priority="31" operator="containsText" text="RIESGO MODERADO">
      <formula>NOT(ISERROR(SEARCH("RIESGO MODERADO",BE14)))</formula>
    </cfRule>
    <cfRule type="containsText" dxfId="28" priority="32" operator="containsText" text="RIESGO BAJO">
      <formula>NOT(ISERROR(SEARCH("RIESGO BAJO",BE14)))</formula>
    </cfRule>
  </conditionalFormatting>
  <conditionalFormatting sqref="BG13:BH13 BJ13">
    <cfRule type="containsText" dxfId="27" priority="25" operator="containsText" text="RIESGO EXTREMO">
      <formula>NOT(ISERROR(SEARCH("RIESGO EXTREMO",BG13)))</formula>
    </cfRule>
    <cfRule type="containsText" dxfId="26" priority="26" operator="containsText" text="RIESGO ALTO">
      <formula>NOT(ISERROR(SEARCH("RIESGO ALTO",BG13)))</formula>
    </cfRule>
    <cfRule type="containsText" dxfId="25" priority="27" operator="containsText" text="RIESGO MODERADO">
      <formula>NOT(ISERROR(SEARCH("RIESGO MODERADO",BG13)))</formula>
    </cfRule>
    <cfRule type="containsText" dxfId="24" priority="28" operator="containsText" text="RIESGO BAJO">
      <formula>NOT(ISERROR(SEARCH("RIESGO BAJO",BG13)))</formula>
    </cfRule>
  </conditionalFormatting>
  <conditionalFormatting sqref="BC14">
    <cfRule type="containsText" dxfId="23" priority="21" operator="containsText" text="RIESGO EXTREMO">
      <formula>NOT(ISERROR(SEARCH("RIESGO EXTREMO",BC14)))</formula>
    </cfRule>
    <cfRule type="containsText" dxfId="22" priority="22" operator="containsText" text="RIESGO ALTO">
      <formula>NOT(ISERROR(SEARCH("RIESGO ALTO",BC14)))</formula>
    </cfRule>
    <cfRule type="containsText" dxfId="21" priority="23" operator="containsText" text="RIESGO MODERADO">
      <formula>NOT(ISERROR(SEARCH("RIESGO MODERADO",BC14)))</formula>
    </cfRule>
    <cfRule type="containsText" dxfId="20" priority="24" operator="containsText" text="RIESGO BAJO">
      <formula>NOT(ISERROR(SEARCH("RIESGO BAJO",BC14)))</formula>
    </cfRule>
  </conditionalFormatting>
  <conditionalFormatting sqref="BA15">
    <cfRule type="containsText" dxfId="19" priority="17" operator="containsText" text="RIESGO EXTREMO">
      <formula>NOT(ISERROR(SEARCH("RIESGO EXTREMO",BA15)))</formula>
    </cfRule>
    <cfRule type="containsText" dxfId="18" priority="18" operator="containsText" text="RIESGO ALTO">
      <formula>NOT(ISERROR(SEARCH("RIESGO ALTO",BA15)))</formula>
    </cfRule>
    <cfRule type="containsText" dxfId="17" priority="19" operator="containsText" text="RIESGO MODERADO">
      <formula>NOT(ISERROR(SEARCH("RIESGO MODERADO",BA15)))</formula>
    </cfRule>
    <cfRule type="containsText" dxfId="16" priority="20" operator="containsText" text="RIESGO BAJO">
      <formula>NOT(ISERROR(SEARCH("RIESGO BAJO",BA15)))</formula>
    </cfRule>
  </conditionalFormatting>
  <conditionalFormatting sqref="R15">
    <cfRule type="containsText" dxfId="15" priority="13" operator="containsText" text="RIESGO EXTREMO">
      <formula>NOT(ISERROR(SEARCH("RIESGO EXTREMO",R15)))</formula>
    </cfRule>
    <cfRule type="containsText" dxfId="14" priority="14" operator="containsText" text="RIESGO ALTO">
      <formula>NOT(ISERROR(SEARCH("RIESGO ALTO",R15)))</formula>
    </cfRule>
    <cfRule type="containsText" dxfId="13" priority="15" operator="containsText" text="RIESGO MODERADO">
      <formula>NOT(ISERROR(SEARCH("RIESGO MODERADO",R15)))</formula>
    </cfRule>
    <cfRule type="containsText" dxfId="12" priority="16" operator="containsText" text="RIESGO BAJO">
      <formula>NOT(ISERROR(SEARCH("RIESGO BAJO",R15)))</formula>
    </cfRule>
  </conditionalFormatting>
  <conditionalFormatting sqref="BE16">
    <cfRule type="containsText" dxfId="11" priority="5" operator="containsText" text="RIESGO EXTREMO">
      <formula>NOT(ISERROR(SEARCH("RIESGO EXTREMO",BE16)))</formula>
    </cfRule>
    <cfRule type="containsText" dxfId="10" priority="6" operator="containsText" text="RIESGO ALTO">
      <formula>NOT(ISERROR(SEARCH("RIESGO ALTO",BE16)))</formula>
    </cfRule>
    <cfRule type="containsText" dxfId="9" priority="7" operator="containsText" text="RIESGO MODERADO">
      <formula>NOT(ISERROR(SEARCH("RIESGO MODERADO",BE16)))</formula>
    </cfRule>
    <cfRule type="containsText" dxfId="8" priority="8" operator="containsText" text="RIESGO BAJO">
      <formula>NOT(ISERROR(SEARCH("RIESGO BAJO",BE16)))</formula>
    </cfRule>
  </conditionalFormatting>
  <conditionalFormatting sqref="BG15:BJ15">
    <cfRule type="containsText" dxfId="7" priority="9" operator="containsText" text="RIESGO EXTREMO">
      <formula>NOT(ISERROR(SEARCH("RIESGO EXTREMO",BG15)))</formula>
    </cfRule>
    <cfRule type="containsText" dxfId="6" priority="10" operator="containsText" text="RIESGO ALTO">
      <formula>NOT(ISERROR(SEARCH("RIESGO ALTO",BG15)))</formula>
    </cfRule>
    <cfRule type="containsText" dxfId="5" priority="11" operator="containsText" text="RIESGO MODERADO">
      <formula>NOT(ISERROR(SEARCH("RIESGO MODERADO",BG15)))</formula>
    </cfRule>
    <cfRule type="containsText" dxfId="4" priority="12" operator="containsText" text="RIESGO BAJO">
      <formula>NOT(ISERROR(SEARCH("RIESGO BAJO",BG15)))</formula>
    </cfRule>
  </conditionalFormatting>
  <conditionalFormatting sqref="BE15">
    <cfRule type="containsText" dxfId="3" priority="1" operator="containsText" text="RIESGO EXTREMO">
      <formula>NOT(ISERROR(SEARCH("RIESGO EXTREMO",BE15)))</formula>
    </cfRule>
    <cfRule type="containsText" dxfId="2" priority="2" operator="containsText" text="RIESGO ALTO">
      <formula>NOT(ISERROR(SEARCH("RIESGO ALTO",BE15)))</formula>
    </cfRule>
    <cfRule type="containsText" dxfId="1" priority="3" operator="containsText" text="RIESGO MODERADO">
      <formula>NOT(ISERROR(SEARCH("RIESGO MODERADO",BE15)))</formula>
    </cfRule>
    <cfRule type="containsText" dxfId="0" priority="4" operator="containsText" text="RIESGO BAJO">
      <formula>NOT(ISERROR(SEARCH("RIESGO BAJO",BE15)))</formula>
    </cfRule>
  </conditionalFormatting>
  <dataValidations count="24">
    <dataValidation type="list" allowBlank="1" showInputMessage="1" showErrorMessage="1" sqref="AX11 AX15:AX16 O11:O16 AX13">
      <formula1>INDIRECT(#REF!)</formula1>
    </dataValidation>
    <dataValidation type="list" allowBlank="1" showInputMessage="1" showErrorMessage="1" prompt="Seleccione la amenaza de acuerdo con el tipo seleccionado" sqref="J11:J16">
      <formula1>INDIRECT(#REF!)</formula1>
    </dataValidation>
    <dataValidation allowBlank="1" showInputMessage="1" showErrorMessage="1" prompt="Para cada causa debe existir un control" sqref="S11:S15 T13:T15 T11"/>
    <dataValidation type="list" allowBlank="1" showInputMessage="1" showErrorMessage="1" prompt="Seleccione el tipo de riesgo conforme a las categorias." sqref="F11:F16">
      <formula1>tipo_de_riesgos</formula1>
    </dataValidation>
    <dataValidation type="list" allowBlank="1" showInputMessage="1" showErrorMessage="1" sqref="AW15:AW16 N11:N16">
      <formula1>probabilidad</formula1>
    </dataValidation>
    <dataValidation type="list" allowBlank="1" showInputMessage="1" showErrorMessage="1" sqref="B11:B16">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6"/>
    <dataValidation allowBlank="1" showInputMessage="1" showErrorMessage="1" prompt="La descripción del riesgo se puede realizar a través de estas preguntas:_x000a_¿Qué puede suceder?_x000a_¿Cómo puede suceder?_x000a_¿Qué consecuencias tendría su materialización?" sqref="E11:E16"/>
    <dataValidation allowBlank="1" showInputMessage="1" showErrorMessage="1" prompt="Relacione el activo de información donde el nivel de criticidad corresponde a &quot;Crítico&quot;" sqref="H11:H16"/>
    <dataValidation type="list" allowBlank="1" showInputMessage="1" showErrorMessage="1" prompt="Solo aplica para los riesgos tipificados como seguridad de la información" sqref="I11:I16">
      <formula1>tipo_de_amenaza</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6"/>
    <dataValidation type="list" allowBlank="1" showInputMessage="1" showErrorMessage="1" sqref="U11:U16">
      <formula1>"Asignado,No asignado"</formula1>
    </dataValidation>
    <dataValidation type="list" allowBlank="1" showInputMessage="1" showErrorMessage="1" sqref="W11:W16">
      <formula1>"Adecuado,Inadecuado"</formula1>
    </dataValidation>
    <dataValidation type="list" allowBlank="1" showInputMessage="1" showErrorMessage="1" sqref="Y11:Y16">
      <formula1>"Oportuna,Inoportuna"</formula1>
    </dataValidation>
    <dataValidation type="list" allowBlank="1" showInputMessage="1" showErrorMessage="1" sqref="AA11:AA16">
      <formula1>"Prevenir,Detectar,No es un control"</formula1>
    </dataValidation>
    <dataValidation type="list" allowBlank="1" showInputMessage="1" showErrorMessage="1" sqref="AC11:AC16">
      <formula1>"Confiable,No confiable"</formula1>
    </dataValidation>
    <dataValidation type="list" allowBlank="1" showInputMessage="1" showErrorMessage="1" sqref="AE11:AE16">
      <formula1>"Se investigan y resuelven oportunamente,No se investigan y no se resuelven oportunamente"</formula1>
    </dataValidation>
    <dataValidation type="list" allowBlank="1" showInputMessage="1" showErrorMessage="1" sqref="AG11:AG16">
      <formula1>"Completa,Incompleta,No existe"</formula1>
    </dataValidation>
    <dataValidation type="list" allowBlank="1" showInputMessage="1" showErrorMessage="1" sqref="AK11:AK16">
      <formula1>"Siempre se ejecuta,Algunas veces,No se ejecuta"</formula1>
    </dataValidation>
    <dataValidation type="list" allowBlank="1" showInputMessage="1" showErrorMessage="1" sqref="AS11 AS13 AS15">
      <formula1>"Directamente,Indirectamente,No disminuye"</formula1>
    </dataValidation>
    <dataValidation type="list" allowBlank="1" showInputMessage="1" showErrorMessage="1" sqref="AR11 AR13 AR15:AR16">
      <formula1>"Directamente,No disminuye"</formula1>
    </dataValidation>
    <dataValidation type="list" allowBlank="1" showInputMessage="1" showErrorMessage="1" sqref="BA11:BA16 R11:R16">
      <formula1>opciondelriesgo</formula1>
    </dataValidation>
    <dataValidation type="list" allowBlank="1" showInputMessage="1" showErrorMessage="1" prompt="Seleccione la tipología conforme al tipo de riesgo." sqref="G11:G16">
      <formula1>INDIRECT(F11)</formula1>
    </dataValidation>
    <dataValidation type="list" allowBlank="1" showInputMessage="1" showErrorMessage="1" sqref="AW11 AW13">
      <formula1>B</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view="pageBreakPreview" zoomScale="60" zoomScaleNormal="60" zoomScalePageLayoutView="60" workbookViewId="0">
      <selection activeCell="E17" sqref="E17"/>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5" customFormat="1" ht="12.75" x14ac:dyDescent="0.2">
      <c r="B1" s="76"/>
      <c r="H1" s="77"/>
      <c r="I1" s="77"/>
    </row>
    <row r="2" spans="1:13" s="78" customFormat="1" ht="62.25" customHeight="1" x14ac:dyDescent="0.2">
      <c r="A2" s="75"/>
      <c r="B2" s="430"/>
      <c r="C2" s="431" t="s">
        <v>51</v>
      </c>
      <c r="D2" s="431"/>
      <c r="E2" s="431"/>
      <c r="F2" s="431"/>
      <c r="G2" s="431"/>
      <c r="H2" s="431"/>
      <c r="I2" s="431"/>
      <c r="J2" s="75"/>
      <c r="K2" s="75"/>
      <c r="L2" s="75"/>
      <c r="M2" s="75"/>
    </row>
    <row r="3" spans="1:13" s="78" customFormat="1" ht="24" customHeight="1" x14ac:dyDescent="0.2">
      <c r="A3" s="75"/>
      <c r="B3" s="430"/>
      <c r="C3" s="432" t="s">
        <v>52</v>
      </c>
      <c r="D3" s="432"/>
      <c r="E3" s="432"/>
      <c r="F3" s="432"/>
      <c r="G3" s="432" t="s">
        <v>53</v>
      </c>
      <c r="H3" s="432"/>
      <c r="I3" s="432"/>
      <c r="J3" s="75"/>
      <c r="K3" s="75"/>
      <c r="L3" s="75"/>
      <c r="M3" s="75"/>
    </row>
    <row r="4" spans="1:13" s="78" customFormat="1" ht="24" customHeight="1" x14ac:dyDescent="0.2">
      <c r="A4" s="75"/>
      <c r="B4" s="430"/>
      <c r="C4" s="433" t="s">
        <v>54</v>
      </c>
      <c r="D4" s="433"/>
      <c r="E4" s="433"/>
      <c r="F4" s="433"/>
      <c r="G4" s="433"/>
      <c r="H4" s="433"/>
      <c r="I4" s="433"/>
      <c r="J4" s="75"/>
      <c r="K4" s="75"/>
      <c r="L4" s="75"/>
      <c r="M4" s="75"/>
    </row>
    <row r="5" spans="1:13" s="78" customFormat="1" ht="18.75" customHeight="1" x14ac:dyDescent="0.25">
      <c r="A5" s="75"/>
      <c r="B5" s="429"/>
      <c r="C5" s="429"/>
      <c r="D5" s="429"/>
      <c r="E5" s="429"/>
      <c r="F5" s="429"/>
      <c r="G5" s="429"/>
      <c r="H5" s="429"/>
      <c r="I5" s="429"/>
      <c r="J5" s="75"/>
      <c r="K5" s="75"/>
      <c r="L5" s="75"/>
      <c r="M5" s="75"/>
    </row>
    <row r="6" spans="1:13" ht="20.25" x14ac:dyDescent="0.25">
      <c r="B6" s="414" t="s">
        <v>150</v>
      </c>
      <c r="C6" s="415"/>
      <c r="D6" s="415"/>
      <c r="E6" s="415"/>
      <c r="F6" s="415"/>
      <c r="G6" s="415"/>
      <c r="H6" s="415"/>
      <c r="I6" s="416"/>
    </row>
    <row r="7" spans="1:13" s="41" customFormat="1" ht="27.75" customHeight="1" x14ac:dyDescent="0.25">
      <c r="B7" s="65" t="s">
        <v>56</v>
      </c>
      <c r="C7" s="423" t="e">
        <f>+'1. RIESGOS SIGNIFICATIVOS'!D12:P12</f>
        <v>#VALUE!</v>
      </c>
      <c r="D7" s="424"/>
      <c r="E7" s="424"/>
      <c r="F7" s="424"/>
      <c r="G7" s="424"/>
      <c r="H7" s="424"/>
      <c r="I7" s="482"/>
    </row>
    <row r="8" spans="1:13" s="41" customFormat="1" ht="49.5" customHeight="1" x14ac:dyDescent="0.25">
      <c r="B8" s="65" t="s">
        <v>58</v>
      </c>
      <c r="C8" s="423" t="e">
        <f>+'1. RIESGOS SIGNIFICATIVOS'!D13:P13</f>
        <v>#VALUE!</v>
      </c>
      <c r="D8" s="424"/>
      <c r="E8" s="424"/>
      <c r="F8" s="424"/>
      <c r="G8" s="424"/>
      <c r="H8" s="424"/>
      <c r="I8" s="482"/>
    </row>
    <row r="9" spans="1:13" s="41" customFormat="1" ht="28.5" customHeight="1" x14ac:dyDescent="0.25">
      <c r="B9" s="64" t="s">
        <v>96</v>
      </c>
      <c r="C9" s="459" t="e">
        <f>+'1. RIESGOS SIGNIFICATIVOS'!D24:L24</f>
        <v>#VALUE!</v>
      </c>
      <c r="D9" s="460"/>
      <c r="E9" s="460"/>
      <c r="F9" s="460"/>
      <c r="G9" s="461"/>
      <c r="H9" s="146" t="s">
        <v>151</v>
      </c>
      <c r="I9" s="151">
        <f>+'1. RIESGOS SIGNIFICATIVOS'!P24</f>
        <v>44518</v>
      </c>
    </row>
    <row r="10" spans="1:13" ht="47.25" customHeight="1" x14ac:dyDescent="0.25">
      <c r="B10" s="484" t="str">
        <f>+'1. RIESGOS SIGNIFICATIVOS'!B14:J14</f>
        <v>MAPA DE RIESGOS V3</v>
      </c>
      <c r="C10" s="485"/>
      <c r="D10" s="486"/>
      <c r="E10" s="484" t="s">
        <v>152</v>
      </c>
      <c r="F10" s="485"/>
      <c r="G10" s="485"/>
      <c r="H10" s="485"/>
      <c r="I10" s="486"/>
    </row>
    <row r="11" spans="1:13" ht="78" customHeight="1" x14ac:dyDescent="0.25">
      <c r="B11" s="69" t="s">
        <v>139</v>
      </c>
      <c r="C11" s="70" t="s">
        <v>121</v>
      </c>
      <c r="D11" s="71" t="s">
        <v>140</v>
      </c>
      <c r="E11" s="85" t="s">
        <v>153</v>
      </c>
      <c r="F11" s="152" t="s">
        <v>154</v>
      </c>
      <c r="G11" s="85" t="s">
        <v>155</v>
      </c>
      <c r="H11" s="152" t="s">
        <v>156</v>
      </c>
      <c r="I11" s="152" t="s">
        <v>157</v>
      </c>
    </row>
    <row r="12" spans="1:13" ht="102" customHeight="1" x14ac:dyDescent="0.25">
      <c r="B12" s="66" t="e">
        <f>+'1. RIESGOS SIGNIFICATIVOS'!#REF!</f>
        <v>#REF!</v>
      </c>
      <c r="C12" s="67" t="e">
        <f>+'1. RIESGOS SIGNIFICATIVOS'!#REF!</f>
        <v>#REF!</v>
      </c>
      <c r="D12" s="68" t="e">
        <f>+'1. RIESGOS SIGNIFICATIVOS'!#REF!</f>
        <v>#REF!</v>
      </c>
      <c r="E12" s="56"/>
      <c r="F12" s="52"/>
      <c r="G12" s="46"/>
      <c r="H12" s="45"/>
      <c r="I12" s="53"/>
    </row>
    <row r="13" spans="1:13" ht="102" customHeight="1" x14ac:dyDescent="0.25">
      <c r="B13" s="50"/>
      <c r="C13" s="51"/>
      <c r="D13" s="62"/>
      <c r="E13" s="57"/>
      <c r="F13" s="60"/>
      <c r="G13" s="48"/>
      <c r="H13" s="47"/>
      <c r="I13" s="54"/>
    </row>
    <row r="14" spans="1:13" ht="102" customHeight="1" x14ac:dyDescent="0.25">
      <c r="B14" s="50"/>
      <c r="C14" s="51"/>
      <c r="D14" s="62"/>
      <c r="E14" s="57"/>
      <c r="F14" s="55"/>
      <c r="G14" s="48"/>
      <c r="H14" s="47"/>
      <c r="I14" s="54"/>
    </row>
    <row r="15" spans="1:13" ht="102" customHeight="1" x14ac:dyDescent="0.25">
      <c r="B15" s="50"/>
      <c r="C15" s="51"/>
      <c r="D15" s="59"/>
      <c r="E15" s="57"/>
      <c r="F15" s="55"/>
      <c r="G15" s="48"/>
      <c r="H15" s="47"/>
      <c r="I15" s="54"/>
    </row>
    <row r="16" spans="1:13" ht="102" customHeight="1" x14ac:dyDescent="0.25">
      <c r="B16" s="50"/>
      <c r="C16" s="51"/>
      <c r="D16" s="59"/>
      <c r="E16" s="57"/>
      <c r="F16" s="52"/>
      <c r="G16" s="48"/>
      <c r="H16" s="47"/>
      <c r="I16" s="54"/>
    </row>
    <row r="17" spans="2:9" ht="102" customHeight="1" x14ac:dyDescent="0.25">
      <c r="B17" s="50"/>
      <c r="C17" s="51"/>
      <c r="D17" s="59"/>
      <c r="E17" s="57"/>
      <c r="F17" s="55"/>
      <c r="G17" s="57"/>
      <c r="H17" s="55"/>
      <c r="I17" s="54"/>
    </row>
    <row r="18" spans="2:9" ht="102" customHeight="1" x14ac:dyDescent="0.25">
      <c r="B18" s="50"/>
      <c r="C18" s="51"/>
      <c r="D18" s="61"/>
      <c r="E18" s="57"/>
      <c r="F18" s="58"/>
      <c r="G18" s="48"/>
      <c r="H18" s="47"/>
      <c r="I18" s="54"/>
    </row>
    <row r="19" spans="2:9" s="41" customFormat="1" ht="126.75" customHeight="1" x14ac:dyDescent="0.25">
      <c r="B19" s="144" t="s">
        <v>95</v>
      </c>
      <c r="C19" s="459"/>
      <c r="D19" s="460"/>
      <c r="E19" s="460"/>
      <c r="F19" s="460"/>
      <c r="G19" s="460"/>
      <c r="H19" s="460"/>
      <c r="I19" s="461"/>
    </row>
    <row r="21" spans="2:9" s="44" customFormat="1" ht="37.5" customHeight="1" x14ac:dyDescent="0.25">
      <c r="B21" s="145" t="s">
        <v>96</v>
      </c>
      <c r="C21" s="459"/>
      <c r="D21" s="460"/>
      <c r="E21" s="460"/>
      <c r="F21" s="460"/>
      <c r="G21" s="461"/>
      <c r="H21" s="146" t="s">
        <v>151</v>
      </c>
      <c r="I21" s="151"/>
    </row>
    <row r="22" spans="2:9" s="44" customFormat="1" ht="37.5" customHeight="1" x14ac:dyDescent="0.25">
      <c r="B22" s="144" t="s">
        <v>97</v>
      </c>
      <c r="C22" s="435" t="s">
        <v>135</v>
      </c>
      <c r="D22" s="435"/>
      <c r="E22" s="437"/>
      <c r="F22" s="437"/>
      <c r="G22" s="146" t="s">
        <v>98</v>
      </c>
      <c r="H22" s="437"/>
      <c r="I22" s="437"/>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E18">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BreakPreview" zoomScale="70" zoomScaleNormal="100" zoomScaleSheetLayoutView="70" workbookViewId="0">
      <selection activeCell="C8" sqref="C8"/>
    </sheetView>
  </sheetViews>
  <sheetFormatPr baseColWidth="10" defaultColWidth="11.42578125" defaultRowHeight="15" x14ac:dyDescent="0.25"/>
  <cols>
    <col min="1" max="1" width="32.28515625" customWidth="1"/>
    <col min="2" max="2" width="22.140625" customWidth="1"/>
    <col min="3" max="3" width="59.85546875" customWidth="1"/>
    <col min="4" max="4" width="32.140625" customWidth="1"/>
    <col min="5" max="5" width="25.5703125" customWidth="1"/>
    <col min="6" max="6" width="42.5703125" customWidth="1"/>
  </cols>
  <sheetData>
    <row r="1" spans="1:6" ht="45.75" x14ac:dyDescent="0.25">
      <c r="A1" s="95" t="s">
        <v>63</v>
      </c>
      <c r="B1" s="72" t="s">
        <v>66</v>
      </c>
      <c r="C1" s="72" t="s">
        <v>67</v>
      </c>
      <c r="D1" s="101" t="s">
        <v>158</v>
      </c>
      <c r="E1" s="145" t="s">
        <v>159</v>
      </c>
      <c r="F1" s="72" t="s">
        <v>160</v>
      </c>
    </row>
    <row r="2" spans="1:6" s="93" customFormat="1" ht="294.75" customHeight="1" x14ac:dyDescent="0.25">
      <c r="A2" s="154" t="s">
        <v>70</v>
      </c>
      <c r="B2" s="113" t="s">
        <v>72</v>
      </c>
      <c r="C2" s="113" t="s">
        <v>73</v>
      </c>
      <c r="D2" s="114" t="s">
        <v>161</v>
      </c>
      <c r="E2" s="108" t="s">
        <v>162</v>
      </c>
      <c r="F2" s="109"/>
    </row>
    <row r="3" spans="1:6" s="93" customFormat="1" ht="409.5" customHeight="1" x14ac:dyDescent="0.25">
      <c r="A3" s="97" t="s">
        <v>74</v>
      </c>
      <c r="B3" s="113" t="s">
        <v>72</v>
      </c>
      <c r="C3" s="115" t="s">
        <v>75</v>
      </c>
      <c r="D3" s="114" t="s">
        <v>161</v>
      </c>
      <c r="E3" s="108" t="s">
        <v>162</v>
      </c>
      <c r="F3" s="109"/>
    </row>
    <row r="4" spans="1:6" s="93" customFormat="1" ht="285" customHeight="1" x14ac:dyDescent="0.25">
      <c r="A4" s="695" t="s">
        <v>76</v>
      </c>
      <c r="B4" s="113" t="s">
        <v>78</v>
      </c>
      <c r="C4" s="113" t="s">
        <v>79</v>
      </c>
      <c r="D4" s="114" t="s">
        <v>161</v>
      </c>
      <c r="E4" s="108" t="s">
        <v>162</v>
      </c>
      <c r="F4" s="109"/>
    </row>
    <row r="5" spans="1:6" s="93" customFormat="1" ht="273" customHeight="1" x14ac:dyDescent="0.25">
      <c r="A5" s="695"/>
      <c r="B5" s="113" t="s">
        <v>80</v>
      </c>
      <c r="C5" s="113" t="s">
        <v>82</v>
      </c>
      <c r="D5" s="114" t="s">
        <v>161</v>
      </c>
      <c r="E5" s="108" t="s">
        <v>162</v>
      </c>
      <c r="F5" s="110"/>
    </row>
    <row r="6" spans="1:6" s="93" customFormat="1" ht="349.5" customHeight="1" x14ac:dyDescent="0.25">
      <c r="A6" s="695" t="s">
        <v>85</v>
      </c>
      <c r="B6" s="113" t="s">
        <v>87</v>
      </c>
      <c r="C6" s="116" t="s">
        <v>89</v>
      </c>
      <c r="D6" s="114" t="s">
        <v>161</v>
      </c>
      <c r="E6" s="108" t="s">
        <v>162</v>
      </c>
      <c r="F6" s="111"/>
    </row>
    <row r="7" spans="1:6" s="93" customFormat="1" ht="360.75" customHeight="1" x14ac:dyDescent="0.25">
      <c r="A7" s="695"/>
      <c r="B7" s="113" t="s">
        <v>92</v>
      </c>
      <c r="C7" s="113" t="s">
        <v>163</v>
      </c>
      <c r="D7" s="114" t="s">
        <v>161</v>
      </c>
      <c r="E7" s="108" t="s">
        <v>162</v>
      </c>
      <c r="F7" s="112"/>
    </row>
    <row r="8" spans="1:6" s="93" customFormat="1" ht="260.25" customHeight="1" x14ac:dyDescent="0.25">
      <c r="A8" s="695"/>
      <c r="B8" s="113" t="s">
        <v>93</v>
      </c>
      <c r="C8" s="113" t="s">
        <v>94</v>
      </c>
      <c r="D8" s="114" t="s">
        <v>161</v>
      </c>
      <c r="E8" s="108" t="s">
        <v>162</v>
      </c>
      <c r="F8" s="111"/>
    </row>
    <row r="9" spans="1:6" s="93" customFormat="1" ht="15.75" x14ac:dyDescent="0.25">
      <c r="A9" s="97"/>
      <c r="B9" s="94"/>
      <c r="C9" s="97"/>
      <c r="D9" s="98"/>
      <c r="E9" s="100"/>
      <c r="F9" s="99"/>
    </row>
    <row r="10" spans="1:6" s="93" customFormat="1" ht="15.75" x14ac:dyDescent="0.25">
      <c r="A10" s="97"/>
      <c r="B10" s="94"/>
      <c r="C10" s="97"/>
      <c r="D10" s="98"/>
      <c r="E10" s="100"/>
      <c r="F10" s="99"/>
    </row>
    <row r="11" spans="1:6" s="93" customFormat="1" ht="15.75" x14ac:dyDescent="0.25">
      <c r="A11" s="97"/>
      <c r="B11" s="94"/>
      <c r="C11" s="97"/>
      <c r="D11" s="98"/>
      <c r="E11" s="100"/>
      <c r="F11" s="99"/>
    </row>
    <row r="12" spans="1:6" ht="18" x14ac:dyDescent="0.25">
      <c r="D12" s="96"/>
    </row>
  </sheetData>
  <mergeCells count="2">
    <mergeCell ref="A4:A5"/>
    <mergeCell ref="A6:A8"/>
  </mergeCells>
  <dataValidations count="3">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A6"/>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2:B11"/>
    <dataValidation allowBlank="1" showInputMessage="1" showErrorMessage="1" prompt="Para cada causa debe existir un control" sqref="C2 C4:C8"/>
  </dataValidations>
  <pageMargins left="0.70866141732283472" right="0.70866141732283472" top="0.74803149606299213" bottom="0.74803149606299213" header="0.31496062992125984" footer="0.31496062992125984"/>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http://purl.org/dc/terms/"/>
    <ds:schemaRef ds:uri="1d5d787f-d619-4ed2-ae72-20f7b97ca2d2"/>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a094bdd-a36f-422c-aad8-60d4e7e2607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990629E-29EA-48FB-A853-89FFEF152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RIESGOS Y CONTROLES</vt:lpstr>
      <vt:lpstr>1. RIESGOS SIGNIFICATIVOS</vt:lpstr>
      <vt:lpstr>2. DISEÑO CONTROL</vt:lpstr>
      <vt:lpstr>3. EJECUCIÓN CONTROL</vt:lpstr>
      <vt:lpstr>SOLIDEZ CONTROL </vt:lpstr>
      <vt:lpstr>Monitoreo OAP</vt:lpstr>
      <vt:lpstr>GCON-MR-2021-V3</vt:lpstr>
      <vt:lpstr>4- SOLIDEZ CONTROL</vt:lpstr>
      <vt:lpstr>Hoja1</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Hoja1!Títulos_a_imprimir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2022-01-13T01:04:01Z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