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20" firstSheet="1" activeTab="1"/>
  </bookViews>
  <sheets>
    <sheet name="RIESGOS Y CONTROLES" sheetId="55" state="hidden" r:id="rId1"/>
    <sheet name="1. RIESGOS SIGNIFICATIVOS" sheetId="63" r:id="rId2"/>
    <sheet name="2. DISEÑO CONTROL" sheetId="61" r:id="rId3"/>
    <sheet name="3. EJECUCIÓN CONTROL" sheetId="62" r:id="rId4"/>
    <sheet name="4- SOLIDEZ CONTROL" sheetId="66" r:id="rId5"/>
    <sheet name="MAPA DE RIESGOS PROCESOS" sheetId="68" r:id="rId6"/>
    <sheet name="MONITOREO" sheetId="70" r:id="rId7"/>
    <sheet name="TRAZA 2019" sheetId="67" state="hidden" r:id="rId8"/>
  </sheets>
  <externalReferences>
    <externalReference r:id="rId9"/>
    <externalReference r:id="rId10"/>
  </externalReferences>
  <definedNames>
    <definedName name="_xlnm._FilterDatabase" localSheetId="2" hidden="1">'2. DISEÑO CONTROL'!$B$14:$X$19</definedName>
    <definedName name="_xlnm._FilterDatabase" localSheetId="0" hidden="1">'RIESGOS Y CONTROLES'!$T$1:$T$34</definedName>
    <definedName name="A">[1]DB!$J$5:$J$6</definedName>
    <definedName name="_xlnm.Print_Area" localSheetId="1">'1. RIESGOS SIGNIFICATIVOS'!$A$2:$R$25</definedName>
    <definedName name="_xlnm.Print_Area" localSheetId="2">'2. DISEÑO CONTROL'!$A$5:$X$23</definedName>
    <definedName name="_xlnm.Print_Area" localSheetId="3">'3. EJECUCIÓN CONTROL'!$A$1:$M$23</definedName>
    <definedName name="_xlnm.Print_Area" localSheetId="4">'4- SOLIDEZ CONTROL'!$A$1:$J$20</definedName>
    <definedName name="_xlnm.Print_Area" localSheetId="5">'MAPA DE RIESGOS PROCESOS'!$A$1:$BJ$46</definedName>
    <definedName name="_xlnm.Print_Area" localSheetId="6">MONITOREO!$A$1:$S$67</definedName>
    <definedName name="_xlnm.Print_Area" localSheetId="0">'RIESGOS Y CONTROLES'!$A$1:$V$30</definedName>
    <definedName name="B">[1]DB!$K$5:$K$6</definedName>
    <definedName name="CE">[1]DB!$L$5:$L$6</definedName>
    <definedName name="clasificaciónriesgos">#REF!</definedName>
    <definedName name="códigos">#REF!</definedName>
    <definedName name="Direccionamiento_Estratégico">#REF!</definedName>
    <definedName name="económicos">#REF!</definedName>
    <definedName name="EXISTENCONTROLES">[1]DB!$D$5:$D$6</definedName>
    <definedName name="externo">#REF!</definedName>
    <definedName name="externos2">#REF!</definedName>
    <definedName name="factores">#REF!</definedName>
    <definedName name="IMPACTO">[1]DB!$H$5</definedName>
    <definedName name="impactoco">#REF!</definedName>
    <definedName name="infraestructura">#REF!</definedName>
    <definedName name="interno">#REF!</definedName>
    <definedName name="macroprocesos">#REF!</definedName>
    <definedName name="medio_ambientales">#REF!</definedName>
    <definedName name="opciondelriesgo">[2]FORMULAS!$K$4:$K$7</definedName>
    <definedName name="OPCIONESDEMANEJO">[1]DB!$N$5:$N$8</definedName>
    <definedName name="personal">#REF!</definedName>
    <definedName name="políticos">#REF!</definedName>
    <definedName name="probabilidad">[2]FORMULAS!$G$4:$G$8</definedName>
    <definedName name="proceso">#REF!</definedName>
    <definedName name="procesos">[2]FORMULAS!$B$4:$B$21</definedName>
    <definedName name="sociales">#REF!</definedName>
    <definedName name="tecnología">#REF!</definedName>
    <definedName name="tecnológicos">#REF!</definedName>
    <definedName name="tipo_de_amenaza">[2]FORMULAS!$E$4:$E$11</definedName>
    <definedName name="tipo_de_riesgos">[2]FORMULAS!$C$4:$C$6</definedName>
    <definedName name="_xlnm.Print_Titles" localSheetId="1">'1. RIESGOS SIGNIFICATIVOS'!$7:$15</definedName>
    <definedName name="_xlnm.Print_Titles" localSheetId="2">'2. DISEÑO CONTROL'!$6:$14</definedName>
    <definedName name="_xlnm.Print_Titles" localSheetId="3">'3. EJECUCIÓN CONTROL'!$5:$14</definedName>
    <definedName name="_xlnm.Print_Titles" localSheetId="6">MONITOREO!$2:$7</definedName>
    <definedName name="_xlnm.Print_Titles" localSheetId="7">'TRAZA 2019'!$1:$1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6" i="70" l="1"/>
  <c r="T26" i="70"/>
  <c r="AL44" i="68" l="1"/>
  <c r="AH44" i="68"/>
  <c r="AF44" i="68"/>
  <c r="AD44" i="68"/>
  <c r="AB44" i="68"/>
  <c r="Z44" i="68"/>
  <c r="X44" i="68"/>
  <c r="V44" i="68"/>
  <c r="AL43" i="68"/>
  <c r="AH43" i="68"/>
  <c r="AF43" i="68"/>
  <c r="AD43" i="68"/>
  <c r="AB43" i="68"/>
  <c r="Z43" i="68"/>
  <c r="X43" i="68"/>
  <c r="V43" i="68"/>
  <c r="AI43" i="68" s="1"/>
  <c r="AJ43" i="68" s="1"/>
  <c r="AM43" i="68" s="1"/>
  <c r="AN43" i="68" s="1"/>
  <c r="AO43" i="68" s="1"/>
  <c r="AL42" i="68"/>
  <c r="AH42" i="68"/>
  <c r="AF42" i="68"/>
  <c r="AD42" i="68"/>
  <c r="AB42" i="68"/>
  <c r="Z42" i="68"/>
  <c r="X42" i="68"/>
  <c r="V42" i="68"/>
  <c r="AI42" i="68" s="1"/>
  <c r="AJ42" i="68" s="1"/>
  <c r="AM42" i="68" s="1"/>
  <c r="AN42" i="68" s="1"/>
  <c r="AO42" i="68" s="1"/>
  <c r="AY41" i="68"/>
  <c r="AZ41" i="68" s="1"/>
  <c r="AL41" i="68"/>
  <c r="AH41" i="68"/>
  <c r="AF41" i="68"/>
  <c r="AD41" i="68"/>
  <c r="AB41" i="68"/>
  <c r="Z41" i="68"/>
  <c r="X41" i="68"/>
  <c r="V41" i="68"/>
  <c r="P41" i="68"/>
  <c r="Q41" i="68" s="1"/>
  <c r="M41" i="68"/>
  <c r="AL40" i="68"/>
  <c r="AH40" i="68"/>
  <c r="AF40" i="68"/>
  <c r="AD40" i="68"/>
  <c r="AB40" i="68"/>
  <c r="Z40" i="68"/>
  <c r="X40" i="68"/>
  <c r="V40" i="68"/>
  <c r="AL39" i="68"/>
  <c r="AH39" i="68"/>
  <c r="AF39" i="68"/>
  <c r="AD39" i="68"/>
  <c r="AB39" i="68"/>
  <c r="Z39" i="68"/>
  <c r="X39" i="68"/>
  <c r="V39" i="68"/>
  <c r="AI39" i="68" s="1"/>
  <c r="AJ39" i="68" s="1"/>
  <c r="AM39" i="68" s="1"/>
  <c r="AN39" i="68" s="1"/>
  <c r="AO39" i="68" s="1"/>
  <c r="AL38" i="68"/>
  <c r="AH38" i="68"/>
  <c r="AF38" i="68"/>
  <c r="AD38" i="68"/>
  <c r="AB38" i="68"/>
  <c r="Z38" i="68"/>
  <c r="X38" i="68"/>
  <c r="V38" i="68"/>
  <c r="AY37" i="68"/>
  <c r="AZ37" i="68" s="1"/>
  <c r="AL37" i="68"/>
  <c r="AH37" i="68"/>
  <c r="AF37" i="68"/>
  <c r="AD37" i="68"/>
  <c r="AB37" i="68"/>
  <c r="Z37" i="68"/>
  <c r="X37" i="68"/>
  <c r="V37" i="68"/>
  <c r="AI37" i="68" s="1"/>
  <c r="AJ37" i="68" s="1"/>
  <c r="AM37" i="68" s="1"/>
  <c r="AN37" i="68" s="1"/>
  <c r="AO37" i="68" s="1"/>
  <c r="P37" i="68"/>
  <c r="Q37" i="68" s="1"/>
  <c r="M37" i="68"/>
  <c r="AL36" i="68"/>
  <c r="AH36" i="68"/>
  <c r="AF36" i="68"/>
  <c r="AD36" i="68"/>
  <c r="AB36" i="68"/>
  <c r="Z36" i="68"/>
  <c r="X36" i="68"/>
  <c r="V36" i="68"/>
  <c r="AI36" i="68" s="1"/>
  <c r="AJ36" i="68" s="1"/>
  <c r="AM36" i="68" s="1"/>
  <c r="AN36" i="68" s="1"/>
  <c r="AO36" i="68" s="1"/>
  <c r="AL35" i="68"/>
  <c r="AH35" i="68"/>
  <c r="AF35" i="68"/>
  <c r="AD35" i="68"/>
  <c r="AB35" i="68"/>
  <c r="Z35" i="68"/>
  <c r="X35" i="68"/>
  <c r="V35" i="68"/>
  <c r="AI35" i="68" s="1"/>
  <c r="AJ35" i="68" s="1"/>
  <c r="AM35" i="68" s="1"/>
  <c r="AN35" i="68" s="1"/>
  <c r="AO35" i="68" s="1"/>
  <c r="AL34" i="68"/>
  <c r="AH34" i="68"/>
  <c r="AF34" i="68"/>
  <c r="AD34" i="68"/>
  <c r="AB34" i="68"/>
  <c r="Z34" i="68"/>
  <c r="X34" i="68"/>
  <c r="V34" i="68"/>
  <c r="AY33" i="68"/>
  <c r="AZ33" i="68" s="1"/>
  <c r="AL33" i="68"/>
  <c r="AH33" i="68"/>
  <c r="AF33" i="68"/>
  <c r="AD33" i="68"/>
  <c r="AB33" i="68"/>
  <c r="Z33" i="68"/>
  <c r="X33" i="68"/>
  <c r="V33" i="68"/>
  <c r="AI33" i="68" s="1"/>
  <c r="AJ33" i="68" s="1"/>
  <c r="AM33" i="68" s="1"/>
  <c r="AN33" i="68" s="1"/>
  <c r="AO33" i="68" s="1"/>
  <c r="P33" i="68"/>
  <c r="Q33" i="68" s="1"/>
  <c r="M33" i="68"/>
  <c r="AL32" i="68"/>
  <c r="AH32" i="68"/>
  <c r="AF32" i="68"/>
  <c r="AD32" i="68"/>
  <c r="AB32" i="68"/>
  <c r="Z32" i="68"/>
  <c r="X32" i="68"/>
  <c r="V32" i="68"/>
  <c r="AI32" i="68" s="1"/>
  <c r="AJ32" i="68" s="1"/>
  <c r="AM32" i="68" s="1"/>
  <c r="AN32" i="68" s="1"/>
  <c r="AO32" i="68" s="1"/>
  <c r="AL31" i="68"/>
  <c r="AH31" i="68"/>
  <c r="AF31" i="68"/>
  <c r="AD31" i="68"/>
  <c r="AB31" i="68"/>
  <c r="Z31" i="68"/>
  <c r="X31" i="68"/>
  <c r="V31" i="68"/>
  <c r="AI31" i="68" s="1"/>
  <c r="AJ31" i="68" s="1"/>
  <c r="AM31" i="68" s="1"/>
  <c r="AN31" i="68" s="1"/>
  <c r="AO31" i="68" s="1"/>
  <c r="AL30" i="68"/>
  <c r="AH30" i="68"/>
  <c r="AF30" i="68"/>
  <c r="AD30" i="68"/>
  <c r="AB30" i="68"/>
  <c r="Z30" i="68"/>
  <c r="X30" i="68"/>
  <c r="V30" i="68"/>
  <c r="AI30" i="68" s="1"/>
  <c r="AJ30" i="68" s="1"/>
  <c r="AM30" i="68" s="1"/>
  <c r="AN30" i="68" s="1"/>
  <c r="AO30" i="68" s="1"/>
  <c r="AY29" i="68"/>
  <c r="AZ29" i="68" s="1"/>
  <c r="AL29" i="68"/>
  <c r="AH29" i="68"/>
  <c r="AF29" i="68"/>
  <c r="AD29" i="68"/>
  <c r="AB29" i="68"/>
  <c r="Z29" i="68"/>
  <c r="X29" i="68"/>
  <c r="V29" i="68"/>
  <c r="P29" i="68"/>
  <c r="Q29" i="68" s="1"/>
  <c r="M29" i="68"/>
  <c r="AL28" i="68"/>
  <c r="AH28" i="68"/>
  <c r="AF28" i="68"/>
  <c r="AD28" i="68"/>
  <c r="AB28" i="68"/>
  <c r="Z28" i="68"/>
  <c r="X28" i="68"/>
  <c r="V28" i="68"/>
  <c r="AL27" i="68"/>
  <c r="AH27" i="68"/>
  <c r="AF27" i="68"/>
  <c r="AD27" i="68"/>
  <c r="AB27" i="68"/>
  <c r="Z27" i="68"/>
  <c r="X27" i="68"/>
  <c r="V27" i="68"/>
  <c r="AI27" i="68" s="1"/>
  <c r="AJ27" i="68" s="1"/>
  <c r="AM27" i="68" s="1"/>
  <c r="AN27" i="68" s="1"/>
  <c r="AO27" i="68" s="1"/>
  <c r="AL26" i="68"/>
  <c r="AH26" i="68"/>
  <c r="AF26" i="68"/>
  <c r="AD26" i="68"/>
  <c r="AB26" i="68"/>
  <c r="Z26" i="68"/>
  <c r="X26" i="68"/>
  <c r="V26" i="68"/>
  <c r="AI26" i="68" s="1"/>
  <c r="AJ26" i="68" s="1"/>
  <c r="AM26" i="68" s="1"/>
  <c r="AN26" i="68" s="1"/>
  <c r="AO26" i="68" s="1"/>
  <c r="AY25" i="68"/>
  <c r="AZ25" i="68" s="1"/>
  <c r="AL25" i="68"/>
  <c r="AH25" i="68"/>
  <c r="AF25" i="68"/>
  <c r="AD25" i="68"/>
  <c r="AB25" i="68"/>
  <c r="Z25" i="68"/>
  <c r="X25" i="68"/>
  <c r="V25" i="68"/>
  <c r="P25" i="68"/>
  <c r="Q25" i="68" s="1"/>
  <c r="M25" i="68"/>
  <c r="AL24" i="68"/>
  <c r="AH24" i="68"/>
  <c r="AF24" i="68"/>
  <c r="AD24" i="68"/>
  <c r="AB24" i="68"/>
  <c r="Z24" i="68"/>
  <c r="X24" i="68"/>
  <c r="V24" i="68"/>
  <c r="AL23" i="68"/>
  <c r="AH23" i="68"/>
  <c r="AF23" i="68"/>
  <c r="AD23" i="68"/>
  <c r="AB23" i="68"/>
  <c r="Z23" i="68"/>
  <c r="X23" i="68"/>
  <c r="V23" i="68"/>
  <c r="AI23" i="68" s="1"/>
  <c r="AJ23" i="68" s="1"/>
  <c r="AM23" i="68" s="1"/>
  <c r="AN23" i="68" s="1"/>
  <c r="AO23" i="68" s="1"/>
  <c r="AY22" i="68"/>
  <c r="AZ22" i="68" s="1"/>
  <c r="AL22" i="68"/>
  <c r="AH22" i="68"/>
  <c r="AF22" i="68"/>
  <c r="AD22" i="68"/>
  <c r="AB22" i="68"/>
  <c r="Z22" i="68"/>
  <c r="X22" i="68"/>
  <c r="V22" i="68"/>
  <c r="AI22" i="68" s="1"/>
  <c r="AJ22" i="68" s="1"/>
  <c r="AM22" i="68" s="1"/>
  <c r="AN22" i="68" s="1"/>
  <c r="AO22" i="68" s="1"/>
  <c r="P22" i="68"/>
  <c r="Q22" i="68" s="1"/>
  <c r="M22" i="68"/>
  <c r="AL21" i="68"/>
  <c r="AH21" i="68"/>
  <c r="AF21" i="68"/>
  <c r="AD21" i="68"/>
  <c r="AB21" i="68"/>
  <c r="Z21" i="68"/>
  <c r="X21" i="68"/>
  <c r="V21" i="68"/>
  <c r="AI21" i="68" s="1"/>
  <c r="AJ21" i="68" s="1"/>
  <c r="AM21" i="68" s="1"/>
  <c r="AN21" i="68" s="1"/>
  <c r="AO21" i="68" s="1"/>
  <c r="AL20" i="68"/>
  <c r="AH20" i="68"/>
  <c r="AF20" i="68"/>
  <c r="AD20" i="68"/>
  <c r="AB20" i="68"/>
  <c r="Z20" i="68"/>
  <c r="X20" i="68"/>
  <c r="V20" i="68"/>
  <c r="AL19" i="68"/>
  <c r="AH19" i="68"/>
  <c r="AF19" i="68"/>
  <c r="AD19" i="68"/>
  <c r="AB19" i="68"/>
  <c r="Z19" i="68"/>
  <c r="X19" i="68"/>
  <c r="V19" i="68"/>
  <c r="AI19" i="68" s="1"/>
  <c r="AJ19" i="68" s="1"/>
  <c r="AM19" i="68" s="1"/>
  <c r="AN19" i="68" s="1"/>
  <c r="AO19" i="68" s="1"/>
  <c r="AY18" i="68"/>
  <c r="AZ18" i="68" s="1"/>
  <c r="AL18" i="68"/>
  <c r="AH18" i="68"/>
  <c r="AF18" i="68"/>
  <c r="AD18" i="68"/>
  <c r="AB18" i="68"/>
  <c r="Z18" i="68"/>
  <c r="X18" i="68"/>
  <c r="V18" i="68"/>
  <c r="P18" i="68"/>
  <c r="Q18" i="68" s="1"/>
  <c r="M18" i="68"/>
  <c r="AL17" i="68"/>
  <c r="AH17" i="68"/>
  <c r="AF17" i="68"/>
  <c r="AD17" i="68"/>
  <c r="AB17" i="68"/>
  <c r="Z17" i="68"/>
  <c r="X17" i="68"/>
  <c r="V17" i="68"/>
  <c r="AL16" i="68"/>
  <c r="AH16" i="68"/>
  <c r="AF16" i="68"/>
  <c r="AD16" i="68"/>
  <c r="AB16" i="68"/>
  <c r="Z16" i="68"/>
  <c r="X16" i="68"/>
  <c r="V16" i="68"/>
  <c r="AI16" i="68" s="1"/>
  <c r="AJ16" i="68" s="1"/>
  <c r="AM16" i="68" s="1"/>
  <c r="AN16" i="68" s="1"/>
  <c r="AO16" i="68" s="1"/>
  <c r="AL15" i="68"/>
  <c r="AH15" i="68"/>
  <c r="AF15" i="68"/>
  <c r="AD15" i="68"/>
  <c r="AB15" i="68"/>
  <c r="Z15" i="68"/>
  <c r="X15" i="68"/>
  <c r="V15" i="68"/>
  <c r="AI15" i="68" s="1"/>
  <c r="AJ15" i="68" s="1"/>
  <c r="AM15" i="68" s="1"/>
  <c r="AN15" i="68" s="1"/>
  <c r="AO15" i="68" s="1"/>
  <c r="AY14" i="68"/>
  <c r="AZ14" i="68" s="1"/>
  <c r="AL14" i="68"/>
  <c r="AH14" i="68"/>
  <c r="AF14" i="68"/>
  <c r="AD14" i="68"/>
  <c r="AB14" i="68"/>
  <c r="Z14" i="68"/>
  <c r="X14" i="68"/>
  <c r="V14" i="68"/>
  <c r="AI14" i="68" s="1"/>
  <c r="AJ14" i="68" s="1"/>
  <c r="AM14" i="68" s="1"/>
  <c r="AN14" i="68" s="1"/>
  <c r="AO14" i="68" s="1"/>
  <c r="P14" i="68"/>
  <c r="Q14" i="68" s="1"/>
  <c r="M14" i="68"/>
  <c r="AL13" i="68"/>
  <c r="AH13" i="68"/>
  <c r="AF13" i="68"/>
  <c r="AD13" i="68"/>
  <c r="AB13" i="68"/>
  <c r="Z13" i="68"/>
  <c r="X13" i="68"/>
  <c r="V13" i="68"/>
  <c r="AI13" i="68" s="1"/>
  <c r="AJ13" i="68" s="1"/>
  <c r="AM13" i="68" s="1"/>
  <c r="AN13" i="68" s="1"/>
  <c r="AO13" i="68" s="1"/>
  <c r="AL12" i="68"/>
  <c r="AH12" i="68"/>
  <c r="AF12" i="68"/>
  <c r="AD12" i="68"/>
  <c r="AB12" i="68"/>
  <c r="Z12" i="68"/>
  <c r="X12" i="68"/>
  <c r="V12" i="68"/>
  <c r="AY11" i="68"/>
  <c r="AZ11" i="68" s="1"/>
  <c r="AL11" i="68"/>
  <c r="AH11" i="68"/>
  <c r="AF11" i="68"/>
  <c r="AD11" i="68"/>
  <c r="AB11" i="68"/>
  <c r="Z11" i="68"/>
  <c r="X11" i="68"/>
  <c r="V11" i="68"/>
  <c r="AI11" i="68" s="1"/>
  <c r="AJ11" i="68" s="1"/>
  <c r="AM11" i="68" s="1"/>
  <c r="AN11" i="68" s="1"/>
  <c r="AO11" i="68" s="1"/>
  <c r="P11" i="68"/>
  <c r="Q11" i="68" s="1"/>
  <c r="M11" i="68"/>
  <c r="AR3" i="68"/>
  <c r="U3" i="68"/>
  <c r="AR2" i="68"/>
  <c r="U2" i="68"/>
  <c r="AI12" i="68" l="1"/>
  <c r="AJ12" i="68" s="1"/>
  <c r="AM12" i="68" s="1"/>
  <c r="AN12" i="68" s="1"/>
  <c r="AO12" i="68" s="1"/>
  <c r="AI17" i="68"/>
  <c r="AJ17" i="68" s="1"/>
  <c r="AM17" i="68" s="1"/>
  <c r="AN17" i="68" s="1"/>
  <c r="AO17" i="68" s="1"/>
  <c r="AI18" i="68"/>
  <c r="AJ18" i="68" s="1"/>
  <c r="AM18" i="68" s="1"/>
  <c r="AN18" i="68" s="1"/>
  <c r="AO18" i="68" s="1"/>
  <c r="AI20" i="68"/>
  <c r="AJ20" i="68" s="1"/>
  <c r="AM20" i="68" s="1"/>
  <c r="AN20" i="68" s="1"/>
  <c r="AO20" i="68" s="1"/>
  <c r="AI24" i="68"/>
  <c r="AJ24" i="68" s="1"/>
  <c r="AM24" i="68" s="1"/>
  <c r="AN24" i="68" s="1"/>
  <c r="AO24" i="68" s="1"/>
  <c r="AI25" i="68"/>
  <c r="AJ25" i="68" s="1"/>
  <c r="AM25" i="68" s="1"/>
  <c r="AN25" i="68" s="1"/>
  <c r="AO25" i="68" s="1"/>
  <c r="AI28" i="68"/>
  <c r="AJ28" i="68" s="1"/>
  <c r="AM28" i="68" s="1"/>
  <c r="AN28" i="68" s="1"/>
  <c r="AO28" i="68" s="1"/>
  <c r="AI29" i="68"/>
  <c r="AJ29" i="68" s="1"/>
  <c r="AM29" i="68" s="1"/>
  <c r="AN29" i="68" s="1"/>
  <c r="AO29" i="68" s="1"/>
  <c r="AI34" i="68"/>
  <c r="AJ34" i="68" s="1"/>
  <c r="AM34" i="68" s="1"/>
  <c r="AN34" i="68" s="1"/>
  <c r="AO34" i="68" s="1"/>
  <c r="AI38" i="68"/>
  <c r="AJ38" i="68" s="1"/>
  <c r="AM38" i="68" s="1"/>
  <c r="AN38" i="68" s="1"/>
  <c r="AO38" i="68" s="1"/>
  <c r="AI40" i="68"/>
  <c r="AJ40" i="68" s="1"/>
  <c r="AM40" i="68" s="1"/>
  <c r="AN40" i="68" s="1"/>
  <c r="AO40" i="68" s="1"/>
  <c r="AI41" i="68"/>
  <c r="AJ41" i="68" s="1"/>
  <c r="AM41" i="68" s="1"/>
  <c r="AN41" i="68" s="1"/>
  <c r="AO41" i="68" s="1"/>
  <c r="AI44" i="68"/>
  <c r="AJ44" i="68" s="1"/>
  <c r="AM44" i="68" s="1"/>
  <c r="AN44" i="68" s="1"/>
  <c r="AO44" i="68" s="1"/>
  <c r="AP37" i="68"/>
  <c r="AQ37" i="68" s="1"/>
  <c r="AT37" i="68" s="1"/>
  <c r="AP33" i="68"/>
  <c r="AQ33" i="68" s="1"/>
  <c r="AT33" i="68" s="1"/>
  <c r="AP29" i="68"/>
  <c r="AQ29" i="68" s="1"/>
  <c r="AT29" i="68" s="1"/>
  <c r="AP25" i="68"/>
  <c r="AQ25" i="68" s="1"/>
  <c r="AT25" i="68" s="1"/>
  <c r="AP22" i="68"/>
  <c r="AQ22" i="68" s="1"/>
  <c r="AT22" i="68" s="1"/>
  <c r="AP11" i="68"/>
  <c r="AQ11" i="68" s="1"/>
  <c r="AT11" i="68" s="1"/>
  <c r="AP18" i="68"/>
  <c r="AQ18" i="68" s="1"/>
  <c r="AT18" i="68" s="1"/>
  <c r="AP14" i="68"/>
  <c r="AQ14" i="68" s="1"/>
  <c r="AT14" i="68" s="1"/>
  <c r="AP41" i="68"/>
  <c r="AQ41" i="68" s="1"/>
  <c r="AT41" i="68" s="1"/>
  <c r="AV18" i="68" l="1"/>
  <c r="AU18" i="68"/>
  <c r="AU11" i="68"/>
  <c r="AV11" i="68"/>
  <c r="AV22" i="68"/>
  <c r="AU22" i="68"/>
  <c r="AV25" i="68"/>
  <c r="AU25" i="68"/>
  <c r="AV29" i="68"/>
  <c r="AU29" i="68"/>
  <c r="AV33" i="68"/>
  <c r="AU33" i="68"/>
  <c r="AU14" i="68"/>
  <c r="AV14" i="68"/>
  <c r="AV41" i="68"/>
  <c r="AU41" i="68"/>
  <c r="AU37" i="68"/>
  <c r="AV37" i="68"/>
  <c r="E19" i="66" l="1"/>
  <c r="I18" i="66"/>
  <c r="C18" i="66"/>
  <c r="C9" i="66"/>
  <c r="C8" i="66"/>
  <c r="C7" i="66"/>
  <c r="G18" i="61" l="1"/>
  <c r="I18" i="61"/>
  <c r="K18" i="61"/>
  <c r="M18" i="61"/>
  <c r="O18" i="61"/>
  <c r="Q18" i="61"/>
  <c r="S18" i="61"/>
  <c r="G15" i="61"/>
  <c r="I15" i="61"/>
  <c r="K15" i="61"/>
  <c r="M15" i="61"/>
  <c r="O15" i="61"/>
  <c r="Q15" i="61"/>
  <c r="S15" i="61"/>
  <c r="G16" i="61"/>
  <c r="I16" i="61"/>
  <c r="K16" i="61"/>
  <c r="M16" i="61"/>
  <c r="O16" i="61"/>
  <c r="Q16" i="61"/>
  <c r="S16" i="61"/>
  <c r="G17" i="61"/>
  <c r="I17" i="61"/>
  <c r="K17" i="61"/>
  <c r="M17" i="61"/>
  <c r="O17" i="61"/>
  <c r="Q17" i="61"/>
  <c r="S17" i="61"/>
  <c r="T17" i="61"/>
  <c r="B15" i="62"/>
  <c r="B12" i="66" s="1"/>
  <c r="C15" i="62"/>
  <c r="C12" i="66" s="1"/>
  <c r="D15" i="62"/>
  <c r="D12" i="66" s="1"/>
  <c r="B16" i="62"/>
  <c r="B13" i="66" s="1"/>
  <c r="C16" i="62"/>
  <c r="C13" i="66" s="1"/>
  <c r="D16" i="62"/>
  <c r="D13" i="66" s="1"/>
  <c r="B17" i="62"/>
  <c r="B14" i="66" s="1"/>
  <c r="C17" i="62"/>
  <c r="C14" i="66" s="1"/>
  <c r="D17" i="62"/>
  <c r="D14" i="66" s="1"/>
  <c r="B18" i="62"/>
  <c r="B15" i="66" s="1"/>
  <c r="C18" i="62"/>
  <c r="C15" i="66" s="1"/>
  <c r="D18" i="62"/>
  <c r="D15" i="66" s="1"/>
  <c r="B15" i="61"/>
  <c r="C15" i="61"/>
  <c r="D15" i="61"/>
  <c r="E15" i="61"/>
  <c r="B16" i="61"/>
  <c r="C16" i="61"/>
  <c r="D16" i="61"/>
  <c r="E16" i="61"/>
  <c r="B17" i="61"/>
  <c r="C17" i="61"/>
  <c r="D17" i="61"/>
  <c r="E17" i="61"/>
  <c r="B18" i="61"/>
  <c r="C18" i="61"/>
  <c r="D18" i="61"/>
  <c r="E18" i="61"/>
  <c r="I9" i="66"/>
  <c r="B10" i="66"/>
  <c r="B12" i="62"/>
  <c r="B13" i="61"/>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Q23" i="55"/>
  <c r="P23" i="55"/>
  <c r="R23" i="55"/>
  <c r="S23" i="55"/>
  <c r="E23" i="55"/>
  <c r="K23" i="55"/>
  <c r="T23" i="55"/>
  <c r="N23" i="55"/>
  <c r="T16" i="61" l="1"/>
  <c r="T18" i="61"/>
  <c r="T15" i="61"/>
</calcChain>
</file>

<file path=xl/comments1.xml><?xml version="1.0" encoding="utf-8"?>
<comments xmlns="http://schemas.openxmlformats.org/spreadsheetml/2006/main">
  <authors>
    <author>Andrea del Pilar Zambrano Barrios</author>
    <author>Natalia Norato Mora</author>
  </authors>
  <commentList>
    <comment ref="C16" authorId="0" shapeId="0">
      <text>
        <r>
          <rPr>
            <sz val="9"/>
            <color indexed="81"/>
            <rFont val="Tahoma"/>
            <family val="2"/>
          </rPr>
          <t>Transcribir el riesgo que se encuentra en la ultima versión del mapa de riesgos del proceso aprobado</t>
        </r>
      </text>
    </comment>
    <comment ref="K16" authorId="1" shapeId="0">
      <text>
        <r>
          <rPr>
            <sz val="9"/>
            <color indexed="81"/>
            <rFont val="Tahoma"/>
            <family val="2"/>
          </rPr>
          <t>Para esto es pertinente revisar los seis pasos para el diseño del control y que se realicen de acuerdo al diseño.</t>
        </r>
      </text>
    </comment>
    <comment ref="D28" authorId="1" shapeId="0">
      <text>
        <r>
          <rPr>
            <sz val="9"/>
            <color indexed="81"/>
            <rFont val="Tahoma"/>
            <family val="2"/>
          </rPr>
          <t xml:space="preserve">Transcribir la zona de riesgo residual
</t>
        </r>
      </text>
    </comment>
  </commentList>
</comments>
</file>

<file path=xl/sharedStrings.xml><?xml version="1.0" encoding="utf-8"?>
<sst xmlns="http://schemas.openxmlformats.org/spreadsheetml/2006/main" count="823" uniqueCount="414">
  <si>
    <t>No</t>
  </si>
  <si>
    <t>RESUMEN RIESGO Y CONTROL</t>
  </si>
  <si>
    <t>RIESGO</t>
  </si>
  <si>
    <t>CONTROL</t>
  </si>
  <si>
    <t>CONOCE LA POLÍTICA DE RIESGOS</t>
  </si>
  <si>
    <t>PROCESO</t>
  </si>
  <si>
    <t>No 
DE RIESGOS IDENTIFICADOS</t>
  </si>
  <si>
    <t>NIVEL EXPOSICIÓN</t>
  </si>
  <si>
    <t xml:space="preserve">No DE RIESGOS EVALUADOS - CEM </t>
  </si>
  <si>
    <t xml:space="preserve">PORCENTAJE  EVALUACIÓN </t>
  </si>
  <si>
    <t>CONTROLES  IDENTIFICADOS</t>
  </si>
  <si>
    <t>CONTROLES EVALUADOS</t>
  </si>
  <si>
    <t>PORCENTAJES  EVALUACION</t>
  </si>
  <si>
    <t>EFICACIA</t>
  </si>
  <si>
    <t>EFICIENCIA</t>
  </si>
  <si>
    <t>CUMPLE</t>
  </si>
  <si>
    <t>E</t>
  </si>
  <si>
    <t>A</t>
  </si>
  <si>
    <t>M</t>
  </si>
  <si>
    <t>B</t>
  </si>
  <si>
    <t>SI</t>
  </si>
  <si>
    <t>NO</t>
  </si>
  <si>
    <t xml:space="preserve">SIRVE </t>
  </si>
  <si>
    <t xml:space="preserve"> NO SIRVE</t>
  </si>
  <si>
    <t>Direccionamiento Estratégico e Innovación  (DESI)</t>
  </si>
  <si>
    <t>S</t>
  </si>
  <si>
    <t>Atención a Partes Interesadas y Comunicaciones  (APIC)</t>
  </si>
  <si>
    <t>Estrategia y Gobierno de TI  (EGTI)</t>
  </si>
  <si>
    <t>N</t>
  </si>
  <si>
    <t>Planificación de la Intervención Vial (PIV)</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</si>
  <si>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</si>
  <si>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</si>
  <si>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</si>
  <si>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</si>
  <si>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</si>
  <si>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</si>
  <si>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</si>
  <si>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</si>
  <si>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</si>
  <si>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</si>
  <si>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</si>
  <si>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</si>
  <si>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 xml:space="preserve">TOTAL </t>
  </si>
  <si>
    <t>Si</t>
  </si>
  <si>
    <t>Gestión</t>
  </si>
  <si>
    <t>Corrupción</t>
  </si>
  <si>
    <t>Debe revisarse la redacción del riesgo</t>
  </si>
  <si>
    <t>Debe revisarse la causa porque no guarda relación con el riesgo</t>
  </si>
  <si>
    <t>Seguridad Digital</t>
  </si>
  <si>
    <t>Debe revisarse el control</t>
  </si>
  <si>
    <t>Debe revisarse la causa porque no guarda relación con el control</t>
  </si>
  <si>
    <t>FORMATO EVALUACIÓN DE LOS CONTROLES DE RIESGOS POR PROCESO</t>
  </si>
  <si>
    <t>CÓDIGO: CEM-FM-011</t>
  </si>
  <si>
    <t>VERSIÓN: 1</t>
  </si>
  <si>
    <t>FECHA DE APLICACIÓN:  NOVIEMBRE DE 2019</t>
  </si>
  <si>
    <t>HOJA 1 - EVALUACIÓN DE RIESGOS IDENTIFICADOS</t>
  </si>
  <si>
    <t>PROCESO:</t>
  </si>
  <si>
    <t>DIRECCIONAMIENTO ESTRATÉGICO E INNOVACIÓN</t>
  </si>
  <si>
    <t>OBJETIVO DEL PROCESO:</t>
  </si>
  <si>
    <t>Brindar las herramientas necesarias para definir la ruta estratégica que guiará la gestión institucional y la toma de decisiones de la alta dirección para mejorar los procesos y el uso de los recursos, en pro de satisfacer las necesidades de los grupos de valor, en el marco de la implementación de un modelo de gestión pública y con el desarrollo de la cultura de la innovación</t>
  </si>
  <si>
    <r>
      <t xml:space="preserve">DEL MAPA DE RIESGOS - VERSIÓN: 10 </t>
    </r>
    <r>
      <rPr>
        <b/>
        <u/>
        <sz val="11"/>
        <color theme="1"/>
        <rFont val="Arial"/>
        <family val="2"/>
      </rPr>
      <t>de marzo de 2021</t>
    </r>
  </si>
  <si>
    <t>ANALISIS OCI</t>
  </si>
  <si>
    <t>OBSERVACIONES Y RECOMENDACIONES</t>
  </si>
  <si>
    <r>
      <t xml:space="preserve">RIESGO
</t>
    </r>
    <r>
      <rPr>
        <i/>
        <sz val="12"/>
        <rFont val="Arial"/>
        <family val="2"/>
      </rPr>
      <t>¿Qué puede suceder?</t>
    </r>
  </si>
  <si>
    <t>DESCRIPCIÓN DEL RIESGO</t>
  </si>
  <si>
    <r>
      <t xml:space="preserve">TIPO
</t>
    </r>
    <r>
      <rPr>
        <sz val="6"/>
        <rFont val="Arial"/>
        <family val="2"/>
      </rPr>
      <t>(SELECCIONE UNA OPCIÓN)</t>
    </r>
  </si>
  <si>
    <r>
      <t xml:space="preserve">CAUSA 
</t>
    </r>
    <r>
      <rPr>
        <i/>
        <sz val="12"/>
        <rFont val="Arial"/>
        <family val="2"/>
      </rPr>
      <t>¿Cómo puede suceder?</t>
    </r>
  </si>
  <si>
    <r>
      <t xml:space="preserve">CONTROL
</t>
    </r>
    <r>
      <rPr>
        <i/>
        <sz val="12"/>
        <rFont val="Arial"/>
        <family val="2"/>
      </rPr>
      <t>¿Elimina o Mitiga la causa?</t>
    </r>
  </si>
  <si>
    <r>
      <rPr>
        <b/>
        <sz val="12"/>
        <color theme="1"/>
        <rFont val="Arial"/>
        <family val="2"/>
      </rPr>
      <t>RIESGO-OBJETIVO</t>
    </r>
    <r>
      <rPr>
        <sz val="12"/>
        <color theme="1"/>
        <rFont val="Arial"/>
        <family val="2"/>
      </rPr>
      <t xml:space="preserve">
¿El RIESGO puede llegar a afectar el cumplimiento del OBJETIVO del proceso?
</t>
    </r>
    <r>
      <rPr>
        <sz val="6"/>
        <color theme="1"/>
        <rFont val="Arial"/>
        <family val="2"/>
      </rPr>
      <t xml:space="preserve">
(SELECCIONE UNA OPCIÓN)</t>
    </r>
  </si>
  <si>
    <r>
      <rPr>
        <b/>
        <sz val="12"/>
        <color theme="1"/>
        <rFont val="Arial"/>
        <family val="2"/>
      </rPr>
      <t>CONTROL-CAUSA</t>
    </r>
    <r>
      <rPr>
        <sz val="12"/>
        <color theme="1"/>
        <rFont val="Arial"/>
        <family val="2"/>
      </rPr>
      <t xml:space="preserve">
¿El CONTROL mitiga o elimina la CAUSA identificada?
</t>
    </r>
    <r>
      <rPr>
        <sz val="6"/>
        <color theme="1"/>
        <rFont val="Arial"/>
        <family val="2"/>
      </rPr>
      <t>(SELECCIONE UNA OPCIÓN)</t>
    </r>
  </si>
  <si>
    <t>Entrega de información no confiable, verás y oportuna para la toma de decisiones de la alta dirección</t>
  </si>
  <si>
    <t xml:space="preserve">En la consolidación y revisión de la información para la alta dirección existen factores como la carga laboral y el desconocimiento del quehacer institucional que pueden afectar la veracidad, oportunidad y pertinencia que genera una inadecuada toma de decisiones.
</t>
  </si>
  <si>
    <t>La información entregada por los procesos ,o de las dependencia no se caracteriza por ser: veraz, oportuna y adecuada.</t>
  </si>
  <si>
    <t>El personal designado para el reporte de la información tiene alta carga laboral.</t>
  </si>
  <si>
    <t>Cada vez que llega la información o los reportes de los procesos,o de las dependencias los profesionales designados por la jefe OAP revisaran que la información cumpla con los criterios como veracidad, oportunidad y calidad.  Como evidencia del control quedarán correo institucional, ORFEO y/o la herramienta correspondiente.
Si se identifica que tiene una inconsistencia se realizará  observación pertinente para su ajuste a través de correo institucional, ORFEO y/o la herramienta correspondiente.</t>
  </si>
  <si>
    <r>
      <t xml:space="preserve">En comité directivo, la jefe de la Oficina Asesora de Planeación  socializará el perfil y las responsabilidades de los enlaces de procesos, </t>
    </r>
    <r>
      <rPr>
        <sz val="14"/>
        <color rgb="FF002060"/>
        <rFont val="Arial"/>
        <family val="2"/>
      </rPr>
      <t>donde los responsables directivos de los procesos semestralmente revisarán que sus enlaces cumplan con los criterios establecidos para éstos; si en la revisión se identifica una desviación el responsable directivo tomará acciones .</t>
    </r>
  </si>
  <si>
    <t>OCI en la evaluación cuatrimestral efectuada en julio de 2021, no identificó observaciones ni recomendaciones.</t>
  </si>
  <si>
    <r>
      <t xml:space="preserve">1. EL riesgo puede llegar a afectar el cumplimiento del objetivo.  </t>
    </r>
    <r>
      <rPr>
        <b/>
        <sz val="14"/>
        <color theme="0"/>
        <rFont val="Arial"/>
        <family val="2"/>
      </rPr>
      <t>SI</t>
    </r>
    <r>
      <rPr>
        <sz val="14"/>
        <color theme="0"/>
        <rFont val="Arial"/>
        <family val="2"/>
      </rPr>
      <t xml:space="preserve">
</t>
    </r>
    <r>
      <rPr>
        <b/>
        <sz val="14"/>
        <color theme="0"/>
        <rFont val="Arial"/>
        <family val="2"/>
      </rPr>
      <t>2. El control mitiga la causa. Parcialmente:</t>
    </r>
    <r>
      <rPr>
        <sz val="14"/>
        <color theme="0"/>
        <rFont val="Arial"/>
        <family val="2"/>
      </rPr>
      <t xml:space="preserve"> La causa </t>
    </r>
    <r>
      <rPr>
        <i/>
        <sz val="14"/>
        <color theme="0"/>
        <rFont val="Arial"/>
        <family val="2"/>
      </rPr>
      <t xml:space="preserve">"alta carga laboral" </t>
    </r>
    <r>
      <rPr>
        <sz val="14"/>
        <color theme="0"/>
        <rFont val="Arial"/>
        <family val="2"/>
      </rPr>
      <t xml:space="preserve">no guarda relación con el control </t>
    </r>
    <r>
      <rPr>
        <i/>
        <sz val="14"/>
        <color theme="0"/>
        <rFont val="Arial"/>
        <family val="2"/>
      </rPr>
      <t>"Socializará el perfil y las responsabilidades de los enlaces de los procesos"</t>
    </r>
    <r>
      <rPr>
        <sz val="14"/>
        <color theme="0"/>
        <rFont val="Arial"/>
        <family val="2"/>
      </rPr>
      <t xml:space="preserve">.
Por otra parte, el control esta asignado a los responsables directivos y no en función del responsable del control </t>
    </r>
    <r>
      <rPr>
        <i/>
        <sz val="14"/>
        <color theme="0"/>
        <rFont val="Arial"/>
        <family val="2"/>
      </rPr>
      <t>"donde los responsables directivos de los procesos semestralmente revisarán que sus enlaces cumplan con los criterios establecidos para éstos; si en la revisión se identifica una desviación el responsable directivo tomará acciones"</t>
    </r>
    <r>
      <rPr>
        <sz val="14"/>
        <color theme="0"/>
        <rFont val="Arial"/>
        <family val="2"/>
      </rPr>
      <t xml:space="preserve">.
</t>
    </r>
    <r>
      <rPr>
        <b/>
        <sz val="14"/>
        <color theme="0"/>
        <rFont val="Arial"/>
        <family val="2"/>
      </rPr>
      <t>RECOMENDACIONES</t>
    </r>
    <r>
      <rPr>
        <sz val="14"/>
        <color theme="0"/>
        <rFont val="Arial"/>
        <family val="2"/>
      </rPr>
      <t xml:space="preserve">
1. Revisar la redacción de la causa para asociarla con el control establecido.
2. Evitar la distribución del control en otros funcionarios y/o designados diferentes al responsable del mismo</t>
    </r>
  </si>
  <si>
    <t xml:space="preserve">Desconocimientos del personal designado para el reporte de información del quehacer  de la entidad y de los instrumentos para la toma de decisiones  </t>
  </si>
  <si>
    <t>El profesional designado por el (la) jefe de la Oficina Asesora de Planeación, remitirá encuesta cuatrimestral sobre conocimiento de instrumentos y sistemas de gestión. Una vez los enlaces o personal designado  respondan la encuesta , la jefe OAP revisará los resultados de está, como evidencia del control quedará el correo electrónico.
En el caso que se identifiquen en la calificación de la encuesta un porcentaje menor al 60%, se realizarán mesas trimestralmente de sensibilización sobre el Sistema de Gestión e instrumentos.</t>
  </si>
  <si>
    <t>El profesional designado por la OAP remitirá encuesta trimestral  sobre conocimiento de instrumentos y sistemas de gestión. Una vez los enlaces o personal designado para el reporte de información,  respondan la encuesta , la jefe OAP revisará los resultados de la encuesta.
En el caso que se identifiquen en la calificación de la encuesta un porcentaje menor al 70% , se realizarán mesas mensuales de sensibilización sobre el Sistema de Gestión e instrumentos.</t>
  </si>
  <si>
    <t>1. EL riesgo puede llegar a afectar el cumplimiento del objetivo.  SI
2. El control mitiga la causa. SI.</t>
  </si>
  <si>
    <t>Inadecuada viabilización de las necesidades de inversión.</t>
  </si>
  <si>
    <t>Al viabilizar las necesidades que no están relacionadas con los objetivos y metas de los proyectos de inversión, se puede generar el incumpliendo de los mismos, ocasionando una indebida imputación presupuestal, que conllevaría a la reducción del presupuesto de la Entidad; al incumplimiento de los objetivos del Plan de Desarrollo Distrital y de la política de conservación de la infraestructura vial local. Lo anterior, originado por el desconocimiento de las gerencias de sus proyectos de inversión, un mal ejercicio de programación y planeación, y la falta de unificación de criterios por parte del personal designado para esta actividad.</t>
  </si>
  <si>
    <t xml:space="preserve">Desconocimiento de las gerencias de sus proyectos de inversión y los criterios para la  justificación  de las necesidades a contratar relacionadas en los estudios previos </t>
  </si>
  <si>
    <t>Desconocimiento de las gerencias de sus proyectos de inversión</t>
  </si>
  <si>
    <t>El (la) Jefe de la Oficina Asesora de Planeación, establece mesas de trabajo trimestrales  con los equipos de trabajo designados por las gerencias de los proyectos y los colaboradores del proceso de contratación. 
En estas mesas se socializan y validar  los criterios mínimos (Que el proceso este asociado a las metas PDD y proyecto de inversión, componente, que la necesidad se encuentre contemplada en el PAA, que la necesidad este orientada al proyecto de inversión que lo va a financiar) a tener en cuenta para  justificar las necesidades de contratación requeridas por las gerencias de proyecto. Como evidencia queda los resultados del Kahoot o la herramienta seleccionada para el ejercicio.
En el caso que los resultados sean igual o menor al 70% se brindara apoyo personalizado.</t>
  </si>
  <si>
    <r>
      <t xml:space="preserve">La Jefe de la Oficina Asesora de Planeación establece mesas de trabajo trimestralmente convocadas por el correo institucional, con los equipos de trabajo designados por las gerencias de los proyectos y los colaboradores del proceso de contratación. En estas mesas se validan los criterios de justificación de las necesidades de inversión. </t>
    </r>
    <r>
      <rPr>
        <sz val="14"/>
        <color rgb="FFC00000"/>
        <rFont val="Arial"/>
        <family val="2"/>
      </rPr>
      <t>Al identificar el incumplimiento de los criterios establecidos, se devuelve la solicitud de CDP.</t>
    </r>
  </si>
  <si>
    <t>1. EL riesgo puede llegar a afectar el cumplimiento del objetivo.  SI
2. El control mitiga la causa.</t>
  </si>
  <si>
    <t>Mal ejercicio de programación y planeación</t>
  </si>
  <si>
    <t>El profesional designado por  el jefe de el (la) Oficina Asesora de Planeación; cada vez que recibe una solicitud de CDP y/o estudios previos, verifica que la necesidad esté incluida dentro del Plan de Adquisiciones y cumplan con los componentes mínimos de los proyectos de inversión (Que el proceso este asociado a las metas PDD y proyecto de inversión, componente, que la necesidad se encuentre contemplada en el PAA, que la necesidad este orientada al proyecto de inversión que lo va a financiar). Como evidencia del control quedará la trazabilidad de la aprobación del CDP  en el ORFEO. 
En caso de encontrar inconsistencias, se devuelve al solicitante para sus ajustes respectivos, a través del sistema de correspondencia de la entidad - ORFEO.</t>
  </si>
  <si>
    <t>La Jefe de la Oficina Asesora de Planeación solicita el cumplimiento del procedimiento para la consolidación y modificación del Plan de Adquisiciones establecido en el manual de contratación; en el momento de recibir las solicitudes de CDP, se verifica que la necesidad esté incluida dentro del Plan de Adquisiciones. En caso de encontrar inconsistencias en las solicitudes, se devuelve al solicitante para sus ajustes respectivos. Este trámite se realiza a través del sistema de correspondencia de la entidad y del correo electrónico de los involucrados.</t>
  </si>
  <si>
    <t>CONCLUSION:</t>
  </si>
  <si>
    <r>
      <t xml:space="preserve">Del análisis a 4 controles asociados a los 2 riesgos con zona de riesgo inherente alta, se identificaron los siguientes resultados:
* Dado que en la anterior evaluación no se identificaron debilidades, no se observó actualización en la redacción de los riesgos, causas y controles.
* 2 de los 2 riesgos pueden llegar a afectar el cumplimiento del proceso.
* 4 de los 4 controles mitigan o eliminan la causa identificada.
Por otra parte, se observó que el proceso a la fecha no ha realizado seguimiento a la siguiente recomendación emitida por la Oficina de Control Interno en el informe por Dependencias / Procesos adelantado en enero de 2020, numeral 6:
</t>
    </r>
    <r>
      <rPr>
        <i/>
        <sz val="14"/>
        <color theme="1"/>
        <rFont val="Arial"/>
        <family val="2"/>
      </rPr>
      <t xml:space="preserve">"
No fue atendida la recomendación de: Identificar riesgos de corrupción asociados al proceso de PLANEACIÓN ESTRATÉGICA, teniendo en cuenta la nueva GUÍA PARA LA ADMINISTRACIÓN DEL RIESGO Y EL DISEÑO DE CONTROLES EN ENTIDADES PÚBLICAS versión 4, generada por el Departamento Administrativo de la Función Pública – DAFP en octubre de 2018, página 32, donde señala las siguientes actividades susceptibles de riesgos de corrupción:
o Concentración de autoridad o exceso de poder
o Extralimitación de funciones.
o Ausencia de canales de comunicación
o Amiguismo y clientelismo
</t>
    </r>
    <r>
      <rPr>
        <sz val="14"/>
        <color theme="1"/>
        <rFont val="Arial"/>
        <family val="2"/>
      </rPr>
      <t xml:space="preserve">
Por lo anterior, se reitera la recomendación con el fin de identificar y gestionar los riesgos de corrupción del proceso DIRECCIONAMIENTO ESTRATÉGICO E INNOVACIÓN.</t>
    </r>
  </si>
  <si>
    <t>PRUEBA DE RECORRIDO EFECTUADA EN:</t>
  </si>
  <si>
    <t>No se efectúo prueba de recorrido dada el cumplimiento de protocolos de seguridad por la emergencia sanitaria por COVID-19</t>
  </si>
  <si>
    <t xml:space="preserve">FECHA: </t>
  </si>
  <si>
    <t>23 de noviembre de 2021</t>
  </si>
  <si>
    <t xml:space="preserve">Evaluador OCI: </t>
  </si>
  <si>
    <t xml:space="preserve">Nombre: </t>
  </si>
  <si>
    <t>Wellfin Canro Rodríguez</t>
  </si>
  <si>
    <t xml:space="preserve">Cargo o Rol: </t>
  </si>
  <si>
    <t>Evaluador / Contador - Contratista</t>
  </si>
  <si>
    <t>Asignado</t>
  </si>
  <si>
    <t>Adecuado</t>
  </si>
  <si>
    <t>Oportuna</t>
  </si>
  <si>
    <t>Prevenir</t>
  </si>
  <si>
    <t>Se investigan y resuelven oportunamente</t>
  </si>
  <si>
    <t>Completa</t>
  </si>
  <si>
    <t>Confiable</t>
  </si>
  <si>
    <t>Débil</t>
  </si>
  <si>
    <t>No asignado</t>
  </si>
  <si>
    <t>Inadecuado</t>
  </si>
  <si>
    <t>Inoportuna</t>
  </si>
  <si>
    <t>Detectar</t>
  </si>
  <si>
    <t>No se investigan y resuelven oportunamente</t>
  </si>
  <si>
    <t xml:space="preserve">Incompleta </t>
  </si>
  <si>
    <t>No confiable</t>
  </si>
  <si>
    <t>Moderado</t>
  </si>
  <si>
    <t>No es un control</t>
  </si>
  <si>
    <t>No existe</t>
  </si>
  <si>
    <t>Fuerte</t>
  </si>
  <si>
    <t>HOJA 2 - EVALUACIÓN DEL DISEÑO DEL CONTROL</t>
  </si>
  <si>
    <t>Brindar las herramientas necesarias para definir la ruta estratégica que guiará la gestión institucional y la toma de decisiones de la alta dirección para mejorar los procesos y el uso de los recursos, en pro de satisfacer las necesidades de los grupos de valor, en el marco de la implementación de un modelo de gestión pública y con el desarrollo de la cultura de la innovación.</t>
  </si>
  <si>
    <t>ANÁLISIS OCI - EVALUACIÓN DEL DISEÑO  DEL CONTROL REDACTADO EN EL FORMATO DE MONITOREO</t>
  </si>
  <si>
    <r>
      <t xml:space="preserve">FORMATO DE MONITOREO DE RIEGOS (OAP)
 RECIBIDO: </t>
    </r>
    <r>
      <rPr>
        <b/>
        <u/>
        <sz val="11"/>
        <color theme="1"/>
        <rFont val="Arial"/>
        <family val="2"/>
      </rPr>
      <t>23 DE SEPTIEMBRE DE 2021</t>
    </r>
  </si>
  <si>
    <t>TIPO</t>
  </si>
  <si>
    <r>
      <t xml:space="preserve">RESPONSABLE
</t>
    </r>
    <r>
      <rPr>
        <sz val="11"/>
        <rFont val="Arial"/>
        <family val="2"/>
      </rPr>
      <t xml:space="preserve">¿La persona asignada  tiene competencia y conocimiento para ejecutar el control?
</t>
    </r>
    <r>
      <rPr>
        <sz val="6"/>
        <rFont val="Arial"/>
        <family val="2"/>
      </rPr>
      <t>(SELECCIONE UNA OPCIÓN)</t>
    </r>
  </si>
  <si>
    <t>CALIFICACION</t>
  </si>
  <si>
    <r>
      <t xml:space="preserve">AUTORIDAD 
</t>
    </r>
    <r>
      <rPr>
        <sz val="11"/>
        <rFont val="Arial"/>
        <family val="2"/>
      </rPr>
      <t xml:space="preserve">Sus responsabilidades deben estar segregadas  o redistribuidas entre varios individuos
</t>
    </r>
    <r>
      <rPr>
        <sz val="6"/>
        <rFont val="Arial"/>
        <family val="2"/>
      </rPr>
      <t>(SELECCIONE UNA OPCIÓN)</t>
    </r>
  </si>
  <si>
    <r>
      <t xml:space="preserve">OPORTUNIDAD
</t>
    </r>
    <r>
      <rPr>
        <sz val="11"/>
        <rFont val="Arial"/>
        <family val="2"/>
      </rPr>
      <t xml:space="preserve">Periodicidad específica para su realización, que debe se consistente y oportuna para mitigar el riesgo (previene o detecta antes de …)
</t>
    </r>
    <r>
      <rPr>
        <sz val="6"/>
        <rFont val="Arial"/>
        <family val="2"/>
      </rPr>
      <t>(SELECCIONE UNA OPCIÓN)</t>
    </r>
  </si>
  <si>
    <r>
      <t xml:space="preserve">PROPÓSITO
</t>
    </r>
    <r>
      <rPr>
        <sz val="11"/>
        <rFont val="Arial"/>
        <family val="2"/>
      </rPr>
      <t xml:space="preserve">¿Es o no es un control?
El control  debe indicar para qué se realiza(verificar, validar, comparar, revisar, cotejar, conciliar, etc.…)
</t>
    </r>
    <r>
      <rPr>
        <sz val="6"/>
        <rFont val="Arial"/>
        <family val="2"/>
      </rPr>
      <t>(SELECCIONE UNA OPCIÓN)</t>
    </r>
  </si>
  <si>
    <r>
      <t xml:space="preserve">FUENTE DE INFORMACIÓN
</t>
    </r>
    <r>
      <rPr>
        <sz val="11"/>
        <rFont val="Arial"/>
        <family val="2"/>
      </rPr>
      <t>¿La fuente de información que se utiliza en el desarrollo del control, es información confiable que permita mitigar el riesgo?
(</t>
    </r>
    <r>
      <rPr>
        <sz val="6"/>
        <rFont val="Arial"/>
        <family val="2"/>
      </rPr>
      <t>SELECCIONE UNA OPCIÓN)</t>
    </r>
  </si>
  <si>
    <r>
      <t xml:space="preserve">OBSERVACIONES, DESVIACIONES O DIFERENCIAS
</t>
    </r>
    <r>
      <rPr>
        <sz val="11"/>
        <rFont val="Arial"/>
        <family val="2"/>
      </rPr>
      <t xml:space="preserve">¿Qué pasa con las observaciones o desviaciones resultantes de ejecutar el control?
</t>
    </r>
    <r>
      <rPr>
        <sz val="6"/>
        <rFont val="Arial"/>
        <family val="2"/>
      </rPr>
      <t>(SELECCIONE UNA OPCIÓN)</t>
    </r>
  </si>
  <si>
    <r>
      <rPr>
        <b/>
        <sz val="11"/>
        <rFont val="Arial"/>
        <family val="2"/>
      </rPr>
      <t>EVIDENCIA</t>
    </r>
    <r>
      <rPr>
        <sz val="11"/>
        <rFont val="Arial"/>
        <family val="2"/>
      </rPr>
      <t xml:space="preserve">
¿Con la evidencia que se dejó definida, se llega a la misma conclusión de quien ejecutó el control?
</t>
    </r>
    <r>
      <rPr>
        <sz val="6"/>
        <rFont val="Arial"/>
        <family val="2"/>
      </rPr>
      <t>(SELECCIONE UNA OPCIÓN)</t>
    </r>
  </si>
  <si>
    <t>CALIFICACIÓN DEL DISEÑO
POR OCI</t>
  </si>
  <si>
    <t>RANGO DE CALIFICACIÓN DEL CONTROL</t>
  </si>
  <si>
    <r>
      <t xml:space="preserve">VALIDACIÓN  DE LA CALIFICACIÓN
</t>
    </r>
    <r>
      <rPr>
        <i/>
        <sz val="12"/>
        <color theme="1"/>
        <rFont val="Arial"/>
        <family val="2"/>
      </rPr>
      <t xml:space="preserve">
(efectuada por el Proceso, en el Formato de Monitoreo de Riesgos)</t>
    </r>
  </si>
  <si>
    <t>1. La calificación efectuada por OCI del diseño del control es similar a la efectuada por el proceso. SI</t>
  </si>
  <si>
    <r>
      <t xml:space="preserve">La calificación efectuada por OCI del diseño del control es diferente a la efectuada por el proceso, porque se identificó que </t>
    </r>
    <r>
      <rPr>
        <i/>
        <sz val="11"/>
        <color theme="0"/>
        <rFont val="Arial"/>
        <family val="2"/>
      </rPr>
      <t>"Al identificar el incumplimiento de los criterios establecidos, se devuelve la solicitud de CDP"</t>
    </r>
    <r>
      <rPr>
        <sz val="11"/>
        <color theme="0"/>
        <rFont val="Arial"/>
        <family val="2"/>
      </rPr>
      <t xml:space="preserve">, no guarda relación con el control </t>
    </r>
    <r>
      <rPr>
        <i/>
        <sz val="11"/>
        <color theme="0"/>
        <rFont val="Arial"/>
        <family val="2"/>
      </rPr>
      <t xml:space="preserve">"En estas mesas se validan los criterios de justificación de las necesidades de inversión", </t>
    </r>
    <r>
      <rPr>
        <sz val="11"/>
        <color theme="0"/>
        <rFont val="Arial"/>
        <family val="2"/>
      </rPr>
      <t>las cuales se realizan trimestralmente.</t>
    </r>
  </si>
  <si>
    <t>De la evaluación al diseño de 4 controles asociados a 2 riesgos, se identificaron los siguientes resultados:
* Los resultados de las calificaciones fueron: moderada (2) y fuerte (2).
* 4 controles de los 4 evaluados tienen calificación similar a la efectuada por el proceso.</t>
  </si>
  <si>
    <t>23 de noviembre 2021</t>
  </si>
  <si>
    <t>Parcialmente</t>
  </si>
  <si>
    <t xml:space="preserve">HOJA 3 - EVALUACIÓN DE LA EJECUCIÓN DEL CONTROL </t>
  </si>
  <si>
    <t>EFICACIA Y EFICIENCIA</t>
  </si>
  <si>
    <r>
      <t xml:space="preserve">RIESGO
</t>
    </r>
    <r>
      <rPr>
        <i/>
        <sz val="11"/>
        <rFont val="Arial"/>
        <family val="2"/>
      </rPr>
      <t>¿Qué puede suceder?</t>
    </r>
  </si>
  <si>
    <r>
      <t xml:space="preserve">CONTROL
</t>
    </r>
    <r>
      <rPr>
        <i/>
        <sz val="11"/>
        <rFont val="Arial"/>
        <family val="2"/>
      </rPr>
      <t>¿Elimina o Mitiga la causa?</t>
    </r>
  </si>
  <si>
    <t>RECOMENDACIONES POR OCI</t>
  </si>
  <si>
    <r>
      <t xml:space="preserve">¿EL CONTROL SE CUMPLE?
</t>
    </r>
    <r>
      <rPr>
        <sz val="11"/>
        <color theme="1"/>
        <rFont val="Arial"/>
        <family val="2"/>
      </rPr>
      <t>¿El control se ejecuta como fue diseñado?  
Ver: PROPÓSITO</t>
    </r>
    <r>
      <rPr>
        <b/>
        <sz val="11"/>
        <color theme="1"/>
        <rFont val="Arial"/>
        <family val="2"/>
      </rPr>
      <t xml:space="preserve">
</t>
    </r>
    <r>
      <rPr>
        <sz val="6"/>
        <color theme="1"/>
        <rFont val="Arial"/>
        <family val="2"/>
      </rPr>
      <t>(SELECCIONE UNA OPCIÓN)</t>
    </r>
  </si>
  <si>
    <r>
      <t xml:space="preserve">Observaciones
</t>
    </r>
    <r>
      <rPr>
        <i/>
        <sz val="10"/>
        <color theme="1"/>
        <rFont val="Arial"/>
        <family val="2"/>
      </rPr>
      <t xml:space="preserve">
Justifique la respuesta en caso de NO o Parcialmente</t>
    </r>
  </si>
  <si>
    <r>
      <t xml:space="preserve">¿EL CONTROL SIRVE SI - NO? 
</t>
    </r>
    <r>
      <rPr>
        <sz val="11"/>
        <color theme="1"/>
        <rFont val="Arial"/>
        <family val="2"/>
      </rPr>
      <t>¿El control es preventivo o detective?  
Ver: EVIDENCIA</t>
    </r>
    <r>
      <rPr>
        <b/>
        <sz val="11"/>
        <color theme="1"/>
        <rFont val="Arial"/>
        <family val="2"/>
      </rPr>
      <t xml:space="preserve">
</t>
    </r>
    <r>
      <rPr>
        <sz val="6"/>
        <color theme="1"/>
        <rFont val="Arial"/>
        <family val="2"/>
      </rPr>
      <t>(SELECCIONE UNA OPCIÓN)</t>
    </r>
  </si>
  <si>
    <t>En el periodo sujeto de evaluación (mayo - septiembre de 2021), se identificaron archivos en PDF, además de correos electrónicos.
De lo anterior, se identificó que la OAP remitió la información organizadamente y cumple con la actividad definida para el control respecto de "revisarán  que la información cumpla con los criterios como veracidad, oportunidad y calidad", toda vez que se identificó revisión de los reportes de politica de seguridad digital, política de servicio al ciudadano y del documento proyecto código de integridad.</t>
  </si>
  <si>
    <t>El control esta diseñado de manera compartida con los directivos; por lo tanto, no esta bajo responsabilidad del proceso.
La periodicidad del control registrada en el mapa de riesgos es semestral; no obstante,  para la adecuada comunicación, oportunidad e importancia de las actividades desempeñadas por los enlaces de los procesos es relevante que los perfiles y responsabilidades se definan al inicio de la vigencia para elegir personal idóneo que pueda ejecutar las actividades adecuadamente durante la vigencia.</t>
  </si>
  <si>
    <t>No aplica</t>
  </si>
  <si>
    <t>No se identificaron observaciones ni recomendaciones.</t>
  </si>
  <si>
    <t>Complementar en la redacción del control la evidencia que permite el rastro de la ejecución del mismo.</t>
  </si>
  <si>
    <t>En el periodo sujeto de evaluación (mayo - septiembre de 2021), se identificaron las siguientes evidencias que soportan el cumplimiento del control:
* Correo electrónico del 25 de agosto de 2021 a la jefe OAP con la encuesta aplicada y respondida por 25 colaboradores, informando que el porcentaje de respuestas correctas fue de 83%.
*Resultados en formato PDF impreso del aplicativo Forms, respecto de la primera encuesta de conocimientos sobre instrumentos y sistemas de gestión de la umv-2021.</t>
  </si>
  <si>
    <t xml:space="preserve">Aunque la evidencia de la ejecución del control fue suministrada, se observó que no se efectuó monitoreo al control, dado que no esta registrado en el formato DESI-FM-019  Monitoreo al Mapa de Riesgos por Proceso.
La enlace explica que en el formato no se incluyen los controles que tengan una periodicidad superior a 1 trimestre, pero se identificó que el control esta diseñado para ejecutarse trimestralmente. </t>
  </si>
  <si>
    <t>En el periodo sujeto de evaluación (mayo- septiembre de 2021), se identificó la siguiente evidencia que soportan el cumplimiento del control:
• Dos correos electrónicos del 12 de agosto de 2021 donde la OAP indicó el resultado de las evaluaciones realizadas a integrantes de los proyectos de inversión 7858, 7903, 7859 y 7860.
* en los correos se identifica que estan adjuntos el resultado de las evaluaciones realizadas y el puntaje obtenido superior en todos lso casos al 70%.</t>
  </si>
  <si>
    <t>En el periodo sujeto de evaluación (mayo - septiembre de 2021), se identificó un archivo en Word que soporta el cumplimiento del control de los meses en evaluación.</t>
  </si>
  <si>
    <r>
      <t xml:space="preserve">El proceso suministró a la OCI 1) 1 pantallazo (en medio físico) de la base de datos del Plan de Adquisiciones; y, 2) 1 copia en físico de la planilla utilizada para registrar los Certificados de Disponibilidad Presupuestal CDP devueltos; no obstante, no se identificó evidencia de la acción descrita en el control </t>
    </r>
    <r>
      <rPr>
        <i/>
        <sz val="14"/>
        <color theme="1"/>
        <rFont val="Arial"/>
        <family val="2"/>
      </rPr>
      <t>"la Jefe Oficina de Planeación solicita el cumplimiento del procedimiento para la consolidación y modificación del Plan de Adquisiciones establecido en el manual de contratación".</t>
    </r>
    <r>
      <rPr>
        <sz val="14"/>
        <color theme="1"/>
        <rFont val="Arial"/>
        <family val="2"/>
      </rPr>
      <t xml:space="preserve">  
Se precisa que el responsable del control, en este caso, la Jefe OAP, no estuvo presente en la evaluación.</t>
    </r>
  </si>
  <si>
    <t>De los soportes verificados como parte del cumplimiento de los 4 controles asociados a 2 riesgos, se identificaron los siguientes resultados:
* La eficacia de 4 de los 4 controles es adecuada porque se ejecuta como fue diseñado
* La eficiencia en 4 de los 4 controles es adecuada porque su propósito es prevenir y/o detectar la mitigación de los riesgos.</t>
  </si>
  <si>
    <t>HOJA 4. EVALUACIÓN DE LA SOLIDEZ DEL CONTROL</t>
  </si>
  <si>
    <t>FECHA</t>
  </si>
  <si>
    <t>MEDICIÓN DE LA SOLIDEZ DE LOS CONTROLES</t>
  </si>
  <si>
    <r>
      <t xml:space="preserve">SOLIDEZ DEL CONTROL
MATRIZ DEL PROCESO
</t>
    </r>
    <r>
      <rPr>
        <sz val="6"/>
        <color theme="1"/>
        <rFont val="Arial"/>
        <family val="2"/>
      </rPr>
      <t>(SELECCIONE UNA OPCIÓN)</t>
    </r>
  </si>
  <si>
    <t>SOLIDEZ DEL CONTROL 
(EVALUADA POR OCI)</t>
  </si>
  <si>
    <r>
      <t xml:space="preserve">EFECTO EN MATRIZ DE RIESGO - RESIDUAL
MATRIZ DEL PROCESO
</t>
    </r>
    <r>
      <rPr>
        <sz val="6"/>
        <color theme="1"/>
        <rFont val="Arial"/>
        <family val="2"/>
      </rPr>
      <t>(SELECCIONE UNA OPCIÓN)</t>
    </r>
  </si>
  <si>
    <t>EFECTO EN MATRIZ DE RIESGO - RESIDUAL
EVALUADA POR OCI</t>
  </si>
  <si>
    <t>OBSERVACIONES / 
RECOMENDACIONES</t>
  </si>
  <si>
    <t>FUERTE + FUERTE
FUERTE</t>
  </si>
  <si>
    <t>No se identificaron diferencias en la solidez del control registradas en la matriz del proceso y la evaluada por OCI</t>
  </si>
  <si>
    <t>MODERADO + FUERTE
MODERADO</t>
  </si>
  <si>
    <t>De la solidez evaluada a los 4 controles asociados a 2 riesgos, se identificó que el resultado de la solidez en los 4 controles reportados en la matriz de riesgos del proceso CEM Vs. la evaluada por OCI  es homogénea</t>
  </si>
  <si>
    <t>Nombre:</t>
  </si>
  <si>
    <t>Cargo o Rol:</t>
  </si>
  <si>
    <t>OBJETIVO DEL PROCESO</t>
  </si>
  <si>
    <t>Brindar las herramientas necesarias para definir la ruta estratégica que guiará la gestión institucional y la toma de decisiones de la alta dirección para mejorar los procesos y el uso de los recursos a partir de los resultados del seguimiento, en pro de satisfacer las necesidades de los grupos de valor y en el marco de la implementación del modelo de gestión pública.</t>
  </si>
  <si>
    <t>Proceso</t>
  </si>
  <si>
    <t>No. Riesgo</t>
  </si>
  <si>
    <t>Riesgo</t>
  </si>
  <si>
    <t>Descripción</t>
  </si>
  <si>
    <t>Tipo de riesgo</t>
  </si>
  <si>
    <t>Tipología de riesgos</t>
  </si>
  <si>
    <t>Activo de información</t>
  </si>
  <si>
    <t>Tipo de amenaza</t>
  </si>
  <si>
    <t>Amenaza</t>
  </si>
  <si>
    <t>Causa / vulnerabilidad</t>
  </si>
  <si>
    <t>Consecuencias</t>
  </si>
  <si>
    <t xml:space="preserve">CALIFICACIÓN DEL RIESGO </t>
  </si>
  <si>
    <t>EVALUACIÓN DEL RIESGO INHERENTE</t>
  </si>
  <si>
    <t>OPCIÓN DE MANEJO</t>
  </si>
  <si>
    <t>VERIFICACIÓN DE CONTROLES ESTABLECIDOS</t>
  </si>
  <si>
    <t>EVALUACIÓN DE  RIESGO RESIDUAL</t>
  </si>
  <si>
    <t>ACTIVIDADES DE CONTROL</t>
  </si>
  <si>
    <t>ACCIONES DE CONTINGENCIA</t>
  </si>
  <si>
    <t>PROBABILIDAD</t>
  </si>
  <si>
    <t xml:space="preserve">IMPACTO </t>
  </si>
  <si>
    <t>ZONA DE RIESGO</t>
  </si>
  <si>
    <t>DESCRIPCIÓN DE CONTROLES EXISTENTES</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</si>
  <si>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</si>
  <si>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</si>
  <si>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</si>
  <si>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</si>
  <si>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</si>
  <si>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</si>
  <si>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</si>
  <si>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PUNTAJE</t>
  </si>
  <si>
    <t>Evaluación del diseño del control</t>
  </si>
  <si>
    <t>El control se ejecuta de manera consistente por los responsables</t>
  </si>
  <si>
    <t>Solidez del control</t>
  </si>
  <si>
    <t>Solidez del conjunto de controles</t>
  </si>
  <si>
    <t>Controles ayudan a disminuir la probabilidad</t>
  </si>
  <si>
    <t>Controles ayudan a disminuir impacto</t>
  </si>
  <si>
    <t>CASILLAS A DISMINUIR</t>
  </si>
  <si>
    <t>ACTIVIDAD</t>
  </si>
  <si>
    <t>SOPORTE / PRODUCTO</t>
  </si>
  <si>
    <t>RESPONSABLE</t>
  </si>
  <si>
    <t>TIEMPO</t>
  </si>
  <si>
    <t>INDICADOR</t>
  </si>
  <si>
    <t>ACCIÓN</t>
  </si>
  <si>
    <t># Columnas en la matriz de riesgo que se desplaza en el eje de la probabilidad</t>
  </si>
  <si>
    <t># Columnas en la matriz de riesgo que se desplaza en el eje de impacto</t>
  </si>
  <si>
    <t>Direccionamiento estratégico e innovación</t>
  </si>
  <si>
    <t>En la consolidación y revisión de la información para la alta dirección existen factores como la carga laboral y el desconocimiento del que hacer institucional que pueden afectar la veracidad, oportunidad y pertinencia que genera una inadecuada toma de decisiones.</t>
  </si>
  <si>
    <t>Gestion</t>
  </si>
  <si>
    <t>Riesgos estratégicos</t>
  </si>
  <si>
    <t>NA</t>
  </si>
  <si>
    <t>Compromiso_de_la_informacion</t>
  </si>
  <si>
    <r>
      <t xml:space="preserve">La información entregada por los procesos </t>
    </r>
    <r>
      <rPr>
        <sz val="9"/>
        <color rgb="FF0070C0"/>
        <rFont val="Arial"/>
        <family val="2"/>
      </rPr>
      <t>,o de las dependencia</t>
    </r>
    <r>
      <rPr>
        <sz val="9"/>
        <rFont val="Arial"/>
        <family val="2"/>
      </rPr>
      <t xml:space="preserve"> no se caracteriza por ser: veraz, oportuna y adecuada.</t>
    </r>
  </si>
  <si>
    <t>No tener  la información para la toma decisiones
Reprocesos
 Divulgación de información no  confiable a los grupos de valor</t>
  </si>
  <si>
    <t>Posible</t>
  </si>
  <si>
    <t>Reducir el riesgo</t>
  </si>
  <si>
    <r>
      <t>Cada vez que llega la información o los reportes de los procesos,</t>
    </r>
    <r>
      <rPr>
        <sz val="9"/>
        <color rgb="FF0070C0"/>
        <rFont val="Arial"/>
        <family val="2"/>
      </rPr>
      <t>o de las dependencias</t>
    </r>
    <r>
      <rPr>
        <sz val="9"/>
        <rFont val="Arial"/>
        <family val="2"/>
      </rPr>
      <t xml:space="preserve"> los profesionales designados por la jefe OAP revisaran que la información cumpla con los criterios como veracidad, oportunidad y calidad.  Como evidencia del control quedarán correo institucional, ORFEO y/o la herramienta correspondiente.
Si se identifica que tiene una inconsistencia se realizará  observación pertinente para su ajuste a través de correo institucional, ORFEO y/o la herramienta correspondiente.</t>
    </r>
  </si>
  <si>
    <t>Siempre se ejecuta</t>
  </si>
  <si>
    <t>Directamente</t>
  </si>
  <si>
    <t>Indirectamente</t>
  </si>
  <si>
    <t>Improbable</t>
  </si>
  <si>
    <t>Realizar mesas de trabajo con el personal responsable del reporte de la información para   enfatizar en el cumplimiento de las entregas y la necesidad de la confiabilidad de los datos.</t>
  </si>
  <si>
    <t>Actas de las mesas</t>
  </si>
  <si>
    <t>Personal designado por la jefe de la OAP</t>
  </si>
  <si>
    <t>Cuatrimestral</t>
  </si>
  <si>
    <t>Elaborar plan de mejoramiento y Adelantar mesas de socialización y apropiación del quehacer, procesos y procedimientos de la entidad.</t>
  </si>
  <si>
    <t>Acciones de mejoramiento y Mesas de socialización y divulgación</t>
  </si>
  <si>
    <t xml:space="preserve">Jefe Oficina Asesora de Planeación </t>
  </si>
  <si>
    <t>Cuando se presente</t>
  </si>
  <si>
    <t xml:space="preserve">Divulgar piezas gráficas sobre la importancia del reporte confiable y oportuno de la información. </t>
  </si>
  <si>
    <t>Piezas publicadas</t>
  </si>
  <si>
    <t>Bimensual</t>
  </si>
  <si>
    <t>Al viabilizar las necesidades que no están relacionadas con los objetivos y metas de los proyectos de inversión, se puede generar el incumpliendo de los mismos, ocasionando una indebida imputación presupuestal,asi como un mal ejercicio de programación y planeación.</t>
  </si>
  <si>
    <t>Riesgos gerenciales</t>
  </si>
  <si>
    <t xml:space="preserve">Desconocimiento de las gerencias de los proyectos de inversión en cuanto a los criterios para la  justificación de las necesidades a contratar relacionadas en los estudios previos </t>
  </si>
  <si>
    <t xml:space="preserve"> Incumplimiento de los objetivos y metas de los proyectos de inversión, ocasionando una indebida imputación presupuestal;posible  incumplimiento de las metas del Plan de Desarrollo Distrital y de la política de conservación de la infraestructura vial local. </t>
  </si>
  <si>
    <t>Rara vez</t>
  </si>
  <si>
    <t>Mayor</t>
  </si>
  <si>
    <t>Remitir e informar a los gerentes y enlaces de proyecto los resultados de la actividad sobre conocimiento de los proyectos de inversión.</t>
  </si>
  <si>
    <t>Correo electrónico</t>
  </si>
  <si>
    <t>Cuatro veces en el año</t>
  </si>
  <si>
    <t xml:space="preserve">Informar a la gerencia del proyecto y al proceso de gestión financiera que se expidio un certificado de disponibilidad presupuestal sin el aval de la Oficina Asesora de Planeación </t>
  </si>
  <si>
    <t>Anulación del certificado de disponibilidad presupuestal sin el aval de la Oficina Asesora de Planeación</t>
  </si>
  <si>
    <t>Jefe Oficina Asesora de Planeación</t>
  </si>
  <si>
    <t>En el momento de materialización del riesgo</t>
  </si>
  <si>
    <t>Divulgar piezas gráficas informativas sobre el estado de los proyectos de inversión.</t>
  </si>
  <si>
    <t>Piezas divulgadas</t>
  </si>
  <si>
    <t>Pérdida de disponibilidad</t>
  </si>
  <si>
    <t>Falta de un repositorio de respaldo de la información contenida en SISGESTION, por lo tanto, ante una eventual falla en el servicio, la entidad no contará con la disponibilidad de la información afectando el desarrollo de la gestión institucional.</t>
  </si>
  <si>
    <t>Seguridad_de_la_informacion</t>
  </si>
  <si>
    <t>Pérdida de la disponibilidad de los activos</t>
  </si>
  <si>
    <t>  Servicios de computación y comunicaciones: Intranet SISGESTIÓN</t>
  </si>
  <si>
    <t>Fallas_tecnicas</t>
  </si>
  <si>
    <t>Mal funcionamiento del equipo</t>
  </si>
  <si>
    <t>Desactualización de la carpeta compartida destinada como repositorio de la información documental de la entidad.</t>
  </si>
  <si>
    <t>Afectación en el desarrollo de la gestión institucional</t>
  </si>
  <si>
    <r>
      <t xml:space="preserve">El </t>
    </r>
    <r>
      <rPr>
        <sz val="9"/>
        <color rgb="FF0070C0"/>
        <rFont val="Arial"/>
        <family val="2"/>
      </rPr>
      <t>auxiliar admisnistrativo</t>
    </r>
    <r>
      <rPr>
        <sz val="9"/>
        <rFont val="Arial"/>
        <family val="2"/>
      </rPr>
      <t>, revisa trimestralmente la copia de seguridad suministrada por el web master, cotejandola contra la información divulgada mensualmente, donde se evidencie la trazabilidad de la información aprobada (vigente que se encuentra en SISGESTION), está se almacenará en el sharepoint, como evidencia del control quedarán los correos electrónicos o actas de reunión de la revision de la información.
En caso de identificar que la información esté incompleta, se solicitará a los responsables las correciones correspondientes y se subirá la información faltante a sisgestión y al sharepoint.</t>
    </r>
  </si>
  <si>
    <t>Menor</t>
  </si>
  <si>
    <t>Aceptar el riesgo</t>
  </si>
  <si>
    <t>Divulgar a través del correo electrónico de la entidad, la actualización de la información documental de los procesos.</t>
  </si>
  <si>
    <t>Jefe de la OAP</t>
  </si>
  <si>
    <t xml:space="preserve">Mensual </t>
  </si>
  <si>
    <t>Utilizar el Back Up realizado por el web master</t>
  </si>
  <si>
    <t>Back Up</t>
  </si>
  <si>
    <t xml:space="preserve">Falta de copias de seguridad permanentes que permitan generar un repositorio de respaldo de la información. </t>
  </si>
  <si>
    <r>
      <t>El (la) jefe de la Oficina Asesora de Planeación, solicita trimestralmente al web master  la copia de la Información en un Back-Up de la información de SISGESTIÓN, donde</t>
    </r>
    <r>
      <rPr>
        <sz val="9"/>
        <color rgb="FF0070C0"/>
        <rFont val="Arial"/>
        <family val="2"/>
      </rPr>
      <t xml:space="preserve"> el auxiliar admisnistrativo</t>
    </r>
    <r>
      <rPr>
        <sz val="9"/>
        <rFont val="Arial"/>
        <family val="2"/>
      </rPr>
      <t>, verificará que este completo. como evidencia del control quedarán actas de reunión o correos de la verificación del Back-Up, en el caso de idéntificar algún faltante de información se realiza el ajuste para completarlo.</t>
    </r>
  </si>
  <si>
    <t xml:space="preserve">Actualizar el listado maestro de documentos de los procesos </t>
  </si>
  <si>
    <t>Matriz de excel</t>
  </si>
  <si>
    <t>Noviembre</t>
  </si>
  <si>
    <t>Incumplimiento en los requerimientos de la dimensión de innovación y gestión del conocimiento en la Entidad</t>
  </si>
  <si>
    <t>En la evaluación de la dimensión de gestión del conocimiento de la entidad pueden existir factores como la falta de conocimiento sobre temas de innovación, fallas en la transmisión de ideas y conceptos entre las diferentes dependencias de la entidad y mala administración de la documentación sobre el tema, que afecten la calificación de el indice de desempeño  de la entidad bajo la dimensión 6 del MIPG</t>
  </si>
  <si>
    <t>Desconocimiento de los colaboradores de los conceptos relacionados con innovación y gestión del conocimiento.</t>
  </si>
  <si>
    <t xml:space="preserve">Incumplimiento de la estrategia para implementar la dimensión 6 del MIPG y bajos resultados en la evaluación de la gestión y desarrollo institucional. </t>
  </si>
  <si>
    <t>Los profesionales designados por el (la) jefe de la Oficina Asesora de Planeación, realizará una encuesta semestral sobre los conceptos relacionados con los temas tratados en las sensibilizaciones sobre Gestión del Conocimiento y la Innovación. Una vez los colaboradores hayan contestado la encuesta, la jefe de la OAP revisará los resultados. Como evidencia del control quedarán los correos electrónicos.
En caso que el resultado de la encuesta arroje un desconocimiento sobre los conceptos menor al 50% se procede a ampliar las socializaciones sobre el tema en la Entidad.</t>
  </si>
  <si>
    <t>Ajustar las actividades del plan de adecuación y sostenibilidad de  la dimensión de innovación y gestión del conocimiento de acuerdo a los resultados del FURAG y aautoelaciaciones</t>
  </si>
  <si>
    <t xml:space="preserve">Plan de adecuación y sostenibilidad </t>
  </si>
  <si>
    <t>Una semana maximo despues de la materialización delriesgo</t>
  </si>
  <si>
    <t xml:space="preserve">Desactualización de la documentación de los proyectos de innovación y gestión del conocimiento </t>
  </si>
  <si>
    <t xml:space="preserve">El (la) Jefe de la Oficina Asesora de Planeación, verificará cuatrimestralmente que el repositorio digital carpeta del servidor Z:\ de innovación y gestión del conocimiento de la entidad cuente con todos los documentos, informes, documentos de interés y evidencias del seguimiento de la implementación de la dimensión 6 del MIPG de acuerdo con el Plan de Acción, el Mapa de Riesgos y el Plan de Adecuación y sostenibilidad SIG-MIPG. Como evidencia del control quedarán los correos electrónicos.
En caso de que algún documento o evidencia no se halle en el repositorio, se solicitará por correo electrónico al personal designado que se complete el registro o se deje constancia de la falta de información. </t>
  </si>
  <si>
    <t>FORMATO DE MONITOREO AL MAPA DE RIESGOS POR PROCESO</t>
  </si>
  <si>
    <t>CÓDIGO: DESI-FM-019</t>
  </si>
  <si>
    <t>VERSIÓN: 4</t>
  </si>
  <si>
    <t>FECHA DE APLICACIÓN: JULIO 2019</t>
  </si>
  <si>
    <t xml:space="preserve">PROCESO </t>
  </si>
  <si>
    <t>SEPTIEMBRE</t>
  </si>
  <si>
    <t>PRESENTADO POR</t>
  </si>
  <si>
    <t>Jefe de la Oficina Asesora de Planeación</t>
  </si>
  <si>
    <t xml:space="preserve">LÍDERES DEL PROCESO </t>
  </si>
  <si>
    <t xml:space="preserve">OBJETIVO DEL PROCESO </t>
  </si>
  <si>
    <t xml:space="preserve">ALCANCE DEL PROCESO </t>
  </si>
  <si>
    <t xml:space="preserve">El proceso inicia con la formulación de la plataforma estratégica institucional, alineada al Plan de Desarrollo Distrital, con el fin de definir los lineamientos para la formulación de políticas, planes, programas, proyectos, estrategias de mejora e innovación, manuales e indicadores que permitan medir la gestión institucional y cumplir con las políticas y lineamientos del gobierno nacional y distrital. Finaliza con el seguimiento, consolidación, análisis y presentación de resultados como insumo para la toma de decisiones de la Alta Dirección. </t>
  </si>
  <si>
    <t>MONITOREO A LOS CONTROLES DEL MAPA DE RIESGO DEL PROCESO</t>
  </si>
  <si>
    <t>TIPO DE RIESGO</t>
  </si>
  <si>
    <t xml:space="preserve">CONTROL </t>
  </si>
  <si>
    <t>¿CUÁL ES LA HERRAMIENTA QUE UTILIZA?</t>
  </si>
  <si>
    <t>¿LA EVALUACIÓN DEL CONTROL ES LA ADECUADA?</t>
  </si>
  <si>
    <t>SUGERENCIAS OAP</t>
  </si>
  <si>
    <t>DISEÑO</t>
  </si>
  <si>
    <t xml:space="preserve">EJECUCIÓN </t>
  </si>
  <si>
    <t>1. Entrega de información no confiable, verás y oportuna para la toma de decisiones de la alta dirección</t>
  </si>
  <si>
    <t>gestión</t>
  </si>
  <si>
    <t>Cada vez que llega la información o los reportes de los procesos, o de las dependencias, los profesionales designados por la jefe OAP revisaran que la información cumpla con los criterios como veracidad, oportunidad y calidad.  Como evidencia del control quedarán correo institucional, ORFEO y/o la herramienta correspondiente.
Si se identifica que tiene una inconsistencia se realizará  observación pertinente para su ajuste a través de correo institucional, ORFEO y/o la herramienta correspondiente.</t>
  </si>
  <si>
    <t>correo institucional y Orfeo.</t>
  </si>
  <si>
    <r>
      <rPr>
        <b/>
        <sz val="14"/>
        <rFont val="Calibri"/>
        <family val="2"/>
        <scheme val="minor"/>
      </rPr>
      <t>1. ¿Existe un responsable asignado a la ejecución del control?</t>
    </r>
    <r>
      <rPr>
        <sz val="14"/>
        <rFont val="Calibri"/>
        <family val="2"/>
        <scheme val="minor"/>
      </rPr>
      <t xml:space="preserve"> Si, la Jefe de la OAP y los profesionales designados por la OAP para cada tema.
</t>
    </r>
    <r>
      <rPr>
        <b/>
        <sz val="14"/>
        <rFont val="Calibri"/>
        <family val="2"/>
        <scheme val="minor"/>
      </rPr>
      <t>2. ¿El responsable tiene la autoridad y adecuada segregación de funciones en la ejecución del control?</t>
    </r>
    <r>
      <rPr>
        <sz val="14"/>
        <rFont val="Calibri"/>
        <family val="2"/>
        <scheme val="minor"/>
      </rPr>
      <t xml:space="preserve"> Si es la jefe de la OAP.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cada vez que es remitida la información a la Oficina Asesora de Planeación.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Sí, se valida que la información cumpla con los criterios de veracidad, oportunidad y calidad previniendo que se materialice el riesgo.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es la información remitida por cada proceso validada por los líderes 
</t>
    </r>
    <r>
      <rPr>
        <b/>
        <sz val="14"/>
        <rFont val="Calibri"/>
        <family val="2"/>
        <scheme val="minor"/>
      </rPr>
      <t xml:space="preserve">6. ¿Las observaciones, desviaciones o diferencias identificadas como resultados de la ejecución del control son investigadas y resueltas de manera oportuna? </t>
    </r>
    <r>
      <rPr>
        <sz val="14"/>
        <rFont val="Calibri"/>
        <family val="2"/>
        <scheme val="minor"/>
      </rPr>
      <t xml:space="preserve">Sí, cuando se identifican observaciones en los reportes se genera la observación para que el proceso lo ajuste. como evidencia están los correos y la trazabilidad por medio de Orfeo.  
</t>
    </r>
    <r>
      <rPr>
        <b/>
        <sz val="14"/>
        <rFont val="Calibri"/>
        <family val="2"/>
        <scheme val="minor"/>
      </rPr>
      <t xml:space="preserve">7. ¿Se deja evidencia o rastro de la ejecución del control, que permita a cualquier tercero con la evidencia, llegar a la misma conclusión? </t>
    </r>
    <r>
      <rPr>
        <sz val="14"/>
        <rFont val="Calibri"/>
        <family val="2"/>
        <scheme val="minor"/>
      </rPr>
      <t>Si, como evidencia están los correos y la trazabilidad por medio de Orfeo.</t>
    </r>
  </si>
  <si>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t>
    </r>
    <r>
      <rPr>
        <sz val="14"/>
        <color theme="8" tint="-0.249977111117893"/>
        <rFont val="Calibri"/>
        <family val="2"/>
        <scheme val="minor"/>
      </rPr>
      <t xml:space="preserve"> 
</t>
    </r>
    <r>
      <rPr>
        <b/>
        <sz val="14"/>
        <rFont val="Calibri"/>
        <family val="2"/>
        <scheme val="minor"/>
      </rPr>
      <t>Evaluación del Control:</t>
    </r>
    <r>
      <rPr>
        <sz val="14"/>
        <rFont val="Calibri"/>
        <family val="2"/>
        <scheme val="minor"/>
      </rPr>
      <t xml:space="preserve">
La evaluación de los criterios es completa.</t>
    </r>
    <r>
      <rPr>
        <sz val="14"/>
        <color theme="8" tint="-0.249977111117893"/>
        <rFont val="Calibri"/>
        <family val="2"/>
        <scheme val="minor"/>
      </rPr>
      <t xml:space="preserve">
</t>
    </r>
    <r>
      <rPr>
        <b/>
        <sz val="14"/>
        <rFont val="Calibri"/>
        <family val="2"/>
        <scheme val="minor"/>
      </rPr>
      <t>Ejecución de control:</t>
    </r>
    <r>
      <rPr>
        <sz val="14"/>
        <rFont val="Calibri"/>
        <family val="2"/>
        <scheme val="minor"/>
      </rPr>
      <t xml:space="preserve">
Con los soporte allegados  correos con observaciones y se evidencia la ejecución del control.
Se observa que se organizó los soportes y de esta forma es fácil su revisión </t>
    </r>
  </si>
  <si>
    <t>correo institucional</t>
  </si>
  <si>
    <r>
      <t xml:space="preserve">"Si, el control cumple con las preguntas y obtiene un puntaje mayor o igual a 95 puntos.
</t>
    </r>
    <r>
      <rPr>
        <b/>
        <sz val="14"/>
        <rFont val="Calibri"/>
        <family val="2"/>
        <scheme val="minor"/>
      </rPr>
      <t>1. ¿Existe un responsable asignado a la ejecución del control?</t>
    </r>
    <r>
      <rPr>
        <sz val="14"/>
        <rFont val="Calibri"/>
        <family val="2"/>
        <scheme val="minor"/>
      </rPr>
      <t xml:space="preserve"> Si, la Jefe de la OAP y el profesional designado por la OAP para este tema.
</t>
    </r>
    <r>
      <rPr>
        <b/>
        <sz val="14"/>
        <rFont val="Calibri"/>
        <family val="2"/>
        <scheme val="minor"/>
      </rPr>
      <t>2. ¿El responsable tiene la autoridad y adecuada segregación de funciones en la ejecución del control?</t>
    </r>
    <r>
      <rPr>
        <sz val="14"/>
        <rFont val="Calibri"/>
        <family val="2"/>
        <scheme val="minor"/>
      </rPr>
      <t xml:space="preserve"> Si es la jefe de la OAP.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es oportuno porque se realiza cuatrimestralmente ayudando a verificar la apropiación de las herramientas de gestión de los personas que reportan.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Sí, buscan detectar que los enlaces tengan el conocimiento adecuado para generar los reportes.
</t>
    </r>
    <r>
      <rPr>
        <b/>
        <sz val="14"/>
        <rFont val="Calibri"/>
        <family val="2"/>
        <scheme val="minor"/>
      </rPr>
      <t xml:space="preserve">5. ¿La fuente de información que se utiliza en el desarrollo del control es información confiable que permita mitigar el riesgo? </t>
    </r>
    <r>
      <rPr>
        <sz val="14"/>
        <rFont val="Calibri"/>
        <family val="2"/>
        <scheme val="minor"/>
      </rPr>
      <t xml:space="preserve">Si, la información es generada por los enlaces del proceso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Sí, se verifica que se cumpla con el porcentaje mayor al 60% del conocimiento. Para el periodo de revisión se cumplió esta condición en la encuesta.
</t>
    </r>
    <r>
      <rPr>
        <b/>
        <sz val="14"/>
        <rFont val="Calibri"/>
        <family val="2"/>
        <scheme val="minor"/>
      </rPr>
      <t>7. ¿Se deja evidencia o rastro de la ejecución del control, que permita a cualquier tercero con la evidencia, llegar a la misma conclusión</t>
    </r>
    <r>
      <rPr>
        <sz val="14"/>
        <rFont val="Calibri"/>
        <family val="2"/>
        <scheme val="minor"/>
      </rPr>
      <t>? Si, como evidencia está los correo de remisión de la encuesta con su análisis.</t>
    </r>
  </si>
  <si>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Evaluación del Control:</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Con los soporte allegados correo institucional de verificación de los resultados de la encuesta e informe de la encuesta se evidencia la ejecución del control</t>
    </r>
  </si>
  <si>
    <t>2. Inadecuada viabilización de las necesidades de inversión.</t>
  </si>
  <si>
    <r>
      <t>El (la) Jefe de la Oficina Asesora de Planeación, establece mesas de trabajo trimestrales  con los equipos de trabajo designados por las gerencias de los proyectos y los colaboradores del proceso de contratación. 
En estas mesas se socializan y validar  los criterios mínimos (Que el proceso este asociado a las metas PDD y proyecto de inversión, componente, que la necesidad se encuentre contemplada en el PAA, que la necesidad este orientada al proyecto de inversión que lo va a financiar) a tener en cuenta para  justificar las necesidades de contratación requeridas por las gerencias de proyecto.</t>
    </r>
    <r>
      <rPr>
        <b/>
        <sz val="14"/>
        <rFont val="Calibri"/>
        <family val="2"/>
        <scheme val="minor"/>
      </rPr>
      <t xml:space="preserve"> Como evidencia queda los </t>
    </r>
    <r>
      <rPr>
        <sz val="14"/>
        <rFont val="Calibri"/>
        <family val="2"/>
        <scheme val="minor"/>
      </rPr>
      <t>resultados del Kahoot o la herramienta seleccionada para el ejercicio.
En el caso que los resultados sean igual o menor al 70% se brindará apoyo personalizado.</t>
    </r>
  </si>
  <si>
    <t>Mesas de trabajo a través de teams 
encuestas de forms</t>
  </si>
  <si>
    <r>
      <t xml:space="preserve">"Si, el control cumple con las preguntas y obtiene un puntaje mayor o igual a 95 puntos.
</t>
    </r>
    <r>
      <rPr>
        <b/>
        <sz val="14"/>
        <rFont val="Calibri"/>
        <family val="2"/>
        <scheme val="minor"/>
      </rPr>
      <t>1. ¿Existe un responsable asignado a la ejecución del control?</t>
    </r>
    <r>
      <rPr>
        <sz val="14"/>
        <rFont val="Calibri"/>
        <family val="2"/>
        <scheme val="minor"/>
      </rPr>
      <t xml:space="preserve"> Si, la Jefe de la OAP.
</t>
    </r>
    <r>
      <rPr>
        <b/>
        <sz val="14"/>
        <rFont val="Calibri"/>
        <family val="2"/>
        <scheme val="minor"/>
      </rPr>
      <t>2. ¿El responsable tiene la autoridad y adecuada segregación de funciones en la ejecución del control?</t>
    </r>
    <r>
      <rPr>
        <sz val="14"/>
        <rFont val="Calibri"/>
        <family val="2"/>
        <scheme val="minor"/>
      </rPr>
      <t xml:space="preserve"> Si es la jefe de la OAP.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Sí, las mesas se realizan trimestralmente.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Sí, buscan detectar que los enlaces de proyecto apropien el tema y tengan en cuenta la información socializada al momento de generar procesos contractuales y reportes.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proviene de la misma Oficina Asesora de Planeación.
</t>
    </r>
    <r>
      <rPr>
        <b/>
        <sz val="14"/>
        <rFont val="Calibri"/>
        <family val="2"/>
        <scheme val="minor"/>
      </rPr>
      <t xml:space="preserve">6. ¿Las observaciones, desviaciones o diferencias identificadas como resultados de la ejecución del control son investigadas y resueltas de manera oportuna? </t>
    </r>
    <r>
      <rPr>
        <sz val="14"/>
        <rFont val="Calibri"/>
        <family val="2"/>
        <scheme val="minor"/>
      </rPr>
      <t xml:space="preserve">Sí, se verificó que los enlaces superaran el umbral especificado de conocimientos sobre los proyectos y su gestión, por encima del 70%.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como evidencia están las actas de reunión, las presentaciones y los resultados de la encuesta aplicada a los encales de proyectos después de haber socializado la información. </t>
    </r>
    <r>
      <rPr>
        <sz val="14"/>
        <color rgb="FF7030A0"/>
        <rFont val="Calibri"/>
        <family val="2"/>
        <scheme val="minor"/>
      </rPr>
      <t>revisar la  respuesta con lo que se coloco en la carpeta de este contr</t>
    </r>
    <r>
      <rPr>
        <sz val="14"/>
        <rFont val="Calibri"/>
        <family val="2"/>
        <scheme val="minor"/>
      </rPr>
      <t xml:space="preserve">ol </t>
    </r>
  </si>
  <si>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Evaluación del Control:</t>
    </r>
    <r>
      <rPr>
        <sz val="14"/>
        <rFont val="Calibri"/>
        <family val="2"/>
        <scheme val="minor"/>
      </rPr>
      <t xml:space="preserve">
La evaluación de los criterios es completa. revisar observación en morado 
</t>
    </r>
    <r>
      <rPr>
        <b/>
        <sz val="14"/>
        <rFont val="Calibri"/>
        <family val="2"/>
        <scheme val="minor"/>
      </rPr>
      <t>Ejecución de control:</t>
    </r>
    <r>
      <rPr>
        <sz val="14"/>
        <rFont val="Calibri"/>
        <family val="2"/>
        <scheme val="minor"/>
      </rPr>
      <t xml:space="preserve">
Con los soporte allegados -Píldoras de los proyectos de inversión,   y Correos de la Remisión de los resultados de la evaluación</t>
    </r>
  </si>
  <si>
    <r>
      <t>El profesional designado por  el jefe de el (la) Oficina Asesora de Planeación; cada vez que recibe una solicitud de CDP y/o estudios previos, verifica que la necesidad esté incluida dentro del Plan de Adquisiciones y cumplan con los componentes mínimos de los proyectos de inversión (Que el proceso este asociado a las metas PDD y proyecto de inversión, componente, que la necesidad se encuentre contemplada en el PAA, que la necesidad este orientada al proyecto de inversión que lo va a financiar)</t>
    </r>
    <r>
      <rPr>
        <b/>
        <sz val="14"/>
        <rFont val="Calibri"/>
        <family val="2"/>
        <scheme val="minor"/>
      </rPr>
      <t>. Como evidencia del control quedará la trazabilidad de la aprobación del CDP  en el ORFEO</t>
    </r>
    <r>
      <rPr>
        <sz val="14"/>
        <rFont val="Calibri"/>
        <family val="2"/>
        <scheme val="minor"/>
      </rPr>
      <t>. 
En caso de encontrar inconsistencias, se devuelve al solicitante para sus ajustes respectivos, a través del sistema de correspondencia de la entidad - ORFEO.</t>
    </r>
  </si>
  <si>
    <t>Orfeo</t>
  </si>
  <si>
    <r>
      <t xml:space="preserve">"Si, el control cumple con las preguntas y obtiene un puntaje mayor o igual a 95 puntos.
</t>
    </r>
    <r>
      <rPr>
        <b/>
        <sz val="14"/>
        <rFont val="Calibri"/>
        <family val="2"/>
        <scheme val="minor"/>
      </rPr>
      <t xml:space="preserve">1. ¿Existe un responsable asignado a la ejecución del control? </t>
    </r>
    <r>
      <rPr>
        <sz val="14"/>
        <rFont val="Calibri"/>
        <family val="2"/>
        <scheme val="minor"/>
      </rPr>
      <t xml:space="preserve">Si, el profesional designado por la jefe de la OAP y la jefe de la OAP.
</t>
    </r>
    <r>
      <rPr>
        <b/>
        <sz val="14"/>
        <rFont val="Calibri"/>
        <family val="2"/>
        <scheme val="minor"/>
      </rPr>
      <t xml:space="preserve">2. ¿El responsable tiene la autoridad y adecuada segregación de funciones en la ejecución del control? </t>
    </r>
    <r>
      <rPr>
        <sz val="14"/>
        <rFont val="Calibri"/>
        <family val="2"/>
        <scheme val="minor"/>
      </rPr>
      <t xml:space="preserve">Si, la jefe de la OAP.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Sí, se realiza cada vez que se remite para revisión y aprobación una solicitud de CDP.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Sí, este control busca validar y cotejar la información de tal manera que los CDPs estén conforme a la formulación de los proyectos, objetivos y metas de la Entidad.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proviene de los procesos y es validada por la Oficina asesora de Planeación.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en caso de identificar información que no cumpla con la formulación de los proyectos de inversión se genera la alerta a los encargados de la generación del proceso y a la jefe OAP.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como evidencia están los seguimientos en el sistema de correspondencia ORFEO y su historial sobre la revisión de cada uno de los CDPs tramitados con la OAP.</t>
    </r>
  </si>
  <si>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Evaluación del Control:</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Con los soporte allegados pantallazo del mes de mayo, junio, julio y agosto se evidencia la  verificación de las solicitudes de CDP</t>
    </r>
  </si>
  <si>
    <t>3. Pérdida de disponibilidad</t>
  </si>
  <si>
    <t xml:space="preserve">Seguridad digital </t>
  </si>
  <si>
    <r>
      <t xml:space="preserve">El auxiliar administrativo, revisa </t>
    </r>
    <r>
      <rPr>
        <b/>
        <sz val="14"/>
        <rFont val="Calibri"/>
        <family val="2"/>
        <scheme val="minor"/>
      </rPr>
      <t>trimestralmente</t>
    </r>
    <r>
      <rPr>
        <sz val="14"/>
        <rFont val="Calibri"/>
        <family val="2"/>
        <scheme val="minor"/>
      </rPr>
      <t xml:space="preserve"> la copia de seguridad suministrada por el web master, cotejándola contra la información divulgada mensualmente, donde se evidencie la trazabilidad de la información aprobada (vigente que se encuentra en SISGESTION), está se almacenará en el SharePoint, </t>
    </r>
    <r>
      <rPr>
        <b/>
        <sz val="14"/>
        <rFont val="Calibri"/>
        <family val="2"/>
        <scheme val="minor"/>
      </rPr>
      <t>como evidencia del control quedarán los correos electrónicos o actas de reunión de la revisión de la información.</t>
    </r>
    <r>
      <rPr>
        <sz val="14"/>
        <rFont val="Calibri"/>
        <family val="2"/>
        <scheme val="minor"/>
      </rPr>
      <t xml:space="preserve">
En caso de identificar que la información esté incompleta, se solicitará a los responsables las correcciones correspondientes y se subirá la información faltante a sisgestión y al SharePoint.</t>
    </r>
  </si>
  <si>
    <t>Correos electrónicos y actas de reunión</t>
  </si>
  <si>
    <r>
      <t xml:space="preserve">"Si, el control cumple con las preguntas y obtiene un puntaje mayor o igual a 95 puntos.
</t>
    </r>
    <r>
      <rPr>
        <b/>
        <sz val="14"/>
        <rFont val="Calibri"/>
        <family val="2"/>
        <scheme val="minor"/>
      </rPr>
      <t>1. ¿Existe un responsable asignado a la ejecución del control?</t>
    </r>
    <r>
      <rPr>
        <sz val="14"/>
        <rFont val="Calibri"/>
        <family val="2"/>
        <scheme val="minor"/>
      </rPr>
      <t xml:space="preserve"> Si, el auxiliar administrativo.
</t>
    </r>
    <r>
      <rPr>
        <b/>
        <sz val="14"/>
        <rFont val="Calibri"/>
        <family val="2"/>
        <scheme val="minor"/>
      </rPr>
      <t xml:space="preserve">2. ¿El responsable tiene la autoridad y adecuada segregación de funciones en la ejecución del control? </t>
    </r>
    <r>
      <rPr>
        <sz val="14"/>
        <rFont val="Calibri"/>
        <family val="2"/>
        <scheme val="minor"/>
      </rPr>
      <t xml:space="preserve"> Si, el auxiliar administrativo.
</t>
    </r>
    <r>
      <rPr>
        <b/>
        <sz val="14"/>
        <rFont val="Calibri"/>
        <family val="2"/>
        <scheme val="minor"/>
      </rPr>
      <t xml:space="preserve">3. ¿La oportunidad en que se ejecuta el control ayuda a prevenir la mitigación del riesgo o a detectar la materialización del riesgo de manera oportuna? </t>
    </r>
    <r>
      <rPr>
        <sz val="14"/>
        <rFont val="Calibri"/>
        <family val="2"/>
        <scheme val="minor"/>
      </rPr>
      <t xml:space="preserve">Si, se busca verificar lo que está cargado en el sistema sisgestión con relación a las actualizaciones documentales que se han socializado por correo electrónico.
</t>
    </r>
    <r>
      <rPr>
        <b/>
        <sz val="14"/>
        <rFont val="Calibri"/>
        <family val="2"/>
        <scheme val="minor"/>
      </rPr>
      <t xml:space="preserve">4. ¿Las actividades que se desarrollan en el control realmente buscan por si sola prevenir o detectar las causas que pueden dar origen al riesgo, ejemplo Verificar, Validar Cotejar, Comparar, Revisar, etc.? </t>
    </r>
    <r>
      <rPr>
        <sz val="14"/>
        <rFont val="Calibri"/>
        <family val="2"/>
        <scheme val="minor"/>
      </rPr>
      <t xml:space="preserve">Sí, este control busca validar y cotejar la información que está cargada en sisgestión versus las actualizaciones documentales socializadas.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proviene y es validada por la Oficina asesora de Planeación.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en caso de identificar información faltante se informa a la jefe OAP y a los profesionales designados para la gestión documental de los procesos.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como evidencia están los correos y </t>
    </r>
    <r>
      <rPr>
        <sz val="14"/>
        <color rgb="FF7030A0"/>
        <rFont val="Calibri"/>
        <family val="2"/>
        <scheme val="minor"/>
      </rPr>
      <t xml:space="preserve">actas </t>
    </r>
    <r>
      <rPr>
        <sz val="14"/>
        <rFont val="Calibri"/>
        <family val="2"/>
        <scheme val="minor"/>
      </rPr>
      <t>de reunión de validación de la información.</t>
    </r>
  </si>
  <si>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Evaluación del Control:</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Con los soporte allegados grabación y listado de asistencia de reunión y correo se evidencia la ejecución del control</t>
    </r>
  </si>
  <si>
    <r>
      <t xml:space="preserve">El (la) jefe de la Oficina Asesora de Planeación, solicita </t>
    </r>
    <r>
      <rPr>
        <b/>
        <sz val="14"/>
        <rFont val="Calibri"/>
        <family val="2"/>
        <scheme val="minor"/>
      </rPr>
      <t>trimestralmente</t>
    </r>
    <r>
      <rPr>
        <sz val="14"/>
        <rFont val="Calibri"/>
        <family val="2"/>
        <scheme val="minor"/>
      </rPr>
      <t xml:space="preserve"> al web master  la copia de la Información en un Back-Up de la información de SISGESTIÓN, donde el auxiliar administrativo, verificará que este completo. </t>
    </r>
    <r>
      <rPr>
        <b/>
        <sz val="14"/>
        <rFont val="Calibri"/>
        <family val="2"/>
        <scheme val="minor"/>
      </rPr>
      <t>Como evidencia del control quedarán actas de reunión o correo</t>
    </r>
    <r>
      <rPr>
        <sz val="14"/>
        <rFont val="Calibri"/>
        <family val="2"/>
        <scheme val="minor"/>
      </rPr>
      <t>s de la verificación del Back-Up, en el caso de identificar algún faltante de información se realiza el ajuste para completarlo.</t>
    </r>
  </si>
  <si>
    <r>
      <t xml:space="preserve">"""Si, el control cumple con las preguntas y obtiene un puntaje mayor o igual a 95 puntos.
</t>
    </r>
    <r>
      <rPr>
        <b/>
        <sz val="14"/>
        <rFont val="Calibri"/>
        <family val="2"/>
        <scheme val="minor"/>
      </rPr>
      <t>1. ¿Existe un responsable asignado a la ejecución del control?</t>
    </r>
    <r>
      <rPr>
        <sz val="14"/>
        <rFont val="Calibri"/>
        <family val="2"/>
        <scheme val="minor"/>
      </rPr>
      <t xml:space="preserve"> Si, el auxiliar administrativo.
</t>
    </r>
    <r>
      <rPr>
        <b/>
        <sz val="14"/>
        <rFont val="Calibri"/>
        <family val="2"/>
        <scheme val="minor"/>
      </rPr>
      <t xml:space="preserve">2. ¿El responsable tiene la autoridad y adecuada segregación de funciones en la ejecución del control? </t>
    </r>
    <r>
      <rPr>
        <sz val="14"/>
        <rFont val="Calibri"/>
        <family val="2"/>
        <scheme val="minor"/>
      </rPr>
      <t xml:space="preserve"> Si, el auxiliar administrativo.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Si, se busca verificar lo que está cargado en el sistema sisgestión con relación a las actualizaciones documentales que se han socializado por correo electrónico.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Sí, este control busca validar y cotejar la información que está cargada en sisgestión versus las actualizaciones documentales socializadas.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proviene y es validada por la Oficina asesora de Planeación.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en caso de identificar información faltante se informa a la jefe OAP y a los profesionales designados para la gestión documental de los procesos.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como evidencia están los correos </t>
    </r>
    <r>
      <rPr>
        <sz val="14"/>
        <color rgb="FF7030A0"/>
        <rFont val="Calibri"/>
        <family val="2"/>
        <scheme val="minor"/>
      </rPr>
      <t>y actas</t>
    </r>
    <r>
      <rPr>
        <sz val="14"/>
        <rFont val="Calibri"/>
        <family val="2"/>
        <scheme val="minor"/>
      </rPr>
      <t xml:space="preserve"> de reunión de validación de la información."			</t>
    </r>
  </si>
  <si>
    <t>4. Incumplimiento en los requerimientos de la dimensión de innovación y gestión del conocimiento en la Entidad</t>
  </si>
  <si>
    <r>
      <t xml:space="preserve">Los profesionales designados por el (la) jefe de la Oficina Asesora de Planeación, realizará una </t>
    </r>
    <r>
      <rPr>
        <b/>
        <sz val="14"/>
        <rFont val="Calibri"/>
        <family val="2"/>
        <scheme val="minor"/>
      </rPr>
      <t>encuesta</t>
    </r>
    <r>
      <rPr>
        <sz val="14"/>
        <rFont val="Calibri"/>
        <family val="2"/>
        <scheme val="minor"/>
      </rPr>
      <t xml:space="preserve"> semestral sobre los conceptos relacionados con los temas tratados en las sensibilizaciones sobre Gestión del Conocimiento y la Innovación. Una vez los colaboradores hayan contestado la encuesta, la jefe de la OAP revisará los resultados.</t>
    </r>
    <r>
      <rPr>
        <b/>
        <sz val="14"/>
        <rFont val="Calibri"/>
        <family val="2"/>
        <scheme val="minor"/>
      </rPr>
      <t xml:space="preserve"> Como evidencia del control quedarán los correos</t>
    </r>
    <r>
      <rPr>
        <sz val="14"/>
        <rFont val="Calibri"/>
        <family val="2"/>
        <scheme val="minor"/>
      </rPr>
      <t xml:space="preserve"> electrónicos.
En caso que el resultado de la encuesta arroje un desconocimiento sobre los conceptos menor al 50% se procede a ampliar las socializaciones sobre el tema en la Entidad.</t>
    </r>
  </si>
  <si>
    <r>
      <t xml:space="preserve">"""Si, el control cumple con las preguntas y obtiene un puntaje mayor o igual a 95 puntos.
</t>
    </r>
    <r>
      <rPr>
        <b/>
        <sz val="14"/>
        <rFont val="Calibri"/>
        <family val="2"/>
        <scheme val="minor"/>
      </rPr>
      <t xml:space="preserve">1. ¿Existe un responsable asignado a la ejecución del control? </t>
    </r>
    <r>
      <rPr>
        <sz val="14"/>
        <rFont val="Calibri"/>
        <family val="2"/>
        <scheme val="minor"/>
      </rPr>
      <t xml:space="preserve">Si, el profesional designado para la tera y la jefe OAP.
</t>
    </r>
    <r>
      <rPr>
        <b/>
        <sz val="14"/>
        <rFont val="Calibri"/>
        <family val="2"/>
        <scheme val="minor"/>
      </rPr>
      <t>2. ¿El responsable tiene la autoridad y adecuada segregación de funciones en la ejecución del control?</t>
    </r>
    <r>
      <rPr>
        <sz val="14"/>
        <rFont val="Calibri"/>
        <family val="2"/>
        <scheme val="minor"/>
      </rPr>
      <t xml:space="preserve">  Si, el profesional designado para la</t>
    </r>
    <r>
      <rPr>
        <sz val="14"/>
        <color rgb="FF7030A0"/>
        <rFont val="Calibri"/>
        <family val="2"/>
        <scheme val="minor"/>
      </rPr>
      <t xml:space="preserve"> tera</t>
    </r>
    <r>
      <rPr>
        <sz val="14"/>
        <rFont val="Calibri"/>
        <family val="2"/>
        <scheme val="minor"/>
      </rPr>
      <t xml:space="preserve"> y la jefe OAP.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Si, el control se realiza de manera </t>
    </r>
    <r>
      <rPr>
        <sz val="14"/>
        <color rgb="FF7030A0"/>
        <rFont val="Calibri"/>
        <family val="2"/>
        <scheme val="minor"/>
      </rPr>
      <t>semestral.</t>
    </r>
    <r>
      <rPr>
        <sz val="14"/>
        <rFont val="Calibri"/>
        <family val="2"/>
        <scheme val="minor"/>
      </rPr>
      <t xml:space="preserve">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Sí, este control busca verificar que los colaboradores encuestados cuentan con los conocimientos básicos sobre la dimensión 6 del MIPG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proviene y es validada por la Oficina asesora de Planeación.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en caso de identificar  que el nivel de conocimiento es demasiado bajo se deben tomar acciones de socialización de los conocimientos.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como evidencia están los correos de remisión y alertas sobre este tema. ESTE CONTROL SE REALIZARÁ  A MITAD DE AÑO DE ACUERDO CON SU PROGRAMACIÓN.</t>
    </r>
  </si>
  <si>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Evaluación del Control:</t>
    </r>
    <r>
      <rPr>
        <sz val="14"/>
        <rFont val="Calibri"/>
        <family val="2"/>
        <scheme val="minor"/>
      </rPr>
      <t xml:space="preserve">
La evaluación de los criterios es completa. revisar si con una periocidad semestral es oportuno para evitar la materialización de riesgo
</t>
    </r>
    <r>
      <rPr>
        <b/>
        <sz val="14"/>
        <rFont val="Calibri"/>
        <family val="2"/>
        <scheme val="minor"/>
      </rPr>
      <t>Ejecución de control:</t>
    </r>
    <r>
      <rPr>
        <sz val="14"/>
        <rFont val="Calibri"/>
        <family val="2"/>
        <scheme val="minor"/>
      </rPr>
      <t xml:space="preserve">
Con los soporte allegados el correo de revisión y encuesta  se evidencia la ejecución del control</t>
    </r>
  </si>
  <si>
    <r>
      <t xml:space="preserve">El (la) Jefe de la Oficina Asesora de Planeación, verificará cuatrimestralmente que el </t>
    </r>
    <r>
      <rPr>
        <b/>
        <sz val="14"/>
        <rFont val="Calibri"/>
        <family val="2"/>
        <scheme val="minor"/>
      </rPr>
      <t>repositorio</t>
    </r>
    <r>
      <rPr>
        <sz val="14"/>
        <rFont val="Calibri"/>
        <family val="2"/>
        <scheme val="minor"/>
      </rPr>
      <t xml:space="preserve"> digital carpeta del servidor Z:\ de innovación y gestión del conocimiento de la entidad cuente con todos los documentos, informes, documentos de interés y evidencias del seguimiento de la implementación de la dimensión 6 del MIPG de acuerdo con el Plan de Acción, el Mapa de Riesgos y el Plan de Adecuación y sostenibilidad SIG-MIPG</t>
    </r>
    <r>
      <rPr>
        <b/>
        <sz val="14"/>
        <rFont val="Calibri"/>
        <family val="2"/>
        <scheme val="minor"/>
      </rPr>
      <t>. Como evidencia del control quedarán los correos electrónicos.</t>
    </r>
    <r>
      <rPr>
        <sz val="14"/>
        <rFont val="Calibri"/>
        <family val="2"/>
        <scheme val="minor"/>
      </rPr>
      <t xml:space="preserve">
En caso de que algún documento o evidencia no se halle en el repositorio, se solicitará por correo electrónico al personal designado que se complete el registro o se deje constancia de la falta de información. </t>
    </r>
  </si>
  <si>
    <r>
      <t xml:space="preserve">Si, el control cumple con las preguntas y obtiene un puntaje mayor o igual a 95 puntos.
</t>
    </r>
    <r>
      <rPr>
        <b/>
        <sz val="14"/>
        <rFont val="Calibri"/>
        <family val="2"/>
        <scheme val="minor"/>
      </rPr>
      <t>1. ¿Existe un responsable asignado a la ejecución del control?</t>
    </r>
    <r>
      <rPr>
        <sz val="14"/>
        <rFont val="Calibri"/>
        <family val="2"/>
        <scheme val="minor"/>
      </rPr>
      <t xml:space="preserve"> Si, el profesional designado para la tarea y la jefe OAP.
</t>
    </r>
    <r>
      <rPr>
        <b/>
        <sz val="14"/>
        <rFont val="Calibri"/>
        <family val="2"/>
        <scheme val="minor"/>
      </rPr>
      <t xml:space="preserve">2. ¿El responsable tiene la autoridad y adecuada segregación de funciones en la ejecución del control? </t>
    </r>
    <r>
      <rPr>
        <sz val="14"/>
        <rFont val="Calibri"/>
        <family val="2"/>
        <scheme val="minor"/>
      </rPr>
      <t xml:space="preserve"> Si, el profesional designado para la tarea y la jefe OAP.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Si, el control se realiza de manera cuatrimestral.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Sí, este control busca verificar que los documentos que hacen parte del repositorio de la dimensión 6 de gestión del conocimiento y la innovación se encuentran completos.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proviene y es validada por la Oficina asesora de Planeación.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en caso de identificar  que hay faltantes o documentación pendiente se generan las alertas correspondientes.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como evidencia están los correos de remisión y respuesta a la verificación.			</t>
    </r>
  </si>
  <si>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Evaluación del Control:</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Con los soporte allegados el correo de revisión del repositorio se evidencia la ejecución del control</t>
    </r>
  </si>
  <si>
    <t>N° RIESGO</t>
  </si>
  <si>
    <t>ZONA DE RIESGO RESIDUAL</t>
  </si>
  <si>
    <t>ACTIVIDAD DEL CONTROL</t>
  </si>
  <si>
    <t>¿ESTA INCORPORADA EN EL PLAN DE ACCIÓN DEL PROCESO?</t>
  </si>
  <si>
    <t>RESPONSABLE (Nombre/
Dependencia)</t>
  </si>
  <si>
    <t xml:space="preserve">TIEMPO DE LA ACTIVIDAD  </t>
  </si>
  <si>
    <t xml:space="preserve">% DE CUMPLIMIENTO DEL PLAN A LA FECHA </t>
  </si>
  <si>
    <t xml:space="preserve">INDICADOR </t>
  </si>
  <si>
    <t>INDIQUE LAS EVIDENCIAS QUE  DEMUESTRAN LAS ACCIONES DE CONTROL</t>
  </si>
  <si>
    <t>Jefe OAP</t>
  </si>
  <si>
    <t>1 mesa realizada /1 mesa programada para el trimestre = 100%</t>
  </si>
  <si>
    <t>Se adjunta el listado de asistencia, de la mesa de trabajo realizada con los enlaces de los procesos el día 17 de agosto</t>
  </si>
  <si>
    <t>SE REALIZÓ LA ACTIVIDAD DE ACUERDO A LO PROGRAMADO</t>
  </si>
  <si>
    <t>2  piezas sobre el reporte confiable y oportuno / 2 piezas programadas para los 2 primeros bimestres= 100%</t>
  </si>
  <si>
    <t>Se adjuntan los dos correos masivos de socialización de las piezas del reporte oportuno</t>
  </si>
  <si>
    <t xml:space="preserve">Alto </t>
  </si>
  <si>
    <t>1 informe sobre resultados de actividad /1 informe programado para el primer cuatrimestre del año= 100%</t>
  </si>
  <si>
    <t>Se adjuntan los correos electrónicos donde se remite a los directivos los resultados de la evaluación sobre el conocimiento de proyectos.</t>
  </si>
  <si>
    <t>1 pieza de divulgación sobre el estado de los proyectos realizada / 1 pieza de divulgación programada= 100%</t>
  </si>
  <si>
    <t>Se remiten las piezas y los correos de divulgación que contienen las piezas gráficas sobre el estado de los proyectos de inversión</t>
  </si>
  <si>
    <t>Bajo</t>
  </si>
  <si>
    <t>Mensual</t>
  </si>
  <si>
    <t>Se realiza por demanda, no hay un número determinado de divulgaciones pues depende de las actualizaciones que se generen.</t>
  </si>
  <si>
    <t>Se remiten los correos informando las actualizaciones documentales</t>
  </si>
  <si>
    <t>No se ha cerrado</t>
  </si>
  <si>
    <t>No se ha cerrado el periodo de la actividad</t>
  </si>
  <si>
    <t>¿Qué dificultades como lideres de proceso han presentado respecto a la ejecución de los controles y actividades de control que han propuesto?</t>
  </si>
  <si>
    <t>No se han presentado dificultades en la ejecución de controles durante el periodo monitoreado</t>
  </si>
  <si>
    <t xml:space="preserve">PREGUNTAS </t>
  </si>
  <si>
    <t>1. ¿Existen nuevos eventos, actores o elementos en el contexto estratégico del proceso?  SI______ NO  X  ¿Cuáles?</t>
  </si>
  <si>
    <t>2. ¿Existen nuevos riesgos potenciales ? SI______ NO  X ¿Cuáles?</t>
  </si>
  <si>
    <t>3. ¿Se realizaron cambios en el Mapa de Riesgos del Proceso? SI______ NO  X ¿Cuáles?</t>
  </si>
  <si>
    <t>4. ¿Se ha materializado alguno de los riesgos del mapa de riesgos? SI______ NO  X</t>
  </si>
  <si>
    <t>Elaborado por:</t>
  </si>
  <si>
    <t>NOMBRE</t>
  </si>
  <si>
    <t>FIRMA</t>
  </si>
  <si>
    <t>Ángela Cristina Cifuentes Corredor</t>
  </si>
  <si>
    <t>Diana Marcela Del Pilar Reyes</t>
  </si>
  <si>
    <t>OBS. EVALUACIÓN RIESGOS IDENTIFICADOS</t>
  </si>
  <si>
    <t>OBS. DISEÑO CONTROL</t>
  </si>
  <si>
    <t>OBS. EVALUACION CONTROL</t>
  </si>
  <si>
    <t>La información entregada por los procesos no se caracteriza por ser: veraz, oportuna y adecuada.</t>
  </si>
  <si>
    <t>El profesional designado por la OAP remitirá al inicio de cada vigencia (primer trimestre del año) los lineamientos para el reporte de la información, además de los criterios de reporte. Una vez los responsables reporten la información, la jefe OAP revisará que la información cumpla con los criterios solicitados.
En el caso que se identifiquen desviaciones en la información, se debe remitir un comunicado solicitando los respectivos ajustes o justificaciones correspondientes.</t>
  </si>
  <si>
    <t xml:space="preserve">No requería mejoras.
</t>
  </si>
  <si>
    <t>No tuvo modificaciones porque en la pasada evaluación no hubo observaciones ni recomendaciones respecto del diseño del control.</t>
  </si>
  <si>
    <r>
      <t xml:space="preserve">El proceso remitió al inicio de la vigencia, 15 de febrero de 2019, los lineamientos para el reporte de la información a través del memorando 20191500012903; sin embargo, no se identificó evidencia de la acción descrita en el control: </t>
    </r>
    <r>
      <rPr>
        <i/>
        <sz val="12"/>
        <color theme="1"/>
        <rFont val="Arial"/>
        <family val="2"/>
      </rPr>
      <t xml:space="preserve">"Una vez los responsables reporten la información, la jefe OAP revisará que la información cumpla con los criterios solicitados" </t>
    </r>
    <r>
      <rPr>
        <sz val="12"/>
        <color theme="1"/>
        <rFont val="Arial"/>
        <family val="2"/>
      </rPr>
      <t xml:space="preserve">
Se precisa que el responsable del control, en este caso, la Jefe OAP, no estuvo presente en la evaluación.</t>
    </r>
  </si>
  <si>
    <t>El personal designado por  la  jefe de la Oficina Asesora de Planeación verifica que la información remitida por los enlaces sea veraz, cada vez que presenten un reporte de avance o la información que se requiera, si se identifica que tiene una inconsistencia se realizará la observación pertinente para su ajuste a través de correo institucional, ORFEO y/o la herramienta correspondiente.</t>
  </si>
  <si>
    <r>
      <t xml:space="preserve">1. EL riesgo puede llegar a afectar el cumplimiento del objetivo.  SI
2. Mejoró la redacción de la causa; a su vez, guarda relación con el control.
No obstante lo anterior, el control refiere a la acción de </t>
    </r>
    <r>
      <rPr>
        <i/>
        <sz val="12"/>
        <color theme="1"/>
        <rFont val="Arial"/>
        <family val="2"/>
      </rPr>
      <t xml:space="preserve">"verificar que la información remitida por los enlaces sea </t>
    </r>
    <r>
      <rPr>
        <i/>
        <u/>
        <sz val="12"/>
        <color theme="1"/>
        <rFont val="Arial"/>
        <family val="2"/>
      </rPr>
      <t>veraz"</t>
    </r>
    <r>
      <rPr>
        <sz val="12"/>
        <color theme="1"/>
        <rFont val="Arial"/>
        <family val="2"/>
      </rPr>
      <t>, y no se relacionan los criterios "</t>
    </r>
    <r>
      <rPr>
        <u/>
        <sz val="12"/>
        <color theme="1"/>
        <rFont val="Arial"/>
        <family val="2"/>
      </rPr>
      <t>adecuada</t>
    </r>
    <r>
      <rPr>
        <sz val="12"/>
        <color theme="1"/>
        <rFont val="Arial"/>
        <family val="2"/>
      </rPr>
      <t>" y "</t>
    </r>
    <r>
      <rPr>
        <u/>
        <sz val="12"/>
        <color theme="1"/>
        <rFont val="Arial"/>
        <family val="2"/>
      </rPr>
      <t>oportuna</t>
    </r>
    <r>
      <rPr>
        <sz val="12"/>
        <color theme="1"/>
        <rFont val="Arial"/>
        <family val="2"/>
      </rPr>
      <t xml:space="preserve">", descritos el riesgo y causa.
</t>
    </r>
    <r>
      <rPr>
        <b/>
        <sz val="12"/>
        <color theme="1"/>
        <rFont val="Arial"/>
        <family val="2"/>
      </rPr>
      <t>RECOMENDACIÓN:</t>
    </r>
    <r>
      <rPr>
        <sz val="12"/>
        <color theme="1"/>
        <rFont val="Arial"/>
        <family val="2"/>
      </rPr>
      <t xml:space="preserve">
1. Ajustar el control, relacionando los criterios de "adecuada" y "oportuna" descritos en el riesgo y causa.</t>
    </r>
  </si>
  <si>
    <t>El profesional designado por la OAP remitirá encuesta Cuatrimestral sobre conocimiento de instrumentos y sistemas de gestión. Una vez los enlaces o personal designado para el reporte de información,  respondan la encuesta , la jefe OAP revisará los resultados de la encuesta.
En el caso que se identifiquen en la calificación de la encuesta un porcentaje menor al 70% , se realizarán mesas mensuales de sensibilización sobre el Sistema de Gestión e instrumentos.</t>
  </si>
  <si>
    <t>La Jefe de la Oficina Asesora de Planeación establece mesas de trabajo para los meses de abril, julio, octubre y diciembre convocadas a través del correo institucional, con los equipos de trabajo designados por las gerencias de los proyectos y los colaboradores del proceso de contratación. En estas mesas se evalúan la compresión de los criterios presentados, y se revisa los resultados de la evaluación, en el caso que esta no supere el 70% se brindara apoyo personalizado.</t>
  </si>
  <si>
    <t>Se mejoró la redacción en el control y mitiga la causa asociada al riesgo identificado.</t>
  </si>
  <si>
    <t>La redacción del control mejoró y es acorde con las variables de diseño establecidas en la Guía DESI-DE-002-V4 para la administración del riesgo de gestión, corrupción y seguridad digital y el diseño de controles en entidades públicas, numeral 3.2.2 Valoración de los controles – diseño de controles</t>
  </si>
  <si>
    <t>El colaborador designado por la OAP; cada vez que se  recibe una solicitud de CDP y/o estudios previos, verifica que la necesidad esté incluida dentro del Plan de Adquisiciones y se cumpla con los demás criterios establecidos por la OAP. En caso de encontrar inconsistencias, se devuelve al solicitante para sus ajustes respectivos, a través del sistema de correspondencia de la entidad y/o del correo electrónico de los involucrados.</t>
  </si>
  <si>
    <r>
      <t xml:space="preserve">Se mejoró la redacción en el control y mitiga la causa asociada al riesgo identificado.
No obstante lo anterior, en la redacción del control no se especifican </t>
    </r>
    <r>
      <rPr>
        <i/>
        <sz val="12"/>
        <color theme="1"/>
        <rFont val="Arial"/>
        <family val="2"/>
      </rPr>
      <t>"los criterios establecidos por la OAP"</t>
    </r>
    <r>
      <rPr>
        <sz val="12"/>
        <color theme="1"/>
        <rFont val="Arial"/>
        <family val="2"/>
      </rPr>
      <t xml:space="preserve"> o la ubicación de los mismos, siendo necesario para verificar la evidencia.</t>
    </r>
  </si>
  <si>
    <r>
      <t xml:space="preserve">El proceso suministró a la OCI 1) 1 pantallazo (en medio físico) de la base de datos del Plan de Adquisiciones; y, 2) 1 copia en físico de la planilla utilizada para registrar los Certificados de Disponibilidad Presupuestal CDP devueltos; no obstante, no se identificó evidencia de la acción descrita en el control </t>
    </r>
    <r>
      <rPr>
        <i/>
        <sz val="12"/>
        <color theme="1"/>
        <rFont val="Arial"/>
        <family val="2"/>
      </rPr>
      <t>"la Jefe Oficina de Planeación solicita el cumplimiento del procedimiento para la consolidación y modificación del Plan de Adquisiciones establecido en el manual de contratación".</t>
    </r>
    <r>
      <rPr>
        <sz val="12"/>
        <color theme="1"/>
        <rFont val="Arial"/>
        <family val="2"/>
      </rPr>
      <t xml:space="preserve">  
Se precisa que el responsable del control, en este caso, la Jefe OAP, no estuvo presente en la evaluación.</t>
    </r>
  </si>
  <si>
    <t>Falta de conciencia en seguridad</t>
  </si>
  <si>
    <t>Los colaboradores de la OAP cuatrimestralmente almacenarán la información del proceso en el servidor y en la aplicación del correo SharePoint, donde el jefe de la Oficina Asesora de Planeación revisará que la información del proceso esté completa, en caso de identificar que falta información, solicitará al responsable que la suba  a través de correo electrónico.</t>
  </si>
  <si>
    <r>
      <t xml:space="preserve">1. La redacción el riesgo se mantuvo, toda vez que se siguen los ejemplos de la guía de riesgos, numeral 3.1 Análisis de riesgos, pág. 44.
2. La observación registrada en la anterior evaluación efectuada en junio de 2019 no fue tomada en cuenta, respecto de la causa </t>
    </r>
    <r>
      <rPr>
        <i/>
        <sz val="12"/>
        <color theme="1"/>
        <rFont val="Arial"/>
        <family val="2"/>
      </rPr>
      <t>"La falta de conciencia"</t>
    </r>
    <r>
      <rPr>
        <sz val="12"/>
        <color theme="1"/>
        <rFont val="Arial"/>
        <family val="2"/>
      </rPr>
      <t xml:space="preserve"> esta relacionada con la conducta de las personas, sobre el conocimiento de políticas y procesos en seguridad de información a través de capacitaciones u otro medio de aprendizaje conductual de gestión de conocimiento; por lo tanto, no guarda relación con el control </t>
    </r>
    <r>
      <rPr>
        <i/>
        <sz val="12"/>
        <color theme="1"/>
        <rFont val="Arial"/>
        <family val="2"/>
      </rPr>
      <t>"donde el jefe de la Oficina Asesora de Planeación revisará que la información del proceso esté completa"</t>
    </r>
    <r>
      <rPr>
        <sz val="12"/>
        <color theme="1"/>
        <rFont val="Arial"/>
        <family val="2"/>
      </rPr>
      <t xml:space="preserve">
</t>
    </r>
    <r>
      <rPr>
        <b/>
        <sz val="12"/>
        <color theme="1"/>
        <rFont val="Arial"/>
        <family val="2"/>
      </rPr>
      <t xml:space="preserve">RECOMENDACIONES. </t>
    </r>
    <r>
      <rPr>
        <sz val="12"/>
        <color theme="1"/>
        <rFont val="Arial"/>
        <family val="2"/>
      </rPr>
      <t xml:space="preserve">
Se reitera mejorar la redacción de la causa para armonizarla con la acción descrita en el control de </t>
    </r>
    <r>
      <rPr>
        <i/>
        <sz val="12"/>
        <color theme="1"/>
        <rFont val="Arial"/>
        <family val="2"/>
      </rPr>
      <t>"el jefe de la Oficina Asesora de Planeación revisará que la información del proceso esté completa"</t>
    </r>
    <r>
      <rPr>
        <sz val="12"/>
        <color theme="1"/>
        <rFont val="Arial"/>
        <family val="2"/>
      </rPr>
      <t>.</t>
    </r>
  </si>
  <si>
    <t>El control no tuvo mejoras, a partir de la recomendación realizada por OCI en la última evaluación.
Se reitera la recomendación reportada en la última evaluación respecto de  complementar el control con la evidencia generada en la acción "donde el jefe de la Oficina Asesora de Planeación revisará que la información del proceso esté completa".</t>
  </si>
  <si>
    <r>
      <t xml:space="preserve">El proceso suministró a la OCI un pantallazo de la información del proceso respaldada en la herramienta SharePoint y en el servidor; no obstante, no se identificó evidencia de la acción descrita en el control </t>
    </r>
    <r>
      <rPr>
        <i/>
        <sz val="12"/>
        <color theme="1"/>
        <rFont val="Arial"/>
        <family val="2"/>
      </rPr>
      <t>"donde el jefe de la Oficina Asesora de Planeación revisará que la información del proceso esté completa"</t>
    </r>
    <r>
      <rPr>
        <sz val="12"/>
        <color theme="1"/>
        <rFont val="Arial"/>
        <family val="2"/>
      </rPr>
      <t>.  
Se precisa que el responsable del control, en este caso, la Jefe OAP, no estuvo presente en la evaluación.</t>
    </r>
  </si>
  <si>
    <t>Falta de un ambiente alternativo que permita poner a disposición la consulta de información</t>
  </si>
  <si>
    <t>El jefe de la Oficina Asesora de Planeación solicita trimestralmente al web master  la copia de la Información en un Back-Up de la información de la  SISGESTIÓN, donde el personal designado por el jefe de la OAP verificará que este completo, en el caso de idéntica algún faltante de información se realiza el ajuste para completarlo.</t>
  </si>
  <si>
    <r>
      <t xml:space="preserve">1. La redacción el riesgo se mantuvo, toda vez que se siguen los ejemplos de la guía de riesgos, numeral 3.1 Análisis de riesgos, pág. 44.
2. La observación registrada en la anterior evaluación efectuada en junio de 2019 no fue tomada en cuenta, respecto de la causa </t>
    </r>
    <r>
      <rPr>
        <i/>
        <sz val="12"/>
        <color theme="1"/>
        <rFont val="Arial"/>
        <family val="2"/>
      </rPr>
      <t xml:space="preserve">"falta de un ambiente alternativo" </t>
    </r>
    <r>
      <rPr>
        <sz val="12"/>
        <color theme="1"/>
        <rFont val="Arial"/>
        <family val="2"/>
      </rPr>
      <t xml:space="preserve">esta asociada con un plan de emergencia que garantiza la disponibilidad en la consulta de la información en línea y el control esta relacionado con la generación de un backup trimestral.
</t>
    </r>
    <r>
      <rPr>
        <b/>
        <sz val="12"/>
        <color theme="1"/>
        <rFont val="Arial"/>
        <family val="2"/>
      </rPr>
      <t xml:space="preserve">RECOMENDACIONES. </t>
    </r>
    <r>
      <rPr>
        <sz val="12"/>
        <color theme="1"/>
        <rFont val="Arial"/>
        <family val="2"/>
      </rPr>
      <t xml:space="preserve">
Mejorar la redacción de la causa para armonizarla con la acción descrita en el control de "el personal designado por el jefe de la OAP verificará que este  completo ".</t>
    </r>
  </si>
  <si>
    <t>La calificación del diseño en el mapa de riesgos disminuyó, porque el criterio de evidencia fue calificado como "incompleto"
Se recomienda complementar el control con la evidencia generada en la acción de "donde el personal designado por el jefe de la OAP verificará que este completo".</t>
  </si>
  <si>
    <r>
      <t>El proceso suministró a la OCI un acta de reunión del 29 de marzo de 2019; no obstante, no se identificó evidencia de la acción descrita en el control "</t>
    </r>
    <r>
      <rPr>
        <i/>
        <sz val="12"/>
        <color theme="1"/>
        <rFont val="Arial"/>
        <family val="2"/>
      </rPr>
      <t xml:space="preserve">el personal designado por el jefe de la OAP verificará que este  completo" </t>
    </r>
    <r>
      <rPr>
        <sz val="12"/>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</si>
</sst>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84"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sz val="11"/>
      <color theme="1"/>
      <name val="Arial"/>
      <family val="2"/>
    </font>
    <font>
      <b/>
      <sz val="12"/>
      <color theme="1"/>
      <name val="Arial"/>
      <family val="2"/>
    </font>
    <font>
      <sz val="11"/>
      <name val="Arial"/>
      <family val="2"/>
    </font>
    <font>
      <sz val="12"/>
      <color theme="1"/>
      <name val="Arial"/>
      <family val="2"/>
    </font>
    <font>
      <sz val="14"/>
      <name val="Arial"/>
      <family val="2"/>
    </font>
    <font>
      <sz val="10"/>
      <name val="Arial"/>
      <family val="2"/>
    </font>
    <font>
      <sz val="14"/>
      <color theme="1"/>
      <name val="Arial"/>
      <family val="2"/>
    </font>
    <font>
      <sz val="14"/>
      <color rgb="FFC00000"/>
      <name val="Arial"/>
      <family val="2"/>
    </font>
    <font>
      <b/>
      <sz val="16"/>
      <color theme="1"/>
      <name val="Arial"/>
      <family val="2"/>
    </font>
    <font>
      <b/>
      <sz val="10"/>
      <name val="Arial"/>
      <family val="2"/>
    </font>
    <font>
      <i/>
      <sz val="10"/>
      <color theme="1"/>
      <name val="Arial"/>
      <family val="2"/>
    </font>
    <font>
      <b/>
      <sz val="11"/>
      <name val="Arial"/>
      <family val="2"/>
    </font>
    <font>
      <i/>
      <sz val="11"/>
      <name val="Arial"/>
      <family val="2"/>
    </font>
    <font>
      <b/>
      <sz val="12"/>
      <name val="Arial"/>
      <family val="2"/>
    </font>
    <font>
      <i/>
      <sz val="12"/>
      <name val="Arial"/>
      <family val="2"/>
    </font>
    <font>
      <i/>
      <sz val="12"/>
      <color theme="1"/>
      <name val="Arial"/>
      <family val="2"/>
    </font>
    <font>
      <b/>
      <sz val="18"/>
      <name val="Arial"/>
      <family val="2"/>
    </font>
    <font>
      <sz val="8"/>
      <name val="Calibri"/>
      <family val="2"/>
    </font>
    <font>
      <sz val="6"/>
      <color theme="1"/>
      <name val="Arial"/>
      <family val="2"/>
    </font>
    <font>
      <sz val="6"/>
      <name val="Arial"/>
      <family val="2"/>
    </font>
    <font>
      <i/>
      <sz val="14"/>
      <color theme="1"/>
      <name val="Arial"/>
      <family val="2"/>
    </font>
    <font>
      <sz val="14"/>
      <color rgb="FF002060"/>
      <name val="Arial"/>
      <family val="2"/>
    </font>
    <font>
      <b/>
      <u/>
      <sz val="11"/>
      <color theme="1"/>
      <name val="Arial"/>
      <family val="2"/>
    </font>
    <font>
      <sz val="14"/>
      <color rgb="FF7030A0"/>
      <name val="Arial"/>
      <family val="2"/>
    </font>
    <font>
      <sz val="14"/>
      <color rgb="FFFF0000"/>
      <name val="Arial"/>
      <family val="2"/>
    </font>
    <font>
      <sz val="12"/>
      <name val="Arial"/>
      <family val="2"/>
    </font>
    <font>
      <sz val="12"/>
      <color theme="1"/>
      <name val="Calibri"/>
      <family val="2"/>
      <scheme val="minor"/>
    </font>
    <font>
      <i/>
      <u/>
      <sz val="12"/>
      <color theme="1"/>
      <name val="Arial"/>
      <family val="2"/>
    </font>
    <font>
      <u/>
      <sz val="12"/>
      <color theme="1"/>
      <name val="Arial"/>
      <family val="2"/>
    </font>
    <font>
      <sz val="11"/>
      <color theme="0"/>
      <name val="Calibri"/>
      <family val="2"/>
      <scheme val="minor"/>
    </font>
    <font>
      <sz val="11"/>
      <color theme="0"/>
      <name val="Arial"/>
      <family val="2"/>
    </font>
    <font>
      <sz val="10"/>
      <color theme="0"/>
      <name val="Arial"/>
      <family val="2"/>
    </font>
    <font>
      <sz val="14"/>
      <color theme="0"/>
      <name val="Arial"/>
      <family val="2"/>
    </font>
    <font>
      <i/>
      <sz val="14"/>
      <color theme="0"/>
      <name val="Arial"/>
      <family val="2"/>
    </font>
    <font>
      <sz val="8"/>
      <color theme="0"/>
      <name val="Calibri"/>
      <family val="2"/>
    </font>
    <font>
      <sz val="12"/>
      <color theme="0"/>
      <name val="Arial"/>
      <family val="2"/>
    </font>
    <font>
      <b/>
      <sz val="11"/>
      <color theme="0"/>
      <name val="Arial"/>
      <family val="2"/>
    </font>
    <font>
      <i/>
      <sz val="11"/>
      <color theme="0"/>
      <name val="Arial"/>
      <family val="2"/>
    </font>
    <font>
      <b/>
      <sz val="10"/>
      <color theme="0"/>
      <name val="Arial"/>
      <family val="2"/>
    </font>
    <font>
      <b/>
      <sz val="18"/>
      <color theme="0"/>
      <name val="Arial"/>
      <family val="2"/>
    </font>
    <font>
      <b/>
      <sz val="12"/>
      <color theme="0"/>
      <name val="Arial"/>
      <family val="2"/>
    </font>
    <font>
      <b/>
      <sz val="16"/>
      <color theme="0"/>
      <name val="Arial"/>
      <family val="2"/>
    </font>
    <font>
      <b/>
      <sz val="14"/>
      <color theme="0"/>
      <name val="Arial"/>
      <family val="2"/>
    </font>
    <font>
      <sz val="8"/>
      <name val="Calibri"/>
      <family val="2"/>
      <scheme val="minor"/>
    </font>
    <font>
      <u/>
      <sz val="10"/>
      <color indexed="12"/>
      <name val="Arial"/>
      <family val="2"/>
    </font>
    <font>
      <sz val="8"/>
      <name val="Arial"/>
      <family val="2"/>
    </font>
    <font>
      <b/>
      <sz val="8"/>
      <name val="Arial"/>
      <family val="2"/>
    </font>
    <font>
      <b/>
      <sz val="9"/>
      <name val="Arial"/>
      <family val="2"/>
    </font>
    <font>
      <sz val="9"/>
      <name val="Arial"/>
      <family val="2"/>
    </font>
    <font>
      <sz val="9"/>
      <color theme="1" tint="0.249977111117893"/>
      <name val="Arial"/>
      <family val="2"/>
    </font>
    <font>
      <sz val="9"/>
      <color rgb="FF0070C0"/>
      <name val="Arial"/>
      <family val="2"/>
    </font>
    <font>
      <sz val="10"/>
      <color theme="1"/>
      <name val="Arial"/>
      <family val="2"/>
    </font>
    <font>
      <sz val="9"/>
      <color rgb="FF000000"/>
      <name val="Arial"/>
      <family val="2"/>
    </font>
    <font>
      <sz val="10"/>
      <name val="Calibri"/>
      <family val="2"/>
      <scheme val="minor"/>
    </font>
    <font>
      <sz val="14"/>
      <name val="Calibri"/>
      <family val="2"/>
      <scheme val="minor"/>
    </font>
    <font>
      <b/>
      <sz val="14"/>
      <name val="Calibri"/>
      <family val="2"/>
      <scheme val="minor"/>
    </font>
    <font>
      <b/>
      <sz val="14"/>
      <color theme="1"/>
      <name val="Calibri"/>
      <family val="2"/>
      <scheme val="minor"/>
    </font>
    <font>
      <sz val="8"/>
      <color rgb="FFFF0000"/>
      <name val="Calibri"/>
      <family val="2"/>
      <scheme val="minor"/>
    </font>
    <font>
      <sz val="10"/>
      <color rgb="FF000000"/>
      <name val="Arial"/>
      <family val="2"/>
    </font>
    <font>
      <b/>
      <sz val="16"/>
      <color theme="1"/>
      <name val="Calibri"/>
      <family val="2"/>
      <scheme val="minor"/>
    </font>
    <font>
      <sz val="16"/>
      <name val="Calibri"/>
      <family val="2"/>
      <scheme val="minor"/>
    </font>
    <font>
      <b/>
      <sz val="16"/>
      <name val="Calibri"/>
      <family val="2"/>
      <scheme val="minor"/>
    </font>
    <font>
      <sz val="16"/>
      <color theme="1"/>
      <name val="Calibri"/>
      <family val="2"/>
      <scheme val="minor"/>
    </font>
    <font>
      <sz val="16"/>
      <color rgb="FFFF0000"/>
      <name val="Calibri"/>
      <family val="2"/>
      <scheme val="minor"/>
    </font>
    <font>
      <sz val="14"/>
      <color rgb="FFFF0000"/>
      <name val="Calibri"/>
      <family val="2"/>
      <scheme val="minor"/>
    </font>
    <font>
      <b/>
      <i/>
      <sz val="14"/>
      <name val="Calibri"/>
      <family val="2"/>
      <scheme val="minor"/>
    </font>
    <font>
      <sz val="10"/>
      <color rgb="FFFF0000"/>
      <name val="Calibri"/>
      <family val="2"/>
      <scheme val="minor"/>
    </font>
    <font>
      <sz val="9"/>
      <color indexed="81"/>
      <name val="Tahoma"/>
      <family val="2"/>
    </font>
    <font>
      <b/>
      <sz val="8"/>
      <name val="Calibri"/>
      <family val="2"/>
      <scheme val="minor"/>
    </font>
    <font>
      <sz val="14"/>
      <color theme="8" tint="-0.249977111117893"/>
      <name val="Calibri"/>
      <family val="2"/>
      <scheme val="minor"/>
    </font>
    <font>
      <b/>
      <sz val="10"/>
      <name val="Calibri"/>
      <family val="2"/>
      <scheme val="minor"/>
    </font>
    <font>
      <sz val="14"/>
      <color rgb="FF7030A0"/>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rgb="FFFF0000"/>
        <bgColor indexed="64"/>
      </patternFill>
    </fill>
    <fill>
      <patternFill patternType="solid">
        <fgColor theme="7" tint="0.59999389629810485"/>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ouble">
        <color indexed="64"/>
      </right>
      <top style="thin">
        <color indexed="64"/>
      </top>
      <bottom style="thin">
        <color auto="1"/>
      </bottom>
      <diagonal/>
    </border>
    <border>
      <left style="thin">
        <color indexed="64"/>
      </left>
      <right style="double">
        <color indexed="64"/>
      </right>
      <top style="thin">
        <color indexed="64"/>
      </top>
      <bottom style="thin">
        <color indexed="64"/>
      </bottom>
      <diagonal/>
    </border>
    <border>
      <left style="dashed">
        <color indexed="64"/>
      </left>
      <right style="double">
        <color indexed="64"/>
      </right>
      <top style="dashed">
        <color indexed="64"/>
      </top>
      <bottom style="dashed">
        <color indexed="64"/>
      </bottom>
      <diagonal/>
    </border>
    <border>
      <left style="dashed">
        <color indexed="64"/>
      </left>
      <right/>
      <top style="thin">
        <color indexed="64"/>
      </top>
      <bottom style="dashed">
        <color indexed="64"/>
      </bottom>
      <diagonal/>
    </border>
    <border>
      <left style="thin">
        <color indexed="64"/>
      </left>
      <right style="dashed">
        <color indexed="64"/>
      </right>
      <top/>
      <bottom style="dashed">
        <color indexed="64"/>
      </bottom>
      <diagonal/>
    </border>
    <border>
      <left/>
      <right style="dashed">
        <color indexed="64"/>
      </right>
      <top/>
      <bottom style="dashed">
        <color indexed="64"/>
      </bottom>
      <diagonal/>
    </border>
    <border>
      <left style="thin">
        <color indexed="64"/>
      </left>
      <right style="thin">
        <color indexed="64"/>
      </right>
      <top style="medium">
        <color indexed="64"/>
      </top>
      <bottom style="thin">
        <color indexed="64"/>
      </bottom>
      <diagonal/>
    </border>
    <border>
      <left style="dashed">
        <color indexed="64"/>
      </left>
      <right style="thin">
        <color indexed="64"/>
      </right>
      <top/>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style="dashed">
        <color indexed="64"/>
      </left>
      <right style="thin">
        <color indexed="64"/>
      </right>
      <top/>
      <bottom style="dashed">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s>
  <cellStyleXfs count="6">
    <xf numFmtId="0" fontId="0" fillId="0" borderId="0"/>
    <xf numFmtId="9" fontId="7" fillId="0" borderId="0" applyFont="0" applyFill="0" applyBorder="0" applyAlignment="0" applyProtection="0"/>
    <xf numFmtId="0" fontId="17" fillId="0" borderId="0"/>
    <xf numFmtId="0" fontId="17" fillId="0" borderId="0"/>
    <xf numFmtId="0" fontId="56" fillId="0" borderId="0" applyNumberFormat="0" applyFill="0" applyBorder="0" applyAlignment="0" applyProtection="0">
      <alignment vertical="top"/>
      <protection locked="0"/>
    </xf>
    <xf numFmtId="164" fontId="7" fillId="0" borderId="0" applyFont="0" applyFill="0" applyBorder="0" applyAlignment="0" applyProtection="0"/>
  </cellStyleXfs>
  <cellXfs count="620">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9" fontId="0" fillId="7" borderId="1" xfId="1" applyFont="1" applyFill="1" applyBorder="1" applyAlignment="1">
      <alignment horizontal="center" vertical="center" wrapText="1"/>
    </xf>
    <xf numFmtId="0" fontId="6" fillId="6" borderId="16" xfId="0" applyFont="1" applyFill="1" applyBorder="1"/>
    <xf numFmtId="0" fontId="5" fillId="6" borderId="15" xfId="0" applyFont="1" applyFill="1" applyBorder="1"/>
    <xf numFmtId="0" fontId="0" fillId="6" borderId="2" xfId="0" applyFill="1" applyBorder="1" applyAlignment="1">
      <alignment horizontal="center"/>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4" fillId="6" borderId="0" xfId="0" applyFont="1" applyFill="1" applyAlignment="1">
      <alignment vertical="center"/>
    </xf>
    <xf numFmtId="0" fontId="12" fillId="0" borderId="25" xfId="0" applyFont="1" applyBorder="1" applyAlignment="1">
      <alignment horizontal="center" vertical="center" wrapText="1"/>
    </xf>
    <xf numFmtId="0" fontId="12" fillId="0" borderId="26" xfId="0" applyFont="1" applyBorder="1" applyAlignment="1">
      <alignment vertical="center"/>
    </xf>
    <xf numFmtId="0" fontId="12" fillId="0" borderId="26" xfId="0" applyFont="1" applyBorder="1" applyAlignment="1">
      <alignment horizontal="center" vertical="center" wrapText="1"/>
    </xf>
    <xf numFmtId="0" fontId="15" fillId="0" borderId="0" xfId="0" applyFont="1" applyAlignment="1">
      <alignment vertical="center"/>
    </xf>
    <xf numFmtId="0" fontId="13" fillId="0" borderId="0" xfId="0" applyFont="1" applyAlignment="1">
      <alignment horizontal="center" vertical="center"/>
    </xf>
    <xf numFmtId="0" fontId="16" fillId="6" borderId="25" xfId="0" applyFont="1" applyFill="1" applyBorder="1" applyAlignment="1">
      <alignment vertical="center" wrapText="1"/>
    </xf>
    <xf numFmtId="0" fontId="18" fillId="6" borderId="26" xfId="0" applyFont="1" applyFill="1" applyBorder="1" applyAlignment="1">
      <alignment horizontal="center" vertical="center"/>
    </xf>
    <xf numFmtId="0" fontId="16" fillId="6" borderId="30" xfId="0" applyFont="1" applyFill="1" applyBorder="1" applyAlignment="1">
      <alignment vertical="center" wrapText="1"/>
    </xf>
    <xf numFmtId="0" fontId="16" fillId="6" borderId="27" xfId="0" applyFont="1" applyFill="1" applyBorder="1" applyAlignment="1">
      <alignment vertical="center" wrapText="1"/>
    </xf>
    <xf numFmtId="0" fontId="16" fillId="6" borderId="26" xfId="0" applyFont="1" applyFill="1" applyBorder="1" applyAlignment="1">
      <alignment vertical="center" wrapText="1"/>
    </xf>
    <xf numFmtId="0" fontId="12" fillId="0" borderId="28" xfId="0" applyFont="1" applyBorder="1" applyAlignment="1">
      <alignment vertical="center" wrapText="1"/>
    </xf>
    <xf numFmtId="0" fontId="19" fillId="6" borderId="26" xfId="0" applyFont="1" applyFill="1" applyBorder="1" applyAlignment="1">
      <alignment horizontal="center" vertical="center" wrapText="1"/>
    </xf>
    <xf numFmtId="0" fontId="16" fillId="6" borderId="32" xfId="0" applyFont="1" applyFill="1" applyBorder="1" applyAlignment="1">
      <alignment vertical="center" wrapText="1"/>
    </xf>
    <xf numFmtId="0" fontId="11" fillId="11" borderId="6" xfId="0" applyFont="1" applyFill="1" applyBorder="1" applyAlignment="1">
      <alignment horizontal="center" vertical="center"/>
    </xf>
    <xf numFmtId="0" fontId="16" fillId="6" borderId="35" xfId="0" applyFont="1" applyFill="1" applyBorder="1" applyAlignment="1">
      <alignment vertical="center" wrapText="1"/>
    </xf>
    <xf numFmtId="0" fontId="13" fillId="11" borderId="1" xfId="0" applyFont="1" applyFill="1" applyBorder="1" applyAlignment="1">
      <alignment horizontal="center" vertical="center"/>
    </xf>
    <xf numFmtId="0" fontId="13" fillId="12" borderId="1" xfId="0" applyFont="1" applyFill="1" applyBorder="1" applyAlignment="1">
      <alignment horizontal="center" vertical="center"/>
    </xf>
    <xf numFmtId="0" fontId="12" fillId="12" borderId="0" xfId="0" applyFont="1" applyFill="1" applyAlignment="1">
      <alignment vertical="center"/>
    </xf>
    <xf numFmtId="0" fontId="11" fillId="11" borderId="1" xfId="0" applyFont="1" applyFill="1" applyBorder="1" applyAlignment="1">
      <alignment horizontal="center" vertical="center" wrapText="1"/>
    </xf>
    <xf numFmtId="0" fontId="11" fillId="0" borderId="16" xfId="0" applyFont="1" applyBorder="1" applyAlignment="1">
      <alignment horizontal="center" vertical="center"/>
    </xf>
    <xf numFmtId="0" fontId="11" fillId="12" borderId="2"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7" fillId="6" borderId="30" xfId="0" applyFont="1" applyFill="1" applyBorder="1" applyAlignment="1">
      <alignment horizontal="justify" vertical="top" wrapText="1"/>
    </xf>
    <xf numFmtId="0" fontId="23" fillId="12" borderId="1" xfId="0" applyFont="1" applyFill="1" applyBorder="1" applyAlignment="1">
      <alignment horizontal="center" vertical="center" wrapText="1"/>
    </xf>
    <xf numFmtId="0" fontId="23" fillId="12" borderId="1" xfId="0" applyFont="1" applyFill="1" applyBorder="1" applyAlignment="1">
      <alignment horizontal="center" vertical="center"/>
    </xf>
    <xf numFmtId="0" fontId="23" fillId="12" borderId="34" xfId="0" applyFont="1" applyFill="1" applyBorder="1" applyAlignment="1">
      <alignment horizontal="center" vertical="center" wrapText="1"/>
    </xf>
    <xf numFmtId="0" fontId="25" fillId="12" borderId="1" xfId="0" applyFont="1" applyFill="1" applyBorder="1" applyAlignment="1">
      <alignment horizontal="center" vertical="center" wrapText="1"/>
    </xf>
    <xf numFmtId="0" fontId="25" fillId="12" borderId="1" xfId="0" applyFont="1" applyFill="1" applyBorder="1" applyAlignment="1">
      <alignment horizontal="center" vertical="center"/>
    </xf>
    <xf numFmtId="0" fontId="25" fillId="12" borderId="34" xfId="0" applyFont="1" applyFill="1" applyBorder="1" applyAlignment="1">
      <alignment horizontal="center" vertical="center" wrapText="1"/>
    </xf>
    <xf numFmtId="0" fontId="15" fillId="0" borderId="0" xfId="0" applyFont="1" applyAlignment="1">
      <alignment horizontal="center" vertical="center"/>
    </xf>
    <xf numFmtId="0" fontId="15" fillId="12" borderId="16" xfId="0" applyFont="1" applyFill="1" applyBorder="1" applyAlignment="1">
      <alignment horizontal="center" wrapText="1"/>
    </xf>
    <xf numFmtId="0" fontId="15" fillId="12" borderId="1" xfId="0" applyFont="1" applyFill="1" applyBorder="1" applyAlignment="1">
      <alignment horizontal="center" wrapText="1"/>
    </xf>
    <xf numFmtId="0" fontId="17" fillId="0" borderId="0" xfId="0" applyFont="1" applyAlignment="1">
      <alignment wrapText="1"/>
    </xf>
    <xf numFmtId="0" fontId="17" fillId="0" borderId="0" xfId="0" applyFont="1" applyAlignment="1">
      <alignment horizontal="center" vertical="center" wrapText="1"/>
    </xf>
    <xf numFmtId="0" fontId="21" fillId="0" borderId="0" xfId="0" applyFont="1" applyAlignment="1">
      <alignment horizontal="center" wrapText="1"/>
    </xf>
    <xf numFmtId="0" fontId="29" fillId="0" borderId="0" xfId="0" applyFont="1"/>
    <xf numFmtId="0" fontId="25" fillId="12" borderId="1" xfId="0" applyFont="1" applyFill="1" applyBorder="1" applyAlignment="1">
      <alignment horizontal="center" wrapText="1"/>
    </xf>
    <xf numFmtId="0" fontId="29" fillId="0" borderId="1" xfId="0" applyFont="1" applyBorder="1"/>
    <xf numFmtId="0" fontId="15" fillId="0" borderId="0" xfId="0" applyFont="1" applyAlignment="1">
      <alignment vertical="top" wrapText="1"/>
    </xf>
    <xf numFmtId="0" fontId="23" fillId="12" borderId="1" xfId="0" applyFont="1" applyFill="1" applyBorder="1" applyAlignment="1">
      <alignment horizontal="center" wrapText="1"/>
    </xf>
    <xf numFmtId="0" fontId="14" fillId="12" borderId="1" xfId="0" applyFont="1" applyFill="1" applyBorder="1" applyAlignment="1">
      <alignment horizontal="center" wrapText="1"/>
    </xf>
    <xf numFmtId="0" fontId="16" fillId="6" borderId="1" xfId="0" applyFont="1" applyFill="1" applyBorder="1" applyAlignment="1">
      <alignment horizontal="center" vertical="center" wrapText="1"/>
    </xf>
    <xf numFmtId="0" fontId="16" fillId="6" borderId="36" xfId="0" applyFont="1" applyFill="1" applyBorder="1" applyAlignment="1">
      <alignment vertical="center" wrapText="1"/>
    </xf>
    <xf numFmtId="0" fontId="11" fillId="12" borderId="2" xfId="0" applyFont="1" applyFill="1" applyBorder="1" applyAlignment="1">
      <alignment horizontal="center" wrapText="1"/>
    </xf>
    <xf numFmtId="0" fontId="0" fillId="0" borderId="1" xfId="0" applyBorder="1" applyAlignment="1">
      <alignment horizontal="center"/>
    </xf>
    <xf numFmtId="0" fontId="25" fillId="0" borderId="1" xfId="0" applyFont="1" applyBorder="1" applyAlignment="1">
      <alignment horizontal="left" vertical="center" wrapText="1"/>
    </xf>
    <xf numFmtId="0" fontId="11" fillId="11" borderId="19" xfId="0" applyFont="1" applyFill="1" applyBorder="1" applyAlignment="1">
      <alignment horizontal="center" vertical="center"/>
    </xf>
    <xf numFmtId="0" fontId="11" fillId="11" borderId="1" xfId="0" applyFont="1" applyFill="1" applyBorder="1" applyAlignment="1">
      <alignment horizontal="center" vertical="center"/>
    </xf>
    <xf numFmtId="0" fontId="13" fillId="11" borderId="6" xfId="0" applyFont="1" applyFill="1" applyBorder="1" applyAlignment="1">
      <alignment horizontal="center" vertical="center"/>
    </xf>
    <xf numFmtId="0" fontId="13" fillId="11" borderId="6" xfId="0" applyFont="1" applyFill="1" applyBorder="1" applyAlignment="1">
      <alignment horizontal="center" vertical="center" wrapText="1"/>
    </xf>
    <xf numFmtId="0" fontId="18" fillId="0" borderId="0" xfId="0" applyFont="1" applyAlignment="1">
      <alignment vertical="center"/>
    </xf>
    <xf numFmtId="0" fontId="13" fillId="0" borderId="1" xfId="0" applyFont="1" applyBorder="1" applyAlignment="1">
      <alignment horizontal="center" vertical="center"/>
    </xf>
    <xf numFmtId="0" fontId="25" fillId="0" borderId="19" xfId="0" applyFont="1" applyBorder="1" applyAlignment="1">
      <alignment horizontal="left" vertical="center" wrapText="1"/>
    </xf>
    <xf numFmtId="0" fontId="18" fillId="6" borderId="29" xfId="0" applyFont="1" applyFill="1" applyBorder="1" applyAlignment="1">
      <alignment vertical="center" wrapText="1"/>
    </xf>
    <xf numFmtId="0" fontId="16" fillId="0" borderId="1" xfId="2" applyFont="1" applyBorder="1" applyAlignment="1" applyProtection="1">
      <alignment vertical="center" wrapText="1"/>
      <protection locked="0"/>
    </xf>
    <xf numFmtId="0" fontId="16" fillId="0" borderId="39" xfId="2" applyFont="1" applyBorder="1" applyAlignment="1" applyProtection="1">
      <alignment vertical="center" wrapText="1"/>
      <protection locked="0"/>
    </xf>
    <xf numFmtId="0" fontId="18" fillId="0" borderId="0" xfId="0" applyFont="1" applyAlignment="1">
      <alignment horizontal="center" vertical="center"/>
    </xf>
    <xf numFmtId="0" fontId="18" fillId="6" borderId="1" xfId="0" applyFont="1" applyFill="1" applyBorder="1" applyAlignment="1">
      <alignment horizontal="center" vertical="center"/>
    </xf>
    <xf numFmtId="0" fontId="18" fillId="6" borderId="1" xfId="0" applyFont="1" applyFill="1" applyBorder="1" applyAlignment="1">
      <alignment horizontal="center" vertical="center" wrapText="1"/>
    </xf>
    <xf numFmtId="0" fontId="18" fillId="6" borderId="1" xfId="0" applyFont="1" applyFill="1" applyBorder="1" applyAlignment="1">
      <alignment horizontal="justify" vertical="center" wrapText="1"/>
    </xf>
    <xf numFmtId="0" fontId="16" fillId="6" borderId="1" xfId="0" applyFont="1" applyFill="1" applyBorder="1" applyAlignment="1">
      <alignment horizontal="justify" vertical="center" wrapText="1"/>
    </xf>
    <xf numFmtId="0" fontId="12" fillId="6" borderId="25" xfId="0" applyFont="1" applyFill="1" applyBorder="1" applyAlignment="1">
      <alignment horizontal="center" vertical="center"/>
    </xf>
    <xf numFmtId="0" fontId="12" fillId="6" borderId="25" xfId="0" applyFont="1" applyFill="1" applyBorder="1" applyAlignment="1">
      <alignment vertical="center"/>
    </xf>
    <xf numFmtId="0" fontId="16" fillId="6" borderId="0" xfId="0" applyFont="1" applyFill="1" applyAlignment="1">
      <alignment vertical="center"/>
    </xf>
    <xf numFmtId="0" fontId="35" fillId="0" borderId="26"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8" xfId="0" applyFont="1" applyBorder="1" applyAlignment="1">
      <alignment vertical="center" wrapText="1"/>
    </xf>
    <xf numFmtId="0" fontId="18" fillId="0" borderId="26" xfId="0" applyFont="1" applyBorder="1" applyAlignment="1">
      <alignment vertical="center" wrapText="1"/>
    </xf>
    <xf numFmtId="0" fontId="13" fillId="12" borderId="1" xfId="0" applyFont="1" applyFill="1" applyBorder="1" applyAlignment="1">
      <alignment horizontal="center" vertical="center" wrapText="1"/>
    </xf>
    <xf numFmtId="0" fontId="38" fillId="0" borderId="0" xfId="0" applyFont="1"/>
    <xf numFmtId="0" fontId="37" fillId="0" borderId="1" xfId="2" applyFont="1" applyBorder="1" applyAlignment="1" applyProtection="1">
      <alignment vertical="center" wrapText="1"/>
      <protection locked="0"/>
    </xf>
    <xf numFmtId="0" fontId="25" fillId="12" borderId="1" xfId="0" applyFont="1" applyFill="1" applyBorder="1" applyAlignment="1">
      <alignment horizontal="center" vertical="top" wrapText="1"/>
    </xf>
    <xf numFmtId="0" fontId="18" fillId="6" borderId="40" xfId="0" applyFont="1" applyFill="1" applyBorder="1" applyAlignment="1">
      <alignment vertical="top" wrapText="1"/>
    </xf>
    <xf numFmtId="0" fontId="37" fillId="6" borderId="1" xfId="0" applyFont="1" applyFill="1" applyBorder="1" applyAlignment="1">
      <alignment vertical="center" wrapText="1"/>
    </xf>
    <xf numFmtId="0" fontId="15" fillId="6" borderId="1" xfId="0" applyFont="1" applyFill="1" applyBorder="1" applyAlignment="1">
      <alignment vertical="top" wrapText="1"/>
    </xf>
    <xf numFmtId="0" fontId="15" fillId="0" borderId="1" xfId="0" applyFont="1" applyBorder="1" applyAlignment="1">
      <alignment vertical="top" wrapText="1"/>
    </xf>
    <xf numFmtId="0" fontId="15" fillId="6" borderId="1" xfId="0" applyFont="1" applyFill="1" applyBorder="1" applyAlignment="1">
      <alignment horizontal="justify" vertical="top" wrapText="1"/>
    </xf>
    <xf numFmtId="0" fontId="15" fillId="0" borderId="1" xfId="0" applyFont="1" applyBorder="1" applyAlignment="1">
      <alignment horizontal="left" vertical="top" wrapText="1"/>
    </xf>
    <xf numFmtId="0" fontId="13" fillId="6" borderId="1" xfId="0" applyFont="1" applyFill="1" applyBorder="1" applyAlignment="1">
      <alignment vertical="top" wrapText="1"/>
    </xf>
    <xf numFmtId="0" fontId="13" fillId="12" borderId="16" xfId="0" applyFont="1" applyFill="1" applyBorder="1" applyAlignment="1">
      <alignment horizontal="center" vertical="center"/>
    </xf>
    <xf numFmtId="0" fontId="25" fillId="13" borderId="1" xfId="0" applyFont="1" applyFill="1" applyBorder="1" applyAlignment="1">
      <alignment horizontal="center" vertical="center" wrapText="1"/>
    </xf>
    <xf numFmtId="0" fontId="25" fillId="13" borderId="1" xfId="0" applyFont="1" applyFill="1" applyBorder="1" applyAlignment="1">
      <alignment horizontal="center" wrapText="1"/>
    </xf>
    <xf numFmtId="0" fontId="25" fillId="13" borderId="6" xfId="0" applyFont="1" applyFill="1" applyBorder="1" applyAlignment="1">
      <alignment horizontal="center" vertical="center" wrapText="1"/>
    </xf>
    <xf numFmtId="0" fontId="25" fillId="13" borderId="19" xfId="0" applyFont="1" applyFill="1" applyBorder="1" applyAlignment="1">
      <alignment horizontal="center" vertical="center" wrapText="1"/>
    </xf>
    <xf numFmtId="0" fontId="42" fillId="6" borderId="0" xfId="0" applyFont="1" applyFill="1" applyAlignment="1">
      <alignment vertical="center"/>
    </xf>
    <xf numFmtId="0" fontId="43" fillId="6" borderId="0" xfId="0" applyFont="1" applyFill="1" applyAlignment="1">
      <alignment wrapText="1"/>
    </xf>
    <xf numFmtId="0" fontId="42" fillId="6" borderId="0" xfId="0" applyFont="1" applyFill="1" applyAlignment="1">
      <alignment horizontal="center" vertical="center"/>
    </xf>
    <xf numFmtId="0" fontId="44" fillId="6" borderId="28" xfId="0" applyFont="1" applyFill="1" applyBorder="1" applyAlignment="1">
      <alignment vertical="center" wrapText="1"/>
    </xf>
    <xf numFmtId="14" fontId="11" fillId="0" borderId="16" xfId="0" applyNumberFormat="1" applyFont="1" applyBorder="1" applyAlignment="1">
      <alignment horizontal="center" vertical="center"/>
    </xf>
    <xf numFmtId="0" fontId="46" fillId="6" borderId="0" xfId="0" applyFont="1" applyFill="1"/>
    <xf numFmtId="0" fontId="47" fillId="6" borderId="0" xfId="0" applyFont="1" applyFill="1" applyAlignment="1">
      <alignment horizontal="center" vertical="center"/>
    </xf>
    <xf numFmtId="0" fontId="48" fillId="6" borderId="29" xfId="0" applyFont="1" applyFill="1" applyBorder="1" applyAlignment="1">
      <alignment vertical="center" wrapText="1"/>
    </xf>
    <xf numFmtId="0" fontId="42" fillId="6" borderId="29" xfId="0" applyFont="1" applyFill="1" applyBorder="1" applyAlignment="1">
      <alignment vertical="center" wrapText="1"/>
    </xf>
    <xf numFmtId="0" fontId="47" fillId="6" borderId="0" xfId="0" applyFont="1" applyFill="1" applyAlignment="1">
      <alignment vertical="top" wrapText="1"/>
    </xf>
    <xf numFmtId="0" fontId="15" fillId="0" borderId="1" xfId="0" applyFont="1" applyBorder="1" applyAlignment="1">
      <alignment vertical="center"/>
    </xf>
    <xf numFmtId="0" fontId="47" fillId="6" borderId="0" xfId="0" applyFont="1" applyFill="1" applyAlignment="1">
      <alignment vertical="center"/>
    </xf>
    <xf numFmtId="0" fontId="13" fillId="0" borderId="16" xfId="0" applyFont="1" applyBorder="1" applyAlignment="1">
      <alignment horizontal="center" vertical="center"/>
    </xf>
    <xf numFmtId="14" fontId="13" fillId="0" borderId="16" xfId="0" applyNumberFormat="1" applyFont="1" applyBorder="1" applyAlignment="1">
      <alignment horizontal="center" vertical="center"/>
    </xf>
    <xf numFmtId="0" fontId="50" fillId="6" borderId="0" xfId="0" applyFont="1" applyFill="1" applyAlignment="1">
      <alignment horizontal="center" wrapText="1"/>
    </xf>
    <xf numFmtId="0" fontId="51" fillId="6" borderId="0" xfId="0" applyFont="1" applyFill="1" applyAlignment="1">
      <alignment horizontal="center" vertical="center" wrapText="1"/>
    </xf>
    <xf numFmtId="0" fontId="52" fillId="6" borderId="0" xfId="0" applyFont="1" applyFill="1" applyAlignment="1">
      <alignment horizontal="left" vertical="center" wrapText="1"/>
    </xf>
    <xf numFmtId="0" fontId="41" fillId="6" borderId="0" xfId="0" applyFont="1" applyFill="1" applyAlignment="1">
      <alignment horizontal="center"/>
    </xf>
    <xf numFmtId="0" fontId="53" fillId="6" borderId="0" xfId="0" applyFont="1" applyFill="1" applyAlignment="1">
      <alignment horizontal="center" vertical="center" wrapText="1"/>
    </xf>
    <xf numFmtId="0" fontId="53" fillId="6" borderId="0" xfId="0" applyFont="1" applyFill="1" applyAlignment="1">
      <alignment horizontal="left" vertical="center"/>
    </xf>
    <xf numFmtId="0" fontId="53" fillId="6" borderId="0" xfId="0" applyFont="1" applyFill="1" applyAlignment="1">
      <alignment horizontal="left" vertical="center" wrapText="1"/>
    </xf>
    <xf numFmtId="0" fontId="52" fillId="6" borderId="0" xfId="0" applyFont="1" applyFill="1" applyAlignment="1">
      <alignment horizontal="center" vertical="center" wrapText="1"/>
    </xf>
    <xf numFmtId="0" fontId="44" fillId="6" borderId="28" xfId="0" applyFont="1" applyFill="1" applyBorder="1" applyAlignment="1">
      <alignment vertical="top" wrapText="1"/>
    </xf>
    <xf numFmtId="0" fontId="47" fillId="6" borderId="28" xfId="0" applyFont="1" applyFill="1" applyBorder="1" applyAlignment="1">
      <alignment vertical="center" wrapText="1"/>
    </xf>
    <xf numFmtId="0" fontId="48" fillId="6" borderId="0" xfId="0" applyFont="1" applyFill="1" applyAlignment="1">
      <alignment horizontal="center" vertical="center"/>
    </xf>
    <xf numFmtId="0" fontId="52" fillId="6" borderId="0" xfId="0" applyFont="1" applyFill="1" applyAlignment="1">
      <alignment horizontal="center" vertical="center"/>
    </xf>
    <xf numFmtId="0" fontId="33" fillId="6" borderId="26" xfId="0" applyFont="1" applyFill="1" applyBorder="1" applyAlignment="1">
      <alignment horizontal="center" vertical="center" wrapText="1"/>
    </xf>
    <xf numFmtId="0" fontId="16" fillId="6" borderId="31" xfId="0" applyFont="1" applyFill="1" applyBorder="1" applyAlignment="1">
      <alignment horizontal="center" vertical="center"/>
    </xf>
    <xf numFmtId="0" fontId="16" fillId="6" borderId="32" xfId="0" applyFont="1" applyFill="1" applyBorder="1" applyAlignment="1">
      <alignment horizontal="center" vertical="center"/>
    </xf>
    <xf numFmtId="0" fontId="16" fillId="6" borderId="32" xfId="0" applyFont="1" applyFill="1" applyBorder="1" applyAlignment="1">
      <alignment horizontal="center" vertical="center" wrapText="1"/>
    </xf>
    <xf numFmtId="0" fontId="11" fillId="12" borderId="1" xfId="0" applyFont="1" applyFill="1" applyBorder="1" applyAlignment="1">
      <alignment horizontal="center" vertical="center"/>
    </xf>
    <xf numFmtId="0" fontId="33" fillId="0" borderId="32" xfId="0" applyFont="1" applyBorder="1" applyAlignment="1">
      <alignment horizontal="center" vertical="center" wrapText="1"/>
    </xf>
    <xf numFmtId="0" fontId="16" fillId="6" borderId="37" xfId="0" applyFont="1" applyFill="1" applyBorder="1" applyAlignment="1">
      <alignment vertical="center" wrapText="1"/>
    </xf>
    <xf numFmtId="0" fontId="16" fillId="6" borderId="41" xfId="0" applyFont="1" applyFill="1" applyBorder="1" applyAlignment="1">
      <alignment vertical="center" wrapText="1"/>
    </xf>
    <xf numFmtId="0" fontId="16" fillId="6" borderId="42" xfId="0" applyFont="1" applyFill="1" applyBorder="1" applyAlignment="1">
      <alignment vertical="center" wrapText="1"/>
    </xf>
    <xf numFmtId="0" fontId="33" fillId="0" borderId="37" xfId="0" applyFont="1" applyBorder="1" applyAlignment="1">
      <alignment horizontal="center" vertical="center" wrapText="1"/>
    </xf>
    <xf numFmtId="0" fontId="36" fillId="0" borderId="41" xfId="0" applyFont="1" applyBorder="1" applyAlignment="1">
      <alignment horizontal="center" vertical="center" wrapText="1"/>
    </xf>
    <xf numFmtId="0" fontId="18" fillId="0" borderId="43" xfId="0" applyFont="1" applyBorder="1" applyAlignment="1">
      <alignment horizontal="left" vertical="top" wrapText="1"/>
    </xf>
    <xf numFmtId="0" fontId="18" fillId="0" borderId="41" xfId="0" applyFont="1" applyBorder="1" applyAlignment="1">
      <alignment vertical="center" wrapText="1"/>
    </xf>
    <xf numFmtId="0" fontId="18" fillId="0" borderId="41" xfId="0" applyFont="1" applyBorder="1" applyAlignment="1">
      <alignment horizontal="center" vertical="center" wrapText="1"/>
    </xf>
    <xf numFmtId="0" fontId="18" fillId="0" borderId="42" xfId="0" applyFont="1" applyBorder="1" applyAlignment="1">
      <alignment vertical="center"/>
    </xf>
    <xf numFmtId="0" fontId="11" fillId="12" borderId="1"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16" fillId="6" borderId="1" xfId="0" applyFont="1" applyFill="1" applyBorder="1" applyAlignment="1">
      <alignment vertical="center" wrapText="1"/>
    </xf>
    <xf numFmtId="0" fontId="1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vertical="center"/>
    </xf>
    <xf numFmtId="0" fontId="36" fillId="0" borderId="1" xfId="0" applyFont="1" applyBorder="1" applyAlignment="1">
      <alignment horizontal="center" vertical="center" wrapText="1"/>
    </xf>
    <xf numFmtId="0" fontId="18" fillId="0" borderId="1" xfId="0" applyFont="1" applyBorder="1" applyAlignment="1">
      <alignment vertical="center" wrapText="1"/>
    </xf>
    <xf numFmtId="0" fontId="16" fillId="0" borderId="1" xfId="0" applyFont="1" applyBorder="1" applyAlignment="1">
      <alignment horizontal="justify" vertical="center" wrapText="1"/>
    </xf>
    <xf numFmtId="0" fontId="14" fillId="0" borderId="25" xfId="0" applyFont="1" applyBorder="1" applyAlignment="1">
      <alignment horizontal="center" vertical="center" wrapText="1"/>
    </xf>
    <xf numFmtId="0" fontId="16" fillId="6" borderId="1" xfId="0" applyFont="1" applyFill="1" applyBorder="1" applyAlignment="1">
      <alignment horizontal="justify" vertical="top" wrapText="1"/>
    </xf>
    <xf numFmtId="0" fontId="55" fillId="0" borderId="0" xfId="0" applyFont="1" applyAlignment="1">
      <alignment horizontal="center" vertical="center" wrapText="1"/>
    </xf>
    <xf numFmtId="0" fontId="57" fillId="0" borderId="0" xfId="0" applyFont="1" applyAlignment="1">
      <alignment horizontal="center" vertical="center" wrapText="1"/>
    </xf>
    <xf numFmtId="0" fontId="58" fillId="0" borderId="0" xfId="0" applyFont="1" applyAlignment="1">
      <alignment horizontal="center" vertical="center" wrapText="1"/>
    </xf>
    <xf numFmtId="0" fontId="58" fillId="0" borderId="11" xfId="0" applyFont="1" applyBorder="1" applyAlignment="1">
      <alignment vertical="center" wrapText="1"/>
    </xf>
    <xf numFmtId="0" fontId="58" fillId="0" borderId="0" xfId="0" applyFont="1" applyAlignment="1">
      <alignment vertical="center" wrapText="1"/>
    </xf>
    <xf numFmtId="0" fontId="59" fillId="11" borderId="1" xfId="0" applyFont="1" applyFill="1" applyBorder="1" applyAlignment="1">
      <alignment horizontal="center" vertical="center" wrapText="1"/>
    </xf>
    <xf numFmtId="0" fontId="59" fillId="14" borderId="1" xfId="0" applyFont="1" applyFill="1" applyBorder="1" applyAlignment="1">
      <alignment vertical="center" wrapText="1"/>
    </xf>
    <xf numFmtId="0" fontId="59" fillId="14" borderId="1" xfId="0" applyFont="1" applyFill="1" applyBorder="1" applyAlignment="1">
      <alignment horizontal="center" vertical="center" wrapText="1"/>
    </xf>
    <xf numFmtId="0" fontId="59" fillId="14" borderId="2" xfId="0" applyFont="1" applyFill="1" applyBorder="1" applyAlignment="1">
      <alignment horizontal="center" vertical="center" wrapText="1"/>
    </xf>
    <xf numFmtId="0" fontId="59" fillId="14" borderId="2" xfId="0" applyFont="1" applyFill="1" applyBorder="1" applyAlignment="1">
      <alignment vertical="center" wrapText="1"/>
    </xf>
    <xf numFmtId="0" fontId="59" fillId="11" borderId="2" xfId="0" applyFont="1" applyFill="1" applyBorder="1" applyAlignment="1">
      <alignment vertical="center" wrapText="1"/>
    </xf>
    <xf numFmtId="0" fontId="60" fillId="0" borderId="1" xfId="2" applyFont="1" applyBorder="1" applyAlignment="1" applyProtection="1">
      <alignment horizontal="center" vertical="center" wrapText="1"/>
      <protection locked="0"/>
    </xf>
    <xf numFmtId="0" fontId="59" fillId="0" borderId="1" xfId="2" applyFont="1" applyBorder="1" applyAlignment="1" applyProtection="1">
      <alignment horizontal="center" vertical="center" wrapText="1"/>
      <protection locked="0"/>
    </xf>
    <xf numFmtId="0" fontId="59" fillId="0" borderId="1" xfId="2" applyFont="1" applyBorder="1" applyAlignment="1">
      <alignment horizontal="center" vertical="center" wrapText="1"/>
    </xf>
    <xf numFmtId="2" fontId="59" fillId="0" borderId="1" xfId="5" applyNumberFormat="1" applyFont="1" applyFill="1" applyBorder="1" applyAlignment="1" applyProtection="1">
      <alignment horizontal="center" vertical="center" wrapText="1"/>
    </xf>
    <xf numFmtId="2" fontId="59" fillId="0" borderId="1" xfId="5" applyNumberFormat="1" applyFont="1" applyFill="1" applyBorder="1" applyAlignment="1" applyProtection="1">
      <alignment horizontal="center" vertical="center" wrapText="1"/>
      <protection locked="0"/>
    </xf>
    <xf numFmtId="0" fontId="63" fillId="0" borderId="1" xfId="0" applyFont="1" applyBorder="1" applyAlignment="1">
      <alignment vertical="center" wrapText="1"/>
    </xf>
    <xf numFmtId="0" fontId="17" fillId="0" borderId="1" xfId="0" applyFont="1" applyBorder="1" applyAlignment="1" applyProtection="1">
      <alignment vertical="center" wrapText="1"/>
      <protection locked="0"/>
    </xf>
    <xf numFmtId="14" fontId="17" fillId="0" borderId="1" xfId="0" applyNumberFormat="1" applyFont="1" applyBorder="1" applyAlignment="1" applyProtection="1">
      <alignment horizontal="center" vertical="center" wrapText="1"/>
      <protection locked="0"/>
    </xf>
    <xf numFmtId="0" fontId="60" fillId="0" borderId="0" xfId="0" applyFont="1" applyAlignment="1">
      <alignment horizontal="center" vertical="center" wrapText="1"/>
    </xf>
    <xf numFmtId="0" fontId="63" fillId="0" borderId="1" xfId="0" applyFont="1" applyBorder="1" applyAlignment="1">
      <alignment horizontal="left" vertical="center" wrapText="1"/>
    </xf>
    <xf numFmtId="0" fontId="59" fillId="0" borderId="1" xfId="2" applyFont="1" applyBorder="1" applyAlignment="1" applyProtection="1">
      <alignment vertical="center" wrapText="1"/>
      <protection locked="0"/>
    </xf>
    <xf numFmtId="0" fontId="21" fillId="0" borderId="1" xfId="0" applyFont="1" applyBorder="1" applyAlignment="1" applyProtection="1">
      <alignment horizontal="center" vertical="center" wrapText="1"/>
      <protection locked="0"/>
    </xf>
    <xf numFmtId="0" fontId="21" fillId="0" borderId="1" xfId="0" applyFont="1" applyBorder="1" applyAlignment="1" applyProtection="1">
      <alignment vertical="center" wrapText="1"/>
      <protection locked="0"/>
    </xf>
    <xf numFmtId="0" fontId="17" fillId="0" borderId="1" xfId="0" applyFont="1" applyBorder="1" applyAlignment="1" applyProtection="1">
      <alignment horizontal="center" vertical="center" wrapText="1"/>
      <protection locked="0"/>
    </xf>
    <xf numFmtId="0" fontId="17"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60" fillId="0" borderId="1" xfId="0" applyFont="1" applyBorder="1" applyAlignment="1" applyProtection="1">
      <alignment horizontal="center" vertical="center" wrapText="1"/>
      <protection locked="0"/>
    </xf>
    <xf numFmtId="0" fontId="59" fillId="0" borderId="1" xfId="0" applyFont="1" applyBorder="1" applyAlignment="1" applyProtection="1">
      <alignment vertical="center" wrapText="1"/>
      <protection locked="0"/>
    </xf>
    <xf numFmtId="14" fontId="60" fillId="0" borderId="1" xfId="0" applyNumberFormat="1" applyFont="1" applyBorder="1" applyAlignment="1" applyProtection="1">
      <alignment horizontal="center" vertical="center" wrapText="1"/>
      <protection locked="0"/>
    </xf>
    <xf numFmtId="0" fontId="59" fillId="0" borderId="1" xfId="0" applyFont="1" applyBorder="1" applyAlignment="1" applyProtection="1">
      <alignment horizontal="center" vertical="center" wrapText="1"/>
      <protection locked="0"/>
    </xf>
    <xf numFmtId="0" fontId="60" fillId="0" borderId="1" xfId="0" applyFont="1" applyBorder="1" applyAlignment="1" applyProtection="1">
      <alignment vertical="center" wrapText="1"/>
      <protection locked="0"/>
    </xf>
    <xf numFmtId="14" fontId="60" fillId="0" borderId="1" xfId="0" applyNumberFormat="1" applyFont="1" applyBorder="1" applyAlignment="1" applyProtection="1">
      <alignment vertical="center" wrapText="1"/>
      <protection locked="0"/>
    </xf>
    <xf numFmtId="0" fontId="58" fillId="0" borderId="0" xfId="2" applyFont="1" applyAlignment="1">
      <alignment horizontal="center" vertical="center" wrapText="1"/>
    </xf>
    <xf numFmtId="0" fontId="57" fillId="0" borderId="0" xfId="2" applyFont="1" applyAlignment="1">
      <alignment horizontal="center" vertical="center" wrapText="1"/>
    </xf>
    <xf numFmtId="2" fontId="58" fillId="0" borderId="0" xfId="5" applyNumberFormat="1" applyFont="1" applyFill="1" applyBorder="1" applyAlignment="1" applyProtection="1">
      <alignment horizontal="center" vertical="center" wrapText="1"/>
    </xf>
    <xf numFmtId="165" fontId="55" fillId="0" borderId="0" xfId="5" applyNumberFormat="1" applyFont="1" applyFill="1" applyAlignment="1" applyProtection="1">
      <alignment horizontal="center" vertical="center" wrapText="1"/>
    </xf>
    <xf numFmtId="0" fontId="65" fillId="6" borderId="0" xfId="2" applyFont="1" applyFill="1"/>
    <xf numFmtId="0" fontId="66" fillId="6" borderId="7" xfId="2" applyFont="1" applyFill="1" applyBorder="1"/>
    <xf numFmtId="0" fontId="67" fillId="6" borderId="44" xfId="2" applyFont="1" applyFill="1" applyBorder="1" applyAlignment="1">
      <alignment vertical="center"/>
    </xf>
    <xf numFmtId="0" fontId="66" fillId="6" borderId="14" xfId="2" applyFont="1" applyFill="1" applyBorder="1"/>
    <xf numFmtId="0" fontId="67" fillId="6" borderId="0" xfId="2" applyFont="1" applyFill="1" applyAlignment="1">
      <alignment vertical="center"/>
    </xf>
    <xf numFmtId="0" fontId="66" fillId="6" borderId="47" xfId="2" applyFont="1" applyFill="1" applyBorder="1"/>
    <xf numFmtId="0" fontId="67" fillId="6" borderId="48" xfId="2" applyFont="1" applyFill="1" applyBorder="1" applyAlignment="1">
      <alignment vertical="center"/>
    </xf>
    <xf numFmtId="0" fontId="66" fillId="6" borderId="0" xfId="2" applyFont="1" applyFill="1"/>
    <xf numFmtId="0" fontId="55" fillId="6" borderId="0" xfId="2" applyFont="1" applyFill="1"/>
    <xf numFmtId="0" fontId="67" fillId="6" borderId="77" xfId="2" applyFont="1" applyFill="1" applyBorder="1" applyAlignment="1">
      <alignment vertical="center" wrapText="1"/>
    </xf>
    <xf numFmtId="0" fontId="67" fillId="6" borderId="81" xfId="2" applyFont="1" applyFill="1" applyBorder="1" applyAlignment="1">
      <alignment vertical="center" wrapText="1"/>
    </xf>
    <xf numFmtId="0" fontId="67" fillId="6" borderId="77" xfId="2" applyFont="1" applyFill="1" applyBorder="1" applyAlignment="1">
      <alignment horizontal="center" vertical="center" wrapText="1"/>
    </xf>
    <xf numFmtId="0" fontId="67" fillId="6" borderId="78" xfId="2" applyFont="1" applyFill="1" applyBorder="1" applyAlignment="1">
      <alignment horizontal="center" vertical="center" wrapText="1"/>
    </xf>
    <xf numFmtId="0" fontId="69" fillId="6" borderId="0" xfId="2" applyFont="1" applyFill="1" applyAlignment="1">
      <alignment horizontal="center" wrapText="1"/>
    </xf>
    <xf numFmtId="0" fontId="55" fillId="6" borderId="0" xfId="2" applyFont="1" applyFill="1" applyAlignment="1">
      <alignment wrapText="1"/>
    </xf>
    <xf numFmtId="0" fontId="67" fillId="6" borderId="57" xfId="2" applyFont="1" applyFill="1" applyBorder="1" applyAlignment="1">
      <alignment horizontal="center" vertical="center" wrapText="1"/>
    </xf>
    <xf numFmtId="9" fontId="67" fillId="6" borderId="39" xfId="2" applyNumberFormat="1" applyFont="1" applyFill="1" applyBorder="1" applyAlignment="1">
      <alignment horizontal="center" vertical="center" wrapText="1"/>
    </xf>
    <xf numFmtId="0" fontId="67" fillId="6" borderId="39" xfId="2" applyFont="1" applyFill="1" applyBorder="1" applyAlignment="1">
      <alignment horizontal="center" vertical="center" wrapText="1"/>
    </xf>
    <xf numFmtId="0" fontId="67" fillId="6" borderId="59" xfId="2" applyFont="1" applyFill="1" applyBorder="1" applyAlignment="1">
      <alignment horizontal="center" vertical="center" wrapText="1"/>
    </xf>
    <xf numFmtId="9" fontId="67" fillId="6" borderId="1" xfId="2" applyNumberFormat="1" applyFont="1" applyFill="1" applyBorder="1" applyAlignment="1">
      <alignment horizontal="center" vertical="center" wrapText="1"/>
    </xf>
    <xf numFmtId="0" fontId="67" fillId="6" borderId="1" xfId="2" applyFont="1" applyFill="1" applyBorder="1" applyAlignment="1">
      <alignment horizontal="center" vertical="center" wrapText="1"/>
    </xf>
    <xf numFmtId="9" fontId="67" fillId="6" borderId="1" xfId="2" applyNumberFormat="1" applyFont="1" applyFill="1" applyBorder="1" applyAlignment="1">
      <alignment horizontal="center" vertical="center"/>
    </xf>
    <xf numFmtId="0" fontId="72" fillId="6" borderId="0" xfId="2" applyFont="1" applyFill="1"/>
    <xf numFmtId="0" fontId="73" fillId="6" borderId="0" xfId="2" applyFont="1" applyFill="1"/>
    <xf numFmtId="0" fontId="72" fillId="6" borderId="14" xfId="2" applyFont="1" applyFill="1" applyBorder="1"/>
    <xf numFmtId="0" fontId="72" fillId="6" borderId="46" xfId="2" applyFont="1" applyFill="1" applyBorder="1"/>
    <xf numFmtId="0" fontId="72" fillId="6" borderId="24" xfId="2" applyFont="1" applyFill="1" applyBorder="1"/>
    <xf numFmtId="0" fontId="72" fillId="6" borderId="10" xfId="2" applyFont="1" applyFill="1" applyBorder="1"/>
    <xf numFmtId="0" fontId="72" fillId="6" borderId="89" xfId="2" applyFont="1" applyFill="1" applyBorder="1"/>
    <xf numFmtId="0" fontId="75" fillId="6" borderId="14" xfId="2" applyFont="1" applyFill="1" applyBorder="1" applyAlignment="1">
      <alignment horizontal="left"/>
    </xf>
    <xf numFmtId="0" fontId="72" fillId="6" borderId="0" xfId="2" applyFont="1" applyFill="1" applyAlignment="1">
      <alignment horizontal="center"/>
    </xf>
    <xf numFmtId="0" fontId="75" fillId="6" borderId="0" xfId="2" applyFont="1" applyFill="1" applyAlignment="1">
      <alignment horizontal="center"/>
    </xf>
    <xf numFmtId="0" fontId="72" fillId="6" borderId="46" xfId="2" applyFont="1" applyFill="1" applyBorder="1" applyAlignment="1">
      <alignment horizontal="center"/>
    </xf>
    <xf numFmtId="0" fontId="75" fillId="6" borderId="24" xfId="2" applyFont="1" applyFill="1" applyBorder="1" applyAlignment="1">
      <alignment horizontal="left"/>
    </xf>
    <xf numFmtId="0" fontId="72" fillId="6" borderId="10" xfId="2" applyFont="1" applyFill="1" applyBorder="1" applyAlignment="1">
      <alignment horizontal="center"/>
    </xf>
    <xf numFmtId="0" fontId="75" fillId="6" borderId="10" xfId="2" applyFont="1" applyFill="1" applyBorder="1" applyAlignment="1">
      <alignment horizontal="center"/>
    </xf>
    <xf numFmtId="0" fontId="72" fillId="6" borderId="89" xfId="2" applyFont="1" applyFill="1" applyBorder="1" applyAlignment="1">
      <alignment horizontal="center"/>
    </xf>
    <xf numFmtId="0" fontId="76" fillId="6" borderId="47" xfId="2" applyFont="1" applyFill="1" applyBorder="1" applyAlignment="1">
      <alignment horizontal="left"/>
    </xf>
    <xf numFmtId="0" fontId="66" fillId="6" borderId="48" xfId="2" applyFont="1" applyFill="1" applyBorder="1" applyAlignment="1">
      <alignment horizontal="center"/>
    </xf>
    <xf numFmtId="0" fontId="66" fillId="6" borderId="48" xfId="2" applyFont="1" applyFill="1" applyBorder="1"/>
    <xf numFmtId="0" fontId="76" fillId="6" borderId="48" xfId="2" applyFont="1" applyFill="1" applyBorder="1" applyAlignment="1">
      <alignment horizontal="center"/>
    </xf>
    <xf numFmtId="0" fontId="66" fillId="6" borderId="49" xfId="2" applyFont="1" applyFill="1" applyBorder="1" applyAlignment="1">
      <alignment horizontal="center"/>
    </xf>
    <xf numFmtId="0" fontId="66" fillId="6" borderId="0" xfId="2" applyFont="1" applyFill="1" applyAlignment="1">
      <alignment horizontal="center"/>
    </xf>
    <xf numFmtId="0" fontId="76" fillId="6" borderId="0" xfId="2" applyFont="1" applyFill="1" applyAlignment="1">
      <alignment horizontal="center"/>
    </xf>
    <xf numFmtId="0" fontId="76" fillId="6" borderId="0" xfId="2" applyFont="1" applyFill="1" applyAlignment="1">
      <alignment horizontal="left"/>
    </xf>
    <xf numFmtId="0" fontId="73" fillId="6" borderId="0" xfId="2" applyFont="1" applyFill="1" applyAlignment="1">
      <alignment vertical="center"/>
    </xf>
    <xf numFmtId="0" fontId="67" fillId="6" borderId="59" xfId="2" applyFont="1" applyFill="1" applyBorder="1" applyAlignment="1">
      <alignment horizontal="center" vertical="center"/>
    </xf>
    <xf numFmtId="0" fontId="67" fillId="6" borderId="1" xfId="2" applyFont="1" applyFill="1" applyBorder="1" applyAlignment="1">
      <alignment horizontal="center" vertical="center"/>
    </xf>
    <xf numFmtId="0" fontId="67" fillId="6" borderId="0" xfId="2" applyFont="1" applyFill="1" applyAlignment="1">
      <alignment horizontal="center" vertical="center"/>
    </xf>
    <xf numFmtId="0" fontId="78" fillId="6" borderId="0" xfId="2" applyFont="1" applyFill="1"/>
    <xf numFmtId="0" fontId="80" fillId="6" borderId="0" xfId="2" applyFont="1" applyFill="1" applyAlignment="1">
      <alignment horizontal="center" vertical="center"/>
    </xf>
    <xf numFmtId="0" fontId="82" fillId="6" borderId="0" xfId="2" applyFont="1" applyFill="1" applyAlignment="1">
      <alignment horizontal="center" vertical="center"/>
    </xf>
    <xf numFmtId="0" fontId="67" fillId="6" borderId="62" xfId="2" applyFont="1" applyFill="1" applyBorder="1"/>
    <xf numFmtId="0" fontId="82" fillId="17" borderId="0" xfId="2" applyFont="1" applyFill="1" applyAlignment="1">
      <alignment horizontal="center" vertical="center"/>
    </xf>
    <xf numFmtId="0" fontId="70" fillId="0" borderId="1" xfId="2" applyFont="1" applyBorder="1" applyAlignment="1">
      <alignment wrapText="1"/>
    </xf>
    <xf numFmtId="0" fontId="70" fillId="0" borderId="8" xfId="2" applyFont="1" applyBorder="1" applyAlignment="1">
      <alignment wrapText="1"/>
    </xf>
    <xf numFmtId="0" fontId="17" fillId="0" borderId="8" xfId="2" applyBorder="1" applyAlignment="1">
      <alignment wrapText="1"/>
    </xf>
    <xf numFmtId="0" fontId="17" fillId="0" borderId="1" xfId="2" applyBorder="1" applyAlignment="1">
      <alignment wrapText="1"/>
    </xf>
    <xf numFmtId="0" fontId="72" fillId="6" borderId="14" xfId="2" applyFont="1" applyFill="1" applyBorder="1" applyAlignment="1">
      <alignment horizontal="left" vertical="center"/>
    </xf>
    <xf numFmtId="0" fontId="72" fillId="6" borderId="0" xfId="2" applyFont="1" applyFill="1" applyAlignment="1">
      <alignment horizontal="left" vertical="center"/>
    </xf>
    <xf numFmtId="0" fontId="72" fillId="6" borderId="46" xfId="2" applyFont="1" applyFill="1" applyBorder="1" applyAlignment="1">
      <alignment horizontal="left" vertical="center"/>
    </xf>
    <xf numFmtId="0" fontId="72" fillId="6" borderId="24" xfId="2" applyFont="1" applyFill="1" applyBorder="1" applyAlignment="1">
      <alignment horizontal="left" vertical="center"/>
    </xf>
    <xf numFmtId="0" fontId="72" fillId="6" borderId="10" xfId="2" applyFont="1" applyFill="1" applyBorder="1" applyAlignment="1">
      <alignment horizontal="left" vertical="center"/>
    </xf>
    <xf numFmtId="0" fontId="72" fillId="6" borderId="89" xfId="2" applyFont="1" applyFill="1" applyBorder="1" applyAlignment="1">
      <alignment horizontal="left" vertical="center"/>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0" borderId="19" xfId="0" applyBorder="1" applyAlignment="1">
      <alignment horizontal="center"/>
    </xf>
    <xf numFmtId="0" fontId="0" fillId="0" borderId="1" xfId="0" applyBorder="1" applyAlignment="1">
      <alignment horizontal="center"/>
    </xf>
    <xf numFmtId="0" fontId="28" fillId="0" borderId="1" xfId="0" applyFont="1" applyBorder="1" applyAlignment="1">
      <alignment horizontal="center" vertical="center" wrapText="1"/>
    </xf>
    <xf numFmtId="0" fontId="25" fillId="0" borderId="1" xfId="0" applyFont="1" applyBorder="1" applyAlignment="1">
      <alignment horizontal="left" vertical="center" wrapText="1"/>
    </xf>
    <xf numFmtId="0" fontId="25" fillId="6" borderId="1" xfId="0" applyFont="1" applyFill="1" applyBorder="1" applyAlignment="1">
      <alignment horizontal="left" vertical="center" wrapText="1"/>
    </xf>
    <xf numFmtId="0" fontId="20" fillId="12" borderId="6" xfId="0" applyFont="1" applyFill="1" applyBorder="1" applyAlignment="1">
      <alignment horizontal="center" vertical="center" wrapText="1"/>
    </xf>
    <xf numFmtId="0" fontId="20" fillId="12" borderId="19" xfId="0" applyFont="1" applyFill="1" applyBorder="1" applyAlignment="1">
      <alignment horizontal="center" vertical="center" wrapText="1"/>
    </xf>
    <xf numFmtId="0" fontId="20" fillId="12" borderId="16" xfId="0" applyFont="1" applyFill="1" applyBorder="1" applyAlignment="1">
      <alignment horizontal="center" vertical="center" wrapText="1"/>
    </xf>
    <xf numFmtId="0" fontId="20" fillId="6" borderId="6" xfId="0" applyFont="1" applyFill="1" applyBorder="1" applyAlignment="1">
      <alignment horizontal="left" vertical="center"/>
    </xf>
    <xf numFmtId="0" fontId="20" fillId="6" borderId="19" xfId="0" applyFont="1" applyFill="1" applyBorder="1" applyAlignment="1">
      <alignment horizontal="left" vertical="center"/>
    </xf>
    <xf numFmtId="0" fontId="20" fillId="6" borderId="16" xfId="0" applyFont="1" applyFill="1" applyBorder="1" applyAlignment="1">
      <alignment horizontal="left" vertical="center"/>
    </xf>
    <xf numFmtId="0" fontId="20" fillId="6" borderId="6" xfId="0" applyFont="1" applyFill="1" applyBorder="1" applyAlignment="1">
      <alignment horizontal="left" vertical="center" wrapText="1"/>
    </xf>
    <xf numFmtId="0" fontId="20" fillId="6" borderId="19" xfId="0" applyFont="1" applyFill="1" applyBorder="1" applyAlignment="1">
      <alignment horizontal="left" vertical="center" wrapText="1"/>
    </xf>
    <xf numFmtId="0" fontId="20" fillId="6" borderId="16" xfId="0" applyFont="1" applyFill="1" applyBorder="1" applyAlignment="1">
      <alignment horizontal="left" vertical="center" wrapText="1"/>
    </xf>
    <xf numFmtId="0" fontId="11" fillId="11" borderId="6" xfId="0" applyFont="1" applyFill="1" applyBorder="1" applyAlignment="1">
      <alignment horizontal="center" vertical="center"/>
    </xf>
    <xf numFmtId="0" fontId="11" fillId="11" borderId="19" xfId="0" applyFont="1" applyFill="1" applyBorder="1" applyAlignment="1">
      <alignment horizontal="center" vertical="center"/>
    </xf>
    <xf numFmtId="0" fontId="11" fillId="11" borderId="33" xfId="0" applyFont="1" applyFill="1" applyBorder="1" applyAlignment="1">
      <alignment horizontal="center" vertical="center"/>
    </xf>
    <xf numFmtId="0" fontId="11" fillId="11" borderId="16" xfId="0" applyFont="1" applyFill="1" applyBorder="1" applyAlignment="1">
      <alignment horizontal="center" vertical="center" wrapText="1"/>
    </xf>
    <xf numFmtId="0" fontId="11" fillId="11" borderId="1" xfId="0" applyFont="1" applyFill="1" applyBorder="1" applyAlignment="1">
      <alignment horizontal="center" vertical="center"/>
    </xf>
    <xf numFmtId="0" fontId="13" fillId="12" borderId="1" xfId="0" applyFont="1" applyFill="1" applyBorder="1" applyAlignment="1">
      <alignment horizontal="center" vertical="center" wrapText="1"/>
    </xf>
    <xf numFmtId="0" fontId="13" fillId="12" borderId="1" xfId="0" applyFont="1" applyFill="1" applyBorder="1" applyAlignment="1">
      <alignment horizontal="center" vertical="center"/>
    </xf>
    <xf numFmtId="0" fontId="13" fillId="0" borderId="1" xfId="0" applyFont="1" applyBorder="1" applyAlignment="1">
      <alignment horizontal="center" vertical="center"/>
    </xf>
    <xf numFmtId="0" fontId="18" fillId="0" borderId="6" xfId="0" applyFont="1" applyBorder="1" applyAlignment="1">
      <alignment horizontal="left" vertical="top" wrapText="1"/>
    </xf>
    <xf numFmtId="0" fontId="18" fillId="0" borderId="19" xfId="0" applyFont="1" applyBorder="1" applyAlignment="1">
      <alignment horizontal="left" vertical="top"/>
    </xf>
    <xf numFmtId="0" fontId="18" fillId="0" borderId="16" xfId="0" applyFont="1" applyBorder="1" applyAlignment="1">
      <alignment horizontal="left" vertical="top"/>
    </xf>
    <xf numFmtId="0" fontId="13" fillId="0" borderId="6" xfId="0" applyFont="1" applyBorder="1" applyAlignment="1">
      <alignment horizontal="center" vertical="center"/>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20" fillId="12" borderId="1" xfId="0" applyFont="1" applyFill="1" applyBorder="1" applyAlignment="1">
      <alignment horizontal="center" vertical="center" wrapText="1"/>
    </xf>
    <xf numFmtId="0" fontId="0" fillId="0" borderId="10" xfId="0" applyBorder="1" applyAlignment="1">
      <alignment horizontal="center"/>
    </xf>
    <xf numFmtId="0" fontId="11" fillId="11" borderId="16" xfId="0" applyFont="1" applyFill="1" applyBorder="1" applyAlignment="1">
      <alignment horizontal="center" vertical="center"/>
    </xf>
    <xf numFmtId="0" fontId="13"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1" fillId="11" borderId="1" xfId="0" applyFont="1" applyFill="1" applyBorder="1" applyAlignment="1">
      <alignment horizontal="center" vertical="center" wrapText="1"/>
    </xf>
    <xf numFmtId="0" fontId="15" fillId="0" borderId="6" xfId="0" applyFont="1" applyBorder="1" applyAlignment="1">
      <alignment horizontal="justify" vertical="top" wrapText="1"/>
    </xf>
    <xf numFmtId="0" fontId="15" fillId="0" borderId="19" xfId="0" applyFont="1" applyBorder="1" applyAlignment="1">
      <alignment horizontal="justify" vertical="top" wrapText="1"/>
    </xf>
    <xf numFmtId="0" fontId="15" fillId="0" borderId="16" xfId="0" applyFont="1" applyBorder="1" applyAlignment="1">
      <alignment horizontal="justify" vertical="top" wrapText="1"/>
    </xf>
    <xf numFmtId="14"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3" fillId="11"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13" fillId="12" borderId="6" xfId="0" applyFont="1" applyFill="1" applyBorder="1" applyAlignment="1">
      <alignment horizontal="center" vertical="center"/>
    </xf>
    <xf numFmtId="0" fontId="13" fillId="12" borderId="19" xfId="0" applyFont="1" applyFill="1" applyBorder="1" applyAlignment="1">
      <alignment horizontal="center" vertical="center"/>
    </xf>
    <xf numFmtId="0" fontId="13" fillId="12" borderId="16" xfId="0" applyFont="1" applyFill="1" applyBorder="1" applyAlignment="1">
      <alignment horizontal="center" vertical="center"/>
    </xf>
    <xf numFmtId="0" fontId="15" fillId="0" borderId="6" xfId="0" applyFont="1" applyBorder="1" applyAlignment="1">
      <alignment horizontal="center" vertical="center"/>
    </xf>
    <xf numFmtId="0" fontId="15" fillId="0" borderId="19" xfId="0" applyFont="1" applyBorder="1" applyAlignment="1">
      <alignment horizontal="center" vertical="center"/>
    </xf>
    <xf numFmtId="0" fontId="15" fillId="0" borderId="16" xfId="0" applyFont="1" applyBorder="1" applyAlignment="1">
      <alignment horizontal="center" vertical="center"/>
    </xf>
    <xf numFmtId="0" fontId="15" fillId="6" borderId="6" xfId="0" applyFont="1" applyFill="1" applyBorder="1" applyAlignment="1">
      <alignment horizontal="center" vertical="center"/>
    </xf>
    <xf numFmtId="0" fontId="15" fillId="6" borderId="19" xfId="0" applyFont="1" applyFill="1" applyBorder="1" applyAlignment="1">
      <alignment horizontal="center" vertical="center"/>
    </xf>
    <xf numFmtId="0" fontId="15" fillId="6" borderId="16" xfId="0" applyFont="1" applyFill="1" applyBorder="1" applyAlignment="1">
      <alignment horizontal="center" vertical="center"/>
    </xf>
    <xf numFmtId="0" fontId="23" fillId="12" borderId="1"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16" xfId="0" applyFont="1" applyFill="1" applyBorder="1" applyAlignment="1">
      <alignment horizontal="center" vertical="center"/>
    </xf>
    <xf numFmtId="0" fontId="13" fillId="6" borderId="6" xfId="0" applyFont="1" applyFill="1" applyBorder="1" applyAlignment="1">
      <alignment horizontal="center" vertical="center" wrapText="1"/>
    </xf>
    <xf numFmtId="0" fontId="13" fillId="6" borderId="19"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28" fillId="0" borderId="6"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16" xfId="0" applyFont="1" applyBorder="1" applyAlignment="1">
      <alignment horizontal="center" vertical="center" wrapText="1"/>
    </xf>
    <xf numFmtId="0" fontId="25" fillId="0" borderId="6" xfId="0" applyFont="1" applyBorder="1" applyAlignment="1">
      <alignment horizontal="left" vertical="center" wrapText="1"/>
    </xf>
    <xf numFmtId="0" fontId="25" fillId="0" borderId="19" xfId="0" applyFont="1" applyBorder="1" applyAlignment="1">
      <alignment horizontal="left" vertical="center" wrapText="1"/>
    </xf>
    <xf numFmtId="0" fontId="25" fillId="0" borderId="16" xfId="0" applyFont="1" applyBorder="1" applyAlignment="1">
      <alignment horizontal="left" vertical="center" wrapText="1"/>
    </xf>
    <xf numFmtId="0" fontId="25" fillId="6" borderId="6" xfId="0" applyFont="1" applyFill="1" applyBorder="1" applyAlignment="1">
      <alignment horizontal="left" vertical="center" wrapText="1"/>
    </xf>
    <xf numFmtId="0" fontId="25" fillId="6" borderId="19" xfId="0" applyFont="1" applyFill="1" applyBorder="1" applyAlignment="1">
      <alignment horizontal="left" vertical="center" wrapText="1"/>
    </xf>
    <xf numFmtId="0" fontId="25" fillId="6" borderId="16" xfId="0" applyFont="1" applyFill="1" applyBorder="1" applyAlignment="1">
      <alignment horizontal="left" vertical="center" wrapText="1"/>
    </xf>
    <xf numFmtId="0" fontId="23" fillId="12" borderId="1" xfId="0" applyFont="1" applyFill="1" applyBorder="1" applyAlignment="1">
      <alignment horizontal="center" vertical="center"/>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2" fillId="0" borderId="6" xfId="0" applyFont="1" applyBorder="1" applyAlignment="1">
      <alignment horizontal="left" vertical="center" wrapText="1"/>
    </xf>
    <xf numFmtId="0" fontId="12" fillId="0" borderId="19" xfId="0" applyFont="1" applyBorder="1" applyAlignment="1">
      <alignment horizontal="left" vertical="center"/>
    </xf>
    <xf numFmtId="0" fontId="12" fillId="0" borderId="16" xfId="0" applyFont="1" applyBorder="1" applyAlignment="1">
      <alignment horizontal="left" vertical="center"/>
    </xf>
    <xf numFmtId="0" fontId="11" fillId="12" borderId="1" xfId="0" applyFont="1" applyFill="1" applyBorder="1" applyAlignment="1">
      <alignment horizontal="center" vertical="center" wrapText="1"/>
    </xf>
    <xf numFmtId="0" fontId="11" fillId="12" borderId="1" xfId="0" applyFont="1" applyFill="1" applyBorder="1" applyAlignment="1">
      <alignment horizontal="center" vertical="center"/>
    </xf>
    <xf numFmtId="0" fontId="12" fillId="0" borderId="6" xfId="0" applyFont="1" applyBorder="1" applyAlignment="1">
      <alignment horizontal="justify" vertical="center"/>
    </xf>
    <xf numFmtId="0" fontId="12" fillId="0" borderId="19" xfId="0" applyFont="1" applyBorder="1" applyAlignment="1">
      <alignment horizontal="justify" vertical="center"/>
    </xf>
    <xf numFmtId="0" fontId="12" fillId="0" borderId="16" xfId="0" applyFont="1" applyBorder="1" applyAlignment="1">
      <alignment horizontal="justify" vertical="center"/>
    </xf>
    <xf numFmtId="0" fontId="23" fillId="11" borderId="7" xfId="0" applyFont="1" applyFill="1" applyBorder="1" applyAlignment="1">
      <alignment horizontal="center" vertical="center" wrapText="1"/>
    </xf>
    <xf numFmtId="0" fontId="23" fillId="11" borderId="44" xfId="0" applyFont="1" applyFill="1" applyBorder="1" applyAlignment="1">
      <alignment horizontal="center" vertical="center" wrapText="1"/>
    </xf>
    <xf numFmtId="0" fontId="23" fillId="11" borderId="45" xfId="0" applyFont="1" applyFill="1" applyBorder="1" applyAlignment="1">
      <alignment horizontal="center" vertical="center" wrapText="1"/>
    </xf>
    <xf numFmtId="0" fontId="21" fillId="11" borderId="7" xfId="4" applyFont="1" applyFill="1" applyBorder="1" applyAlignment="1" applyProtection="1">
      <alignment horizontal="center" vertical="center" wrapText="1"/>
    </xf>
    <xf numFmtId="0" fontId="21" fillId="11" borderId="44" xfId="4" applyFont="1" applyFill="1" applyBorder="1" applyAlignment="1" applyProtection="1">
      <alignment horizontal="center" vertical="center" wrapText="1"/>
    </xf>
    <xf numFmtId="0" fontId="21" fillId="11" borderId="45" xfId="4" applyFont="1" applyFill="1" applyBorder="1" applyAlignment="1" applyProtection="1">
      <alignment horizontal="center" vertical="center" wrapText="1"/>
    </xf>
    <xf numFmtId="0" fontId="14" fillId="0" borderId="14" xfId="4" applyFont="1" applyFill="1" applyBorder="1" applyAlignment="1" applyProtection="1">
      <alignment horizontal="center" vertical="center" wrapText="1"/>
    </xf>
    <xf numFmtId="0" fontId="14" fillId="0" borderId="0" xfId="4" applyFont="1" applyFill="1" applyBorder="1" applyAlignment="1" applyProtection="1">
      <alignment horizontal="center" vertical="center" wrapText="1"/>
    </xf>
    <xf numFmtId="0" fontId="14" fillId="0" borderId="46" xfId="4" applyFont="1" applyFill="1" applyBorder="1" applyAlignment="1" applyProtection="1">
      <alignment horizontal="center" vertical="center" wrapText="1"/>
    </xf>
    <xf numFmtId="0" fontId="14" fillId="0" borderId="47" xfId="4" applyFont="1" applyFill="1" applyBorder="1" applyAlignment="1" applyProtection="1">
      <alignment horizontal="center" vertical="center" wrapText="1"/>
    </xf>
    <xf numFmtId="0" fontId="14" fillId="0" borderId="48" xfId="4" applyFont="1" applyFill="1" applyBorder="1" applyAlignment="1" applyProtection="1">
      <alignment horizontal="center" vertical="center" wrapText="1"/>
    </xf>
    <xf numFmtId="0" fontId="14" fillId="0" borderId="49" xfId="4" applyFont="1" applyFill="1" applyBorder="1" applyAlignment="1" applyProtection="1">
      <alignment horizontal="center" vertical="center" wrapText="1"/>
    </xf>
    <xf numFmtId="0" fontId="21" fillId="0" borderId="14" xfId="4" applyFont="1" applyFill="1" applyBorder="1" applyAlignment="1" applyProtection="1">
      <alignment horizontal="center" vertical="center" wrapText="1"/>
    </xf>
    <xf numFmtId="0" fontId="21" fillId="0" borderId="0" xfId="4" applyFont="1" applyFill="1" applyBorder="1" applyAlignment="1" applyProtection="1">
      <alignment horizontal="center" vertical="center" wrapText="1"/>
    </xf>
    <xf numFmtId="0" fontId="21" fillId="0" borderId="46" xfId="4" applyFont="1" applyFill="1" applyBorder="1" applyAlignment="1" applyProtection="1">
      <alignment horizontal="center" vertical="center" wrapText="1"/>
    </xf>
    <xf numFmtId="0" fontId="21" fillId="0" borderId="47" xfId="4" applyFont="1" applyFill="1" applyBorder="1" applyAlignment="1" applyProtection="1">
      <alignment horizontal="center" vertical="center" wrapText="1"/>
    </xf>
    <xf numFmtId="0" fontId="21" fillId="0" borderId="48" xfId="4" applyFont="1" applyFill="1" applyBorder="1" applyAlignment="1" applyProtection="1">
      <alignment horizontal="center" vertical="center" wrapText="1"/>
    </xf>
    <xf numFmtId="0" fontId="21" fillId="0" borderId="49" xfId="4" applyFont="1" applyFill="1" applyBorder="1" applyAlignment="1" applyProtection="1">
      <alignment horizontal="center" vertical="center" wrapText="1"/>
    </xf>
    <xf numFmtId="0" fontId="59" fillId="11" borderId="1" xfId="0" applyFont="1" applyFill="1" applyBorder="1" applyAlignment="1">
      <alignment horizontal="center" vertical="center" wrapText="1"/>
    </xf>
    <xf numFmtId="0" fontId="59" fillId="11" borderId="2" xfId="0" applyFont="1" applyFill="1" applyBorder="1" applyAlignment="1">
      <alignment horizontal="center" vertical="center" wrapText="1"/>
    </xf>
    <xf numFmtId="0" fontId="59" fillId="14" borderId="1" xfId="0" applyFont="1" applyFill="1" applyBorder="1" applyAlignment="1">
      <alignment horizontal="center" vertical="center" wrapText="1"/>
    </xf>
    <xf numFmtId="0" fontId="59" fillId="14" borderId="2" xfId="0" applyFont="1" applyFill="1" applyBorder="1" applyAlignment="1">
      <alignment horizontal="center" vertical="center" wrapText="1"/>
    </xf>
    <xf numFmtId="0" fontId="59" fillId="11" borderId="11" xfId="0" applyFont="1" applyFill="1" applyBorder="1" applyAlignment="1">
      <alignment horizontal="center" vertical="center" wrapText="1"/>
    </xf>
    <xf numFmtId="0" fontId="59" fillId="11" borderId="6" xfId="0" applyFont="1" applyFill="1" applyBorder="1" applyAlignment="1">
      <alignment horizontal="center" vertical="center" wrapText="1"/>
    </xf>
    <xf numFmtId="0" fontId="59" fillId="11" borderId="19" xfId="0" applyFont="1" applyFill="1" applyBorder="1" applyAlignment="1">
      <alignment horizontal="center" vertical="center" wrapText="1"/>
    </xf>
    <xf numFmtId="0" fontId="59" fillId="11" borderId="16" xfId="0" applyFont="1" applyFill="1" applyBorder="1" applyAlignment="1">
      <alignment horizontal="center" vertical="center" wrapText="1"/>
    </xf>
    <xf numFmtId="0" fontId="59" fillId="0" borderId="1" xfId="2" applyFont="1" applyBorder="1" applyAlignment="1" applyProtection="1">
      <alignment horizontal="center" vertical="center" wrapText="1"/>
      <protection locked="0"/>
    </xf>
    <xf numFmtId="0" fontId="60" fillId="0" borderId="1" xfId="2" applyFont="1" applyBorder="1" applyAlignment="1" applyProtection="1">
      <alignment horizontal="center" vertical="center" wrapText="1"/>
      <protection locked="0"/>
    </xf>
    <xf numFmtId="0" fontId="61" fillId="15" borderId="1" xfId="2" applyFont="1" applyFill="1" applyBorder="1" applyAlignment="1" applyProtection="1">
      <alignment horizontal="center" vertical="center" wrapText="1"/>
      <protection locked="0"/>
    </xf>
    <xf numFmtId="0" fontId="59" fillId="0" borderId="1" xfId="0" applyFont="1" applyBorder="1" applyAlignment="1" applyProtection="1">
      <alignment horizontal="center" vertical="center" wrapText="1"/>
      <protection locked="0"/>
    </xf>
    <xf numFmtId="0" fontId="60" fillId="0" borderId="1" xfId="2" applyFont="1" applyBorder="1" applyAlignment="1" applyProtection="1">
      <alignment horizontal="justify" vertical="top" wrapText="1"/>
      <protection locked="0"/>
    </xf>
    <xf numFmtId="2" fontId="59" fillId="0" borderId="1" xfId="5" applyNumberFormat="1" applyFont="1" applyFill="1" applyBorder="1" applyAlignment="1" applyProtection="1">
      <alignment horizontal="center" vertical="center" wrapText="1"/>
    </xf>
    <xf numFmtId="2" fontId="59" fillId="0" borderId="1" xfId="5" applyNumberFormat="1" applyFont="1" applyFill="1" applyBorder="1" applyAlignment="1" applyProtection="1">
      <alignment horizontal="center" vertical="center" wrapText="1"/>
      <protection locked="0"/>
    </xf>
    <xf numFmtId="0" fontId="59" fillId="0" borderId="1" xfId="2" applyFont="1" applyBorder="1" applyAlignment="1">
      <alignment horizontal="center" vertical="center" wrapText="1"/>
    </xf>
    <xf numFmtId="0" fontId="17" fillId="0" borderId="51"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55" xfId="0" applyFont="1" applyBorder="1" applyAlignment="1" applyProtection="1">
      <alignment horizontal="center" vertical="center" wrapText="1"/>
      <protection locked="0"/>
    </xf>
    <xf numFmtId="14" fontId="17" fillId="0" borderId="52" xfId="0" applyNumberFormat="1" applyFont="1" applyBorder="1" applyAlignment="1" applyProtection="1">
      <alignment horizontal="center" vertical="center" wrapText="1"/>
      <protection locked="0"/>
    </xf>
    <xf numFmtId="14" fontId="17" fillId="0" borderId="53" xfId="0" applyNumberFormat="1" applyFont="1" applyBorder="1" applyAlignment="1" applyProtection="1">
      <alignment horizontal="center" vertical="center" wrapText="1"/>
      <protection locked="0"/>
    </xf>
    <xf numFmtId="14" fontId="17" fillId="0" borderId="56" xfId="0" applyNumberFormat="1" applyFont="1" applyBorder="1" applyAlignment="1" applyProtection="1">
      <alignment horizontal="center" vertical="center" wrapText="1"/>
      <protection locked="0"/>
    </xf>
    <xf numFmtId="0" fontId="60" fillId="0" borderId="1" xfId="2" applyFont="1" applyBorder="1" applyAlignment="1" applyProtection="1">
      <alignment horizontal="justify" vertical="center" wrapText="1"/>
      <protection locked="0"/>
    </xf>
    <xf numFmtId="14" fontId="60" fillId="0" borderId="15" xfId="0" applyNumberFormat="1" applyFont="1" applyBorder="1" applyAlignment="1" applyProtection="1">
      <alignment horizontal="center" vertical="center" wrapText="1"/>
      <protection locked="0"/>
    </xf>
    <xf numFmtId="14" fontId="60" fillId="0" borderId="12" xfId="0" applyNumberFormat="1" applyFont="1" applyBorder="1" applyAlignment="1" applyProtection="1">
      <alignment horizontal="center" vertical="center" wrapText="1"/>
      <protection locked="0"/>
    </xf>
    <xf numFmtId="14" fontId="60" fillId="0" borderId="13" xfId="0" applyNumberFormat="1" applyFont="1" applyBorder="1" applyAlignment="1" applyProtection="1">
      <alignment horizontal="center" vertical="center" wrapText="1"/>
      <protection locked="0"/>
    </xf>
    <xf numFmtId="0" fontId="17" fillId="0" borderId="50"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7" fillId="0" borderId="54" xfId="0" applyFont="1" applyBorder="1" applyAlignment="1" applyProtection="1">
      <alignment horizontal="center" vertical="center" wrapText="1"/>
      <protection locked="0"/>
    </xf>
    <xf numFmtId="0" fontId="17" fillId="0" borderId="57" xfId="0" applyFont="1" applyBorder="1" applyAlignment="1" applyProtection="1">
      <alignment horizontal="center" vertical="center" wrapText="1"/>
      <protection locked="0"/>
    </xf>
    <xf numFmtId="0" fontId="17" fillId="0" borderId="59" xfId="0" applyFont="1" applyBorder="1" applyAlignment="1" applyProtection="1">
      <alignment horizontal="center" vertical="center" wrapText="1"/>
      <protection locked="0"/>
    </xf>
    <xf numFmtId="0" fontId="17" fillId="0" borderId="61" xfId="0" applyFont="1" applyBorder="1" applyAlignment="1" applyProtection="1">
      <alignment horizontal="center" vertical="center" wrapText="1"/>
      <protection locked="0"/>
    </xf>
    <xf numFmtId="0" fontId="17" fillId="0" borderId="39"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62" xfId="0" applyFont="1" applyBorder="1" applyAlignment="1" applyProtection="1">
      <alignment horizontal="center" vertical="center" wrapText="1"/>
      <protection locked="0"/>
    </xf>
    <xf numFmtId="0" fontId="60" fillId="0" borderId="2" xfId="0" applyFont="1" applyBorder="1" applyAlignment="1" applyProtection="1">
      <alignment horizontal="center" vertical="center" wrapText="1"/>
      <protection locked="0"/>
    </xf>
    <xf numFmtId="0" fontId="60" fillId="0" borderId="11" xfId="0" applyFont="1" applyBorder="1" applyAlignment="1" applyProtection="1">
      <alignment horizontal="center" vertical="center" wrapText="1"/>
      <protection locked="0"/>
    </xf>
    <xf numFmtId="0" fontId="60" fillId="0" borderId="8" xfId="0" applyFont="1" applyBorder="1" applyAlignment="1" applyProtection="1">
      <alignment horizontal="center" vertical="center" wrapText="1"/>
      <protection locked="0"/>
    </xf>
    <xf numFmtId="0" fontId="17" fillId="0" borderId="52" xfId="0" applyFont="1" applyBorder="1" applyAlignment="1" applyProtection="1">
      <alignment horizontal="center" vertical="center" wrapText="1"/>
      <protection locked="0"/>
    </xf>
    <xf numFmtId="0" fontId="17" fillId="0" borderId="53" xfId="0" applyFont="1" applyBorder="1" applyAlignment="1" applyProtection="1">
      <alignment horizontal="center" vertical="center" wrapText="1"/>
      <protection locked="0"/>
    </xf>
    <xf numFmtId="0" fontId="60" fillId="0" borderId="6" xfId="2" applyFont="1" applyBorder="1" applyAlignment="1" applyProtection="1">
      <alignment horizontal="center" vertical="center" wrapText="1"/>
      <protection locked="0"/>
    </xf>
    <xf numFmtId="0" fontId="60" fillId="0" borderId="16" xfId="2" applyFont="1" applyBorder="1" applyAlignment="1" applyProtection="1">
      <alignment horizontal="center" vertical="center" wrapText="1"/>
      <protection locked="0"/>
    </xf>
    <xf numFmtId="0" fontId="60" fillId="16" borderId="39" xfId="2" applyFont="1" applyFill="1" applyBorder="1" applyAlignment="1" applyProtection="1">
      <alignment horizontal="center" vertical="center" wrapText="1"/>
      <protection locked="0"/>
    </xf>
    <xf numFmtId="0" fontId="60" fillId="16" borderId="1" xfId="2" applyFont="1" applyFill="1" applyBorder="1" applyAlignment="1" applyProtection="1">
      <alignment horizontal="center" vertical="center" wrapText="1"/>
      <protection locked="0"/>
    </xf>
    <xf numFmtId="0" fontId="60" fillId="16" borderId="2" xfId="2" applyFont="1" applyFill="1" applyBorder="1" applyAlignment="1" applyProtection="1">
      <alignment horizontal="center" vertical="center" wrapText="1"/>
      <protection locked="0"/>
    </xf>
    <xf numFmtId="0" fontId="59" fillId="0" borderId="1" xfId="0" applyFont="1" applyBorder="1" applyAlignment="1">
      <alignment horizontal="center" vertical="center" wrapText="1"/>
    </xf>
    <xf numFmtId="0" fontId="64" fillId="0" borderId="1" xfId="2" applyFont="1" applyBorder="1" applyAlignment="1" applyProtection="1">
      <alignment horizontal="justify" vertical="center" wrapText="1"/>
      <protection locked="0"/>
    </xf>
    <xf numFmtId="0" fontId="60" fillId="0" borderId="39" xfId="2" applyFont="1" applyBorder="1" applyAlignment="1" applyProtection="1">
      <alignment horizontal="center" vertical="center" wrapText="1"/>
      <protection locked="0"/>
    </xf>
    <xf numFmtId="0" fontId="60" fillId="0" borderId="2" xfId="2" applyFont="1" applyBorder="1" applyAlignment="1" applyProtection="1">
      <alignment horizontal="center" vertical="center" wrapText="1"/>
      <protection locked="0"/>
    </xf>
    <xf numFmtId="0" fontId="17" fillId="0" borderId="58" xfId="0" applyFont="1" applyBorder="1" applyAlignment="1" applyProtection="1">
      <alignment horizontal="center" vertical="center" wrapText="1"/>
      <protection locked="0"/>
    </xf>
    <xf numFmtId="0" fontId="17" fillId="0" borderId="60" xfId="0" applyFont="1" applyBorder="1" applyAlignment="1" applyProtection="1">
      <alignment horizontal="center" vertical="center" wrapText="1"/>
      <protection locked="0"/>
    </xf>
    <xf numFmtId="0" fontId="17" fillId="0" borderId="63" xfId="0" applyFont="1" applyBorder="1" applyAlignment="1" applyProtection="1">
      <alignment horizontal="center" vertical="center" wrapText="1"/>
      <protection locked="0"/>
    </xf>
    <xf numFmtId="0" fontId="67" fillId="6" borderId="61" xfId="2" applyFont="1" applyFill="1" applyBorder="1" applyAlignment="1">
      <alignment horizontal="center"/>
    </xf>
    <xf numFmtId="0" fontId="67" fillId="6" borderId="62" xfId="2" applyFont="1" applyFill="1" applyBorder="1" applyAlignment="1">
      <alignment horizontal="center"/>
    </xf>
    <xf numFmtId="0" fontId="67" fillId="6" borderId="90" xfId="2" applyFont="1" applyFill="1" applyBorder="1" applyAlignment="1">
      <alignment horizontal="center"/>
    </xf>
    <xf numFmtId="0" fontId="67" fillId="6" borderId="61" xfId="2" applyFont="1" applyFill="1" applyBorder="1" applyAlignment="1">
      <alignment horizontal="center" vertical="center"/>
    </xf>
    <xf numFmtId="0" fontId="67" fillId="6" borderId="62" xfId="2" applyFont="1" applyFill="1" applyBorder="1" applyAlignment="1">
      <alignment horizontal="center" vertical="center"/>
    </xf>
    <xf numFmtId="0" fontId="67" fillId="6" borderId="63" xfId="2" applyFont="1" applyFill="1" applyBorder="1" applyAlignment="1">
      <alignment horizontal="center" vertical="center"/>
    </xf>
    <xf numFmtId="0" fontId="67" fillId="6" borderId="0" xfId="2" applyFont="1" applyFill="1" applyAlignment="1">
      <alignment horizontal="center" vertical="center"/>
    </xf>
    <xf numFmtId="0" fontId="77" fillId="6" borderId="0" xfId="2" applyFont="1" applyFill="1" applyAlignment="1">
      <alignment horizontal="left"/>
    </xf>
    <xf numFmtId="0" fontId="67" fillId="6" borderId="59" xfId="2" applyFont="1" applyFill="1" applyBorder="1" applyAlignment="1">
      <alignment horizontal="center"/>
    </xf>
    <xf numFmtId="0" fontId="67" fillId="6" borderId="1" xfId="2" applyFont="1" applyFill="1" applyBorder="1" applyAlignment="1">
      <alignment horizontal="center"/>
    </xf>
    <xf numFmtId="0" fontId="67" fillId="6" borderId="6" xfId="2" applyFont="1" applyFill="1" applyBorder="1" applyAlignment="1">
      <alignment horizontal="center"/>
    </xf>
    <xf numFmtId="0" fontId="67" fillId="6" borderId="59" xfId="2" applyFont="1" applyFill="1" applyBorder="1" applyAlignment="1">
      <alignment horizontal="center" vertical="center"/>
    </xf>
    <xf numFmtId="0" fontId="67" fillId="6" borderId="1" xfId="2" applyFont="1" applyFill="1" applyBorder="1" applyAlignment="1">
      <alignment horizontal="center" vertical="center"/>
    </xf>
    <xf numFmtId="0" fontId="67" fillId="6" borderId="60" xfId="2" applyFont="1" applyFill="1" applyBorder="1" applyAlignment="1">
      <alignment horizontal="center" vertical="center"/>
    </xf>
    <xf numFmtId="0" fontId="73" fillId="6" borderId="85" xfId="2" applyFont="1" applyFill="1" applyBorder="1" applyAlignment="1">
      <alignment horizontal="left" vertical="center"/>
    </xf>
    <xf numFmtId="0" fontId="73" fillId="6" borderId="18" xfId="2" applyFont="1" applyFill="1" applyBorder="1" applyAlignment="1">
      <alignment horizontal="left" vertical="center"/>
    </xf>
    <xf numFmtId="0" fontId="73" fillId="6" borderId="88" xfId="2" applyFont="1" applyFill="1" applyBorder="1" applyAlignment="1">
      <alignment horizontal="left" vertical="center"/>
    </xf>
    <xf numFmtId="0" fontId="74" fillId="6" borderId="14" xfId="2" applyFont="1" applyFill="1" applyBorder="1" applyAlignment="1">
      <alignment horizontal="left"/>
    </xf>
    <xf numFmtId="0" fontId="74" fillId="6" borderId="0" xfId="2" applyFont="1" applyFill="1" applyAlignment="1">
      <alignment horizontal="left"/>
    </xf>
    <xf numFmtId="0" fontId="74" fillId="6" borderId="46" xfId="2" applyFont="1" applyFill="1" applyBorder="1" applyAlignment="1">
      <alignment horizontal="left"/>
    </xf>
    <xf numFmtId="0" fontId="71" fillId="6" borderId="85" xfId="2" applyFont="1" applyFill="1" applyBorder="1" applyAlignment="1">
      <alignment horizontal="left"/>
    </xf>
    <xf numFmtId="0" fontId="71" fillId="6" borderId="18" xfId="2" applyFont="1" applyFill="1" applyBorder="1" applyAlignment="1">
      <alignment horizontal="left"/>
    </xf>
    <xf numFmtId="0" fontId="71" fillId="6" borderId="88" xfId="2" applyFont="1" applyFill="1" applyBorder="1" applyAlignment="1">
      <alignment horizontal="left"/>
    </xf>
    <xf numFmtId="0" fontId="76" fillId="6" borderId="0" xfId="2" applyFont="1" applyFill="1" applyAlignment="1">
      <alignment horizontal="left"/>
    </xf>
    <xf numFmtId="0" fontId="73" fillId="6" borderId="77" xfId="2" applyFont="1" applyFill="1" applyBorder="1" applyAlignment="1">
      <alignment horizontal="center" vertical="center"/>
    </xf>
    <xf numFmtId="0" fontId="73" fillId="6" borderId="78" xfId="2" applyFont="1" applyFill="1" applyBorder="1" applyAlignment="1">
      <alignment horizontal="center" vertical="center"/>
    </xf>
    <xf numFmtId="0" fontId="73" fillId="6" borderId="79" xfId="2" applyFont="1" applyFill="1" applyBorder="1" applyAlignment="1">
      <alignment horizontal="center" vertical="center"/>
    </xf>
    <xf numFmtId="0" fontId="73" fillId="6" borderId="5" xfId="2" applyFont="1" applyFill="1" applyBorder="1" applyAlignment="1">
      <alignment horizontal="center" vertical="center"/>
    </xf>
    <xf numFmtId="0" fontId="73" fillId="6" borderId="8" xfId="2" applyFont="1" applyFill="1" applyBorder="1" applyAlignment="1">
      <alignment horizontal="center" vertical="center"/>
    </xf>
    <xf numFmtId="0" fontId="73" fillId="6" borderId="9" xfId="2" applyFont="1" applyFill="1" applyBorder="1" applyAlignment="1">
      <alignment horizontal="center" vertical="center"/>
    </xf>
    <xf numFmtId="0" fontId="73" fillId="6" borderId="57" xfId="2" applyFont="1" applyFill="1" applyBorder="1" applyAlignment="1">
      <alignment horizontal="center" vertical="center"/>
    </xf>
    <xf numFmtId="0" fontId="73" fillId="6" borderId="39" xfId="2" applyFont="1" applyFill="1" applyBorder="1" applyAlignment="1">
      <alignment horizontal="center" vertical="center"/>
    </xf>
    <xf numFmtId="0" fontId="73" fillId="6" borderId="58" xfId="2" applyFont="1" applyFill="1" applyBorder="1" applyAlignment="1">
      <alignment horizontal="center" vertical="center"/>
    </xf>
    <xf numFmtId="0" fontId="73" fillId="6" borderId="0" xfId="2" applyFont="1" applyFill="1" applyAlignment="1">
      <alignment horizontal="center" vertical="center"/>
    </xf>
    <xf numFmtId="0" fontId="71" fillId="6" borderId="87" xfId="2" applyFont="1" applyFill="1" applyBorder="1" applyAlignment="1">
      <alignment horizontal="left" vertical="center"/>
    </xf>
    <xf numFmtId="0" fontId="71" fillId="6" borderId="84" xfId="2" applyFont="1" applyFill="1" applyBorder="1" applyAlignment="1">
      <alignment horizontal="left" vertical="center"/>
    </xf>
    <xf numFmtId="0" fontId="71" fillId="6" borderId="86" xfId="2" applyFont="1" applyFill="1" applyBorder="1" applyAlignment="1">
      <alignment horizontal="left" vertical="center"/>
    </xf>
    <xf numFmtId="0" fontId="66" fillId="6" borderId="47" xfId="2" applyFont="1" applyFill="1" applyBorder="1" applyAlignment="1">
      <alignment horizontal="left" vertical="center"/>
    </xf>
    <xf numFmtId="0" fontId="66" fillId="6" borderId="48" xfId="2" applyFont="1" applyFill="1" applyBorder="1" applyAlignment="1">
      <alignment horizontal="left" vertical="center"/>
    </xf>
    <xf numFmtId="0" fontId="66" fillId="6" borderId="49" xfId="2" applyFont="1" applyFill="1" applyBorder="1" applyAlignment="1">
      <alignment horizontal="left" vertical="center"/>
    </xf>
    <xf numFmtId="0" fontId="66" fillId="6" borderId="0" xfId="2" applyFont="1" applyFill="1" applyAlignment="1">
      <alignment horizontal="center"/>
    </xf>
    <xf numFmtId="0" fontId="73" fillId="11" borderId="64" xfId="2" applyFont="1" applyFill="1" applyBorder="1" applyAlignment="1">
      <alignment horizontal="center" vertical="center"/>
    </xf>
    <xf numFmtId="0" fontId="73" fillId="11" borderId="65" xfId="2" applyFont="1" applyFill="1" applyBorder="1" applyAlignment="1">
      <alignment horizontal="center" vertical="center"/>
    </xf>
    <xf numFmtId="0" fontId="73" fillId="11" borderId="66" xfId="2" applyFont="1" applyFill="1" applyBorder="1" applyAlignment="1">
      <alignment horizontal="center" vertical="center"/>
    </xf>
    <xf numFmtId="0" fontId="67" fillId="6" borderId="3" xfId="2" applyFont="1" applyFill="1" applyBorder="1" applyAlignment="1">
      <alignment horizontal="center" vertical="center" wrapText="1"/>
    </xf>
    <xf numFmtId="0" fontId="67" fillId="6" borderId="5" xfId="2" applyFont="1" applyFill="1" applyBorder="1" applyAlignment="1">
      <alignment horizontal="center" vertical="center" wrapText="1"/>
    </xf>
    <xf numFmtId="0" fontId="67" fillId="6" borderId="2" xfId="2" applyFont="1" applyFill="1" applyBorder="1" applyAlignment="1">
      <alignment horizontal="center" vertical="center" wrapText="1"/>
    </xf>
    <xf numFmtId="0" fontId="67" fillId="6" borderId="8" xfId="2" applyFont="1" applyFill="1" applyBorder="1" applyAlignment="1">
      <alignment horizontal="center" vertical="center" wrapText="1"/>
    </xf>
    <xf numFmtId="0" fontId="67" fillId="6" borderId="1" xfId="2" applyFont="1" applyFill="1" applyBorder="1" applyAlignment="1">
      <alignment horizontal="center" vertical="center" wrapText="1"/>
    </xf>
    <xf numFmtId="0" fontId="67" fillId="6" borderId="39" xfId="2" applyFont="1" applyFill="1" applyBorder="1" applyAlignment="1">
      <alignment horizontal="center" vertical="center" wrapText="1"/>
    </xf>
    <xf numFmtId="0" fontId="67" fillId="6" borderId="58" xfId="2" applyFont="1" applyFill="1" applyBorder="1" applyAlignment="1">
      <alignment horizontal="center" vertical="center" wrapText="1"/>
    </xf>
    <xf numFmtId="0" fontId="67" fillId="6" borderId="60" xfId="2" applyFont="1" applyFill="1" applyBorder="1" applyAlignment="1">
      <alignment horizontal="center" vertical="center" wrapText="1"/>
    </xf>
    <xf numFmtId="0" fontId="67" fillId="6" borderId="7" xfId="2" applyFont="1" applyFill="1" applyBorder="1" applyAlignment="1">
      <alignment horizontal="center" vertical="center"/>
    </xf>
    <xf numFmtId="0" fontId="67" fillId="6" borderId="44" xfId="2" applyFont="1" applyFill="1" applyBorder="1" applyAlignment="1">
      <alignment horizontal="center" vertical="center"/>
    </xf>
    <xf numFmtId="0" fontId="67" fillId="6" borderId="45" xfId="2" applyFont="1" applyFill="1" applyBorder="1" applyAlignment="1">
      <alignment horizontal="center" vertical="center"/>
    </xf>
    <xf numFmtId="0" fontId="67" fillId="6" borderId="81" xfId="2" applyFont="1" applyFill="1" applyBorder="1" applyAlignment="1">
      <alignment horizontal="center" vertical="center" wrapText="1"/>
    </xf>
    <xf numFmtId="0" fontId="67" fillId="6" borderId="84" xfId="2" applyFont="1" applyFill="1" applyBorder="1" applyAlignment="1">
      <alignment horizontal="center" vertical="center" wrapText="1"/>
    </xf>
    <xf numFmtId="0" fontId="67" fillId="6" borderId="82" xfId="2" applyFont="1" applyFill="1" applyBorder="1" applyAlignment="1">
      <alignment horizontal="center" vertical="center" wrapText="1"/>
    </xf>
    <xf numFmtId="0" fontId="67" fillId="6" borderId="86" xfId="2" applyFont="1" applyFill="1" applyBorder="1" applyAlignment="1">
      <alignment horizontal="center" vertical="center" wrapText="1"/>
    </xf>
    <xf numFmtId="0" fontId="67" fillId="6" borderId="50" xfId="2" applyFont="1" applyFill="1" applyBorder="1" applyAlignment="1">
      <alignment horizontal="center" vertical="center" wrapText="1"/>
    </xf>
    <xf numFmtId="0" fontId="67" fillId="6" borderId="51" xfId="2" applyFont="1" applyFill="1" applyBorder="1" applyAlignment="1">
      <alignment horizontal="center" vertical="center" wrapText="1"/>
    </xf>
    <xf numFmtId="0" fontId="67" fillId="6" borderId="61" xfId="2" applyFont="1" applyFill="1" applyBorder="1" applyAlignment="1">
      <alignment horizontal="left"/>
    </xf>
    <xf numFmtId="0" fontId="67" fillId="6" borderId="62" xfId="2" applyFont="1" applyFill="1" applyBorder="1" applyAlignment="1">
      <alignment horizontal="left"/>
    </xf>
    <xf numFmtId="0" fontId="66" fillId="6" borderId="62" xfId="2" applyFont="1" applyFill="1" applyBorder="1" applyAlignment="1">
      <alignment horizontal="center"/>
    </xf>
    <xf numFmtId="0" fontId="66" fillId="6" borderId="63" xfId="2" applyFont="1" applyFill="1" applyBorder="1" applyAlignment="1">
      <alignment horizontal="center"/>
    </xf>
    <xf numFmtId="0" fontId="66" fillId="6" borderId="85" xfId="2" applyFont="1" applyFill="1" applyBorder="1" applyAlignment="1">
      <alignment horizontal="center" vertical="center" wrapText="1"/>
    </xf>
    <xf numFmtId="0" fontId="66" fillId="6" borderId="15" xfId="2" applyFont="1" applyFill="1" applyBorder="1" applyAlignment="1">
      <alignment horizontal="center" vertical="center" wrapText="1"/>
    </xf>
    <xf numFmtId="0" fontId="66" fillId="6" borderId="24" xfId="2" applyFont="1" applyFill="1" applyBorder="1" applyAlignment="1">
      <alignment horizontal="center" vertical="center" wrapText="1"/>
    </xf>
    <xf numFmtId="0" fontId="66" fillId="6" borderId="13" xfId="2" applyFont="1" applyFill="1" applyBorder="1" applyAlignment="1">
      <alignment horizontal="center" vertical="center" wrapText="1"/>
    </xf>
    <xf numFmtId="0" fontId="66" fillId="6" borderId="2" xfId="2" applyFont="1" applyFill="1" applyBorder="1" applyAlignment="1">
      <alignment horizontal="center" vertical="center"/>
    </xf>
    <xf numFmtId="0" fontId="66" fillId="6" borderId="8" xfId="2" applyFont="1" applyFill="1" applyBorder="1" applyAlignment="1">
      <alignment horizontal="center" vertical="center"/>
    </xf>
    <xf numFmtId="0" fontId="66" fillId="6" borderId="1" xfId="2" applyFont="1" applyFill="1" applyBorder="1" applyAlignment="1">
      <alignment horizontal="center" vertical="center" wrapText="1"/>
    </xf>
    <xf numFmtId="0" fontId="66" fillId="6" borderId="1" xfId="2" applyFont="1" applyFill="1" applyBorder="1" applyAlignment="1">
      <alignment horizontal="center" vertical="center"/>
    </xf>
    <xf numFmtId="0" fontId="66" fillId="6" borderId="1" xfId="2" applyFont="1" applyFill="1" applyBorder="1" applyAlignment="1">
      <alignment horizontal="left" wrapText="1"/>
    </xf>
    <xf numFmtId="0" fontId="66" fillId="6" borderId="1" xfId="2" applyFont="1" applyFill="1" applyBorder="1" applyAlignment="1">
      <alignment horizontal="left"/>
    </xf>
    <xf numFmtId="0" fontId="66" fillId="6" borderId="39" xfId="2" applyFont="1" applyFill="1" applyBorder="1" applyAlignment="1">
      <alignment horizontal="left" vertical="center" wrapText="1"/>
    </xf>
    <xf numFmtId="0" fontId="66" fillId="6" borderId="39" xfId="2" applyFont="1" applyFill="1" applyBorder="1" applyAlignment="1">
      <alignment horizontal="left" vertical="center"/>
    </xf>
    <xf numFmtId="0" fontId="66" fillId="6" borderId="58" xfId="2" applyFont="1" applyFill="1" applyBorder="1" applyAlignment="1">
      <alignment horizontal="left" vertical="center"/>
    </xf>
    <xf numFmtId="0" fontId="66" fillId="6" borderId="1" xfId="2" applyFont="1" applyFill="1" applyBorder="1" applyAlignment="1">
      <alignment horizontal="left" vertical="top" wrapText="1"/>
    </xf>
    <xf numFmtId="0" fontId="66" fillId="6" borderId="1" xfId="2" applyFont="1" applyFill="1" applyBorder="1" applyAlignment="1">
      <alignment horizontal="left" vertical="top"/>
    </xf>
    <xf numFmtId="0" fontId="67" fillId="6" borderId="85" xfId="2" applyFont="1" applyFill="1" applyBorder="1" applyAlignment="1">
      <alignment horizontal="center" vertical="center" wrapText="1"/>
    </xf>
    <xf numFmtId="0" fontId="67" fillId="6" borderId="15" xfId="2" applyFont="1" applyFill="1" applyBorder="1" applyAlignment="1">
      <alignment horizontal="center" vertical="center" wrapText="1"/>
    </xf>
    <xf numFmtId="0" fontId="67" fillId="6" borderId="24" xfId="2" applyFont="1" applyFill="1" applyBorder="1" applyAlignment="1">
      <alignment horizontal="center" vertical="center" wrapText="1"/>
    </xf>
    <xf numFmtId="0" fontId="67" fillId="6" borderId="13" xfId="2" applyFont="1" applyFill="1" applyBorder="1" applyAlignment="1">
      <alignment horizontal="center" vertical="center" wrapText="1"/>
    </xf>
    <xf numFmtId="0" fontId="66" fillId="6" borderId="1" xfId="2" applyFont="1" applyFill="1" applyBorder="1" applyAlignment="1">
      <alignment horizontal="center" vertical="top" wrapText="1"/>
    </xf>
    <xf numFmtId="0" fontId="66" fillId="6" borderId="1" xfId="2" applyFont="1" applyFill="1" applyBorder="1" applyAlignment="1">
      <alignment horizontal="center" vertical="top"/>
    </xf>
    <xf numFmtId="0" fontId="66" fillId="0" borderId="39" xfId="2" applyFont="1" applyBorder="1" applyAlignment="1">
      <alignment horizontal="left" vertical="center" wrapText="1"/>
    </xf>
    <xf numFmtId="0" fontId="66" fillId="0" borderId="39" xfId="2" applyFont="1" applyBorder="1" applyAlignment="1">
      <alignment horizontal="left" vertical="center"/>
    </xf>
    <xf numFmtId="0" fontId="66" fillId="0" borderId="58" xfId="2" applyFont="1" applyBorder="1" applyAlignment="1">
      <alignment horizontal="left" vertical="center"/>
    </xf>
    <xf numFmtId="0" fontId="67" fillId="6" borderId="7" xfId="2" applyFont="1" applyFill="1" applyBorder="1" applyAlignment="1">
      <alignment horizontal="center" vertical="center" wrapText="1"/>
    </xf>
    <xf numFmtId="0" fontId="67" fillId="6" borderId="80" xfId="2" applyFont="1" applyFill="1" applyBorder="1" applyAlignment="1">
      <alignment horizontal="center" vertical="center" wrapText="1"/>
    </xf>
    <xf numFmtId="0" fontId="67" fillId="6" borderId="51" xfId="2" applyFont="1" applyFill="1" applyBorder="1" applyAlignment="1">
      <alignment horizontal="center" vertical="center"/>
    </xf>
    <xf numFmtId="0" fontId="67" fillId="6" borderId="8" xfId="2" applyFont="1" applyFill="1" applyBorder="1" applyAlignment="1">
      <alignment horizontal="center" vertical="center"/>
    </xf>
    <xf numFmtId="0" fontId="66" fillId="6" borderId="39" xfId="2" applyFont="1" applyFill="1" applyBorder="1" applyAlignment="1">
      <alignment horizontal="center" vertical="top" wrapText="1"/>
    </xf>
    <xf numFmtId="0" fontId="66" fillId="6" borderId="39" xfId="2" applyFont="1" applyFill="1" applyBorder="1" applyAlignment="1">
      <alignment horizontal="center" vertical="top"/>
    </xf>
    <xf numFmtId="0" fontId="66" fillId="6" borderId="39" xfId="2" applyFont="1" applyFill="1" applyBorder="1" applyAlignment="1">
      <alignment horizontal="left" wrapText="1"/>
    </xf>
    <xf numFmtId="0" fontId="66" fillId="6" borderId="39" xfId="2" applyFont="1" applyFill="1" applyBorder="1" applyAlignment="1">
      <alignment horizontal="left"/>
    </xf>
    <xf numFmtId="0" fontId="66" fillId="6" borderId="6" xfId="2" applyFont="1" applyFill="1" applyBorder="1" applyAlignment="1">
      <alignment horizontal="center" vertical="center" wrapText="1"/>
    </xf>
    <xf numFmtId="0" fontId="66" fillId="6" borderId="19" xfId="2" applyFont="1" applyFill="1" applyBorder="1" applyAlignment="1">
      <alignment horizontal="center" vertical="center" wrapText="1"/>
    </xf>
    <xf numFmtId="0" fontId="66" fillId="6" borderId="16" xfId="2" applyFont="1" applyFill="1" applyBorder="1" applyAlignment="1">
      <alignment horizontal="center" vertical="center" wrapText="1"/>
    </xf>
    <xf numFmtId="0" fontId="67" fillId="6" borderId="47" xfId="2" applyFont="1" applyFill="1" applyBorder="1" applyAlignment="1">
      <alignment horizontal="center" vertical="center" wrapText="1"/>
    </xf>
    <xf numFmtId="0" fontId="67" fillId="6" borderId="75" xfId="2" applyFont="1" applyFill="1" applyBorder="1" applyAlignment="1">
      <alignment horizontal="center" vertical="center" wrapText="1"/>
    </xf>
    <xf numFmtId="0" fontId="67" fillId="6" borderId="55" xfId="2" applyFont="1" applyFill="1" applyBorder="1" applyAlignment="1">
      <alignment horizontal="center" vertical="center"/>
    </xf>
    <xf numFmtId="0" fontId="66" fillId="6" borderId="39" xfId="2" applyFont="1" applyFill="1" applyBorder="1" applyAlignment="1">
      <alignment horizontal="center" vertical="center" wrapText="1"/>
    </xf>
    <xf numFmtId="0" fontId="66" fillId="6" borderId="39" xfId="2" applyFont="1" applyFill="1" applyBorder="1" applyAlignment="1">
      <alignment horizontal="center" vertical="center"/>
    </xf>
    <xf numFmtId="0" fontId="81" fillId="6" borderId="39" xfId="2" applyFont="1" applyFill="1" applyBorder="1" applyAlignment="1">
      <alignment horizontal="left" vertical="center" wrapText="1"/>
    </xf>
    <xf numFmtId="0" fontId="81" fillId="6" borderId="39" xfId="2" applyFont="1" applyFill="1" applyBorder="1" applyAlignment="1">
      <alignment horizontal="left" vertical="center"/>
    </xf>
    <xf numFmtId="0" fontId="81" fillId="6" borderId="58" xfId="2" applyFont="1" applyFill="1" applyBorder="1" applyAlignment="1">
      <alignment horizontal="left" vertical="center"/>
    </xf>
    <xf numFmtId="0" fontId="66" fillId="6" borderId="81" xfId="2" applyFont="1" applyFill="1" applyBorder="1" applyAlignment="1">
      <alignment horizontal="center" vertical="top" wrapText="1"/>
    </xf>
    <xf numFmtId="0" fontId="66" fillId="6" borderId="82" xfId="2" applyFont="1" applyFill="1" applyBorder="1" applyAlignment="1">
      <alignment horizontal="center" vertical="top" wrapText="1"/>
    </xf>
    <xf numFmtId="0" fontId="66" fillId="6" borderId="83" xfId="2" applyFont="1" applyFill="1" applyBorder="1" applyAlignment="1">
      <alignment horizontal="center" vertical="center" wrapText="1"/>
    </xf>
    <xf numFmtId="0" fontId="66" fillId="6" borderId="44" xfId="2" applyFont="1" applyFill="1" applyBorder="1" applyAlignment="1">
      <alignment horizontal="center" vertical="center" wrapText="1"/>
    </xf>
    <xf numFmtId="0" fontId="66" fillId="6" borderId="80" xfId="2" applyFont="1" applyFill="1" applyBorder="1" applyAlignment="1">
      <alignment horizontal="center" vertical="center" wrapText="1"/>
    </xf>
    <xf numFmtId="0" fontId="66" fillId="6" borderId="81" xfId="2" applyFont="1" applyFill="1" applyBorder="1" applyAlignment="1">
      <alignment horizontal="left" vertical="center" wrapText="1"/>
    </xf>
    <xf numFmtId="0" fontId="66" fillId="6" borderId="84" xfId="2" applyFont="1" applyFill="1" applyBorder="1" applyAlignment="1">
      <alignment horizontal="left" vertical="center" wrapText="1"/>
    </xf>
    <xf numFmtId="0" fontId="66" fillId="6" borderId="82" xfId="2" applyFont="1" applyFill="1" applyBorder="1" applyAlignment="1">
      <alignment horizontal="left" vertical="center" wrapText="1"/>
    </xf>
    <xf numFmtId="0" fontId="67" fillId="6" borderId="64" xfId="2" applyFont="1" applyFill="1" applyBorder="1" applyAlignment="1">
      <alignment horizontal="left" vertical="center"/>
    </xf>
    <xf numFmtId="0" fontId="67" fillId="6" borderId="65" xfId="2" applyFont="1" applyFill="1" applyBorder="1" applyAlignment="1">
      <alignment horizontal="left" vertical="center"/>
    </xf>
    <xf numFmtId="0" fontId="67" fillId="6" borderId="66" xfId="2" applyFont="1" applyFill="1" applyBorder="1" applyAlignment="1">
      <alignment horizontal="left" vertical="center"/>
    </xf>
    <xf numFmtId="0" fontId="66" fillId="6" borderId="70" xfId="2" applyFont="1" applyFill="1" applyBorder="1" applyAlignment="1">
      <alignment horizontal="center" vertical="center" wrapText="1"/>
    </xf>
    <xf numFmtId="0" fontId="66" fillId="6" borderId="71" xfId="2" applyFont="1" applyFill="1" applyBorder="1" applyAlignment="1">
      <alignment horizontal="center" vertical="center" wrapText="1"/>
    </xf>
    <xf numFmtId="0" fontId="66" fillId="6" borderId="72" xfId="2" applyFont="1" applyFill="1" applyBorder="1" applyAlignment="1">
      <alignment horizontal="center" vertical="center" wrapText="1"/>
    </xf>
    <xf numFmtId="0" fontId="68" fillId="6" borderId="7" xfId="2" applyFont="1" applyFill="1" applyBorder="1" applyAlignment="1">
      <alignment horizontal="center" vertical="center"/>
    </xf>
    <xf numFmtId="0" fontId="68" fillId="6" borderId="44" xfId="2" applyFont="1" applyFill="1" applyBorder="1" applyAlignment="1">
      <alignment horizontal="center" vertical="center"/>
    </xf>
    <xf numFmtId="0" fontId="68" fillId="6" borderId="45" xfId="2" applyFont="1" applyFill="1" applyBorder="1" applyAlignment="1">
      <alignment horizontal="center" vertical="center"/>
    </xf>
    <xf numFmtId="0" fontId="67" fillId="6" borderId="77" xfId="2" applyFont="1" applyFill="1" applyBorder="1" applyAlignment="1">
      <alignment horizontal="center" vertical="center"/>
    </xf>
    <xf numFmtId="0" fontId="67" fillId="6" borderId="78" xfId="2" applyFont="1" applyFill="1" applyBorder="1" applyAlignment="1">
      <alignment horizontal="center" vertical="center"/>
    </xf>
    <xf numFmtId="0" fontId="67" fillId="6" borderId="78" xfId="2" applyFont="1" applyFill="1" applyBorder="1" applyAlignment="1">
      <alignment horizontal="center" vertical="center" wrapText="1"/>
    </xf>
    <xf numFmtId="0" fontId="67" fillId="6" borderId="79" xfId="2" applyFont="1" applyFill="1" applyBorder="1" applyAlignment="1">
      <alignment horizontal="center" vertical="center"/>
    </xf>
    <xf numFmtId="0" fontId="67" fillId="6" borderId="47" xfId="2" applyFont="1" applyFill="1" applyBorder="1" applyAlignment="1">
      <alignment horizontal="left" vertical="center"/>
    </xf>
    <xf numFmtId="0" fontId="67" fillId="6" borderId="75" xfId="2" applyFont="1" applyFill="1" applyBorder="1" applyAlignment="1">
      <alignment horizontal="left" vertical="center"/>
    </xf>
    <xf numFmtId="0" fontId="66" fillId="6" borderId="48" xfId="2" applyFont="1" applyFill="1" applyBorder="1" applyAlignment="1">
      <alignment horizontal="center" vertical="center"/>
    </xf>
    <xf numFmtId="0" fontId="67" fillId="6" borderId="76" xfId="2" applyFont="1" applyFill="1" applyBorder="1" applyAlignment="1">
      <alignment horizontal="left" vertical="center"/>
    </xf>
    <xf numFmtId="0" fontId="67" fillId="6" borderId="48" xfId="2" applyFont="1" applyFill="1" applyBorder="1" applyAlignment="1">
      <alignment horizontal="left" vertical="center"/>
    </xf>
    <xf numFmtId="0" fontId="66" fillId="6" borderId="49" xfId="2" applyFont="1" applyFill="1" applyBorder="1" applyAlignment="1">
      <alignment horizontal="center" vertical="center"/>
    </xf>
    <xf numFmtId="0" fontId="67" fillId="6" borderId="64" xfId="2" applyFont="1" applyFill="1" applyBorder="1" applyAlignment="1">
      <alignment horizontal="center" vertical="center"/>
    </xf>
    <xf numFmtId="0" fontId="67" fillId="6" borderId="65" xfId="2" applyFont="1" applyFill="1" applyBorder="1" applyAlignment="1">
      <alignment horizontal="center" vertical="center"/>
    </xf>
    <xf numFmtId="0" fontId="67" fillId="6" borderId="66" xfId="2" applyFont="1" applyFill="1" applyBorder="1" applyAlignment="1">
      <alignment horizontal="center" vertical="center"/>
    </xf>
    <xf numFmtId="0" fontId="67" fillId="6" borderId="23" xfId="2" applyFont="1" applyFill="1" applyBorder="1" applyAlignment="1">
      <alignment horizontal="left" vertical="center"/>
    </xf>
    <xf numFmtId="0" fontId="67" fillId="6" borderId="19" xfId="2" applyFont="1" applyFill="1" applyBorder="1" applyAlignment="1">
      <alignment horizontal="left" vertical="center"/>
    </xf>
    <xf numFmtId="0" fontId="67" fillId="6" borderId="67" xfId="2" applyFont="1" applyFill="1" applyBorder="1" applyAlignment="1">
      <alignment horizontal="left" vertical="center"/>
    </xf>
    <xf numFmtId="0" fontId="67" fillId="6" borderId="68" xfId="2" applyFont="1" applyFill="1" applyBorder="1" applyAlignment="1">
      <alignment horizontal="left" vertical="center"/>
    </xf>
    <xf numFmtId="0" fontId="67" fillId="6" borderId="69" xfId="2" applyFont="1" applyFill="1" applyBorder="1" applyAlignment="1">
      <alignment horizontal="left" vertical="center"/>
    </xf>
    <xf numFmtId="0" fontId="67" fillId="6" borderId="70" xfId="2" applyFont="1" applyFill="1" applyBorder="1" applyAlignment="1">
      <alignment horizontal="left" vertical="center"/>
    </xf>
    <xf numFmtId="0" fontId="67" fillId="6" borderId="71" xfId="2" applyFont="1" applyFill="1" applyBorder="1" applyAlignment="1">
      <alignment horizontal="left" vertical="center"/>
    </xf>
    <xf numFmtId="0" fontId="67" fillId="6" borderId="72" xfId="2" applyFont="1" applyFill="1" applyBorder="1" applyAlignment="1">
      <alignment horizontal="left" vertical="center"/>
    </xf>
    <xf numFmtId="0" fontId="67" fillId="6" borderId="73" xfId="2" applyFont="1" applyFill="1" applyBorder="1" applyAlignment="1">
      <alignment horizontal="left" vertical="center"/>
    </xf>
    <xf numFmtId="0" fontId="66" fillId="6" borderId="65" xfId="2" applyFont="1" applyFill="1" applyBorder="1" applyAlignment="1">
      <alignment horizontal="center" vertical="center"/>
    </xf>
    <xf numFmtId="0" fontId="67" fillId="6" borderId="74" xfId="2" applyFont="1" applyFill="1" applyBorder="1" applyAlignment="1">
      <alignment horizontal="left" vertical="center"/>
    </xf>
    <xf numFmtId="0" fontId="66" fillId="6" borderId="66" xfId="2" applyFont="1" applyFill="1" applyBorder="1" applyAlignment="1">
      <alignment horizontal="center" vertical="center"/>
    </xf>
  </cellXfs>
  <cellStyles count="6">
    <cellStyle name="Hipervínculo" xfId="4" builtinId="8"/>
    <cellStyle name="Millares 2" xfId="5"/>
    <cellStyle name="Normal" xfId="0" builtinId="0"/>
    <cellStyle name="Normal 2" xfId="2"/>
    <cellStyle name="Normal 2 3" xfId="3"/>
    <cellStyle name="Porcentaje" xfId="1" builtinId="5"/>
  </cellStyles>
  <dxfs count="204">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634246</xdr:colOff>
      <xdr:row>6</xdr:row>
      <xdr:rowOff>95250</xdr:rowOff>
    </xdr:from>
    <xdr:to>
      <xdr:col>1</xdr:col>
      <xdr:colOff>1828799</xdr:colOff>
      <xdr:row>8</xdr:row>
      <xdr:rowOff>217714</xdr:rowOff>
    </xdr:to>
    <xdr:pic>
      <xdr:nvPicPr>
        <xdr:cNvPr id="2" name="Picture 1" descr="escudo negro">
          <a:extLst>
            <a:ext uri="{FF2B5EF4-FFF2-40B4-BE49-F238E27FC236}">
              <a16:creationId xmlns:a16="http://schemas.microsoft.com/office/drawing/2014/main" id="{724E51EA-5BC8-4741-8977-991ACAF084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EF332BE9-AE8A-4094-B1E4-D8CB31516A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14C3DB98-A242-40B5-8C84-F433C2997C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B924FE8B-4FD7-470B-9DB8-9054B318ECD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2" name="1 Imagen">
          <a:extLst>
            <a:ext uri="{FF2B5EF4-FFF2-40B4-BE49-F238E27FC236}">
              <a16:creationId xmlns:a16="http://schemas.microsoft.com/office/drawing/2014/main" id="{69E60FAA-CB76-4256-A8A7-5EE84374AD77}"/>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1371600" y="158115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445435</xdr:colOff>
      <xdr:row>1</xdr:row>
      <xdr:rowOff>58832</xdr:rowOff>
    </xdr:from>
    <xdr:to>
      <xdr:col>3</xdr:col>
      <xdr:colOff>571501</xdr:colOff>
      <xdr:row>3</xdr:row>
      <xdr:rowOff>172843</xdr:rowOff>
    </xdr:to>
    <xdr:pic>
      <xdr:nvPicPr>
        <xdr:cNvPr id="2" name="Imagen 1">
          <a:extLst>
            <a:ext uri="{FF2B5EF4-FFF2-40B4-BE49-F238E27FC236}">
              <a16:creationId xmlns:a16="http://schemas.microsoft.com/office/drawing/2014/main" id="{E6B02027-305D-4B0A-B3A9-524819E2DE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4035" y="230282"/>
          <a:ext cx="792816" cy="790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bernal/AppData/Local/Microsoft/Windows/Temporary%20Internet%20Files/Content.Outlook/6YTLUNT7/Matriz%20de%20Riesgos%20Contractu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mv\OneDrive%20-%20uaermv\equipo%20119\AUDITORIAS\2021\RIESGOS\PRIMER%20CUATRIMESTRE\DESI\INF%20RECIBIDA\MAPA%20DE%20RIESGOS%20SIS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m-x"/>
      <sheetName val="Fm-2x"/>
      <sheetName val="Fm-3x"/>
      <sheetName val="Fm-4x"/>
      <sheetName val="Fm-5x"/>
      <sheetName val="Fm-6x"/>
      <sheetName val="DB"/>
      <sheetName val="Hoja1"/>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Hoja1"/>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row r="38">
          <cell r="B38" t="str">
            <v>Rara vezInsignificante</v>
          </cell>
          <cell r="C38" t="str">
            <v>Riesgo bajo</v>
          </cell>
        </row>
        <row r="39">
          <cell r="B39" t="str">
            <v>Rara vezMenor</v>
          </cell>
          <cell r="C39" t="str">
            <v>Riesgo bajo</v>
          </cell>
        </row>
        <row r="40">
          <cell r="B40" t="str">
            <v>Rara vezModerado</v>
          </cell>
          <cell r="C40" t="str">
            <v>Riesgo moderado</v>
          </cell>
        </row>
        <row r="41">
          <cell r="B41" t="str">
            <v>Rara vezMayor</v>
          </cell>
          <cell r="C41" t="str">
            <v>Riesgo alto</v>
          </cell>
        </row>
        <row r="42">
          <cell r="B42" t="str">
            <v>Rara vezCatastrófico</v>
          </cell>
          <cell r="C42" t="str">
            <v>Riesgo extremo</v>
          </cell>
        </row>
        <row r="43">
          <cell r="B43" t="str">
            <v>ImprobableInsignificante</v>
          </cell>
          <cell r="C43" t="str">
            <v>Riesgo bajo</v>
          </cell>
        </row>
        <row r="44">
          <cell r="B44" t="str">
            <v>ImprobableMenor</v>
          </cell>
          <cell r="C44" t="str">
            <v>Riesgo bajo</v>
          </cell>
        </row>
        <row r="45">
          <cell r="B45" t="str">
            <v>ImprobableModerado</v>
          </cell>
          <cell r="C45" t="str">
            <v>Riesgo moderado</v>
          </cell>
        </row>
        <row r="46">
          <cell r="B46" t="str">
            <v>ImprobableMayor</v>
          </cell>
          <cell r="C46" t="str">
            <v>Riesgo alto</v>
          </cell>
        </row>
        <row r="47">
          <cell r="B47" t="str">
            <v>ImprobableCatastrófico</v>
          </cell>
          <cell r="C47" t="str">
            <v>Riesgo extremo</v>
          </cell>
        </row>
        <row r="48">
          <cell r="B48" t="str">
            <v>PosibleInsignificante</v>
          </cell>
          <cell r="C48" t="str">
            <v>Riesgo bajo</v>
          </cell>
        </row>
        <row r="49">
          <cell r="B49" t="str">
            <v>PosibleMenor</v>
          </cell>
          <cell r="C49" t="str">
            <v>Riesgo moderado</v>
          </cell>
        </row>
        <row r="50">
          <cell r="B50" t="str">
            <v>PosibleModerado</v>
          </cell>
          <cell r="C50" t="str">
            <v>Riesgo alto</v>
          </cell>
        </row>
        <row r="51">
          <cell r="B51" t="str">
            <v>PosibleMayor</v>
          </cell>
          <cell r="C51" t="str">
            <v>Riesgo extremo</v>
          </cell>
        </row>
        <row r="52">
          <cell r="B52" t="str">
            <v>PosibleCatastrófico</v>
          </cell>
          <cell r="C52" t="str">
            <v>Riesgo extremo</v>
          </cell>
        </row>
        <row r="53">
          <cell r="B53" t="str">
            <v>ProbableInsignificante</v>
          </cell>
          <cell r="C53" t="str">
            <v>Riesgo moderado</v>
          </cell>
        </row>
        <row r="54">
          <cell r="B54" t="str">
            <v>ProbableMenor</v>
          </cell>
          <cell r="C54" t="str">
            <v>Riesgo alto</v>
          </cell>
        </row>
        <row r="55">
          <cell r="B55" t="str">
            <v>ProbableModerado</v>
          </cell>
          <cell r="C55" t="str">
            <v>Riesgo alto</v>
          </cell>
        </row>
        <row r="56">
          <cell r="B56" t="str">
            <v>ProbableMayor</v>
          </cell>
          <cell r="C56" t="str">
            <v>Riesgo extremo</v>
          </cell>
        </row>
        <row r="57">
          <cell r="B57" t="str">
            <v>ProbableCatastrófico</v>
          </cell>
          <cell r="C57" t="str">
            <v>Riesgo extremo</v>
          </cell>
        </row>
        <row r="58">
          <cell r="B58" t="str">
            <v>Casi seguroInsignificante</v>
          </cell>
          <cell r="C58" t="str">
            <v>Riesgo alto</v>
          </cell>
        </row>
        <row r="59">
          <cell r="B59" t="str">
            <v>Casi seguroMenor</v>
          </cell>
          <cell r="C59" t="str">
            <v>Riesgo alto</v>
          </cell>
        </row>
        <row r="60">
          <cell r="B60" t="str">
            <v>Casi seguroModerado</v>
          </cell>
          <cell r="C60" t="str">
            <v>Riesgo extremo</v>
          </cell>
        </row>
        <row r="61">
          <cell r="B61" t="str">
            <v>Casi seguroMayor</v>
          </cell>
          <cell r="C61" t="str">
            <v>Riesgo extremo</v>
          </cell>
        </row>
        <row r="62">
          <cell r="B62" t="str">
            <v>Casi seguroCatastrófico</v>
          </cell>
          <cell r="C62" t="str">
            <v>Riesgo extremo</v>
          </cell>
        </row>
        <row r="70">
          <cell r="B70" t="str">
            <v>FuerteFuerte</v>
          </cell>
          <cell r="C70" t="str">
            <v>No</v>
          </cell>
          <cell r="D70" t="str">
            <v>Fuerte</v>
          </cell>
        </row>
        <row r="71">
          <cell r="B71" t="str">
            <v>FuerteModerado</v>
          </cell>
          <cell r="C71" t="str">
            <v>Sí</v>
          </cell>
          <cell r="D71" t="str">
            <v>Moderado</v>
          </cell>
        </row>
        <row r="72">
          <cell r="B72" t="str">
            <v>FuerteDébil</v>
          </cell>
          <cell r="C72" t="str">
            <v>Sí</v>
          </cell>
          <cell r="D72" t="str">
            <v>Débil</v>
          </cell>
        </row>
        <row r="73">
          <cell r="B73" t="str">
            <v>ModeradoFuerte</v>
          </cell>
          <cell r="C73" t="str">
            <v>Sí</v>
          </cell>
          <cell r="D73" t="str">
            <v>Moderado</v>
          </cell>
        </row>
        <row r="74">
          <cell r="B74" t="str">
            <v>ModeradoModerado</v>
          </cell>
          <cell r="C74" t="str">
            <v>Sí</v>
          </cell>
          <cell r="D74" t="str">
            <v>Moderado</v>
          </cell>
        </row>
        <row r="75">
          <cell r="B75" t="str">
            <v>ModeradoDébil</v>
          </cell>
          <cell r="C75" t="str">
            <v>Sí</v>
          </cell>
          <cell r="D75" t="str">
            <v>Débil</v>
          </cell>
        </row>
        <row r="76">
          <cell r="B76" t="str">
            <v>DébilFuerte</v>
          </cell>
          <cell r="C76" t="str">
            <v>Sí</v>
          </cell>
          <cell r="D76" t="str">
            <v>Débil</v>
          </cell>
        </row>
        <row r="77">
          <cell r="B77" t="str">
            <v>DébilModerado</v>
          </cell>
          <cell r="C77" t="str">
            <v>Sí</v>
          </cell>
          <cell r="D77" t="str">
            <v>Débil</v>
          </cell>
        </row>
        <row r="78">
          <cell r="B78" t="str">
            <v>DébilDébil</v>
          </cell>
          <cell r="C78" t="str">
            <v>Sí</v>
          </cell>
          <cell r="D78" t="str">
            <v>Débil</v>
          </cell>
        </row>
        <row r="95">
          <cell r="B95" t="str">
            <v>FuerteDirectamenteDirectamente</v>
          </cell>
          <cell r="C95">
            <v>2</v>
          </cell>
          <cell r="D95">
            <v>2</v>
          </cell>
        </row>
        <row r="96">
          <cell r="B96" t="str">
            <v>FuerteDirectamenteIndirectamente</v>
          </cell>
          <cell r="C96">
            <v>2</v>
          </cell>
          <cell r="D96">
            <v>1</v>
          </cell>
        </row>
        <row r="97">
          <cell r="B97" t="str">
            <v>FuerteDirectamenteNo disminuye</v>
          </cell>
          <cell r="C97">
            <v>2</v>
          </cell>
          <cell r="D97">
            <v>0</v>
          </cell>
        </row>
        <row r="98">
          <cell r="B98" t="str">
            <v>FuerteNo disminuyeDirectamente</v>
          </cell>
          <cell r="C98">
            <v>0</v>
          </cell>
          <cell r="D98">
            <v>2</v>
          </cell>
        </row>
        <row r="99">
          <cell r="B99" t="str">
            <v>ModeradoDirectamenteDirectamente</v>
          </cell>
          <cell r="C99">
            <v>1</v>
          </cell>
          <cell r="D99">
            <v>1</v>
          </cell>
        </row>
        <row r="100">
          <cell r="B100" t="str">
            <v>ModeradoDirectamenteIndirectamente</v>
          </cell>
          <cell r="C100">
            <v>1</v>
          </cell>
          <cell r="D100">
            <v>0</v>
          </cell>
        </row>
        <row r="101">
          <cell r="B101" t="str">
            <v>ModeradoDirectamenteNo disminuye</v>
          </cell>
          <cell r="C101">
            <v>1</v>
          </cell>
          <cell r="D101">
            <v>0</v>
          </cell>
        </row>
        <row r="102">
          <cell r="B102" t="str">
            <v>ModeradoNo disminuyeDirectamente</v>
          </cell>
          <cell r="C102">
            <v>0</v>
          </cell>
          <cell r="D102">
            <v>1</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zoomScale="112" zoomScaleNormal="112" zoomScaleSheetLayoutView="90" workbookViewId="0">
      <selection activeCell="D4" sqref="D4:D6"/>
    </sheetView>
  </sheetViews>
  <sheetFormatPr baseColWidth="10" defaultColWidth="11.42578125"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4"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304" t="s">
        <v>0</v>
      </c>
      <c r="D2" s="283" t="s">
        <v>1</v>
      </c>
      <c r="E2" s="284"/>
      <c r="F2" s="284"/>
      <c r="G2" s="284"/>
      <c r="H2" s="284"/>
      <c r="I2" s="284"/>
      <c r="J2" s="284"/>
      <c r="K2" s="284"/>
      <c r="L2" s="284"/>
      <c r="M2" s="284"/>
      <c r="N2" s="284"/>
      <c r="O2" s="284"/>
      <c r="P2" s="284"/>
      <c r="Q2" s="284"/>
      <c r="R2" s="284"/>
      <c r="S2" s="284"/>
      <c r="T2" s="284"/>
      <c r="U2" s="284"/>
      <c r="V2" s="285"/>
    </row>
    <row r="3" spans="3:22" ht="15" customHeight="1" x14ac:dyDescent="0.25">
      <c r="C3" s="305"/>
      <c r="D3" s="313" t="s">
        <v>2</v>
      </c>
      <c r="E3" s="314"/>
      <c r="F3" s="314"/>
      <c r="G3" s="314"/>
      <c r="H3" s="314"/>
      <c r="I3" s="314"/>
      <c r="J3" s="314"/>
      <c r="K3" s="315"/>
      <c r="L3" s="307" t="s">
        <v>3</v>
      </c>
      <c r="M3" s="308"/>
      <c r="N3" s="308"/>
      <c r="O3" s="308"/>
      <c r="P3" s="308"/>
      <c r="Q3" s="308"/>
      <c r="R3" s="308"/>
      <c r="S3" s="308"/>
      <c r="T3" s="309"/>
      <c r="U3" s="292" t="s">
        <v>4</v>
      </c>
      <c r="V3" s="293"/>
    </row>
    <row r="4" spans="3:22" ht="30" customHeight="1" x14ac:dyDescent="0.25">
      <c r="C4" s="305"/>
      <c r="D4" s="301" t="s">
        <v>5</v>
      </c>
      <c r="E4" s="298" t="s">
        <v>6</v>
      </c>
      <c r="F4" s="286" t="s">
        <v>7</v>
      </c>
      <c r="G4" s="287"/>
      <c r="H4" s="287"/>
      <c r="I4" s="288"/>
      <c r="J4" s="298" t="s">
        <v>8</v>
      </c>
      <c r="K4" s="298" t="s">
        <v>9</v>
      </c>
      <c r="L4" s="310" t="s">
        <v>10</v>
      </c>
      <c r="M4" s="310" t="s">
        <v>11</v>
      </c>
      <c r="N4" s="310" t="s">
        <v>12</v>
      </c>
      <c r="O4" s="316" t="s">
        <v>13</v>
      </c>
      <c r="P4" s="317"/>
      <c r="Q4" s="310" t="s">
        <v>12</v>
      </c>
      <c r="R4" s="318" t="s">
        <v>14</v>
      </c>
      <c r="S4" s="319"/>
      <c r="T4" s="310" t="s">
        <v>12</v>
      </c>
      <c r="U4" s="294"/>
      <c r="V4" s="295"/>
    </row>
    <row r="5" spans="3:22" ht="15" customHeight="1" x14ac:dyDescent="0.25">
      <c r="C5" s="305"/>
      <c r="D5" s="302"/>
      <c r="E5" s="299"/>
      <c r="F5" s="289"/>
      <c r="G5" s="290"/>
      <c r="H5" s="290"/>
      <c r="I5" s="291"/>
      <c r="J5" s="299"/>
      <c r="K5" s="299"/>
      <c r="L5" s="311"/>
      <c r="M5" s="311"/>
      <c r="N5" s="311"/>
      <c r="O5" s="316" t="s">
        <v>15</v>
      </c>
      <c r="P5" s="317"/>
      <c r="Q5" s="311"/>
      <c r="R5" s="320"/>
      <c r="S5" s="321"/>
      <c r="T5" s="311"/>
      <c r="U5" s="296"/>
      <c r="V5" s="297"/>
    </row>
    <row r="6" spans="3:22" ht="25.5" x14ac:dyDescent="0.25">
      <c r="C6" s="306"/>
      <c r="D6" s="303"/>
      <c r="E6" s="300"/>
      <c r="F6" s="4" t="s">
        <v>16</v>
      </c>
      <c r="G6" s="4" t="s">
        <v>17</v>
      </c>
      <c r="H6" s="4" t="s">
        <v>18</v>
      </c>
      <c r="I6" s="4" t="s">
        <v>19</v>
      </c>
      <c r="J6" s="300"/>
      <c r="K6" s="300"/>
      <c r="L6" s="312"/>
      <c r="M6" s="312"/>
      <c r="N6" s="312"/>
      <c r="O6" s="35" t="s">
        <v>20</v>
      </c>
      <c r="P6" s="35" t="s">
        <v>21</v>
      </c>
      <c r="Q6" s="312"/>
      <c r="R6" s="35" t="s">
        <v>22</v>
      </c>
      <c r="S6" s="35" t="s">
        <v>23</v>
      </c>
      <c r="T6" s="312"/>
      <c r="U6" s="6" t="s">
        <v>20</v>
      </c>
      <c r="V6" s="6" t="s">
        <v>21</v>
      </c>
    </row>
    <row r="7" spans="3:22" s="7" customFormat="1" ht="15" customHeight="1" x14ac:dyDescent="0.25">
      <c r="C7" s="9">
        <v>1</v>
      </c>
      <c r="D7" s="10" t="s">
        <v>24</v>
      </c>
      <c r="E7" s="8">
        <v>5</v>
      </c>
      <c r="F7" s="8">
        <v>1</v>
      </c>
      <c r="G7" s="8">
        <v>2</v>
      </c>
      <c r="H7" s="8">
        <v>2</v>
      </c>
      <c r="I7" s="8"/>
      <c r="J7" s="8">
        <v>4</v>
      </c>
      <c r="K7" s="12">
        <f>(J7/E7)</f>
        <v>0.8</v>
      </c>
      <c r="L7" s="5">
        <v>13</v>
      </c>
      <c r="M7" s="5">
        <v>8</v>
      </c>
      <c r="N7" s="16">
        <f>(M7/L7)</f>
        <v>0.61538461538461542</v>
      </c>
      <c r="O7" s="5">
        <v>6</v>
      </c>
      <c r="P7" s="5">
        <v>2</v>
      </c>
      <c r="Q7" s="16">
        <f>(O7/M7)</f>
        <v>0.75</v>
      </c>
      <c r="R7" s="5">
        <v>8</v>
      </c>
      <c r="S7" s="5"/>
      <c r="T7" s="15">
        <v>1</v>
      </c>
      <c r="U7" s="8" t="s">
        <v>25</v>
      </c>
      <c r="V7" s="8"/>
    </row>
    <row r="8" spans="3:22" ht="15" customHeight="1" x14ac:dyDescent="0.25">
      <c r="C8" s="2">
        <v>2</v>
      </c>
      <c r="D8" s="10" t="s">
        <v>26</v>
      </c>
      <c r="E8" s="8">
        <v>4</v>
      </c>
      <c r="F8" s="8"/>
      <c r="G8" s="8">
        <v>3</v>
      </c>
      <c r="H8" s="8">
        <v>1</v>
      </c>
      <c r="I8" s="8"/>
      <c r="J8" s="8">
        <v>4</v>
      </c>
      <c r="K8" s="11">
        <f t="shared" ref="K8:K23" si="0">(J8/E8)</f>
        <v>1</v>
      </c>
      <c r="L8" s="5">
        <v>8</v>
      </c>
      <c r="M8" s="5">
        <v>8</v>
      </c>
      <c r="N8" s="15">
        <f t="shared" ref="N8:N22" si="1">(M8/L8)</f>
        <v>1</v>
      </c>
      <c r="O8" s="5">
        <v>4</v>
      </c>
      <c r="P8" s="5">
        <v>4</v>
      </c>
      <c r="Q8" s="17">
        <f t="shared" ref="Q8:Q23" si="2">(O8/M8)</f>
        <v>0.5</v>
      </c>
      <c r="R8" s="5">
        <v>7</v>
      </c>
      <c r="S8" s="5">
        <v>1</v>
      </c>
      <c r="T8" s="16">
        <f t="shared" ref="T8:T23" si="3">(R8/M8)</f>
        <v>0.875</v>
      </c>
      <c r="U8" s="8" t="s">
        <v>25</v>
      </c>
      <c r="V8" s="8"/>
    </row>
    <row r="9" spans="3:22" x14ac:dyDescent="0.25">
      <c r="C9" s="2">
        <v>3</v>
      </c>
      <c r="D9" s="10" t="s">
        <v>27</v>
      </c>
      <c r="E9" s="8">
        <v>2</v>
      </c>
      <c r="F9" s="8"/>
      <c r="G9" s="8"/>
      <c r="H9" s="8">
        <v>2</v>
      </c>
      <c r="I9" s="8"/>
      <c r="J9" s="8">
        <v>2</v>
      </c>
      <c r="K9" s="11">
        <f t="shared" si="0"/>
        <v>1</v>
      </c>
      <c r="L9" s="5">
        <v>3</v>
      </c>
      <c r="M9" s="5">
        <v>3</v>
      </c>
      <c r="N9" s="15">
        <f t="shared" si="1"/>
        <v>1</v>
      </c>
      <c r="O9" s="5">
        <v>3</v>
      </c>
      <c r="P9" s="5"/>
      <c r="Q9" s="15">
        <v>0.9</v>
      </c>
      <c r="R9" s="5">
        <v>1</v>
      </c>
      <c r="S9" s="5">
        <v>2</v>
      </c>
      <c r="T9" s="17">
        <f t="shared" si="3"/>
        <v>0.33333333333333331</v>
      </c>
      <c r="U9" s="8"/>
      <c r="V9" s="34" t="s">
        <v>28</v>
      </c>
    </row>
    <row r="10" spans="3:22" x14ac:dyDescent="0.25">
      <c r="C10" s="2">
        <v>4</v>
      </c>
      <c r="D10" s="10" t="s">
        <v>29</v>
      </c>
      <c r="E10" s="8">
        <v>3</v>
      </c>
      <c r="F10" s="8"/>
      <c r="G10" s="8"/>
      <c r="H10" s="8">
        <v>2</v>
      </c>
      <c r="I10" s="8">
        <v>1</v>
      </c>
      <c r="J10" s="8">
        <v>3</v>
      </c>
      <c r="K10" s="11">
        <f t="shared" si="0"/>
        <v>1</v>
      </c>
      <c r="L10" s="5">
        <v>6</v>
      </c>
      <c r="M10" s="5">
        <v>6</v>
      </c>
      <c r="N10" s="15">
        <f t="shared" si="1"/>
        <v>1</v>
      </c>
      <c r="O10" s="5">
        <v>6</v>
      </c>
      <c r="P10" s="5"/>
      <c r="Q10" s="15">
        <v>0.9</v>
      </c>
      <c r="R10" s="5">
        <v>5</v>
      </c>
      <c r="S10" s="5">
        <v>1</v>
      </c>
      <c r="T10" s="16">
        <f t="shared" si="3"/>
        <v>0.83333333333333337</v>
      </c>
      <c r="U10" s="8" t="s">
        <v>25</v>
      </c>
      <c r="V10" s="8"/>
    </row>
    <row r="11" spans="3:22" x14ac:dyDescent="0.25">
      <c r="C11" s="2">
        <v>5</v>
      </c>
      <c r="D11" s="10" t="s">
        <v>30</v>
      </c>
      <c r="E11" s="8">
        <v>7</v>
      </c>
      <c r="F11" s="8">
        <v>2</v>
      </c>
      <c r="G11" s="8">
        <v>5</v>
      </c>
      <c r="H11" s="8"/>
      <c r="I11" s="8"/>
      <c r="J11" s="8">
        <v>6</v>
      </c>
      <c r="K11" s="12">
        <f t="shared" si="0"/>
        <v>0.8571428571428571</v>
      </c>
      <c r="L11" s="5">
        <v>12</v>
      </c>
      <c r="M11" s="5">
        <v>6</v>
      </c>
      <c r="N11" s="17">
        <f t="shared" si="1"/>
        <v>0.5</v>
      </c>
      <c r="O11" s="5">
        <v>6</v>
      </c>
      <c r="P11" s="5"/>
      <c r="Q11" s="15">
        <v>0.9</v>
      </c>
      <c r="R11" s="5">
        <v>6</v>
      </c>
      <c r="S11" s="5"/>
      <c r="T11" s="15">
        <v>1</v>
      </c>
      <c r="U11" s="8"/>
      <c r="V11" s="34" t="s">
        <v>28</v>
      </c>
    </row>
    <row r="12" spans="3:22" x14ac:dyDescent="0.25">
      <c r="C12" s="2">
        <v>6</v>
      </c>
      <c r="D12" s="18" t="s">
        <v>31</v>
      </c>
      <c r="E12" s="8">
        <v>4</v>
      </c>
      <c r="F12" s="8"/>
      <c r="G12" s="8">
        <v>3</v>
      </c>
      <c r="H12" s="8">
        <v>1</v>
      </c>
      <c r="I12" s="8"/>
      <c r="J12" s="8">
        <v>4</v>
      </c>
      <c r="K12" s="11">
        <f t="shared" si="0"/>
        <v>1</v>
      </c>
      <c r="L12" s="5">
        <v>9</v>
      </c>
      <c r="M12" s="5">
        <v>9</v>
      </c>
      <c r="N12" s="15">
        <f t="shared" si="1"/>
        <v>1</v>
      </c>
      <c r="O12" s="5">
        <v>6</v>
      </c>
      <c r="P12" s="5">
        <v>3</v>
      </c>
      <c r="Q12" s="16">
        <f t="shared" si="2"/>
        <v>0.66666666666666663</v>
      </c>
      <c r="R12" s="5">
        <v>7</v>
      </c>
      <c r="S12" s="5">
        <v>2</v>
      </c>
      <c r="T12" s="16">
        <f t="shared" si="3"/>
        <v>0.77777777777777779</v>
      </c>
      <c r="U12" s="8"/>
      <c r="V12" s="34" t="s">
        <v>28</v>
      </c>
    </row>
    <row r="13" spans="3:22" x14ac:dyDescent="0.25">
      <c r="C13" s="2">
        <v>7</v>
      </c>
      <c r="D13" s="10" t="s">
        <v>32</v>
      </c>
      <c r="E13" s="8">
        <v>5</v>
      </c>
      <c r="F13" s="8"/>
      <c r="G13" s="8"/>
      <c r="H13" s="8">
        <v>2</v>
      </c>
      <c r="I13" s="8">
        <v>3</v>
      </c>
      <c r="J13" s="8">
        <v>5</v>
      </c>
      <c r="K13" s="11">
        <f t="shared" si="0"/>
        <v>1</v>
      </c>
      <c r="L13" s="5">
        <v>5</v>
      </c>
      <c r="M13" s="5">
        <v>5</v>
      </c>
      <c r="N13" s="15">
        <f t="shared" si="1"/>
        <v>1</v>
      </c>
      <c r="O13" s="5">
        <v>4</v>
      </c>
      <c r="P13" s="5">
        <v>1</v>
      </c>
      <c r="Q13" s="16">
        <f t="shared" si="2"/>
        <v>0.8</v>
      </c>
      <c r="R13" s="5">
        <v>4</v>
      </c>
      <c r="S13" s="5">
        <v>1</v>
      </c>
      <c r="T13" s="16">
        <f t="shared" si="3"/>
        <v>0.8</v>
      </c>
      <c r="U13" s="8" t="s">
        <v>25</v>
      </c>
      <c r="V13" s="8"/>
    </row>
    <row r="14" spans="3:22" x14ac:dyDescent="0.25">
      <c r="C14" s="2">
        <v>8</v>
      </c>
      <c r="D14" s="10" t="s">
        <v>33</v>
      </c>
      <c r="E14" s="8">
        <v>5</v>
      </c>
      <c r="F14" s="8">
        <v>2</v>
      </c>
      <c r="G14" s="8">
        <v>1</v>
      </c>
      <c r="H14" s="8">
        <v>2</v>
      </c>
      <c r="I14" s="8"/>
      <c r="J14" s="8">
        <v>3</v>
      </c>
      <c r="K14" s="12">
        <f t="shared" si="0"/>
        <v>0.6</v>
      </c>
      <c r="L14" s="5">
        <v>12</v>
      </c>
      <c r="M14" s="5">
        <v>7</v>
      </c>
      <c r="N14" s="17">
        <f t="shared" si="1"/>
        <v>0.58333333333333337</v>
      </c>
      <c r="O14" s="5">
        <v>6</v>
      </c>
      <c r="P14" s="5">
        <v>1</v>
      </c>
      <c r="Q14" s="16">
        <f t="shared" si="2"/>
        <v>0.8571428571428571</v>
      </c>
      <c r="R14" s="5">
        <v>7</v>
      </c>
      <c r="S14" s="5"/>
      <c r="T14" s="15">
        <f t="shared" si="3"/>
        <v>1</v>
      </c>
      <c r="U14" s="8" t="s">
        <v>25</v>
      </c>
      <c r="V14" s="8"/>
    </row>
    <row r="15" spans="3:22" x14ac:dyDescent="0.25">
      <c r="C15" s="2">
        <v>9</v>
      </c>
      <c r="D15" s="10" t="s">
        <v>34</v>
      </c>
      <c r="E15" s="8">
        <v>2</v>
      </c>
      <c r="F15" s="8">
        <v>2</v>
      </c>
      <c r="G15" s="8"/>
      <c r="H15" s="8"/>
      <c r="I15" s="8"/>
      <c r="J15" s="8">
        <v>2</v>
      </c>
      <c r="K15" s="11">
        <f t="shared" si="0"/>
        <v>1</v>
      </c>
      <c r="L15" s="5">
        <v>6</v>
      </c>
      <c r="M15" s="5">
        <v>6</v>
      </c>
      <c r="N15" s="15">
        <f t="shared" si="1"/>
        <v>1</v>
      </c>
      <c r="O15" s="5">
        <v>1</v>
      </c>
      <c r="P15" s="5">
        <v>5</v>
      </c>
      <c r="Q15" s="17">
        <f t="shared" si="2"/>
        <v>0.16666666666666666</v>
      </c>
      <c r="R15" s="5">
        <v>6</v>
      </c>
      <c r="S15" s="5"/>
      <c r="T15" s="15">
        <f t="shared" si="3"/>
        <v>1</v>
      </c>
      <c r="U15" s="8" t="s">
        <v>25</v>
      </c>
      <c r="V15" s="8"/>
    </row>
    <row r="16" spans="3:22" x14ac:dyDescent="0.25">
      <c r="C16" s="2">
        <v>10</v>
      </c>
      <c r="D16" s="10" t="s">
        <v>35</v>
      </c>
      <c r="E16" s="8">
        <v>5</v>
      </c>
      <c r="F16" s="8">
        <v>3</v>
      </c>
      <c r="G16" s="8"/>
      <c r="H16" s="8">
        <v>2</v>
      </c>
      <c r="I16" s="8"/>
      <c r="J16" s="8">
        <v>3</v>
      </c>
      <c r="K16" s="12">
        <f t="shared" si="0"/>
        <v>0.6</v>
      </c>
      <c r="L16" s="5">
        <v>11</v>
      </c>
      <c r="M16" s="5">
        <v>7</v>
      </c>
      <c r="N16" s="16">
        <f t="shared" si="1"/>
        <v>0.63636363636363635</v>
      </c>
      <c r="O16" s="5">
        <v>6</v>
      </c>
      <c r="P16" s="5">
        <v>1</v>
      </c>
      <c r="Q16" s="16">
        <f t="shared" si="2"/>
        <v>0.8571428571428571</v>
      </c>
      <c r="R16" s="5">
        <v>5</v>
      </c>
      <c r="S16" s="5">
        <v>2</v>
      </c>
      <c r="T16" s="16">
        <f t="shared" si="3"/>
        <v>0.7142857142857143</v>
      </c>
      <c r="U16" s="8"/>
      <c r="V16" s="34" t="s">
        <v>28</v>
      </c>
    </row>
    <row r="17" spans="3:22" s="7" customFormat="1" x14ac:dyDescent="0.25">
      <c r="C17" s="9">
        <v>11</v>
      </c>
      <c r="D17" s="10" t="s">
        <v>36</v>
      </c>
      <c r="E17" s="8">
        <v>2</v>
      </c>
      <c r="F17" s="8"/>
      <c r="G17" s="8">
        <v>1</v>
      </c>
      <c r="H17" s="8">
        <v>1</v>
      </c>
      <c r="I17" s="8"/>
      <c r="J17" s="8">
        <v>2</v>
      </c>
      <c r="K17" s="11">
        <f t="shared" si="0"/>
        <v>1</v>
      </c>
      <c r="L17" s="5">
        <v>2</v>
      </c>
      <c r="M17" s="5">
        <v>2</v>
      </c>
      <c r="N17" s="15">
        <f t="shared" si="1"/>
        <v>1</v>
      </c>
      <c r="O17" s="5">
        <v>1</v>
      </c>
      <c r="P17" s="5">
        <v>1</v>
      </c>
      <c r="Q17" s="17">
        <f t="shared" si="2"/>
        <v>0.5</v>
      </c>
      <c r="R17" s="5">
        <v>2</v>
      </c>
      <c r="S17" s="5"/>
      <c r="T17" s="15">
        <f t="shared" si="3"/>
        <v>1</v>
      </c>
      <c r="U17" s="8"/>
      <c r="V17" s="34" t="s">
        <v>28</v>
      </c>
    </row>
    <row r="18" spans="3:22" x14ac:dyDescent="0.25">
      <c r="C18" s="2">
        <v>12</v>
      </c>
      <c r="D18" s="10" t="s">
        <v>37</v>
      </c>
      <c r="E18" s="8">
        <v>3</v>
      </c>
      <c r="F18" s="8"/>
      <c r="G18" s="8">
        <v>3</v>
      </c>
      <c r="H18" s="8"/>
      <c r="I18" s="8"/>
      <c r="J18" s="8">
        <v>3</v>
      </c>
      <c r="K18" s="11">
        <f t="shared" si="0"/>
        <v>1</v>
      </c>
      <c r="L18" s="5">
        <v>4</v>
      </c>
      <c r="M18" s="5">
        <v>4</v>
      </c>
      <c r="N18" s="15">
        <f t="shared" si="1"/>
        <v>1</v>
      </c>
      <c r="O18" s="5">
        <v>3</v>
      </c>
      <c r="P18" s="5">
        <v>1</v>
      </c>
      <c r="Q18" s="16">
        <f t="shared" si="2"/>
        <v>0.75</v>
      </c>
      <c r="R18" s="5">
        <v>2</v>
      </c>
      <c r="S18" s="5">
        <v>2</v>
      </c>
      <c r="T18" s="17">
        <f t="shared" si="3"/>
        <v>0.5</v>
      </c>
      <c r="U18" s="8" t="s">
        <v>25</v>
      </c>
      <c r="V18" s="8"/>
    </row>
    <row r="19" spans="3:22" x14ac:dyDescent="0.25">
      <c r="C19" s="2">
        <v>13</v>
      </c>
      <c r="D19" s="10" t="s">
        <v>38</v>
      </c>
      <c r="E19" s="8">
        <v>4</v>
      </c>
      <c r="F19" s="8">
        <v>1</v>
      </c>
      <c r="G19" s="8">
        <v>3</v>
      </c>
      <c r="H19" s="8"/>
      <c r="I19" s="8"/>
      <c r="J19" s="8">
        <v>4</v>
      </c>
      <c r="K19" s="11">
        <f t="shared" si="0"/>
        <v>1</v>
      </c>
      <c r="L19" s="5">
        <v>12</v>
      </c>
      <c r="M19" s="5">
        <v>7</v>
      </c>
      <c r="N19" s="17">
        <f t="shared" si="1"/>
        <v>0.58333333333333337</v>
      </c>
      <c r="O19" s="5">
        <v>4</v>
      </c>
      <c r="P19" s="5">
        <v>3</v>
      </c>
      <c r="Q19" s="17">
        <f t="shared" si="2"/>
        <v>0.5714285714285714</v>
      </c>
      <c r="R19" s="5">
        <v>4</v>
      </c>
      <c r="S19" s="5">
        <v>3</v>
      </c>
      <c r="T19" s="17">
        <f t="shared" si="3"/>
        <v>0.5714285714285714</v>
      </c>
      <c r="U19" s="8"/>
      <c r="V19" s="34" t="s">
        <v>28</v>
      </c>
    </row>
    <row r="20" spans="3:22" x14ac:dyDescent="0.25">
      <c r="C20" s="2">
        <v>14</v>
      </c>
      <c r="D20" s="10" t="s">
        <v>39</v>
      </c>
      <c r="E20" s="8">
        <v>3</v>
      </c>
      <c r="F20" s="8">
        <v>1</v>
      </c>
      <c r="G20" s="8">
        <v>1</v>
      </c>
      <c r="H20" s="8">
        <v>1</v>
      </c>
      <c r="I20" s="8"/>
      <c r="J20" s="8">
        <v>3</v>
      </c>
      <c r="K20" s="11">
        <f t="shared" si="0"/>
        <v>1</v>
      </c>
      <c r="L20" s="5">
        <v>5</v>
      </c>
      <c r="M20" s="5">
        <v>5</v>
      </c>
      <c r="N20" s="15">
        <f t="shared" si="1"/>
        <v>1</v>
      </c>
      <c r="O20" s="5">
        <v>5</v>
      </c>
      <c r="P20" s="5"/>
      <c r="Q20" s="15">
        <v>0.9</v>
      </c>
      <c r="R20" s="5">
        <v>3</v>
      </c>
      <c r="S20" s="5">
        <v>2</v>
      </c>
      <c r="T20" s="16">
        <f t="shared" si="3"/>
        <v>0.6</v>
      </c>
      <c r="U20" s="8"/>
      <c r="V20" s="34" t="s">
        <v>28</v>
      </c>
    </row>
    <row r="21" spans="3:22" x14ac:dyDescent="0.25">
      <c r="C21" s="2">
        <v>15</v>
      </c>
      <c r="D21" s="10" t="s">
        <v>40</v>
      </c>
      <c r="E21" s="8">
        <v>5</v>
      </c>
      <c r="F21" s="8"/>
      <c r="G21" s="8">
        <v>2</v>
      </c>
      <c r="H21" s="8">
        <v>3</v>
      </c>
      <c r="I21" s="8"/>
      <c r="J21" s="8">
        <v>2</v>
      </c>
      <c r="K21" s="13">
        <f t="shared" si="0"/>
        <v>0.4</v>
      </c>
      <c r="L21" s="5">
        <v>14</v>
      </c>
      <c r="M21" s="5">
        <v>6</v>
      </c>
      <c r="N21" s="17">
        <f t="shared" si="1"/>
        <v>0.42857142857142855</v>
      </c>
      <c r="O21" s="5">
        <v>6</v>
      </c>
      <c r="P21" s="5"/>
      <c r="Q21" s="15">
        <v>0.9</v>
      </c>
      <c r="R21" s="5">
        <v>6</v>
      </c>
      <c r="S21" s="5"/>
      <c r="T21" s="15">
        <f t="shared" si="3"/>
        <v>1</v>
      </c>
      <c r="U21" s="8" t="s">
        <v>25</v>
      </c>
      <c r="V21" s="8"/>
    </row>
    <row r="22" spans="3:22" ht="15.75" thickBot="1" x14ac:dyDescent="0.3">
      <c r="C22" s="3">
        <v>16</v>
      </c>
      <c r="D22" s="19" t="s">
        <v>41</v>
      </c>
      <c r="E22" s="20">
        <v>2</v>
      </c>
      <c r="F22" s="20">
        <v>1</v>
      </c>
      <c r="G22" s="20"/>
      <c r="H22" s="20">
        <v>1</v>
      </c>
      <c r="I22" s="20"/>
      <c r="J22" s="20">
        <v>2</v>
      </c>
      <c r="K22" s="11">
        <f t="shared" si="0"/>
        <v>1</v>
      </c>
      <c r="L22" s="21">
        <v>4</v>
      </c>
      <c r="M22" s="21">
        <v>4</v>
      </c>
      <c r="N22" s="15">
        <f t="shared" si="1"/>
        <v>1</v>
      </c>
      <c r="O22" s="21">
        <v>4</v>
      </c>
      <c r="P22" s="21"/>
      <c r="Q22" s="15">
        <v>0.9</v>
      </c>
      <c r="R22" s="21">
        <v>4</v>
      </c>
      <c r="S22" s="21"/>
      <c r="T22" s="15">
        <f t="shared" si="3"/>
        <v>1</v>
      </c>
      <c r="U22" s="22" t="s">
        <v>25</v>
      </c>
      <c r="V22" s="20"/>
    </row>
    <row r="23" spans="3:22" s="30" customFormat="1" ht="25.5" customHeight="1" x14ac:dyDescent="0.25">
      <c r="C23" s="24"/>
      <c r="D23" s="25" t="s">
        <v>42</v>
      </c>
      <c r="E23" s="31">
        <f>SUM(E7:E22)</f>
        <v>61</v>
      </c>
      <c r="F23" s="25">
        <f t="shared" ref="F23:S23" si="4">SUM(F7:F22)</f>
        <v>13</v>
      </c>
      <c r="G23" s="25">
        <f t="shared" si="4"/>
        <v>24</v>
      </c>
      <c r="H23" s="25">
        <f t="shared" si="4"/>
        <v>20</v>
      </c>
      <c r="I23" s="25">
        <f t="shared" si="4"/>
        <v>4</v>
      </c>
      <c r="J23" s="32">
        <f t="shared" si="4"/>
        <v>52</v>
      </c>
      <c r="K23" s="27">
        <f t="shared" si="0"/>
        <v>0.85245901639344257</v>
      </c>
      <c r="L23" s="31">
        <f t="shared" si="4"/>
        <v>126</v>
      </c>
      <c r="M23" s="32">
        <f t="shared" si="4"/>
        <v>93</v>
      </c>
      <c r="N23" s="33">
        <f>(M23/L23)</f>
        <v>0.73809523809523814</v>
      </c>
      <c r="O23" s="31">
        <f t="shared" si="4"/>
        <v>71</v>
      </c>
      <c r="P23" s="29">
        <f t="shared" si="4"/>
        <v>22</v>
      </c>
      <c r="Q23" s="28">
        <f t="shared" si="2"/>
        <v>0.76344086021505375</v>
      </c>
      <c r="R23" s="31">
        <f t="shared" si="4"/>
        <v>77</v>
      </c>
      <c r="S23" s="29">
        <f t="shared" si="4"/>
        <v>16</v>
      </c>
      <c r="T23" s="28">
        <f t="shared" si="3"/>
        <v>0.82795698924731187</v>
      </c>
      <c r="U23" s="26">
        <v>9</v>
      </c>
      <c r="V23" s="29">
        <v>7</v>
      </c>
    </row>
    <row r="24" spans="3:22" s="23" customFormat="1" ht="24.75" customHeight="1" x14ac:dyDescent="0.25">
      <c r="C24" s="36"/>
      <c r="D24" s="282"/>
      <c r="E24" s="282"/>
      <c r="F24" s="282"/>
      <c r="G24" s="282"/>
      <c r="H24" s="282"/>
      <c r="I24" s="282"/>
      <c r="J24" s="282"/>
      <c r="K24" s="282"/>
      <c r="L24" s="282"/>
      <c r="M24" s="282"/>
      <c r="N24" s="282"/>
      <c r="O24" s="282"/>
      <c r="P24" s="282"/>
      <c r="Q24" s="282"/>
      <c r="R24" s="282"/>
      <c r="S24" s="282"/>
      <c r="T24" s="282"/>
      <c r="U24" s="282"/>
      <c r="V24" s="36"/>
    </row>
    <row r="25" spans="3:22" x14ac:dyDescent="0.25">
      <c r="N25" s="1"/>
    </row>
    <row r="26" spans="3:22" x14ac:dyDescent="0.25">
      <c r="N26" s="1"/>
    </row>
    <row r="27" spans="3:22" x14ac:dyDescent="0.25">
      <c r="N27" s="1"/>
    </row>
    <row r="28" spans="3:22" x14ac:dyDescent="0.25">
      <c r="D28" s="36"/>
      <c r="N28" s="1"/>
    </row>
    <row r="34" spans="11:11" x14ac:dyDescent="0.25">
      <c r="K34"/>
    </row>
  </sheetData>
  <autoFilter ref="T1:T34"/>
  <mergeCells count="19">
    <mergeCell ref="C2:C6"/>
    <mergeCell ref="L3:T3"/>
    <mergeCell ref="Q4:Q6"/>
    <mergeCell ref="T4:T6"/>
    <mergeCell ref="K4:K6"/>
    <mergeCell ref="L4:L6"/>
    <mergeCell ref="M4:M6"/>
    <mergeCell ref="N4:N6"/>
    <mergeCell ref="D3:K3"/>
    <mergeCell ref="O4:P4"/>
    <mergeCell ref="O5:P5"/>
    <mergeCell ref="R4:S5"/>
    <mergeCell ref="D24:U24"/>
    <mergeCell ref="D2:V2"/>
    <mergeCell ref="F4:I5"/>
    <mergeCell ref="U3:V5"/>
    <mergeCell ref="J4:J6"/>
    <mergeCell ref="E4:E6"/>
    <mergeCell ref="D4:D6"/>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6"/>
  <sheetViews>
    <sheetView tabSelected="1" view="pageBreakPreview" topLeftCell="A6" zoomScale="50" zoomScaleNormal="50" zoomScaleSheetLayoutView="50" zoomScalePageLayoutView="30" workbookViewId="0">
      <selection activeCell="A6" sqref="A6"/>
    </sheetView>
  </sheetViews>
  <sheetFormatPr baseColWidth="10" defaultColWidth="10.140625" defaultRowHeight="14.25" x14ac:dyDescent="0.25"/>
  <cols>
    <col min="1" max="1" width="2" style="37" customWidth="1"/>
    <col min="2" max="2" width="39.5703125" style="37" customWidth="1"/>
    <col min="3" max="3" width="39.5703125" style="37" hidden="1" customWidth="1"/>
    <col min="4" max="4" width="43.140625" style="37" customWidth="1"/>
    <col min="5" max="5" width="34.5703125" style="37" hidden="1" customWidth="1"/>
    <col min="6" max="6" width="14.42578125" style="37" bestFit="1" customWidth="1"/>
    <col min="7" max="7" width="14.42578125" style="37" hidden="1" customWidth="1"/>
    <col min="8" max="8" width="23.140625" style="37" customWidth="1"/>
    <col min="9" max="9" width="23.140625" style="37" hidden="1" customWidth="1"/>
    <col min="10" max="10" width="53" style="37" customWidth="1"/>
    <col min="11" max="11" width="53" style="37" hidden="1" customWidth="1"/>
    <col min="12" max="12" width="33.140625" style="37" customWidth="1"/>
    <col min="13" max="13" width="33.140625" style="37" hidden="1" customWidth="1"/>
    <col min="14" max="14" width="32.5703125" style="37" customWidth="1"/>
    <col min="15" max="15" width="32.5703125" style="37" hidden="1" customWidth="1"/>
    <col min="16" max="16" width="71.85546875" style="37" customWidth="1"/>
    <col min="17" max="17" width="4.85546875" style="127" customWidth="1"/>
    <col min="18" max="18" width="2.140625" style="37" hidden="1" customWidth="1"/>
    <col min="19" max="16384" width="10.140625" style="37"/>
  </cols>
  <sheetData>
    <row r="1" spans="1:21" hidden="1" x14ac:dyDescent="0.25">
      <c r="B1" s="37" t="s">
        <v>43</v>
      </c>
      <c r="H1" s="37" t="s">
        <v>43</v>
      </c>
      <c r="L1" s="37" t="s">
        <v>44</v>
      </c>
    </row>
    <row r="2" spans="1:21" hidden="1" x14ac:dyDescent="0.25">
      <c r="B2" s="37" t="s">
        <v>0</v>
      </c>
      <c r="H2" s="37" t="s">
        <v>0</v>
      </c>
      <c r="L2" s="37" t="s">
        <v>45</v>
      </c>
    </row>
    <row r="3" spans="1:21" hidden="1" x14ac:dyDescent="0.25">
      <c r="B3" s="37" t="s">
        <v>46</v>
      </c>
      <c r="H3" s="37" t="s">
        <v>47</v>
      </c>
      <c r="L3" s="37" t="s">
        <v>48</v>
      </c>
    </row>
    <row r="4" spans="1:21" hidden="1" x14ac:dyDescent="0.25">
      <c r="H4" s="37" t="s">
        <v>49</v>
      </c>
    </row>
    <row r="5" spans="1:21" hidden="1" x14ac:dyDescent="0.25">
      <c r="H5" s="37" t="s">
        <v>50</v>
      </c>
    </row>
    <row r="6" spans="1:21" s="74" customFormat="1" ht="12.75" x14ac:dyDescent="0.2">
      <c r="B6" s="75"/>
      <c r="C6" s="75"/>
      <c r="N6" s="76"/>
      <c r="O6" s="76"/>
      <c r="P6" s="76"/>
      <c r="Q6" s="141"/>
    </row>
    <row r="7" spans="1:21" s="77" customFormat="1" ht="62.25" customHeight="1" x14ac:dyDescent="0.25">
      <c r="A7" s="74"/>
      <c r="B7" s="323"/>
      <c r="C7" s="86"/>
      <c r="D7" s="324" t="s">
        <v>51</v>
      </c>
      <c r="E7" s="324"/>
      <c r="F7" s="324"/>
      <c r="G7" s="324"/>
      <c r="H7" s="324"/>
      <c r="I7" s="324"/>
      <c r="J7" s="324"/>
      <c r="K7" s="324"/>
      <c r="L7" s="324"/>
      <c r="M7" s="324"/>
      <c r="N7" s="324"/>
      <c r="O7" s="324"/>
      <c r="P7" s="324"/>
      <c r="Q7" s="142"/>
      <c r="R7" s="74"/>
      <c r="S7" s="74"/>
      <c r="T7" s="74"/>
      <c r="U7" s="74"/>
    </row>
    <row r="8" spans="1:21" s="77" customFormat="1" ht="24" customHeight="1" x14ac:dyDescent="0.25">
      <c r="A8" s="74"/>
      <c r="B8" s="323"/>
      <c r="C8" s="86"/>
      <c r="D8" s="325" t="s">
        <v>52</v>
      </c>
      <c r="E8" s="325"/>
      <c r="F8" s="325"/>
      <c r="G8" s="325"/>
      <c r="H8" s="325"/>
      <c r="I8" s="325"/>
      <c r="J8" s="325"/>
      <c r="K8" s="87"/>
      <c r="L8" s="325" t="s">
        <v>53</v>
      </c>
      <c r="M8" s="325"/>
      <c r="N8" s="325"/>
      <c r="O8" s="325"/>
      <c r="P8" s="325"/>
      <c r="Q8" s="143"/>
      <c r="R8" s="74"/>
      <c r="S8" s="74"/>
      <c r="T8" s="74"/>
      <c r="U8" s="74"/>
    </row>
    <row r="9" spans="1:21" s="77" customFormat="1" ht="24" customHeight="1" x14ac:dyDescent="0.25">
      <c r="A9" s="74"/>
      <c r="B9" s="323"/>
      <c r="C9" s="86"/>
      <c r="D9" s="326" t="s">
        <v>54</v>
      </c>
      <c r="E9" s="326"/>
      <c r="F9" s="326"/>
      <c r="G9" s="326"/>
      <c r="H9" s="326"/>
      <c r="I9" s="326"/>
      <c r="J9" s="326"/>
      <c r="K9" s="326"/>
      <c r="L9" s="326"/>
      <c r="M9" s="326"/>
      <c r="N9" s="326"/>
      <c r="O9" s="326"/>
      <c r="P9" s="326"/>
      <c r="Q9" s="143"/>
      <c r="R9" s="74"/>
      <c r="S9" s="74"/>
      <c r="T9" s="74"/>
      <c r="U9" s="74"/>
    </row>
    <row r="10" spans="1:21" s="77" customFormat="1" ht="18.75" customHeight="1" x14ac:dyDescent="0.25">
      <c r="A10" s="74"/>
      <c r="B10" s="322"/>
      <c r="C10" s="322"/>
      <c r="D10" s="322"/>
      <c r="E10" s="322"/>
      <c r="F10" s="322"/>
      <c r="G10" s="322"/>
      <c r="H10" s="322"/>
      <c r="I10" s="322"/>
      <c r="J10" s="322"/>
      <c r="K10" s="322"/>
      <c r="L10" s="322"/>
      <c r="M10" s="322"/>
      <c r="N10" s="322"/>
      <c r="O10" s="322"/>
      <c r="P10" s="322"/>
      <c r="Q10" s="144"/>
      <c r="R10" s="74"/>
      <c r="S10" s="74"/>
      <c r="T10" s="74"/>
      <c r="U10" s="74"/>
    </row>
    <row r="11" spans="1:21" ht="20.25" x14ac:dyDescent="0.25">
      <c r="B11" s="327" t="s">
        <v>55</v>
      </c>
      <c r="C11" s="328"/>
      <c r="D11" s="328"/>
      <c r="E11" s="328"/>
      <c r="F11" s="328"/>
      <c r="G11" s="328"/>
      <c r="H11" s="328"/>
      <c r="I11" s="328"/>
      <c r="J11" s="328"/>
      <c r="K11" s="328"/>
      <c r="L11" s="328"/>
      <c r="M11" s="328"/>
      <c r="N11" s="328"/>
      <c r="O11" s="328"/>
      <c r="P11" s="329"/>
      <c r="Q11" s="145"/>
    </row>
    <row r="12" spans="1:21" ht="22.5" customHeight="1" x14ac:dyDescent="0.25">
      <c r="B12" s="54" t="s">
        <v>56</v>
      </c>
      <c r="C12" s="54"/>
      <c r="D12" s="330" t="s">
        <v>57</v>
      </c>
      <c r="E12" s="331"/>
      <c r="F12" s="331"/>
      <c r="G12" s="331"/>
      <c r="H12" s="331"/>
      <c r="I12" s="331"/>
      <c r="J12" s="331"/>
      <c r="K12" s="331"/>
      <c r="L12" s="331"/>
      <c r="M12" s="331"/>
      <c r="N12" s="331"/>
      <c r="O12" s="331"/>
      <c r="P12" s="332"/>
      <c r="Q12" s="146"/>
    </row>
    <row r="13" spans="1:21" ht="71.25" customHeight="1" x14ac:dyDescent="0.25">
      <c r="B13" s="54" t="s">
        <v>58</v>
      </c>
      <c r="C13" s="54"/>
      <c r="D13" s="333" t="s">
        <v>59</v>
      </c>
      <c r="E13" s="334"/>
      <c r="F13" s="334"/>
      <c r="G13" s="334"/>
      <c r="H13" s="334"/>
      <c r="I13" s="334"/>
      <c r="J13" s="334"/>
      <c r="K13" s="334"/>
      <c r="L13" s="334"/>
      <c r="M13" s="334"/>
      <c r="N13" s="334"/>
      <c r="O13" s="334"/>
      <c r="P13" s="335"/>
      <c r="Q13" s="147"/>
    </row>
    <row r="14" spans="1:21" ht="39.75" customHeight="1" x14ac:dyDescent="0.25">
      <c r="B14" s="336" t="s">
        <v>60</v>
      </c>
      <c r="C14" s="337"/>
      <c r="D14" s="337"/>
      <c r="E14" s="337"/>
      <c r="F14" s="337"/>
      <c r="G14" s="337"/>
      <c r="H14" s="337"/>
      <c r="I14" s="337"/>
      <c r="J14" s="338"/>
      <c r="K14" s="88"/>
      <c r="L14" s="339" t="s">
        <v>61</v>
      </c>
      <c r="M14" s="339"/>
      <c r="N14" s="340"/>
      <c r="O14" s="89"/>
      <c r="P14" s="341" t="s">
        <v>62</v>
      </c>
      <c r="Q14" s="148"/>
    </row>
    <row r="15" spans="1:21" s="71" customFormat="1" ht="92.25" customHeight="1" x14ac:dyDescent="0.25">
      <c r="B15" s="68" t="s">
        <v>63</v>
      </c>
      <c r="C15" s="123"/>
      <c r="D15" s="68" t="s">
        <v>64</v>
      </c>
      <c r="E15" s="123"/>
      <c r="F15" s="78" t="s">
        <v>65</v>
      </c>
      <c r="G15" s="124"/>
      <c r="H15" s="68" t="s">
        <v>66</v>
      </c>
      <c r="I15" s="125"/>
      <c r="J15" s="70" t="s">
        <v>67</v>
      </c>
      <c r="K15" s="126"/>
      <c r="L15" s="72" t="s">
        <v>68</v>
      </c>
      <c r="M15" s="72"/>
      <c r="N15" s="73" t="s">
        <v>69</v>
      </c>
      <c r="O15" s="73"/>
      <c r="P15" s="341"/>
      <c r="Q15" s="148"/>
    </row>
    <row r="17" spans="2:19" s="92" customFormat="1" ht="402.75" customHeight="1" x14ac:dyDescent="0.25">
      <c r="B17" s="48" t="s">
        <v>70</v>
      </c>
      <c r="C17" s="49" t="s">
        <v>70</v>
      </c>
      <c r="D17" s="48" t="s">
        <v>71</v>
      </c>
      <c r="E17" s="53"/>
      <c r="F17" s="50" t="s">
        <v>44</v>
      </c>
      <c r="G17" s="50" t="s">
        <v>44</v>
      </c>
      <c r="H17" s="46" t="s">
        <v>72</v>
      </c>
      <c r="I17" s="50" t="s">
        <v>73</v>
      </c>
      <c r="J17" s="50" t="s">
        <v>74</v>
      </c>
      <c r="K17" s="50" t="s">
        <v>75</v>
      </c>
      <c r="L17" s="154" t="s">
        <v>43</v>
      </c>
      <c r="M17" s="47" t="s">
        <v>43</v>
      </c>
      <c r="N17" s="153" t="s">
        <v>43</v>
      </c>
      <c r="O17" s="52" t="s">
        <v>50</v>
      </c>
      <c r="P17" s="95" t="s">
        <v>76</v>
      </c>
      <c r="Q17" s="149" t="s">
        <v>77</v>
      </c>
    </row>
    <row r="18" spans="2:19" s="92" customFormat="1" ht="409.6" thickBot="1" x14ac:dyDescent="0.3">
      <c r="B18" s="48" t="s">
        <v>70</v>
      </c>
      <c r="C18" s="49" t="s">
        <v>70</v>
      </c>
      <c r="D18" s="48" t="s">
        <v>71</v>
      </c>
      <c r="E18" s="53"/>
      <c r="F18" s="50" t="s">
        <v>44</v>
      </c>
      <c r="G18" s="50" t="s">
        <v>44</v>
      </c>
      <c r="H18" s="96" t="s">
        <v>78</v>
      </c>
      <c r="I18" s="50" t="s">
        <v>78</v>
      </c>
      <c r="J18" s="55" t="s">
        <v>79</v>
      </c>
      <c r="K18" s="50" t="s">
        <v>80</v>
      </c>
      <c r="L18" s="155" t="s">
        <v>43</v>
      </c>
      <c r="M18" s="47" t="s">
        <v>43</v>
      </c>
      <c r="N18" s="47" t="s">
        <v>43</v>
      </c>
      <c r="O18" s="47" t="s">
        <v>43</v>
      </c>
      <c r="P18" s="95" t="s">
        <v>76</v>
      </c>
      <c r="Q18" s="150" t="s">
        <v>81</v>
      </c>
    </row>
    <row r="19" spans="2:19" s="92" customFormat="1" ht="407.25" customHeight="1" x14ac:dyDescent="0.25">
      <c r="B19" s="49" t="s">
        <v>82</v>
      </c>
      <c r="C19" s="49" t="s">
        <v>82</v>
      </c>
      <c r="D19" s="53" t="s">
        <v>83</v>
      </c>
      <c r="E19" s="53"/>
      <c r="F19" s="50" t="s">
        <v>44</v>
      </c>
      <c r="G19" s="50" t="s">
        <v>44</v>
      </c>
      <c r="H19" s="97" t="s">
        <v>84</v>
      </c>
      <c r="I19" s="50" t="s">
        <v>85</v>
      </c>
      <c r="J19" s="55" t="s">
        <v>86</v>
      </c>
      <c r="K19" s="50" t="s">
        <v>87</v>
      </c>
      <c r="L19" s="155" t="s">
        <v>43</v>
      </c>
      <c r="M19" s="47" t="s">
        <v>43</v>
      </c>
      <c r="N19" s="47" t="s">
        <v>43</v>
      </c>
      <c r="O19" s="47" t="s">
        <v>43</v>
      </c>
      <c r="P19" s="95" t="s">
        <v>76</v>
      </c>
      <c r="Q19" s="150" t="s">
        <v>88</v>
      </c>
    </row>
    <row r="20" spans="2:19" s="92" customFormat="1" ht="409.5" x14ac:dyDescent="0.25">
      <c r="B20" s="49" t="s">
        <v>82</v>
      </c>
      <c r="C20" s="49" t="s">
        <v>82</v>
      </c>
      <c r="D20" s="53" t="s">
        <v>83</v>
      </c>
      <c r="E20" s="53"/>
      <c r="F20" s="50" t="s">
        <v>44</v>
      </c>
      <c r="G20" s="50" t="s">
        <v>44</v>
      </c>
      <c r="H20" s="96" t="s">
        <v>89</v>
      </c>
      <c r="I20" s="50" t="s">
        <v>89</v>
      </c>
      <c r="J20" s="55" t="s">
        <v>90</v>
      </c>
      <c r="K20" s="50" t="s">
        <v>91</v>
      </c>
      <c r="L20" s="156" t="s">
        <v>43</v>
      </c>
      <c r="M20" s="47" t="s">
        <v>43</v>
      </c>
      <c r="N20" s="47" t="s">
        <v>43</v>
      </c>
      <c r="O20" s="47" t="s">
        <v>43</v>
      </c>
      <c r="P20" s="95" t="s">
        <v>76</v>
      </c>
      <c r="Q20" s="150" t="s">
        <v>81</v>
      </c>
    </row>
    <row r="21" spans="2:19" ht="355.5" customHeight="1" x14ac:dyDescent="0.25">
      <c r="B21" s="56" t="s">
        <v>92</v>
      </c>
      <c r="C21" s="90"/>
      <c r="D21" s="344" t="s">
        <v>93</v>
      </c>
      <c r="E21" s="345"/>
      <c r="F21" s="345"/>
      <c r="G21" s="345"/>
      <c r="H21" s="345"/>
      <c r="I21" s="345"/>
      <c r="J21" s="345"/>
      <c r="K21" s="345"/>
      <c r="L21" s="345"/>
      <c r="M21" s="345"/>
      <c r="N21" s="345"/>
      <c r="O21" s="345"/>
      <c r="P21" s="346"/>
      <c r="Q21" s="151"/>
    </row>
    <row r="22" spans="2:19" ht="12" customHeight="1" x14ac:dyDescent="0.25"/>
    <row r="23" spans="2:19" s="44" customFormat="1" ht="36.75" customHeight="1" x14ac:dyDescent="0.25">
      <c r="B23" s="62" t="s">
        <v>94</v>
      </c>
      <c r="C23" s="91"/>
      <c r="D23" s="347" t="s">
        <v>95</v>
      </c>
      <c r="E23" s="348"/>
      <c r="F23" s="348"/>
      <c r="G23" s="348"/>
      <c r="H23" s="348"/>
      <c r="I23" s="348"/>
      <c r="J23" s="348"/>
      <c r="K23" s="348"/>
      <c r="L23" s="349"/>
      <c r="M23" s="139"/>
      <c r="N23" s="57" t="s">
        <v>96</v>
      </c>
      <c r="O23" s="122"/>
      <c r="P23" s="140" t="s">
        <v>97</v>
      </c>
      <c r="Q23" s="152"/>
    </row>
    <row r="24" spans="2:19" s="44" customFormat="1" ht="36.75" customHeight="1" x14ac:dyDescent="0.25">
      <c r="B24" s="56" t="s">
        <v>98</v>
      </c>
      <c r="C24" s="56"/>
      <c r="D24" s="342" t="s">
        <v>99</v>
      </c>
      <c r="E24" s="342"/>
      <c r="F24" s="342"/>
      <c r="G24" s="57"/>
      <c r="H24" s="343" t="s">
        <v>100</v>
      </c>
      <c r="I24" s="343"/>
      <c r="J24" s="343"/>
      <c r="K24" s="93"/>
      <c r="L24" s="111" t="s">
        <v>101</v>
      </c>
      <c r="M24" s="57"/>
      <c r="N24" s="343" t="s">
        <v>102</v>
      </c>
      <c r="O24" s="343"/>
      <c r="P24" s="343"/>
      <c r="Q24" s="152"/>
      <c r="R24" s="39"/>
      <c r="S24" s="39"/>
    </row>
    <row r="25" spans="2:19" ht="12.75" customHeight="1" x14ac:dyDescent="0.25">
      <c r="B25" s="39"/>
      <c r="C25" s="39"/>
      <c r="D25" s="39"/>
      <c r="E25" s="39"/>
      <c r="N25" s="44"/>
      <c r="O25" s="44"/>
      <c r="P25" s="44"/>
      <c r="Q25" s="138"/>
    </row>
    <row r="26" spans="2:19" ht="15" customHeight="1" x14ac:dyDescent="0.25">
      <c r="B26" s="39"/>
      <c r="C26" s="39"/>
      <c r="D26" s="39"/>
      <c r="E26" s="39"/>
      <c r="F26" s="39"/>
      <c r="G26" s="39"/>
      <c r="H26" s="45"/>
      <c r="I26" s="45"/>
      <c r="J26" s="45"/>
      <c r="K26" s="45"/>
      <c r="L26" s="45"/>
      <c r="M26" s="45"/>
      <c r="N26" s="44"/>
      <c r="O26" s="44"/>
      <c r="P26" s="44"/>
      <c r="Q26" s="138"/>
    </row>
  </sheetData>
  <mergeCells count="17">
    <mergeCell ref="D24:F24"/>
    <mergeCell ref="H24:J24"/>
    <mergeCell ref="N24:P24"/>
    <mergeCell ref="D21:P21"/>
    <mergeCell ref="D23:L23"/>
    <mergeCell ref="B11:P11"/>
    <mergeCell ref="D12:P12"/>
    <mergeCell ref="D13:P13"/>
    <mergeCell ref="B14:J14"/>
    <mergeCell ref="L14:N14"/>
    <mergeCell ref="P14:P15"/>
    <mergeCell ref="B10:P10"/>
    <mergeCell ref="B7:B9"/>
    <mergeCell ref="D7:P7"/>
    <mergeCell ref="D8:J8"/>
    <mergeCell ref="L8:P8"/>
    <mergeCell ref="D9:P9"/>
  </mergeCells>
  <dataValidations count="10">
    <dataValidation type="list" allowBlank="1" showInputMessage="1" showErrorMessage="1" sqref="N18:N19">
      <formula1>$H$1:$H$4</formula1>
    </dataValidation>
    <dataValidation type="list" allowBlank="1" showInputMessage="1" showErrorMessage="1" sqref="N17 N20">
      <formula1>$H$1:$H$5</formula1>
    </dataValidation>
    <dataValidation type="list" allowBlank="1" showInputMessage="1" showErrorMessage="1" sqref="O18:O20">
      <formula1>$C$1:$C$4</formula1>
    </dataValidation>
    <dataValidation type="list" allowBlank="1" showInputMessage="1" showErrorMessage="1" sqref="O17">
      <formula1>$C$1:$C$5</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H18:H20"/>
    <dataValidation type="list" allowBlank="1" showInputMessage="1" showErrorMessage="1" sqref="L17:L20">
      <formula1>$B$1:$B$3</formula1>
    </dataValidation>
    <dataValidation type="list" allowBlank="1" showInputMessage="1" showErrorMessage="1" sqref="F17:F20">
      <formula1>$L$1:$L$3</formula1>
    </dataValidation>
    <dataValidation type="list" allowBlank="1" showInputMessage="1" showErrorMessage="1" sqref="M17:M20">
      <formula1>$A$1:$A$3</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7:B18"/>
    <dataValidation allowBlank="1" showInputMessage="1" showErrorMessage="1" prompt="La descripción del riesgo se puede realizar a través de estas preguntas:_x000a_¿Qué puede suceder?_x000a_¿Cómo puede suceder?_x000a_¿Qué consecuencias tendría su materialización?" sqref="D17:D18"/>
  </dataValidations>
  <printOptions horizontalCentered="1"/>
  <pageMargins left="0.51181102362204722" right="0.51181102362204722" top="0.55118110236220474" bottom="0.55118110236220474" header="0.31496062992125984" footer="0.31496062992125984"/>
  <pageSetup scale="40" fitToHeight="0" orientation="landscape" r:id="rId1"/>
  <headerFooter>
    <oddFooter>&amp;LCalle 26 No. 57-41 Torre 8, Pisos 7 y 8 CEMSA - C.P. 111321 
Pbx: 3779555 – Información: Línea 195
www.umv.gov.co&amp;CCEM-FM-014 Hoja1
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
  <sheetViews>
    <sheetView view="pageBreakPreview" topLeftCell="C12" zoomScale="55" zoomScaleNormal="50" zoomScaleSheetLayoutView="55" zoomScalePageLayoutView="40" workbookViewId="0">
      <pane xSplit="2" ySplit="3" topLeftCell="K15" activePane="bottomRight" state="frozen"/>
      <selection pane="topRight" activeCell="E12" sqref="E12"/>
      <selection pane="bottomLeft" activeCell="C15" sqref="C15"/>
      <selection pane="bottomRight" activeCell="O15" sqref="O15"/>
    </sheetView>
  </sheetViews>
  <sheetFormatPr baseColWidth="10" defaultColWidth="3.42578125" defaultRowHeight="14.25" zeroHeight="1" x14ac:dyDescent="0.25"/>
  <cols>
    <col min="1" max="1" width="4.42578125" style="37" customWidth="1"/>
    <col min="2" max="2" width="28.42578125" style="37" customWidth="1"/>
    <col min="3" max="3" width="12.42578125" style="37" customWidth="1"/>
    <col min="4" max="4" width="29" style="37" customWidth="1"/>
    <col min="5" max="5" width="50.140625" style="37" customWidth="1"/>
    <col min="6" max="15" width="21" style="37" customWidth="1"/>
    <col min="16" max="16" width="25.140625" style="37" customWidth="1"/>
    <col min="17" max="18" width="21" style="37" customWidth="1"/>
    <col min="19" max="19" width="19" style="37" customWidth="1"/>
    <col min="20" max="20" width="20.42578125" style="37" customWidth="1"/>
    <col min="21" max="21" width="20.7109375" style="37" customWidth="1"/>
    <col min="22" max="22" width="21.7109375" style="37" customWidth="1"/>
    <col min="23" max="23" width="38.140625" style="37" customWidth="1"/>
    <col min="24" max="24" width="3.42578125" style="127" customWidth="1"/>
    <col min="25" max="16378" width="3.42578125" style="37" customWidth="1"/>
    <col min="16379" max="16384" width="3.42578125" style="37"/>
  </cols>
  <sheetData>
    <row r="1" spans="1:24" hidden="1" x14ac:dyDescent="0.25">
      <c r="B1" s="58" t="s">
        <v>103</v>
      </c>
      <c r="C1" s="58" t="s">
        <v>104</v>
      </c>
      <c r="D1" s="58" t="s">
        <v>105</v>
      </c>
      <c r="E1" s="58" t="s">
        <v>106</v>
      </c>
      <c r="F1" s="58" t="s">
        <v>107</v>
      </c>
      <c r="G1" s="58" t="s">
        <v>108</v>
      </c>
      <c r="H1" s="58"/>
      <c r="I1" s="58"/>
      <c r="J1" s="37" t="s">
        <v>43</v>
      </c>
      <c r="L1" s="37" t="s">
        <v>43</v>
      </c>
      <c r="N1" s="37" t="s">
        <v>109</v>
      </c>
      <c r="P1" s="37" t="s">
        <v>110</v>
      </c>
    </row>
    <row r="2" spans="1:24" hidden="1" x14ac:dyDescent="0.25">
      <c r="B2" s="58" t="s">
        <v>111</v>
      </c>
      <c r="C2" s="58" t="s">
        <v>112</v>
      </c>
      <c r="D2" s="58" t="s">
        <v>113</v>
      </c>
      <c r="E2" s="58" t="s">
        <v>114</v>
      </c>
      <c r="F2" s="58" t="s">
        <v>115</v>
      </c>
      <c r="G2" s="58" t="s">
        <v>116</v>
      </c>
      <c r="H2" s="58"/>
      <c r="I2" s="58"/>
      <c r="J2" s="37" t="s">
        <v>0</v>
      </c>
      <c r="L2" s="37" t="s">
        <v>0</v>
      </c>
      <c r="N2" s="37" t="s">
        <v>117</v>
      </c>
      <c r="P2" s="37" t="s">
        <v>118</v>
      </c>
    </row>
    <row r="3" spans="1:24" hidden="1" x14ac:dyDescent="0.25">
      <c r="B3" s="58"/>
      <c r="C3" s="58"/>
      <c r="D3" s="58"/>
      <c r="E3" s="58" t="s">
        <v>119</v>
      </c>
      <c r="F3" s="58"/>
      <c r="G3" s="58" t="s">
        <v>120</v>
      </c>
      <c r="H3" s="58"/>
      <c r="I3" s="58"/>
      <c r="J3" s="37" t="s">
        <v>46</v>
      </c>
      <c r="L3" s="37" t="s">
        <v>47</v>
      </c>
      <c r="P3" s="37" t="s">
        <v>121</v>
      </c>
    </row>
    <row r="4" spans="1:24" hidden="1" x14ac:dyDescent="0.25">
      <c r="B4" s="58"/>
      <c r="C4" s="58"/>
      <c r="D4" s="58"/>
      <c r="E4" s="58"/>
      <c r="F4" s="58"/>
      <c r="G4" s="58"/>
      <c r="H4" s="58"/>
      <c r="I4" s="58"/>
      <c r="L4" s="37" t="s">
        <v>49</v>
      </c>
    </row>
    <row r="5" spans="1:24" s="74" customFormat="1" ht="12.75" x14ac:dyDescent="0.2">
      <c r="B5" s="75"/>
      <c r="H5" s="76"/>
      <c r="I5" s="76"/>
      <c r="X5" s="128"/>
    </row>
    <row r="6" spans="1:24" s="77" customFormat="1" ht="62.25" customHeight="1" x14ac:dyDescent="0.2">
      <c r="A6" s="74"/>
      <c r="B6" s="323"/>
      <c r="C6" s="323"/>
      <c r="D6" s="324" t="s">
        <v>51</v>
      </c>
      <c r="E6" s="324"/>
      <c r="F6" s="324"/>
      <c r="G6" s="324"/>
      <c r="H6" s="324"/>
      <c r="I6" s="324"/>
      <c r="J6" s="324"/>
      <c r="K6" s="324"/>
      <c r="L6" s="324"/>
      <c r="M6" s="324"/>
      <c r="N6" s="324"/>
      <c r="O6" s="324"/>
      <c r="P6" s="324"/>
      <c r="Q6" s="324"/>
      <c r="R6" s="324"/>
      <c r="S6" s="324"/>
      <c r="T6" s="324"/>
      <c r="U6" s="324"/>
      <c r="V6" s="324"/>
      <c r="W6" s="324"/>
      <c r="X6" s="132"/>
    </row>
    <row r="7" spans="1:24" s="77" customFormat="1" ht="24" customHeight="1" x14ac:dyDescent="0.2">
      <c r="A7" s="74"/>
      <c r="B7" s="323"/>
      <c r="C7" s="323"/>
      <c r="D7" s="325" t="s">
        <v>52</v>
      </c>
      <c r="E7" s="325"/>
      <c r="F7" s="325"/>
      <c r="G7" s="325"/>
      <c r="H7" s="325"/>
      <c r="I7" s="325"/>
      <c r="J7" s="325"/>
      <c r="K7" s="325"/>
      <c r="L7" s="325"/>
      <c r="M7" s="79"/>
      <c r="N7" s="325" t="s">
        <v>53</v>
      </c>
      <c r="O7" s="325"/>
      <c r="P7" s="325"/>
      <c r="Q7" s="325"/>
      <c r="R7" s="325"/>
      <c r="S7" s="325"/>
      <c r="T7" s="325"/>
      <c r="U7" s="325"/>
      <c r="V7" s="325"/>
      <c r="W7" s="325"/>
      <c r="X7" s="132"/>
    </row>
    <row r="8" spans="1:24" s="77" customFormat="1" ht="24" customHeight="1" x14ac:dyDescent="0.2">
      <c r="A8" s="74"/>
      <c r="B8" s="323"/>
      <c r="C8" s="323"/>
      <c r="D8" s="326" t="s">
        <v>54</v>
      </c>
      <c r="E8" s="326"/>
      <c r="F8" s="326"/>
      <c r="G8" s="326"/>
      <c r="H8" s="326"/>
      <c r="I8" s="326"/>
      <c r="J8" s="326"/>
      <c r="K8" s="326"/>
      <c r="L8" s="326"/>
      <c r="M8" s="326"/>
      <c r="N8" s="326"/>
      <c r="O8" s="326"/>
      <c r="P8" s="326"/>
      <c r="Q8" s="326"/>
      <c r="R8" s="326"/>
      <c r="S8" s="326"/>
      <c r="T8" s="326"/>
      <c r="U8" s="326"/>
      <c r="V8" s="326"/>
      <c r="W8" s="326"/>
      <c r="X8" s="132"/>
    </row>
    <row r="9" spans="1:24" s="77" customFormat="1" ht="18.75" customHeight="1" x14ac:dyDescent="0.25">
      <c r="A9" s="74"/>
      <c r="B9" s="351"/>
      <c r="C9" s="351"/>
      <c r="D9" s="351"/>
      <c r="E9" s="351"/>
      <c r="F9" s="351"/>
      <c r="G9" s="351"/>
      <c r="H9" s="351"/>
      <c r="I9" s="351"/>
      <c r="J9" s="74"/>
      <c r="K9" s="74"/>
      <c r="L9" s="74"/>
      <c r="M9" s="74"/>
      <c r="X9" s="132"/>
    </row>
    <row r="10" spans="1:24" ht="20.25" x14ac:dyDescent="0.25">
      <c r="B10" s="350" t="s">
        <v>122</v>
      </c>
      <c r="C10" s="350"/>
      <c r="D10" s="350"/>
      <c r="E10" s="350"/>
      <c r="F10" s="350"/>
      <c r="G10" s="350"/>
      <c r="H10" s="350"/>
      <c r="I10" s="350"/>
      <c r="J10" s="350"/>
      <c r="K10" s="350"/>
      <c r="L10" s="350"/>
      <c r="M10" s="350"/>
      <c r="N10" s="350"/>
      <c r="O10" s="350"/>
      <c r="P10" s="350"/>
      <c r="Q10" s="350"/>
      <c r="R10" s="350"/>
      <c r="S10" s="350"/>
      <c r="T10" s="350"/>
      <c r="U10" s="350"/>
      <c r="V10" s="350"/>
      <c r="W10" s="350"/>
    </row>
    <row r="11" spans="1:24" ht="34.5" customHeight="1" x14ac:dyDescent="0.25">
      <c r="B11" s="340" t="s">
        <v>56</v>
      </c>
      <c r="C11" s="340"/>
      <c r="D11" s="340"/>
      <c r="E11" s="354" t="s">
        <v>57</v>
      </c>
      <c r="F11" s="354"/>
      <c r="G11" s="354"/>
      <c r="H11" s="354"/>
      <c r="I11" s="354"/>
      <c r="J11" s="354"/>
      <c r="K11" s="354"/>
      <c r="L11" s="354"/>
      <c r="M11" s="354"/>
      <c r="N11" s="354"/>
      <c r="O11" s="354"/>
      <c r="P11" s="354"/>
      <c r="Q11" s="354"/>
      <c r="R11" s="354"/>
      <c r="S11" s="354"/>
      <c r="T11" s="354"/>
      <c r="U11" s="354"/>
      <c r="V11" s="354"/>
      <c r="W11" s="354"/>
    </row>
    <row r="12" spans="1:24" ht="49.5" customHeight="1" x14ac:dyDescent="0.25">
      <c r="B12" s="340" t="s">
        <v>58</v>
      </c>
      <c r="C12" s="340"/>
      <c r="D12" s="340"/>
      <c r="E12" s="353" t="s">
        <v>123</v>
      </c>
      <c r="F12" s="353"/>
      <c r="G12" s="353"/>
      <c r="H12" s="353"/>
      <c r="I12" s="353"/>
      <c r="J12" s="353"/>
      <c r="K12" s="353"/>
      <c r="L12" s="353"/>
      <c r="M12" s="353"/>
      <c r="N12" s="353"/>
      <c r="O12" s="353"/>
      <c r="P12" s="353"/>
      <c r="Q12" s="353"/>
      <c r="R12" s="353"/>
      <c r="S12" s="353"/>
      <c r="T12" s="353"/>
      <c r="U12" s="353"/>
      <c r="V12" s="353"/>
      <c r="W12" s="353"/>
    </row>
    <row r="13" spans="1:24" ht="48.75" customHeight="1" x14ac:dyDescent="0.25">
      <c r="B13" s="340" t="str">
        <f>+'1. RIESGOS SIGNIFICATIVOS'!B14:J14</f>
        <v>DEL MAPA DE RIESGOS - VERSIÓN: 10 de marzo de 2021</v>
      </c>
      <c r="C13" s="340"/>
      <c r="D13" s="340"/>
      <c r="E13" s="340"/>
      <c r="F13" s="340" t="s">
        <v>124</v>
      </c>
      <c r="G13" s="340"/>
      <c r="H13" s="340"/>
      <c r="I13" s="340"/>
      <c r="J13" s="340"/>
      <c r="K13" s="340"/>
      <c r="L13" s="340"/>
      <c r="M13" s="340"/>
      <c r="N13" s="340"/>
      <c r="O13" s="340"/>
      <c r="P13" s="340"/>
      <c r="Q13" s="340"/>
      <c r="R13" s="340"/>
      <c r="S13" s="340"/>
      <c r="T13" s="340"/>
      <c r="U13" s="340"/>
      <c r="V13" s="355" t="s">
        <v>125</v>
      </c>
      <c r="W13" s="355"/>
    </row>
    <row r="14" spans="1:24" s="71" customFormat="1" ht="159" x14ac:dyDescent="0.25">
      <c r="B14" s="68" t="s">
        <v>63</v>
      </c>
      <c r="C14" s="69" t="s">
        <v>126</v>
      </c>
      <c r="D14" s="68" t="s">
        <v>66</v>
      </c>
      <c r="E14" s="68" t="s">
        <v>67</v>
      </c>
      <c r="F14" s="81" t="s">
        <v>127</v>
      </c>
      <c r="G14" s="81" t="s">
        <v>128</v>
      </c>
      <c r="H14" s="81" t="s">
        <v>129</v>
      </c>
      <c r="I14" s="81" t="s">
        <v>128</v>
      </c>
      <c r="J14" s="81" t="s">
        <v>130</v>
      </c>
      <c r="K14" s="81" t="s">
        <v>128</v>
      </c>
      <c r="L14" s="81" t="s">
        <v>131</v>
      </c>
      <c r="M14" s="81" t="s">
        <v>128</v>
      </c>
      <c r="N14" s="81" t="s">
        <v>132</v>
      </c>
      <c r="O14" s="81" t="s">
        <v>128</v>
      </c>
      <c r="P14" s="81" t="s">
        <v>133</v>
      </c>
      <c r="Q14" s="81" t="s">
        <v>128</v>
      </c>
      <c r="R14" s="82" t="s">
        <v>134</v>
      </c>
      <c r="S14" s="68" t="s">
        <v>128</v>
      </c>
      <c r="T14" s="68" t="s">
        <v>135</v>
      </c>
      <c r="U14" s="68" t="s">
        <v>136</v>
      </c>
      <c r="V14" s="62" t="s">
        <v>137</v>
      </c>
      <c r="W14" s="62" t="s">
        <v>62</v>
      </c>
      <c r="X14" s="133"/>
    </row>
    <row r="15" spans="1:24" s="98" customFormat="1" ht="326.25" customHeight="1" x14ac:dyDescent="0.25">
      <c r="B15" s="102" t="str">
        <f>+'1. RIESGOS SIGNIFICATIVOS'!B17</f>
        <v>Entrega de información no confiable, verás y oportuna para la toma de decisiones de la alta dirección</v>
      </c>
      <c r="C15" s="83" t="str">
        <f>+'1. RIESGOS SIGNIFICATIVOS'!F17</f>
        <v>Gestión</v>
      </c>
      <c r="D15" s="83" t="str">
        <f>+'1. RIESGOS SIGNIFICATIVOS'!H17</f>
        <v>La información entregada por los procesos ,o de las dependencia no se caracteriza por ser: veraz, oportuna y adecuada.</v>
      </c>
      <c r="E15" s="102" t="str">
        <f>+'1. RIESGOS SIGNIFICATIVOS'!J17</f>
        <v>Cada vez que llega la información o los reportes de los procesos,o de las dependencias los profesionales designados por la jefe OAP revisaran que la información cumpla con los criterios como veracidad, oportunidad y calidad.  Como evidencia del control quedarán correo institucional, ORFEO y/o la herramienta correspondiente.
Si se identifica que tiene una inconsistencia se realizará  observación pertinente para su ajuste a través de correo institucional, ORFEO y/o la herramienta correspondiente.</v>
      </c>
      <c r="F15" s="99" t="s">
        <v>103</v>
      </c>
      <c r="G15" s="103">
        <f>+IF(F15=$B$32,15,0)</f>
        <v>15</v>
      </c>
      <c r="H15" s="99" t="s">
        <v>104</v>
      </c>
      <c r="I15" s="99">
        <f>+IF(H15=$C$32,15,0)</f>
        <v>15</v>
      </c>
      <c r="J15" s="99" t="s">
        <v>105</v>
      </c>
      <c r="K15" s="99">
        <f>+IF(J15=$D$32,15,0)</f>
        <v>15</v>
      </c>
      <c r="L15" s="99" t="s">
        <v>106</v>
      </c>
      <c r="M15" s="99">
        <f>+IF(L15=$E$32,15,IF(L15=$E$33,10,0))</f>
        <v>15</v>
      </c>
      <c r="N15" s="99" t="s">
        <v>109</v>
      </c>
      <c r="O15" s="99">
        <f>+IF(N15=$N$32,15,0)</f>
        <v>15</v>
      </c>
      <c r="P15" s="100" t="s">
        <v>107</v>
      </c>
      <c r="Q15" s="99">
        <f>+IF(P15=$F$32,15,0)</f>
        <v>15</v>
      </c>
      <c r="R15" s="83" t="s">
        <v>108</v>
      </c>
      <c r="S15" s="99">
        <f>+IF(R15=$G$32,10,IF(R15=$G$33,5,0))</f>
        <v>10</v>
      </c>
      <c r="T15" s="104">
        <f t="shared" ref="T15:T16" si="0">+G15+I15+K15+M15+O15+Q15+S15</f>
        <v>100</v>
      </c>
      <c r="U15" s="99" t="s">
        <v>121</v>
      </c>
      <c r="V15" s="99">
        <v>100</v>
      </c>
      <c r="W15" s="101" t="s">
        <v>76</v>
      </c>
      <c r="X15" s="134" t="s">
        <v>138</v>
      </c>
    </row>
    <row r="16" spans="1:24" s="98" customFormat="1" ht="409.5" x14ac:dyDescent="0.25">
      <c r="B16" s="102" t="str">
        <f>+'1. RIESGOS SIGNIFICATIVOS'!B18</f>
        <v>Entrega de información no confiable, verás y oportuna para la toma de decisiones de la alta dirección</v>
      </c>
      <c r="C16" s="83" t="str">
        <f>+'1. RIESGOS SIGNIFICATIVOS'!F18</f>
        <v>Gestión</v>
      </c>
      <c r="D16" s="83" t="str">
        <f>+'1. RIESGOS SIGNIFICATIVOS'!H18</f>
        <v xml:space="preserve">Desconocimientos del personal designado para el reporte de información del quehacer  de la entidad y de los instrumentos para la toma de decisiones  </v>
      </c>
      <c r="E16" s="102" t="str">
        <f>+'1. RIESGOS SIGNIFICATIVOS'!J18</f>
        <v>El profesional designado por el (la) jefe de la Oficina Asesora de Planeación, remitirá encuesta cuatrimestral sobre conocimiento de instrumentos y sistemas de gestión. Una vez los enlaces o personal designado  respondan la encuesta , la jefe OAP revisará los resultados de está, como evidencia del control quedará el correo electrónico.
En el caso que se identifiquen en la calificación de la encuesta un porcentaje menor al 60%, se realizarán mesas trimestralmente de sensibilización sobre el Sistema de Gestión e instrumentos.</v>
      </c>
      <c r="F16" s="99" t="s">
        <v>103</v>
      </c>
      <c r="G16" s="103">
        <f>+IF(F16=$B$32,15,0)</f>
        <v>15</v>
      </c>
      <c r="H16" s="99" t="s">
        <v>104</v>
      </c>
      <c r="I16" s="99">
        <f>+IF(H16=$C$32,15,0)</f>
        <v>15</v>
      </c>
      <c r="J16" s="99" t="s">
        <v>105</v>
      </c>
      <c r="K16" s="99">
        <f>+IF(J16=$D$32,15,0)</f>
        <v>15</v>
      </c>
      <c r="L16" s="99" t="s">
        <v>114</v>
      </c>
      <c r="M16" s="99">
        <f>+IF(L16=$E$32,15,IF(L16=$E$33,10,0))</f>
        <v>10</v>
      </c>
      <c r="N16" s="99" t="s">
        <v>109</v>
      </c>
      <c r="O16" s="99">
        <f>+IF(N16=$N$32,15,0)</f>
        <v>15</v>
      </c>
      <c r="P16" s="100" t="s">
        <v>107</v>
      </c>
      <c r="Q16" s="99">
        <f>+IF(P16=$F$32,15,0)</f>
        <v>15</v>
      </c>
      <c r="R16" s="83" t="s">
        <v>108</v>
      </c>
      <c r="S16" s="99">
        <f>+IF(R16=$G$32,10,IF(R16=$G$33,5,0))</f>
        <v>10</v>
      </c>
      <c r="T16" s="104">
        <f t="shared" si="0"/>
        <v>95</v>
      </c>
      <c r="U16" s="99" t="s">
        <v>118</v>
      </c>
      <c r="V16" s="99">
        <v>95</v>
      </c>
      <c r="W16" s="101" t="s">
        <v>76</v>
      </c>
      <c r="X16" s="134" t="s">
        <v>138</v>
      </c>
    </row>
    <row r="17" spans="1:24" s="98" customFormat="1" ht="409.5" x14ac:dyDescent="0.25">
      <c r="B17" s="102" t="str">
        <f>+'1. RIESGOS SIGNIFICATIVOS'!B19</f>
        <v>Inadecuada viabilización de las necesidades de inversión.</v>
      </c>
      <c r="C17" s="83" t="str">
        <f>+'1. RIESGOS SIGNIFICATIVOS'!F19</f>
        <v>Gestión</v>
      </c>
      <c r="D17" s="83" t="str">
        <f>+'1. RIESGOS SIGNIFICATIVOS'!H19</f>
        <v xml:space="preserve">Desconocimiento de las gerencias de sus proyectos de inversión y los criterios para la  justificación  de las necesidades a contratar relacionadas en los estudios previos </v>
      </c>
      <c r="E17" s="180" t="str">
        <f>+'1. RIESGOS SIGNIFICATIVOS'!J19</f>
        <v>El (la) Jefe de la Oficina Asesora de Planeación, establece mesas de trabajo trimestrales  con los equipos de trabajo designados por las gerencias de los proyectos y los colaboradores del proceso de contratación. 
En estas mesas se socializan y validar  los criterios mínimos (Que el proceso este asociado a las metas PDD y proyecto de inversión, componente, que la necesidad se encuentre contemplada en el PAA, que la necesidad este orientada al proyecto de inversión que lo va a financiar) a tener en cuenta para  justificar las necesidades de contratación requeridas por las gerencias de proyecto. Como evidencia queda los resultados del Kahoot o la herramienta seleccionada para el ejercicio.
En el caso que los resultados sean igual o menor al 70% se brindara apoyo personalizado.</v>
      </c>
      <c r="F17" s="99" t="s">
        <v>103</v>
      </c>
      <c r="G17" s="103">
        <f>+IF(F17=$B$32,15,0)</f>
        <v>15</v>
      </c>
      <c r="H17" s="99" t="s">
        <v>104</v>
      </c>
      <c r="I17" s="99">
        <f>+IF(H17=$C$32,15,0)</f>
        <v>15</v>
      </c>
      <c r="J17" s="99" t="s">
        <v>105</v>
      </c>
      <c r="K17" s="99">
        <f>+IF(J17=$D$32,15,0)</f>
        <v>15</v>
      </c>
      <c r="L17" s="99" t="s">
        <v>106</v>
      </c>
      <c r="M17" s="99">
        <f>+IF(L17=$E$32,15,IF(L17=$E$33,10,0))</f>
        <v>15</v>
      </c>
      <c r="N17" s="99" t="s">
        <v>109</v>
      </c>
      <c r="O17" s="99">
        <f>+IF(N17=$N$32,15,0)</f>
        <v>15</v>
      </c>
      <c r="P17" s="100" t="s">
        <v>107</v>
      </c>
      <c r="Q17" s="99">
        <f>+IF(P17=$F$32,15,0)</f>
        <v>15</v>
      </c>
      <c r="R17" s="83" t="s">
        <v>108</v>
      </c>
      <c r="S17" s="99">
        <f>+IF(R17=$G$32,10,IF(R17=$G$33,5,0))</f>
        <v>10</v>
      </c>
      <c r="T17" s="104">
        <f t="shared" ref="T17" si="1">+G17+I17+K17+M17+O17+Q17+S17</f>
        <v>100</v>
      </c>
      <c r="U17" s="99" t="s">
        <v>121</v>
      </c>
      <c r="V17" s="99">
        <v>100</v>
      </c>
      <c r="W17" s="101" t="s">
        <v>76</v>
      </c>
      <c r="X17" s="135" t="s">
        <v>139</v>
      </c>
    </row>
    <row r="18" spans="1:24" s="98" customFormat="1" ht="300.75" customHeight="1" x14ac:dyDescent="0.25">
      <c r="B18" s="102" t="str">
        <f>+'1. RIESGOS SIGNIFICATIVOS'!B20</f>
        <v>Inadecuada viabilización de las necesidades de inversión.</v>
      </c>
      <c r="C18" s="83" t="str">
        <f>+'1. RIESGOS SIGNIFICATIVOS'!F20</f>
        <v>Gestión</v>
      </c>
      <c r="D18" s="83" t="str">
        <f>+'1. RIESGOS SIGNIFICATIVOS'!H20</f>
        <v>Mal ejercicio de programación y planeación</v>
      </c>
      <c r="E18" s="102" t="str">
        <f>+'1. RIESGOS SIGNIFICATIVOS'!J20</f>
        <v>El profesional designado por  el jefe de el (la) Oficina Asesora de Planeación; cada vez que recibe una solicitud de CDP y/o estudios previos, verifica que la necesidad esté incluida dentro del Plan de Adquisiciones y cumplan con los componentes mínimos de los proyectos de inversión (Que el proceso este asociado a las metas PDD y proyecto de inversión, componente, que la necesidad se encuentre contemplada en el PAA, que la necesidad este orientada al proyecto de inversión que lo va a financiar). Como evidencia del control quedará la trazabilidad de la aprobación del CDP  en el ORFEO. 
En caso de encontrar inconsistencias, se devuelve al solicitante para sus ajustes respectivos, a través del sistema de correspondencia de la entidad - ORFEO.</v>
      </c>
      <c r="F18" s="99" t="s">
        <v>103</v>
      </c>
      <c r="G18" s="103">
        <f>+IF(F18=$B$32,15,0)</f>
        <v>15</v>
      </c>
      <c r="H18" s="99" t="s">
        <v>104</v>
      </c>
      <c r="I18" s="99">
        <f>+IF(H18=$C$32,15,0)</f>
        <v>15</v>
      </c>
      <c r="J18" s="99" t="s">
        <v>105</v>
      </c>
      <c r="K18" s="99">
        <f>+IF(J18=$D$32,15,0)</f>
        <v>15</v>
      </c>
      <c r="L18" s="99" t="s">
        <v>114</v>
      </c>
      <c r="M18" s="99">
        <f>+IF(L18=$E$32,15,IF(L18=$E$33,10,0))</f>
        <v>10</v>
      </c>
      <c r="N18" s="99" t="s">
        <v>109</v>
      </c>
      <c r="O18" s="99">
        <f>+IF(N18=$N$32,15,0)</f>
        <v>15</v>
      </c>
      <c r="P18" s="100" t="s">
        <v>107</v>
      </c>
      <c r="Q18" s="99">
        <f>+IF(P18=$F$32,15,0)</f>
        <v>15</v>
      </c>
      <c r="R18" s="83" t="s">
        <v>108</v>
      </c>
      <c r="S18" s="99">
        <f>+IF(R18=$G$32,10,IF(R18=$G$33,5,0))</f>
        <v>10</v>
      </c>
      <c r="T18" s="104">
        <f t="shared" ref="T18" si="2">+G18+I18+K18+M18+O18+Q18+S18</f>
        <v>95</v>
      </c>
      <c r="U18" s="99" t="s">
        <v>118</v>
      </c>
      <c r="V18" s="99">
        <v>95</v>
      </c>
      <c r="W18" s="101" t="s">
        <v>76</v>
      </c>
      <c r="X18" s="134" t="s">
        <v>138</v>
      </c>
    </row>
    <row r="19" spans="1:24" s="80" customFormat="1" ht="87" customHeight="1" x14ac:dyDescent="0.25">
      <c r="A19" s="37"/>
      <c r="B19" s="336" t="s">
        <v>92</v>
      </c>
      <c r="C19" s="352"/>
      <c r="D19" s="356" t="s">
        <v>140</v>
      </c>
      <c r="E19" s="357"/>
      <c r="F19" s="357"/>
      <c r="G19" s="357"/>
      <c r="H19" s="357"/>
      <c r="I19" s="357"/>
      <c r="J19" s="357"/>
      <c r="K19" s="357"/>
      <c r="L19" s="357"/>
      <c r="M19" s="357"/>
      <c r="N19" s="357"/>
      <c r="O19" s="357"/>
      <c r="P19" s="357"/>
      <c r="Q19" s="357"/>
      <c r="R19" s="357"/>
      <c r="S19" s="357"/>
      <c r="T19" s="357"/>
      <c r="U19" s="357"/>
      <c r="V19" s="357"/>
      <c r="W19" s="358"/>
      <c r="X19" s="136"/>
    </row>
    <row r="20" spans="1:24" x14ac:dyDescent="0.25"/>
    <row r="21" spans="1:24" s="44" customFormat="1" ht="36.75" customHeight="1" x14ac:dyDescent="0.25">
      <c r="B21" s="362" t="s">
        <v>94</v>
      </c>
      <c r="C21" s="362"/>
      <c r="D21" s="362"/>
      <c r="E21" s="360" t="s">
        <v>95</v>
      </c>
      <c r="F21" s="360"/>
      <c r="G21" s="360"/>
      <c r="H21" s="360"/>
      <c r="I21" s="360"/>
      <c r="J21" s="360"/>
      <c r="K21" s="360"/>
      <c r="L21" s="360"/>
      <c r="M21" s="360"/>
      <c r="N21" s="360"/>
      <c r="O21" s="360"/>
      <c r="P21" s="360"/>
      <c r="Q21" s="360"/>
      <c r="R21" s="360"/>
      <c r="S21" s="137"/>
      <c r="T21" s="342" t="s">
        <v>96</v>
      </c>
      <c r="U21" s="342"/>
      <c r="V21" s="359" t="s">
        <v>141</v>
      </c>
      <c r="W21" s="360"/>
      <c r="X21" s="138"/>
    </row>
    <row r="22" spans="1:24" s="44" customFormat="1" ht="36.75" customHeight="1" x14ac:dyDescent="0.25">
      <c r="B22" s="361" t="s">
        <v>98</v>
      </c>
      <c r="C22" s="361"/>
      <c r="D22" s="361"/>
      <c r="E22" s="342" t="s">
        <v>99</v>
      </c>
      <c r="F22" s="342"/>
      <c r="G22" s="369" t="s">
        <v>100</v>
      </c>
      <c r="H22" s="370"/>
      <c r="I22" s="370"/>
      <c r="J22" s="370"/>
      <c r="K22" s="370"/>
      <c r="L22" s="370"/>
      <c r="M22" s="370"/>
      <c r="N22" s="370"/>
      <c r="O22" s="371"/>
      <c r="P22" s="363" t="s">
        <v>101</v>
      </c>
      <c r="Q22" s="364"/>
      <c r="R22" s="365"/>
      <c r="S22" s="366" t="s">
        <v>102</v>
      </c>
      <c r="T22" s="367"/>
      <c r="U22" s="367"/>
      <c r="V22" s="367"/>
      <c r="W22" s="368"/>
      <c r="X22" s="138"/>
    </row>
    <row r="23" spans="1:24" x14ac:dyDescent="0.25"/>
    <row r="24" spans="1:24" x14ac:dyDescent="0.25"/>
    <row r="25" spans="1:24" x14ac:dyDescent="0.25"/>
    <row r="26" spans="1:24" x14ac:dyDescent="0.25"/>
    <row r="27" spans="1:24" x14ac:dyDescent="0.25"/>
    <row r="28" spans="1:24" x14ac:dyDescent="0.25"/>
    <row r="29" spans="1:24" x14ac:dyDescent="0.25"/>
    <row r="30" spans="1:24" x14ac:dyDescent="0.25"/>
    <row r="31" spans="1:24" x14ac:dyDescent="0.25"/>
    <row r="32" spans="1:24" ht="15" x14ac:dyDescent="0.25">
      <c r="B32" s="37" t="s">
        <v>103</v>
      </c>
      <c r="C32" s="37" t="s">
        <v>104</v>
      </c>
      <c r="D32" s="37" t="s">
        <v>105</v>
      </c>
      <c r="E32" s="37" t="s">
        <v>106</v>
      </c>
      <c r="F32" s="37" t="s">
        <v>107</v>
      </c>
      <c r="G32" s="37" t="s">
        <v>108</v>
      </c>
      <c r="H32"/>
      <c r="I32"/>
      <c r="J32" s="37" t="s">
        <v>43</v>
      </c>
      <c r="K32"/>
      <c r="L32" s="37" t="s">
        <v>43</v>
      </c>
      <c r="M32"/>
      <c r="N32" s="37" t="s">
        <v>109</v>
      </c>
      <c r="O32"/>
      <c r="P32" s="37" t="s">
        <v>110</v>
      </c>
    </row>
    <row r="33" spans="2:16" ht="15" x14ac:dyDescent="0.25">
      <c r="B33" s="37" t="s">
        <v>111</v>
      </c>
      <c r="C33" s="37" t="s">
        <v>112</v>
      </c>
      <c r="D33" s="37" t="s">
        <v>113</v>
      </c>
      <c r="E33" s="37" t="s">
        <v>114</v>
      </c>
      <c r="F33" s="37" t="s">
        <v>115</v>
      </c>
      <c r="G33" s="37" t="s">
        <v>116</v>
      </c>
      <c r="H33"/>
      <c r="I33"/>
      <c r="J33" s="37" t="s">
        <v>0</v>
      </c>
      <c r="K33"/>
      <c r="L33" s="37" t="s">
        <v>0</v>
      </c>
      <c r="M33"/>
      <c r="N33" s="37" t="s">
        <v>117</v>
      </c>
      <c r="O33"/>
      <c r="P33" s="37" t="s">
        <v>118</v>
      </c>
    </row>
    <row r="34" spans="2:16" ht="15" x14ac:dyDescent="0.25">
      <c r="B34"/>
      <c r="C34"/>
      <c r="D34"/>
      <c r="E34" s="37" t="s">
        <v>119</v>
      </c>
      <c r="F34"/>
      <c r="G34" s="37" t="s">
        <v>120</v>
      </c>
      <c r="H34"/>
      <c r="I34"/>
      <c r="J34" s="37" t="s">
        <v>46</v>
      </c>
      <c r="K34"/>
      <c r="L34" s="37" t="s">
        <v>47</v>
      </c>
      <c r="M34"/>
      <c r="N34"/>
      <c r="O34"/>
      <c r="P34" s="37" t="s">
        <v>121</v>
      </c>
    </row>
    <row r="35" spans="2:16" ht="15" x14ac:dyDescent="0.25">
      <c r="B35"/>
      <c r="C35"/>
      <c r="D35"/>
      <c r="E35"/>
      <c r="F35"/>
      <c r="G35"/>
      <c r="H35"/>
      <c r="I35"/>
      <c r="J35"/>
      <c r="K35"/>
      <c r="L35" s="37" t="s">
        <v>49</v>
      </c>
      <c r="M35"/>
      <c r="N35"/>
      <c r="O35"/>
      <c r="P35"/>
    </row>
    <row r="36" spans="2:16" x14ac:dyDescent="0.25"/>
    <row r="37" spans="2:16" x14ac:dyDescent="0.25"/>
    <row r="38" spans="2:16" x14ac:dyDescent="0.25"/>
    <row r="39" spans="2:16" x14ac:dyDescent="0.25"/>
    <row r="40" spans="2:16" x14ac:dyDescent="0.25"/>
    <row r="41" spans="2:16" x14ac:dyDescent="0.25"/>
    <row r="42" spans="2:16" x14ac:dyDescent="0.25"/>
    <row r="43" spans="2:16" x14ac:dyDescent="0.25"/>
    <row r="44" spans="2:16" x14ac:dyDescent="0.25"/>
    <row r="45" spans="2:16" x14ac:dyDescent="0.25"/>
    <row r="46" spans="2:16" x14ac:dyDescent="0.25"/>
    <row r="47" spans="2:16" x14ac:dyDescent="0.25"/>
    <row r="48" spans="2:16" x14ac:dyDescent="0.25"/>
    <row r="49" x14ac:dyDescent="0.25"/>
  </sheetData>
  <mergeCells count="25">
    <mergeCell ref="E22:F22"/>
    <mergeCell ref="V21:W21"/>
    <mergeCell ref="T21:U21"/>
    <mergeCell ref="B22:D22"/>
    <mergeCell ref="B21:D21"/>
    <mergeCell ref="E21:R21"/>
    <mergeCell ref="P22:R22"/>
    <mergeCell ref="S22:W22"/>
    <mergeCell ref="G22:O22"/>
    <mergeCell ref="B19:C19"/>
    <mergeCell ref="B12:D12"/>
    <mergeCell ref="E12:W12"/>
    <mergeCell ref="E11:W11"/>
    <mergeCell ref="V13:W13"/>
    <mergeCell ref="D19:W19"/>
    <mergeCell ref="B6:C8"/>
    <mergeCell ref="D6:W6"/>
    <mergeCell ref="N7:W7"/>
    <mergeCell ref="D7:L7"/>
    <mergeCell ref="D8:W8"/>
    <mergeCell ref="B10:W10"/>
    <mergeCell ref="B13:E13"/>
    <mergeCell ref="F13:U13"/>
    <mergeCell ref="B11:D11"/>
    <mergeCell ref="B9:I9"/>
  </mergeCells>
  <dataValidations count="8">
    <dataValidation type="list" allowBlank="1" showInputMessage="1" showErrorMessage="1" sqref="F15:F18">
      <formula1>$B$1:$B$2</formula1>
    </dataValidation>
    <dataValidation type="list" allowBlank="1" showInputMessage="1" showErrorMessage="1" sqref="H15:H18">
      <formula1>$C$1:$C$2</formula1>
    </dataValidation>
    <dataValidation type="list" allowBlank="1" showInputMessage="1" showErrorMessage="1" sqref="J15:J18">
      <formula1>$D$1:$D$2</formula1>
    </dataValidation>
    <dataValidation type="list" allowBlank="1" showInputMessage="1" showErrorMessage="1" sqref="L15:L18">
      <formula1>$E$1:$E$3</formula1>
    </dataValidation>
    <dataValidation type="list" allowBlank="1" showInputMessage="1" showErrorMessage="1" sqref="P15:P18">
      <formula1>$F$1:$F$2</formula1>
    </dataValidation>
    <dataValidation type="list" allowBlank="1" showInputMessage="1" showErrorMessage="1" sqref="R15:R18">
      <formula1>$G$1:$G$3</formula1>
    </dataValidation>
    <dataValidation type="list" allowBlank="1" showInputMessage="1" showErrorMessage="1" sqref="N15:N18">
      <formula1>$N$1:$N$2</formula1>
    </dataValidation>
    <dataValidation type="list" allowBlank="1" showInputMessage="1" showErrorMessage="1" sqref="U15:U18">
      <formula1>$P$1:$P$3</formula1>
    </dataValidation>
  </dataValidations>
  <printOptions horizontalCentered="1"/>
  <pageMargins left="0.51181102362204722" right="0.51181102362204722" top="0.55118110236220474" bottom="0.55118110236220474" header="0.31496062992125984" footer="0.31496062992125984"/>
  <pageSetup scale="24" fitToHeight="0" orientation="landscape" r:id="rId1"/>
  <headerFooter>
    <oddFooter>&amp;LCalle 26 No. 57-41 Torre 8, Pisos 7 y 8 CEMSA - C.P. 111321 
Pbx: 3779555 – Información: Línea 195
www.umv.gov.co&amp;CCEM-FM-014 Hoja2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view="pageBreakPreview" topLeftCell="A4" zoomScale="70" zoomScaleNormal="80" zoomScaleSheetLayoutView="70" zoomScalePageLayoutView="60" workbookViewId="0">
      <selection activeCell="A4" sqref="A4"/>
    </sheetView>
  </sheetViews>
  <sheetFormatPr baseColWidth="10" defaultColWidth="11.42578125" defaultRowHeight="14.25" zeroHeight="1" x14ac:dyDescent="0.25"/>
  <cols>
    <col min="1" max="1" width="2.85546875" style="40" customWidth="1"/>
    <col min="2" max="2" width="29.5703125" style="37" customWidth="1"/>
    <col min="3" max="3" width="12" style="37" customWidth="1"/>
    <col min="4" max="4" width="57.42578125" style="37" customWidth="1"/>
    <col min="5" max="5" width="34.42578125" style="37" customWidth="1"/>
    <col min="6" max="6" width="34.42578125" style="37" hidden="1" customWidth="1"/>
    <col min="7" max="7" width="75.140625" style="37" customWidth="1"/>
    <col min="8" max="8" width="44.5703125" style="37" hidden="1" customWidth="1"/>
    <col min="9" max="9" width="37.42578125" style="37" customWidth="1"/>
    <col min="10" max="10" width="37.42578125" style="37" hidden="1" customWidth="1"/>
    <col min="11" max="11" width="43.42578125" style="37" customWidth="1"/>
    <col min="12" max="12" width="51.85546875" style="37" customWidth="1"/>
    <col min="13" max="13" width="4.42578125" style="127" customWidth="1"/>
    <col min="14" max="16359" width="11.42578125" style="40"/>
    <col min="16360" max="16384" width="6" style="40" customWidth="1"/>
  </cols>
  <sheetData>
    <row r="1" spans="1:13" hidden="1" x14ac:dyDescent="0.25">
      <c r="B1" s="37" t="s">
        <v>43</v>
      </c>
    </row>
    <row r="2" spans="1:13" hidden="1" x14ac:dyDescent="0.25">
      <c r="B2" s="37" t="s">
        <v>0</v>
      </c>
    </row>
    <row r="3" spans="1:13" hidden="1" x14ac:dyDescent="0.25">
      <c r="B3" s="37" t="s">
        <v>142</v>
      </c>
    </row>
    <row r="4" spans="1:13" s="74" customFormat="1" ht="12.75" x14ac:dyDescent="0.2">
      <c r="B4" s="75"/>
      <c r="K4" s="76"/>
      <c r="L4" s="76"/>
      <c r="M4" s="128"/>
    </row>
    <row r="5" spans="1:13" s="77" customFormat="1" ht="62.25" customHeight="1" x14ac:dyDescent="0.2">
      <c r="A5" s="74"/>
      <c r="B5" s="323"/>
      <c r="C5" s="323"/>
      <c r="D5" s="379" t="s">
        <v>51</v>
      </c>
      <c r="E5" s="380"/>
      <c r="F5" s="380"/>
      <c r="G5" s="380"/>
      <c r="H5" s="380"/>
      <c r="I5" s="380"/>
      <c r="J5" s="380"/>
      <c r="K5" s="380"/>
      <c r="L5" s="381"/>
      <c r="M5" s="128"/>
    </row>
    <row r="6" spans="1:13" s="77" customFormat="1" ht="24" customHeight="1" x14ac:dyDescent="0.2">
      <c r="A6" s="74"/>
      <c r="B6" s="323"/>
      <c r="C6" s="323"/>
      <c r="D6" s="382" t="s">
        <v>52</v>
      </c>
      <c r="E6" s="384"/>
      <c r="F6" s="94"/>
      <c r="G6" s="382" t="s">
        <v>53</v>
      </c>
      <c r="H6" s="383"/>
      <c r="I6" s="383"/>
      <c r="J6" s="383"/>
      <c r="K6" s="383"/>
      <c r="L6" s="384"/>
      <c r="M6" s="128"/>
    </row>
    <row r="7" spans="1:13" s="77" customFormat="1" ht="24" customHeight="1" x14ac:dyDescent="0.2">
      <c r="A7" s="74"/>
      <c r="B7" s="323"/>
      <c r="C7" s="323"/>
      <c r="D7" s="385" t="s">
        <v>54</v>
      </c>
      <c r="E7" s="386"/>
      <c r="F7" s="386"/>
      <c r="G7" s="386"/>
      <c r="H7" s="386"/>
      <c r="I7" s="386"/>
      <c r="J7" s="386"/>
      <c r="K7" s="386"/>
      <c r="L7" s="387"/>
      <c r="M7" s="128"/>
    </row>
    <row r="8" spans="1:13" s="77" customFormat="1" ht="18.75" customHeight="1" x14ac:dyDescent="0.25">
      <c r="A8" s="74"/>
      <c r="B8" s="351"/>
      <c r="C8" s="351"/>
      <c r="D8" s="351"/>
      <c r="E8" s="351"/>
      <c r="F8" s="351"/>
      <c r="G8" s="351"/>
      <c r="H8" s="351"/>
      <c r="I8" s="351"/>
      <c r="J8" s="351"/>
      <c r="K8" s="351"/>
      <c r="L8" s="351"/>
      <c r="M8" s="128"/>
    </row>
    <row r="9" spans="1:13" s="37" customFormat="1" ht="20.25" x14ac:dyDescent="0.2">
      <c r="B9" s="327" t="s">
        <v>143</v>
      </c>
      <c r="C9" s="328"/>
      <c r="D9" s="328"/>
      <c r="E9" s="328"/>
      <c r="F9" s="328"/>
      <c r="G9" s="328"/>
      <c r="H9" s="328"/>
      <c r="I9" s="328"/>
      <c r="J9" s="328"/>
      <c r="K9" s="328"/>
      <c r="L9" s="329"/>
      <c r="M9" s="128"/>
    </row>
    <row r="10" spans="1:13" s="37" customFormat="1" ht="29.25" customHeight="1" x14ac:dyDescent="0.25">
      <c r="B10" s="54" t="s">
        <v>56</v>
      </c>
      <c r="C10" s="373" t="s">
        <v>57</v>
      </c>
      <c r="D10" s="374"/>
      <c r="E10" s="374"/>
      <c r="F10" s="374"/>
      <c r="G10" s="374"/>
      <c r="H10" s="374"/>
      <c r="I10" s="374"/>
      <c r="J10" s="374"/>
      <c r="K10" s="374"/>
      <c r="L10" s="375"/>
      <c r="M10" s="127"/>
    </row>
    <row r="11" spans="1:13" s="37" customFormat="1" ht="49.5" customHeight="1" x14ac:dyDescent="0.25">
      <c r="B11" s="63" t="s">
        <v>58</v>
      </c>
      <c r="C11" s="376" t="s">
        <v>123</v>
      </c>
      <c r="D11" s="377"/>
      <c r="E11" s="377"/>
      <c r="F11" s="377"/>
      <c r="G11" s="377"/>
      <c r="H11" s="377"/>
      <c r="I11" s="377"/>
      <c r="J11" s="377"/>
      <c r="K11" s="377"/>
      <c r="L11" s="378"/>
      <c r="M11" s="127"/>
    </row>
    <row r="12" spans="1:13" s="37" customFormat="1" ht="39.75" customHeight="1" x14ac:dyDescent="0.25">
      <c r="B12" s="340" t="str">
        <f>+'1. RIESGOS SIGNIFICATIVOS'!B14:J14</f>
        <v>DEL MAPA DE RIESGOS - VERSIÓN: 10 de marzo de 2021</v>
      </c>
      <c r="C12" s="340"/>
      <c r="D12" s="336"/>
      <c r="E12" s="336" t="s">
        <v>144</v>
      </c>
      <c r="F12" s="337"/>
      <c r="G12" s="337"/>
      <c r="H12" s="337"/>
      <c r="I12" s="337"/>
      <c r="J12" s="337"/>
      <c r="K12" s="337"/>
      <c r="L12" s="352"/>
      <c r="M12" s="127"/>
    </row>
    <row r="13" spans="1:13" s="37" customFormat="1" ht="39.75" customHeight="1" x14ac:dyDescent="0.25">
      <c r="B13" s="372" t="s">
        <v>145</v>
      </c>
      <c r="C13" s="388" t="s">
        <v>126</v>
      </c>
      <c r="D13" s="372" t="s">
        <v>146</v>
      </c>
      <c r="E13" s="396" t="s">
        <v>13</v>
      </c>
      <c r="F13" s="396"/>
      <c r="G13" s="396"/>
      <c r="H13" s="157"/>
      <c r="I13" s="396" t="s">
        <v>14</v>
      </c>
      <c r="J13" s="396"/>
      <c r="K13" s="396"/>
      <c r="L13" s="395" t="s">
        <v>147</v>
      </c>
      <c r="M13" s="127"/>
    </row>
    <row r="14" spans="1:13" s="38" customFormat="1" ht="86.25" customHeight="1" x14ac:dyDescent="0.25">
      <c r="B14" s="372"/>
      <c r="C14" s="388"/>
      <c r="D14" s="372"/>
      <c r="E14" s="168" t="s">
        <v>148</v>
      </c>
      <c r="F14" s="169"/>
      <c r="G14" s="168" t="s">
        <v>149</v>
      </c>
      <c r="H14" s="169"/>
      <c r="I14" s="168" t="s">
        <v>150</v>
      </c>
      <c r="J14" s="169"/>
      <c r="K14" s="168" t="s">
        <v>149</v>
      </c>
      <c r="L14" s="395"/>
      <c r="M14" s="129"/>
    </row>
    <row r="15" spans="1:13" s="105" customFormat="1" ht="409.5" x14ac:dyDescent="0.25">
      <c r="B15" s="170" t="str">
        <f>+'1. RIESGOS SIGNIFICATIVOS'!B17</f>
        <v>Entrega de información no confiable, verás y oportuna para la toma de decisiones de la alta dirección</v>
      </c>
      <c r="C15" s="170" t="str">
        <f>+'1. RIESGOS SIGNIFICATIVOS'!F17</f>
        <v>Gestión</v>
      </c>
      <c r="D15" s="170" t="str">
        <f>+'1. RIESGOS SIGNIFICATIVOS'!J17</f>
        <v>Cada vez que llega la información o los reportes de los procesos,o de las dependencias los profesionales designados por la jefe OAP revisaran que la información cumpla con los criterios como veracidad, oportunidad y calidad.  Como evidencia del control quedarán correo institucional, ORFEO y/o la herramienta correspondiente.
Si se identifica que tiene una inconsistencia se realizará  observación pertinente para su ajuste a través de correo institucional, ORFEO y/o la herramienta correspondiente.</v>
      </c>
      <c r="E15" s="171" t="s">
        <v>43</v>
      </c>
      <c r="F15" s="172" t="s">
        <v>142</v>
      </c>
      <c r="G15" s="173" t="s">
        <v>151</v>
      </c>
      <c r="H15" s="173" t="s">
        <v>152</v>
      </c>
      <c r="I15" s="174" t="s">
        <v>43</v>
      </c>
      <c r="J15" s="174" t="s">
        <v>43</v>
      </c>
      <c r="K15" s="175" t="s">
        <v>153</v>
      </c>
      <c r="L15" s="178" t="s">
        <v>154</v>
      </c>
      <c r="M15" s="130" t="s">
        <v>155</v>
      </c>
    </row>
    <row r="16" spans="1:13" s="105" customFormat="1" ht="409.5" x14ac:dyDescent="0.25">
      <c r="B16" s="170" t="str">
        <f>+'1. RIESGOS SIGNIFICATIVOS'!B18</f>
        <v>Entrega de información no confiable, verás y oportuna para la toma de decisiones de la alta dirección</v>
      </c>
      <c r="C16" s="170" t="str">
        <f>+'1. RIESGOS SIGNIFICATIVOS'!F18</f>
        <v>Gestión</v>
      </c>
      <c r="D16" s="170" t="str">
        <f>+'1. RIESGOS SIGNIFICATIVOS'!J18</f>
        <v>El profesional designado por el (la) jefe de la Oficina Asesora de Planeación, remitirá encuesta cuatrimestral sobre conocimiento de instrumentos y sistemas de gestión. Una vez los enlaces o personal designado  respondan la encuesta , la jefe OAP revisará los resultados de está, como evidencia del control quedará el correo electrónico.
En el caso que se identifiquen en la calificación de la encuesta un porcentaje menor al 60%, se realizarán mesas trimestralmente de sensibilización sobre el Sistema de Gestión e instrumentos.</v>
      </c>
      <c r="E16" s="171" t="s">
        <v>43</v>
      </c>
      <c r="F16" s="176" t="s">
        <v>0</v>
      </c>
      <c r="G16" s="173" t="s">
        <v>156</v>
      </c>
      <c r="H16" s="177" t="s">
        <v>157</v>
      </c>
      <c r="I16" s="174" t="s">
        <v>43</v>
      </c>
      <c r="J16" s="174" t="s">
        <v>43</v>
      </c>
      <c r="K16" s="175" t="s">
        <v>153</v>
      </c>
      <c r="L16" s="178" t="s">
        <v>154</v>
      </c>
      <c r="M16" s="130" t="s">
        <v>155</v>
      </c>
    </row>
    <row r="17" spans="2:13" s="105" customFormat="1" ht="306" customHeight="1" x14ac:dyDescent="0.25">
      <c r="B17" s="159" t="str">
        <f>+'1. RIESGOS SIGNIFICATIVOS'!B19</f>
        <v>Inadecuada viabilización de las necesidades de inversión.</v>
      </c>
      <c r="C17" s="160" t="str">
        <f>+'1. RIESGOS SIGNIFICATIVOS'!F19</f>
        <v>Gestión</v>
      </c>
      <c r="D17" s="161" t="str">
        <f>+'1. RIESGOS SIGNIFICATIVOS'!J19</f>
        <v>El (la) Jefe de la Oficina Asesora de Planeación, establece mesas de trabajo trimestrales  con los equipos de trabajo designados por las gerencias de los proyectos y los colaboradores del proceso de contratación. 
En estas mesas se socializan y validar  los criterios mínimos (Que el proceso este asociado a las metas PDD y proyecto de inversión, componente, que la necesidad se encuentre contemplada en el PAA, que la necesidad este orientada al proyecto de inversión que lo va a financiar) a tener en cuenta para  justificar las necesidades de contratación requeridas por las gerencias de proyecto. Como evidencia queda los resultados del Kahoot o la herramienta seleccionada para el ejercicio.
En el caso que los resultados sean igual o menor al 70% se brindara apoyo personalizado.</v>
      </c>
      <c r="E17" s="162" t="s">
        <v>43</v>
      </c>
      <c r="F17" s="163" t="s">
        <v>0</v>
      </c>
      <c r="G17" s="164" t="s">
        <v>158</v>
      </c>
      <c r="H17" s="165" t="s">
        <v>157</v>
      </c>
      <c r="I17" s="107" t="s">
        <v>43</v>
      </c>
      <c r="J17" s="166" t="s">
        <v>43</v>
      </c>
      <c r="K17" s="167" t="s">
        <v>153</v>
      </c>
      <c r="L17" s="178" t="s">
        <v>154</v>
      </c>
      <c r="M17" s="130" t="s">
        <v>155</v>
      </c>
    </row>
    <row r="18" spans="2:13" s="105" customFormat="1" ht="408.75" customHeight="1" x14ac:dyDescent="0.25">
      <c r="B18" s="48" t="str">
        <f>+'1. RIESGOS SIGNIFICATIVOS'!B20</f>
        <v>Inadecuada viabilización de las necesidades de inversión.</v>
      </c>
      <c r="C18" s="46" t="str">
        <f>+'1. RIESGOS SIGNIFICATIVOS'!F20</f>
        <v>Gestión</v>
      </c>
      <c r="D18" s="84" t="str">
        <f>+'1. RIESGOS SIGNIFICATIVOS'!J20</f>
        <v>El profesional designado por  el jefe de el (la) Oficina Asesora de Planeación; cada vez que recibe una solicitud de CDP y/o estudios previos, verifica que la necesidad esté incluida dentro del Plan de Adquisiciones y cumplan con los componentes mínimos de los proyectos de inversión (Que el proceso este asociado a las metas PDD y proyecto de inversión, componente, que la necesidad se encuentre contemplada en el PAA, que la necesidad este orientada al proyecto de inversión que lo va a financiar). Como evidencia del control quedará la trazabilidad de la aprobación del CDP  en el ORFEO. 
En caso de encontrar inconsistencias, se devuelve al solicitante para sus ajustes respectivos, a través del sistema de correspondencia de la entidad - ORFEO.</v>
      </c>
      <c r="E18" s="162" t="s">
        <v>43</v>
      </c>
      <c r="F18" s="106" t="s">
        <v>142</v>
      </c>
      <c r="G18" s="109" t="s">
        <v>159</v>
      </c>
      <c r="H18" s="110" t="s">
        <v>160</v>
      </c>
      <c r="I18" s="158" t="s">
        <v>43</v>
      </c>
      <c r="J18" s="108" t="s">
        <v>43</v>
      </c>
      <c r="K18" s="167" t="s">
        <v>153</v>
      </c>
      <c r="L18" s="178" t="s">
        <v>154</v>
      </c>
      <c r="M18" s="130" t="s">
        <v>155</v>
      </c>
    </row>
    <row r="19" spans="2:13" s="37" customFormat="1" ht="99" customHeight="1" x14ac:dyDescent="0.25">
      <c r="B19" s="56" t="s">
        <v>92</v>
      </c>
      <c r="C19" s="392" t="s">
        <v>161</v>
      </c>
      <c r="D19" s="393"/>
      <c r="E19" s="393"/>
      <c r="F19" s="393"/>
      <c r="G19" s="393"/>
      <c r="H19" s="393"/>
      <c r="I19" s="393"/>
      <c r="J19" s="393"/>
      <c r="K19" s="393"/>
      <c r="L19" s="394"/>
      <c r="M19" s="127"/>
    </row>
    <row r="20" spans="2:13" x14ac:dyDescent="0.25"/>
    <row r="21" spans="2:13" ht="37.5" customHeight="1" x14ac:dyDescent="0.25">
      <c r="B21" s="62" t="s">
        <v>94</v>
      </c>
      <c r="C21" s="389" t="s">
        <v>95</v>
      </c>
      <c r="D21" s="390"/>
      <c r="E21" s="390"/>
      <c r="F21" s="390"/>
      <c r="G21" s="390"/>
      <c r="H21" s="390"/>
      <c r="I21" s="391"/>
      <c r="J21" s="60"/>
      <c r="K21" s="57" t="s">
        <v>96</v>
      </c>
      <c r="L21" s="131" t="s">
        <v>97</v>
      </c>
    </row>
    <row r="22" spans="2:13" ht="37.5" customHeight="1" x14ac:dyDescent="0.25">
      <c r="B22" s="56" t="s">
        <v>98</v>
      </c>
      <c r="C22" s="342" t="s">
        <v>99</v>
      </c>
      <c r="D22" s="342"/>
      <c r="E22" s="343" t="s">
        <v>100</v>
      </c>
      <c r="F22" s="343"/>
      <c r="G22" s="343"/>
      <c r="H22" s="93"/>
      <c r="I22" s="111" t="s">
        <v>101</v>
      </c>
      <c r="J22" s="57"/>
      <c r="K22" s="343" t="s">
        <v>102</v>
      </c>
      <c r="L22" s="343"/>
    </row>
    <row r="23" spans="2:13" x14ac:dyDescent="0.25"/>
    <row r="24" spans="2:13" x14ac:dyDescent="0.25"/>
    <row r="25" spans="2:13" x14ac:dyDescent="0.25"/>
    <row r="26" spans="2:13" x14ac:dyDescent="0.25"/>
    <row r="27" spans="2:13" x14ac:dyDescent="0.25"/>
    <row r="28" spans="2:13" x14ac:dyDescent="0.25"/>
    <row r="29" spans="2:13" x14ac:dyDescent="0.25"/>
    <row r="30" spans="2:13" x14ac:dyDescent="0.25"/>
    <row r="31" spans="2:13" x14ac:dyDescent="0.25"/>
    <row r="32" spans="2:13" x14ac:dyDescent="0.25"/>
    <row r="33" x14ac:dyDescent="0.25"/>
    <row r="34" x14ac:dyDescent="0.25"/>
    <row r="35" x14ac:dyDescent="0.25"/>
    <row r="36" x14ac:dyDescent="0.25"/>
    <row r="37" x14ac:dyDescent="0.25"/>
    <row r="38" x14ac:dyDescent="0.25"/>
  </sheetData>
  <mergeCells count="22">
    <mergeCell ref="K22:L22"/>
    <mergeCell ref="C13:C14"/>
    <mergeCell ref="D13:D14"/>
    <mergeCell ref="C21:I21"/>
    <mergeCell ref="C22:D22"/>
    <mergeCell ref="E22:G22"/>
    <mergeCell ref="C19:L19"/>
    <mergeCell ref="L13:L14"/>
    <mergeCell ref="E13:G13"/>
    <mergeCell ref="I13:K13"/>
    <mergeCell ref="B5:C7"/>
    <mergeCell ref="B8:L8"/>
    <mergeCell ref="D5:L5"/>
    <mergeCell ref="G6:L6"/>
    <mergeCell ref="D6:E6"/>
    <mergeCell ref="D7:L7"/>
    <mergeCell ref="B13:B14"/>
    <mergeCell ref="B9:L9"/>
    <mergeCell ref="C10:L10"/>
    <mergeCell ref="C11:L11"/>
    <mergeCell ref="B12:D12"/>
    <mergeCell ref="E12:L12"/>
  </mergeCells>
  <dataValidations count="2">
    <dataValidation type="list" allowBlank="1" showInputMessage="1" showErrorMessage="1" sqref="I15:I18 E15:E18">
      <formula1>$B$1:$B$3</formula1>
    </dataValidation>
    <dataValidation type="list" allowBlank="1" showInputMessage="1" showErrorMessage="1" sqref="F15:F18 J15:J18">
      <formula1>$A$1:$A$3</formula1>
    </dataValidation>
  </dataValidations>
  <printOptions horizontalCentered="1"/>
  <pageMargins left="0.51181102362204722" right="0.51181102362204722" top="0.55118110236220474" bottom="0.55118110236220474" header="0.31496062992125984" footer="0.31496062992125984"/>
  <pageSetup scale="36" fitToHeight="0" orientation="landscape" r:id="rId1"/>
  <headerFooter>
    <oddFooter>&amp;LCalle 26 No. 57-41 Torre 8, Pisos 7 y 8 CEMSA - C.P. 111321 
Pbx: 3779555 – Información: Línea 195
www.umv.gov.co&amp;CCEM-FM-014 Hoja3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view="pageBreakPreview" topLeftCell="B1" zoomScale="60" zoomScaleNormal="60" zoomScalePageLayoutView="60" workbookViewId="0">
      <selection activeCell="B8" sqref="B8"/>
    </sheetView>
  </sheetViews>
  <sheetFormatPr baseColWidth="10" defaultColWidth="11.42578125" defaultRowHeight="15" x14ac:dyDescent="0.25"/>
  <cols>
    <col min="1" max="1" width="3.140625" customWidth="1"/>
    <col min="2" max="2" width="35.5703125" style="37" customWidth="1"/>
    <col min="3" max="3" width="12.85546875" style="37" customWidth="1"/>
    <col min="4" max="4" width="36.42578125" style="37" customWidth="1"/>
    <col min="5" max="8" width="44.42578125" style="37" customWidth="1"/>
    <col min="9" max="9" width="49" style="37" customWidth="1"/>
    <col min="10" max="10" width="3.140625" customWidth="1"/>
  </cols>
  <sheetData>
    <row r="1" spans="1:13" s="74" customFormat="1" ht="12.75" x14ac:dyDescent="0.2">
      <c r="B1" s="75"/>
      <c r="H1" s="76"/>
      <c r="I1" s="76"/>
    </row>
    <row r="2" spans="1:13" s="77" customFormat="1" ht="62.25" customHeight="1" x14ac:dyDescent="0.2">
      <c r="A2" s="74"/>
      <c r="B2" s="323"/>
      <c r="C2" s="324" t="s">
        <v>51</v>
      </c>
      <c r="D2" s="324"/>
      <c r="E2" s="324"/>
      <c r="F2" s="324"/>
      <c r="G2" s="324"/>
      <c r="H2" s="324"/>
      <c r="I2" s="324"/>
      <c r="J2" s="74"/>
      <c r="K2" s="74"/>
      <c r="L2" s="74"/>
      <c r="M2" s="74"/>
    </row>
    <row r="3" spans="1:13" s="77" customFormat="1" ht="24" customHeight="1" x14ac:dyDescent="0.2">
      <c r="A3" s="74"/>
      <c r="B3" s="323"/>
      <c r="C3" s="325" t="s">
        <v>52</v>
      </c>
      <c r="D3" s="325"/>
      <c r="E3" s="325"/>
      <c r="F3" s="325"/>
      <c r="G3" s="325" t="s">
        <v>53</v>
      </c>
      <c r="H3" s="325"/>
      <c r="I3" s="325"/>
      <c r="J3" s="74"/>
      <c r="K3" s="74"/>
      <c r="L3" s="74"/>
      <c r="M3" s="74"/>
    </row>
    <row r="4" spans="1:13" s="77" customFormat="1" ht="24" customHeight="1" x14ac:dyDescent="0.2">
      <c r="A4" s="74"/>
      <c r="B4" s="323"/>
      <c r="C4" s="326" t="s">
        <v>54</v>
      </c>
      <c r="D4" s="326"/>
      <c r="E4" s="326"/>
      <c r="F4" s="326"/>
      <c r="G4" s="326"/>
      <c r="H4" s="326"/>
      <c r="I4" s="326"/>
      <c r="J4" s="74"/>
      <c r="K4" s="74"/>
      <c r="L4" s="74"/>
      <c r="M4" s="74"/>
    </row>
    <row r="5" spans="1:13" s="77" customFormat="1" ht="18.75" customHeight="1" x14ac:dyDescent="0.25">
      <c r="A5" s="74"/>
      <c r="B5" s="322"/>
      <c r="C5" s="322"/>
      <c r="D5" s="322"/>
      <c r="E5" s="322"/>
      <c r="F5" s="322"/>
      <c r="G5" s="322"/>
      <c r="H5" s="322"/>
      <c r="I5" s="322"/>
      <c r="J5" s="74"/>
      <c r="K5" s="74"/>
      <c r="L5" s="74"/>
      <c r="M5" s="74"/>
    </row>
    <row r="6" spans="1:13" ht="20.25" x14ac:dyDescent="0.25">
      <c r="B6" s="327" t="s">
        <v>162</v>
      </c>
      <c r="C6" s="328"/>
      <c r="D6" s="328"/>
      <c r="E6" s="328"/>
      <c r="F6" s="328"/>
      <c r="G6" s="328"/>
      <c r="H6" s="328"/>
      <c r="I6" s="329"/>
    </row>
    <row r="7" spans="1:13" s="37" customFormat="1" ht="27.75" customHeight="1" x14ac:dyDescent="0.25">
      <c r="B7" s="63" t="s">
        <v>56</v>
      </c>
      <c r="C7" s="373" t="str">
        <f>+'3. EJECUCIÓN CONTROL'!C10:L10</f>
        <v>DIRECCIONAMIENTO ESTRATÉGICO E INNOVACIÓN</v>
      </c>
      <c r="D7" s="374"/>
      <c r="E7" s="374"/>
      <c r="F7" s="374"/>
      <c r="G7" s="374"/>
      <c r="H7" s="374"/>
      <c r="I7" s="375"/>
    </row>
    <row r="8" spans="1:13" s="37" customFormat="1" ht="49.5" customHeight="1" x14ac:dyDescent="0.25">
      <c r="B8" s="63" t="s">
        <v>58</v>
      </c>
      <c r="C8" s="373" t="str">
        <f>+'3. EJECUCIÓN CONTROL'!C11:L11</f>
        <v>Brindar las herramientas necesarias para definir la ruta estratégica que guiará la gestión institucional y la toma de decisiones de la alta dirección para mejorar los procesos y el uso de los recursos, en pro de satisfacer las necesidades de los grupos de valor, en el marco de la implementación de un modelo de gestión pública y con el desarrollo de la cultura de la innovación.</v>
      </c>
      <c r="D8" s="374"/>
      <c r="E8" s="374"/>
      <c r="F8" s="374"/>
      <c r="G8" s="374"/>
      <c r="H8" s="374"/>
      <c r="I8" s="375"/>
    </row>
    <row r="9" spans="1:13" s="37" customFormat="1" ht="28.5" customHeight="1" x14ac:dyDescent="0.25">
      <c r="B9" s="59" t="s">
        <v>94</v>
      </c>
      <c r="C9" s="389" t="str">
        <f>+'3. EJECUCIÓN CONTROL'!C21:I21</f>
        <v>No se efectúo prueba de recorrido dada el cumplimiento de protocolos de seguridad por la emergencia sanitaria por COVID-19</v>
      </c>
      <c r="D9" s="390"/>
      <c r="E9" s="390"/>
      <c r="F9" s="390"/>
      <c r="G9" s="391"/>
      <c r="H9" s="57" t="s">
        <v>163</v>
      </c>
      <c r="I9" s="60" t="str">
        <f>+'1. RIESGOS SIGNIFICATIVOS'!P23</f>
        <v>23 de noviembre de 2021</v>
      </c>
    </row>
    <row r="10" spans="1:13" ht="47.25" customHeight="1" x14ac:dyDescent="0.25">
      <c r="B10" s="336" t="str">
        <f>+'1. RIESGOS SIGNIFICATIVOS'!B14:J14</f>
        <v>DEL MAPA DE RIESGOS - VERSIÓN: 10 de marzo de 2021</v>
      </c>
      <c r="C10" s="337"/>
      <c r="D10" s="352"/>
      <c r="E10" s="336" t="s">
        <v>164</v>
      </c>
      <c r="F10" s="337"/>
      <c r="G10" s="337"/>
      <c r="H10" s="337"/>
      <c r="I10" s="352"/>
    </row>
    <row r="11" spans="1:13" ht="78" customHeight="1" x14ac:dyDescent="0.25">
      <c r="B11" s="65" t="s">
        <v>145</v>
      </c>
      <c r="C11" s="66" t="s">
        <v>126</v>
      </c>
      <c r="D11" s="67" t="s">
        <v>146</v>
      </c>
      <c r="E11" s="85" t="s">
        <v>165</v>
      </c>
      <c r="F11" s="61" t="s">
        <v>166</v>
      </c>
      <c r="G11" s="85" t="s">
        <v>167</v>
      </c>
      <c r="H11" s="61" t="s">
        <v>168</v>
      </c>
      <c r="I11" s="61" t="s">
        <v>169</v>
      </c>
    </row>
    <row r="12" spans="1:13" ht="191.25" x14ac:dyDescent="0.25">
      <c r="B12" s="64" t="str">
        <f>+'3. EJECUCIÓN CONTROL'!B15</f>
        <v>Entrega de información no confiable, verás y oportuna para la toma de decisiones de la alta dirección</v>
      </c>
      <c r="C12" s="64" t="str">
        <f>+'3. EJECUCIÓN CONTROL'!C15</f>
        <v>Gestión</v>
      </c>
      <c r="D12" s="64" t="str">
        <f>+'3. EJECUCIÓN CONTROL'!D15</f>
        <v>Cada vez que llega la información o los reportes de los procesos,o de las dependencias los profesionales designados por la jefe OAP revisaran que la información cumpla con los criterios como veracidad, oportunidad y calidad.  Como evidencia del control quedarán correo institucional, ORFEO y/o la herramienta correspondiente.
Si se identifica que tiene una inconsistencia se realizará  observación pertinente para su ajuste a través de correo institucional, ORFEO y/o la herramienta correspondiente.</v>
      </c>
      <c r="E12" s="179" t="s">
        <v>170</v>
      </c>
      <c r="F12" s="179" t="s">
        <v>170</v>
      </c>
      <c r="G12" s="41"/>
      <c r="H12" s="51"/>
      <c r="I12" s="51" t="s">
        <v>171</v>
      </c>
    </row>
    <row r="13" spans="1:13" ht="191.25" x14ac:dyDescent="0.25">
      <c r="B13" s="64" t="str">
        <f>+'3. EJECUCIÓN CONTROL'!B16</f>
        <v>Entrega de información no confiable, verás y oportuna para la toma de decisiones de la alta dirección</v>
      </c>
      <c r="C13" s="64" t="str">
        <f>+'3. EJECUCIÓN CONTROL'!C16</f>
        <v>Gestión</v>
      </c>
      <c r="D13" s="64" t="str">
        <f>+'3. EJECUCIÓN CONTROL'!D16</f>
        <v>El profesional designado por el (la) jefe de la Oficina Asesora de Planeación, remitirá encuesta cuatrimestral sobre conocimiento de instrumentos y sistemas de gestión. Una vez los enlaces o personal designado  respondan la encuesta , la jefe OAP revisará los resultados de está, como evidencia del control quedará el correo electrónico.
En el caso que se identifiquen en la calificación de la encuesta un porcentaje menor al 60%, se realizarán mesas trimestralmente de sensibilización sobre el Sistema de Gestión e instrumentos.</v>
      </c>
      <c r="E13" s="179" t="s">
        <v>172</v>
      </c>
      <c r="F13" s="179" t="s">
        <v>172</v>
      </c>
      <c r="G13" s="43"/>
      <c r="H13" s="42"/>
      <c r="I13" s="51" t="s">
        <v>171</v>
      </c>
    </row>
    <row r="14" spans="1:13" ht="102" customHeight="1" x14ac:dyDescent="0.25">
      <c r="B14" s="64" t="str">
        <f>+'3. EJECUCIÓN CONTROL'!B17</f>
        <v>Inadecuada viabilización de las necesidades de inversión.</v>
      </c>
      <c r="C14" s="64" t="str">
        <f>+'3. EJECUCIÓN CONTROL'!C17</f>
        <v>Gestión</v>
      </c>
      <c r="D14" s="64" t="str">
        <f>+'3. EJECUCIÓN CONTROL'!D17</f>
        <v>El (la) Jefe de la Oficina Asesora de Planeación, establece mesas de trabajo trimestrales  con los equipos de trabajo designados por las gerencias de los proyectos y los colaboradores del proceso de contratación. 
En estas mesas se socializan y validar  los criterios mínimos (Que el proceso este asociado a las metas PDD y proyecto de inversión, componente, que la necesidad se encuentre contemplada en el PAA, que la necesidad este orientada al proyecto de inversión que lo va a financiar) a tener en cuenta para  justificar las necesidades de contratación requeridas por las gerencias de proyecto. Como evidencia queda los resultados del Kahoot o la herramienta seleccionada para el ejercicio.
En el caso que los resultados sean igual o menor al 70% se brindara apoyo personalizado.</v>
      </c>
      <c r="E14" s="179" t="s">
        <v>170</v>
      </c>
      <c r="F14" s="179" t="s">
        <v>170</v>
      </c>
      <c r="G14" s="43"/>
      <c r="H14" s="42"/>
      <c r="I14" s="51" t="s">
        <v>171</v>
      </c>
    </row>
    <row r="15" spans="1:13" ht="102" customHeight="1" x14ac:dyDescent="0.25">
      <c r="B15" s="64" t="str">
        <f>+'3. EJECUCIÓN CONTROL'!B18</f>
        <v>Inadecuada viabilización de las necesidades de inversión.</v>
      </c>
      <c r="C15" s="64" t="str">
        <f>+'3. EJECUCIÓN CONTROL'!C18</f>
        <v>Gestión</v>
      </c>
      <c r="D15" s="64" t="str">
        <f>+'3. EJECUCIÓN CONTROL'!D18</f>
        <v>El profesional designado por  el jefe de el (la) Oficina Asesora de Planeación; cada vez que recibe una solicitud de CDP y/o estudios previos, verifica que la necesidad esté incluida dentro del Plan de Adquisiciones y cumplan con los componentes mínimos de los proyectos de inversión (Que el proceso este asociado a las metas PDD y proyecto de inversión, componente, que la necesidad se encuentre contemplada en el PAA, que la necesidad este orientada al proyecto de inversión que lo va a financiar). Como evidencia del control quedará la trazabilidad de la aprobación del CDP  en el ORFEO. 
En caso de encontrar inconsistencias, se devuelve al solicitante para sus ajustes respectivos, a través del sistema de correspondencia de la entidad - ORFEO.</v>
      </c>
      <c r="E15" s="179" t="s">
        <v>172</v>
      </c>
      <c r="F15" s="179" t="s">
        <v>172</v>
      </c>
      <c r="G15" s="43"/>
      <c r="H15" s="42"/>
      <c r="I15" s="51" t="s">
        <v>171</v>
      </c>
    </row>
    <row r="16" spans="1:13" s="37" customFormat="1" ht="42" customHeight="1" x14ac:dyDescent="0.25">
      <c r="B16" s="56" t="s">
        <v>92</v>
      </c>
      <c r="C16" s="397" t="s">
        <v>173</v>
      </c>
      <c r="D16" s="398"/>
      <c r="E16" s="398"/>
      <c r="F16" s="398"/>
      <c r="G16" s="398"/>
      <c r="H16" s="398"/>
      <c r="I16" s="399"/>
    </row>
    <row r="18" spans="2:9" s="40" customFormat="1" ht="37.5" customHeight="1" x14ac:dyDescent="0.25">
      <c r="B18" s="62" t="s">
        <v>94</v>
      </c>
      <c r="C18" s="389" t="str">
        <f>+'3. EJECUCIÓN CONTROL'!C21:I21</f>
        <v>No se efectúo prueba de recorrido dada el cumplimiento de protocolos de seguridad por la emergencia sanitaria por COVID-19</v>
      </c>
      <c r="D18" s="390"/>
      <c r="E18" s="390"/>
      <c r="F18" s="390"/>
      <c r="G18" s="391"/>
      <c r="H18" s="57" t="s">
        <v>163</v>
      </c>
      <c r="I18" s="131" t="str">
        <f>+'3. EJECUCIÓN CONTROL'!L21</f>
        <v>23 de noviembre de 2021</v>
      </c>
    </row>
    <row r="19" spans="2:9" s="40" customFormat="1" ht="37.5" customHeight="1" x14ac:dyDescent="0.25">
      <c r="B19" s="56" t="s">
        <v>98</v>
      </c>
      <c r="C19" s="342" t="s">
        <v>174</v>
      </c>
      <c r="D19" s="342"/>
      <c r="E19" s="343" t="str">
        <f>+'3. EJECUCIÓN CONTROL'!E22:G22</f>
        <v>Wellfin Canro Rodríguez</v>
      </c>
      <c r="F19" s="343"/>
      <c r="G19" s="57" t="s">
        <v>175</v>
      </c>
      <c r="H19" s="343" t="s">
        <v>102</v>
      </c>
      <c r="I19" s="343"/>
    </row>
  </sheetData>
  <mergeCells count="17">
    <mergeCell ref="C18:G18"/>
    <mergeCell ref="C19:D19"/>
    <mergeCell ref="E19:F19"/>
    <mergeCell ref="H19:I19"/>
    <mergeCell ref="C2:I2"/>
    <mergeCell ref="C3:F3"/>
    <mergeCell ref="C4:I4"/>
    <mergeCell ref="B2:B4"/>
    <mergeCell ref="C16:I16"/>
    <mergeCell ref="G3:I3"/>
    <mergeCell ref="B5:I5"/>
    <mergeCell ref="C7:I7"/>
    <mergeCell ref="C8:I8"/>
    <mergeCell ref="C9:G9"/>
    <mergeCell ref="B6:I6"/>
    <mergeCell ref="B10:D10"/>
    <mergeCell ref="E10:I10"/>
  </mergeCells>
  <printOptions horizontalCentered="1"/>
  <pageMargins left="0.51181102362204722" right="0.51181102362204722" top="0.55118110236220474" bottom="0.55118110236220474" header="0.31496062992125984" footer="0.31496062992125984"/>
  <pageSetup scale="40" fitToHeight="0" orientation="landscape" r:id="rId1"/>
  <headerFooter>
    <oddFooter>&amp;LCalle 26 No. 57-41 Torre 8, Pisos 7 y 8 CEMSA - C.P. 111321 
Pbx: 3779555 – Información: Línea 195
www.umv.gov.co&amp;CCEM-FM-014 Hoja4
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69"/>
  <sheetViews>
    <sheetView showGridLines="0" topLeftCell="A9" zoomScale="90" zoomScaleNormal="90" zoomScaleSheetLayoutView="40" zoomScalePageLayoutView="50" workbookViewId="0">
      <selection activeCell="A11" sqref="A11"/>
    </sheetView>
  </sheetViews>
  <sheetFormatPr baseColWidth="10" defaultColWidth="11.42578125" defaultRowHeight="11.25" x14ac:dyDescent="0.25"/>
  <cols>
    <col min="1" max="1" width="4.28515625" style="181" customWidth="1"/>
    <col min="2" max="2" width="16.28515625" style="181" customWidth="1"/>
    <col min="3" max="3" width="7.7109375" style="181" customWidth="1"/>
    <col min="4" max="4" width="27.5703125" style="181" customWidth="1"/>
    <col min="5" max="5" width="36.42578125" style="181" customWidth="1"/>
    <col min="6" max="10" width="10.42578125" style="181" customWidth="1"/>
    <col min="11" max="11" width="21.7109375" style="181" customWidth="1"/>
    <col min="12" max="12" width="26.7109375" style="181" customWidth="1"/>
    <col min="13" max="13" width="26.7109375" style="181" hidden="1" customWidth="1"/>
    <col min="14" max="14" width="12.28515625" style="181" customWidth="1" collapsed="1"/>
    <col min="15" max="15" width="12.28515625" style="181" customWidth="1"/>
    <col min="16" max="16" width="22.5703125" style="181" hidden="1" customWidth="1"/>
    <col min="17" max="17" width="22.5703125" style="181" customWidth="1"/>
    <col min="18" max="18" width="19.7109375" style="181" customWidth="1"/>
    <col min="19" max="19" width="28.85546875" style="181" customWidth="1" collapsed="1"/>
    <col min="20" max="20" width="20.140625" style="181" customWidth="1"/>
    <col min="21" max="21" width="34.42578125" style="181" customWidth="1"/>
    <col min="22" max="22" width="23.28515625" style="181" hidden="1" customWidth="1"/>
    <col min="23" max="23" width="34.5703125" style="181" customWidth="1"/>
    <col min="24" max="24" width="23.28515625" style="181" hidden="1" customWidth="1"/>
    <col min="25" max="25" width="39.7109375" style="181" customWidth="1"/>
    <col min="26" max="26" width="23.28515625" style="181" hidden="1" customWidth="1"/>
    <col min="27" max="27" width="39.7109375" style="181" customWidth="1"/>
    <col min="28" max="28" width="23.28515625" style="181" hidden="1" customWidth="1"/>
    <col min="29" max="29" width="36.28515625" style="181" customWidth="1"/>
    <col min="30" max="30" width="23.28515625" style="181" hidden="1" customWidth="1"/>
    <col min="31" max="31" width="39.7109375" style="181" customWidth="1"/>
    <col min="32" max="32" width="20" style="181" hidden="1" customWidth="1"/>
    <col min="33" max="33" width="34.5703125" style="181" customWidth="1"/>
    <col min="34" max="34" width="20" style="181" hidden="1" customWidth="1"/>
    <col min="35" max="35" width="14.5703125" style="181" customWidth="1"/>
    <col min="36" max="36" width="20" style="181" customWidth="1"/>
    <col min="37" max="37" width="23" style="181" customWidth="1"/>
    <col min="38" max="38" width="22.42578125" style="181" customWidth="1"/>
    <col min="39" max="39" width="17.28515625" style="181" hidden="1" customWidth="1"/>
    <col min="40" max="41" width="17.28515625" style="181" customWidth="1"/>
    <col min="42" max="42" width="12.28515625" style="181" customWidth="1"/>
    <col min="43" max="43" width="14.5703125" style="181" customWidth="1"/>
    <col min="44" max="45" width="23.28515625" style="181" customWidth="1"/>
    <col min="46" max="46" width="17.28515625" style="181" hidden="1" customWidth="1"/>
    <col min="47" max="48" width="20" style="181" customWidth="1"/>
    <col min="49" max="49" width="25.5703125" style="181" customWidth="1"/>
    <col min="50" max="50" width="23" style="181" customWidth="1"/>
    <col min="51" max="51" width="19.7109375" style="181" hidden="1" customWidth="1"/>
    <col min="52" max="53" width="19.7109375" style="181" customWidth="1"/>
    <col min="54" max="54" width="27.28515625" style="181" customWidth="1"/>
    <col min="55" max="56" width="20.42578125" style="181" customWidth="1"/>
    <col min="57" max="57" width="18.5703125" style="181" customWidth="1"/>
    <col min="58" max="58" width="15" style="181" customWidth="1"/>
    <col min="59" max="59" width="27.28515625" style="181" customWidth="1"/>
    <col min="60" max="60" width="22.7109375" style="181" customWidth="1"/>
    <col min="61" max="61" width="21.5703125" style="181" customWidth="1"/>
    <col min="62" max="62" width="15.28515625" style="181" customWidth="1"/>
    <col min="63" max="16384" width="11.42578125" style="181"/>
  </cols>
  <sheetData>
    <row r="1" spans="2:62" ht="12" thickBot="1" x14ac:dyDescent="0.3"/>
    <row r="2" spans="2:62" ht="41.25" customHeight="1" x14ac:dyDescent="0.25">
      <c r="B2" s="400" t="s">
        <v>176</v>
      </c>
      <c r="C2" s="401"/>
      <c r="D2" s="401"/>
      <c r="E2" s="401"/>
      <c r="F2" s="401"/>
      <c r="G2" s="401"/>
      <c r="H2" s="401"/>
      <c r="I2" s="401"/>
      <c r="J2" s="401"/>
      <c r="K2" s="401"/>
      <c r="L2" s="401"/>
      <c r="M2" s="401"/>
      <c r="N2" s="401"/>
      <c r="O2" s="401"/>
      <c r="P2" s="401"/>
      <c r="Q2" s="401"/>
      <c r="R2" s="401"/>
      <c r="S2" s="401"/>
      <c r="T2" s="402"/>
      <c r="U2" s="403" t="str">
        <f>B2</f>
        <v>OBJETIVO DEL PROCESO</v>
      </c>
      <c r="V2" s="404"/>
      <c r="W2" s="404"/>
      <c r="X2" s="404"/>
      <c r="Y2" s="404"/>
      <c r="Z2" s="404"/>
      <c r="AA2" s="404"/>
      <c r="AB2" s="404"/>
      <c r="AC2" s="404"/>
      <c r="AD2" s="404"/>
      <c r="AE2" s="404"/>
      <c r="AF2" s="404"/>
      <c r="AG2" s="404"/>
      <c r="AH2" s="404"/>
      <c r="AI2" s="404"/>
      <c r="AJ2" s="404"/>
      <c r="AK2" s="404"/>
      <c r="AL2" s="404"/>
      <c r="AM2" s="404"/>
      <c r="AN2" s="404"/>
      <c r="AO2" s="404"/>
      <c r="AP2" s="404"/>
      <c r="AQ2" s="405"/>
      <c r="AR2" s="403" t="str">
        <f>B2</f>
        <v>OBJETIVO DEL PROCESO</v>
      </c>
      <c r="AS2" s="404"/>
      <c r="AT2" s="404"/>
      <c r="AU2" s="404"/>
      <c r="AV2" s="404"/>
      <c r="AW2" s="404"/>
      <c r="AX2" s="404"/>
      <c r="AY2" s="404"/>
      <c r="AZ2" s="404"/>
      <c r="BA2" s="404"/>
      <c r="BB2" s="404"/>
      <c r="BC2" s="404"/>
      <c r="BD2" s="404"/>
      <c r="BE2" s="404"/>
      <c r="BF2" s="404"/>
      <c r="BG2" s="404"/>
      <c r="BH2" s="404"/>
      <c r="BI2" s="404"/>
      <c r="BJ2" s="405"/>
    </row>
    <row r="3" spans="2:62" ht="18.75" customHeight="1" x14ac:dyDescent="0.25">
      <c r="B3" s="406" t="s">
        <v>177</v>
      </c>
      <c r="C3" s="407"/>
      <c r="D3" s="407"/>
      <c r="E3" s="407"/>
      <c r="F3" s="407"/>
      <c r="G3" s="407"/>
      <c r="H3" s="407"/>
      <c r="I3" s="407"/>
      <c r="J3" s="407"/>
      <c r="K3" s="407"/>
      <c r="L3" s="407"/>
      <c r="M3" s="407"/>
      <c r="N3" s="407"/>
      <c r="O3" s="407"/>
      <c r="P3" s="407"/>
      <c r="Q3" s="407"/>
      <c r="R3" s="407"/>
      <c r="S3" s="407"/>
      <c r="T3" s="408"/>
      <c r="U3" s="412" t="str">
        <f>B3</f>
        <v>Brindar las herramientas necesarias para definir la ruta estratégica que guiará la gestión institucional y la toma de decisiones de la alta dirección para mejorar los procesos y el uso de los recursos a partir de los resultados del seguimiento, en pro de satisfacer las necesidades de los grupos de valor y en el marco de la implementación del modelo de gestión pública.</v>
      </c>
      <c r="V3" s="413"/>
      <c r="W3" s="413"/>
      <c r="X3" s="413"/>
      <c r="Y3" s="413"/>
      <c r="Z3" s="413"/>
      <c r="AA3" s="413"/>
      <c r="AB3" s="413"/>
      <c r="AC3" s="413"/>
      <c r="AD3" s="413"/>
      <c r="AE3" s="413"/>
      <c r="AF3" s="413"/>
      <c r="AG3" s="413"/>
      <c r="AH3" s="413"/>
      <c r="AI3" s="413"/>
      <c r="AJ3" s="413"/>
      <c r="AK3" s="413"/>
      <c r="AL3" s="413"/>
      <c r="AM3" s="413"/>
      <c r="AN3" s="413"/>
      <c r="AO3" s="413"/>
      <c r="AP3" s="413"/>
      <c r="AQ3" s="414"/>
      <c r="AR3" s="412" t="str">
        <f>B3</f>
        <v>Brindar las herramientas necesarias para definir la ruta estratégica que guiará la gestión institucional y la toma de decisiones de la alta dirección para mejorar los procesos y el uso de los recursos a partir de los resultados del seguimiento, en pro de satisfacer las necesidades de los grupos de valor y en el marco de la implementación del modelo de gestión pública.</v>
      </c>
      <c r="AS3" s="413"/>
      <c r="AT3" s="413"/>
      <c r="AU3" s="413"/>
      <c r="AV3" s="413"/>
      <c r="AW3" s="413"/>
      <c r="AX3" s="413"/>
      <c r="AY3" s="413"/>
      <c r="AZ3" s="413"/>
      <c r="BA3" s="413"/>
      <c r="BB3" s="413"/>
      <c r="BC3" s="413"/>
      <c r="BD3" s="413"/>
      <c r="BE3" s="413"/>
      <c r="BF3" s="413"/>
      <c r="BG3" s="413"/>
      <c r="BH3" s="413"/>
      <c r="BI3" s="413"/>
      <c r="BJ3" s="414"/>
    </row>
    <row r="4" spans="2:62" ht="18.75" customHeight="1" thickBot="1" x14ac:dyDescent="0.3">
      <c r="B4" s="409"/>
      <c r="C4" s="410"/>
      <c r="D4" s="410"/>
      <c r="E4" s="410"/>
      <c r="F4" s="410"/>
      <c r="G4" s="410"/>
      <c r="H4" s="410"/>
      <c r="I4" s="410"/>
      <c r="J4" s="410"/>
      <c r="K4" s="410"/>
      <c r="L4" s="410"/>
      <c r="M4" s="410"/>
      <c r="N4" s="410"/>
      <c r="O4" s="410"/>
      <c r="P4" s="410"/>
      <c r="Q4" s="410"/>
      <c r="R4" s="410"/>
      <c r="S4" s="410"/>
      <c r="T4" s="411"/>
      <c r="U4" s="415"/>
      <c r="V4" s="416"/>
      <c r="W4" s="416"/>
      <c r="X4" s="416"/>
      <c r="Y4" s="416"/>
      <c r="Z4" s="416"/>
      <c r="AA4" s="416"/>
      <c r="AB4" s="416"/>
      <c r="AC4" s="416"/>
      <c r="AD4" s="416"/>
      <c r="AE4" s="416"/>
      <c r="AF4" s="416"/>
      <c r="AG4" s="416"/>
      <c r="AH4" s="416"/>
      <c r="AI4" s="416"/>
      <c r="AJ4" s="416"/>
      <c r="AK4" s="416"/>
      <c r="AL4" s="416"/>
      <c r="AM4" s="416"/>
      <c r="AN4" s="416"/>
      <c r="AO4" s="416"/>
      <c r="AP4" s="416"/>
      <c r="AQ4" s="417"/>
      <c r="AR4" s="415"/>
      <c r="AS4" s="416"/>
      <c r="AT4" s="416"/>
      <c r="AU4" s="416"/>
      <c r="AV4" s="416"/>
      <c r="AW4" s="416"/>
      <c r="AX4" s="416"/>
      <c r="AY4" s="416"/>
      <c r="AZ4" s="416"/>
      <c r="BA4" s="416"/>
      <c r="BB4" s="416"/>
      <c r="BC4" s="416"/>
      <c r="BD4" s="416"/>
      <c r="BE4" s="416"/>
      <c r="BF4" s="416"/>
      <c r="BG4" s="416"/>
      <c r="BH4" s="416"/>
      <c r="BI4" s="416"/>
      <c r="BJ4" s="417"/>
    </row>
    <row r="7" spans="2:62" s="182" customFormat="1" x14ac:dyDescent="0.25">
      <c r="M7" s="183"/>
      <c r="P7" s="184"/>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row>
    <row r="8" spans="2:62" s="182" customFormat="1" ht="30.75" customHeight="1" x14ac:dyDescent="0.25">
      <c r="B8" s="418" t="s">
        <v>178</v>
      </c>
      <c r="C8" s="418" t="s">
        <v>179</v>
      </c>
      <c r="D8" s="418" t="s">
        <v>180</v>
      </c>
      <c r="E8" s="418" t="s">
        <v>181</v>
      </c>
      <c r="F8" s="418" t="s">
        <v>182</v>
      </c>
      <c r="G8" s="418" t="s">
        <v>183</v>
      </c>
      <c r="H8" s="418" t="s">
        <v>184</v>
      </c>
      <c r="I8" s="418" t="s">
        <v>185</v>
      </c>
      <c r="J8" s="418" t="s">
        <v>186</v>
      </c>
      <c r="K8" s="418" t="s">
        <v>187</v>
      </c>
      <c r="L8" s="418" t="s">
        <v>188</v>
      </c>
      <c r="M8" s="420"/>
      <c r="N8" s="418" t="s">
        <v>189</v>
      </c>
      <c r="O8" s="418"/>
      <c r="P8" s="420"/>
      <c r="Q8" s="186" t="s">
        <v>190</v>
      </c>
      <c r="R8" s="418" t="s">
        <v>191</v>
      </c>
      <c r="S8" s="418" t="s">
        <v>192</v>
      </c>
      <c r="T8" s="418"/>
      <c r="U8" s="418"/>
      <c r="V8" s="418"/>
      <c r="W8" s="418"/>
      <c r="X8" s="418"/>
      <c r="Y8" s="418"/>
      <c r="Z8" s="418"/>
      <c r="AA8" s="418"/>
      <c r="AB8" s="418"/>
      <c r="AC8" s="418"/>
      <c r="AD8" s="418"/>
      <c r="AE8" s="418"/>
      <c r="AF8" s="418"/>
      <c r="AG8" s="418"/>
      <c r="AH8" s="418"/>
      <c r="AI8" s="418"/>
      <c r="AJ8" s="418"/>
      <c r="AK8" s="418"/>
      <c r="AL8" s="418"/>
      <c r="AM8" s="418"/>
      <c r="AN8" s="418"/>
      <c r="AO8" s="418"/>
      <c r="AP8" s="418"/>
      <c r="AQ8" s="418"/>
      <c r="AR8" s="418"/>
      <c r="AS8" s="418"/>
      <c r="AT8" s="418"/>
      <c r="AU8" s="418"/>
      <c r="AV8" s="418"/>
      <c r="AW8" s="423" t="s">
        <v>193</v>
      </c>
      <c r="AX8" s="424"/>
      <c r="AY8" s="424"/>
      <c r="AZ8" s="425"/>
      <c r="BA8" s="419" t="s">
        <v>191</v>
      </c>
      <c r="BB8" s="418" t="s">
        <v>194</v>
      </c>
      <c r="BC8" s="418"/>
      <c r="BD8" s="418"/>
      <c r="BE8" s="418"/>
      <c r="BF8" s="418"/>
      <c r="BG8" s="418" t="s">
        <v>195</v>
      </c>
      <c r="BH8" s="418"/>
      <c r="BI8" s="418"/>
      <c r="BJ8" s="418"/>
    </row>
    <row r="9" spans="2:62" s="182" customFormat="1" ht="24.75" customHeight="1" x14ac:dyDescent="0.25">
      <c r="B9" s="418"/>
      <c r="C9" s="418"/>
      <c r="D9" s="418"/>
      <c r="E9" s="418"/>
      <c r="F9" s="418"/>
      <c r="G9" s="418"/>
      <c r="H9" s="418"/>
      <c r="I9" s="418"/>
      <c r="J9" s="418"/>
      <c r="K9" s="418"/>
      <c r="L9" s="418"/>
      <c r="M9" s="420"/>
      <c r="N9" s="418" t="s">
        <v>196</v>
      </c>
      <c r="O9" s="418" t="s">
        <v>197</v>
      </c>
      <c r="P9" s="420"/>
      <c r="Q9" s="419" t="s">
        <v>198</v>
      </c>
      <c r="R9" s="418"/>
      <c r="S9" s="418" t="s">
        <v>199</v>
      </c>
      <c r="T9" s="418"/>
      <c r="U9" s="418" t="s">
        <v>200</v>
      </c>
      <c r="V9" s="187"/>
      <c r="W9" s="418" t="s">
        <v>201</v>
      </c>
      <c r="X9" s="187"/>
      <c r="Y9" s="418" t="s">
        <v>202</v>
      </c>
      <c r="Z9" s="187"/>
      <c r="AA9" s="418" t="s">
        <v>203</v>
      </c>
      <c r="AB9" s="187"/>
      <c r="AC9" s="418" t="s">
        <v>204</v>
      </c>
      <c r="AD9" s="187"/>
      <c r="AE9" s="418" t="s">
        <v>205</v>
      </c>
      <c r="AF9" s="187"/>
      <c r="AG9" s="418" t="s">
        <v>206</v>
      </c>
      <c r="AH9" s="187"/>
      <c r="AI9" s="418" t="s">
        <v>207</v>
      </c>
      <c r="AJ9" s="418" t="s">
        <v>208</v>
      </c>
      <c r="AK9" s="418" t="s">
        <v>209</v>
      </c>
      <c r="AL9" s="418"/>
      <c r="AM9" s="188"/>
      <c r="AN9" s="418" t="s">
        <v>210</v>
      </c>
      <c r="AO9" s="418"/>
      <c r="AP9" s="418" t="s">
        <v>211</v>
      </c>
      <c r="AQ9" s="418"/>
      <c r="AR9" s="418" t="s">
        <v>212</v>
      </c>
      <c r="AS9" s="418" t="s">
        <v>213</v>
      </c>
      <c r="AT9" s="187"/>
      <c r="AU9" s="418" t="s">
        <v>214</v>
      </c>
      <c r="AV9" s="418"/>
      <c r="AW9" s="418" t="s">
        <v>196</v>
      </c>
      <c r="AX9" s="418" t="s">
        <v>197</v>
      </c>
      <c r="AY9" s="420"/>
      <c r="AZ9" s="418" t="s">
        <v>198</v>
      </c>
      <c r="BA9" s="422"/>
      <c r="BB9" s="418" t="s">
        <v>215</v>
      </c>
      <c r="BC9" s="418" t="s">
        <v>216</v>
      </c>
      <c r="BD9" s="418" t="s">
        <v>217</v>
      </c>
      <c r="BE9" s="418" t="s">
        <v>218</v>
      </c>
      <c r="BF9" s="418" t="s">
        <v>219</v>
      </c>
      <c r="BG9" s="418" t="s">
        <v>220</v>
      </c>
      <c r="BH9" s="418" t="s">
        <v>216</v>
      </c>
      <c r="BI9" s="418" t="s">
        <v>217</v>
      </c>
      <c r="BJ9" s="418" t="s">
        <v>218</v>
      </c>
    </row>
    <row r="10" spans="2:62" s="182" customFormat="1" ht="24.75" customHeight="1" thickBot="1" x14ac:dyDescent="0.3">
      <c r="B10" s="419"/>
      <c r="C10" s="419"/>
      <c r="D10" s="419"/>
      <c r="E10" s="419"/>
      <c r="F10" s="419"/>
      <c r="G10" s="419"/>
      <c r="H10" s="419"/>
      <c r="I10" s="419"/>
      <c r="J10" s="419"/>
      <c r="K10" s="419"/>
      <c r="L10" s="419"/>
      <c r="M10" s="421"/>
      <c r="N10" s="419"/>
      <c r="O10" s="419"/>
      <c r="P10" s="421"/>
      <c r="Q10" s="422"/>
      <c r="R10" s="419"/>
      <c r="S10" s="419"/>
      <c r="T10" s="419"/>
      <c r="U10" s="419"/>
      <c r="V10" s="189"/>
      <c r="W10" s="419"/>
      <c r="X10" s="189"/>
      <c r="Y10" s="419"/>
      <c r="Z10" s="189"/>
      <c r="AA10" s="419"/>
      <c r="AB10" s="189"/>
      <c r="AC10" s="419"/>
      <c r="AD10" s="189"/>
      <c r="AE10" s="419"/>
      <c r="AF10" s="189"/>
      <c r="AG10" s="419"/>
      <c r="AH10" s="189"/>
      <c r="AI10" s="419"/>
      <c r="AJ10" s="419"/>
      <c r="AK10" s="419"/>
      <c r="AL10" s="419"/>
      <c r="AM10" s="190"/>
      <c r="AN10" s="419"/>
      <c r="AO10" s="419"/>
      <c r="AP10" s="419"/>
      <c r="AQ10" s="419"/>
      <c r="AR10" s="419"/>
      <c r="AS10" s="419"/>
      <c r="AT10" s="190"/>
      <c r="AU10" s="191" t="s">
        <v>221</v>
      </c>
      <c r="AV10" s="191" t="s">
        <v>222</v>
      </c>
      <c r="AW10" s="419"/>
      <c r="AX10" s="419"/>
      <c r="AY10" s="421"/>
      <c r="AZ10" s="419"/>
      <c r="BA10" s="422"/>
      <c r="BB10" s="419"/>
      <c r="BC10" s="419"/>
      <c r="BD10" s="419"/>
      <c r="BE10" s="419"/>
      <c r="BF10" s="418"/>
      <c r="BG10" s="418"/>
      <c r="BH10" s="418"/>
      <c r="BI10" s="418"/>
      <c r="BJ10" s="418"/>
    </row>
    <row r="11" spans="2:62" s="200" customFormat="1" ht="128.25" customHeight="1" x14ac:dyDescent="0.25">
      <c r="B11" s="426" t="s">
        <v>223</v>
      </c>
      <c r="C11" s="426">
        <v>1</v>
      </c>
      <c r="D11" s="427" t="s">
        <v>70</v>
      </c>
      <c r="E11" s="427" t="s">
        <v>224</v>
      </c>
      <c r="F11" s="426" t="s">
        <v>225</v>
      </c>
      <c r="G11" s="426" t="s">
        <v>226</v>
      </c>
      <c r="H11" s="427" t="s">
        <v>227</v>
      </c>
      <c r="I11" s="428" t="s">
        <v>228</v>
      </c>
      <c r="J11" s="428"/>
      <c r="K11" s="192" t="s">
        <v>229</v>
      </c>
      <c r="L11" s="427" t="s">
        <v>230</v>
      </c>
      <c r="M11" s="433" t="str">
        <f>IF(F11="gestion","impacto",IF(F11="corrupcion","impactocorrupcion",IF(F11="seguridad_de_la_informacion","impacto","")))</f>
        <v>impacto</v>
      </c>
      <c r="N11" s="426" t="s">
        <v>231</v>
      </c>
      <c r="O11" s="426" t="s">
        <v>118</v>
      </c>
      <c r="P11" s="433" t="str">
        <f>N11&amp;O11</f>
        <v>PosibleModerado</v>
      </c>
      <c r="Q11" s="429" t="str">
        <f>IFERROR(VLOOKUP(P11,[2]FORMULAS!$B$38:$C$62,2,FALSE),"")</f>
        <v>Riesgo alto</v>
      </c>
      <c r="R11" s="429" t="s">
        <v>232</v>
      </c>
      <c r="S11" s="430" t="s">
        <v>233</v>
      </c>
      <c r="T11" s="430"/>
      <c r="U11" s="193" t="s">
        <v>103</v>
      </c>
      <c r="V11" s="194">
        <f>IF(U11="Asignado",15,0)</f>
        <v>15</v>
      </c>
      <c r="W11" s="193" t="s">
        <v>104</v>
      </c>
      <c r="X11" s="194">
        <f>IF(W11="Adecuado",15,0)</f>
        <v>15</v>
      </c>
      <c r="Y11" s="193" t="s">
        <v>105</v>
      </c>
      <c r="Z11" s="194">
        <f>IF(Y11="Oportuna",15,0)</f>
        <v>15</v>
      </c>
      <c r="AA11" s="193" t="s">
        <v>106</v>
      </c>
      <c r="AB11" s="194">
        <f>IF(AA11="Prevenir",15,IF(AA11="Detectar",10,0))</f>
        <v>15</v>
      </c>
      <c r="AC11" s="193" t="s">
        <v>109</v>
      </c>
      <c r="AD11" s="194">
        <f>IF(AC11="Confiable",15,0)</f>
        <v>15</v>
      </c>
      <c r="AE11" s="193" t="s">
        <v>107</v>
      </c>
      <c r="AF11" s="194">
        <f>IF(AE11="Se investigan y resuelven oportunamente",15,0)</f>
        <v>15</v>
      </c>
      <c r="AG11" s="193" t="s">
        <v>108</v>
      </c>
      <c r="AH11" s="194">
        <f>IF(AG11="Completa",10,IF(AG11="incompleta",5,0))</f>
        <v>10</v>
      </c>
      <c r="AI11" s="195">
        <f t="shared" ref="AI11:AI44" si="0">V11+X11+Z11+AB11+AD11+AF11+AH11</f>
        <v>100</v>
      </c>
      <c r="AJ11" s="195" t="str">
        <f>IF(AI11&gt;=96,"Fuerte",IF(AI11&gt;=86,"Moderado",IF(AI11&gt;=1,"Débil","")))</f>
        <v>Fuerte</v>
      </c>
      <c r="AK11" s="196" t="s">
        <v>234</v>
      </c>
      <c r="AL11" s="195" t="str">
        <f>IF(AK11="Siempre se ejecuta","Fuerte",IF(AK11="Algunas veces","Moderado",IF(AK11="no se ejecuta","Débil","")))</f>
        <v>Fuerte</v>
      </c>
      <c r="AM11" s="195" t="str">
        <f>AJ11&amp;AL11</f>
        <v>FuerteFuerte</v>
      </c>
      <c r="AN11" s="195" t="str">
        <f>IFERROR(VLOOKUP(AM11,[2]FORMULAS!$B$70:$D$78,3,FALSE),"")</f>
        <v>Fuerte</v>
      </c>
      <c r="AO11" s="195">
        <f>IF(AN11="fuerte",100,IF(AN11="Moderado",50,IF(AN11="débil",0,"")))</f>
        <v>100</v>
      </c>
      <c r="AP11" s="431">
        <f>IFERROR(AVERAGE(AO11:AO13),0)</f>
        <v>75</v>
      </c>
      <c r="AQ11" s="431" t="str">
        <f>IF(AP11&gt;=100,"Fuerte",IF(AP11&gt;=50,"Moderado",IF(AP11&gt;=1,"Débil","")))</f>
        <v>Moderado</v>
      </c>
      <c r="AR11" s="432" t="s">
        <v>235</v>
      </c>
      <c r="AS11" s="432" t="s">
        <v>236</v>
      </c>
      <c r="AT11" s="431" t="str">
        <f>+AQ11&amp;AR11&amp;AS11</f>
        <v>ModeradoDirectamenteIndirectamente</v>
      </c>
      <c r="AU11" s="431">
        <f>IFERROR(VLOOKUP(AT11,[2]FORMULAS!$B$95:$D$102,2,FALSE),0)</f>
        <v>1</v>
      </c>
      <c r="AV11" s="431">
        <f>IFERROR(VLOOKUP(AT11,[2]FORMULAS!$B$95:$D$102,3,FALSE),0)</f>
        <v>0</v>
      </c>
      <c r="AW11" s="426" t="s">
        <v>237</v>
      </c>
      <c r="AX11" s="426" t="s">
        <v>118</v>
      </c>
      <c r="AY11" s="433" t="str">
        <f>AW11&amp;AX11</f>
        <v>ImprobableModerado</v>
      </c>
      <c r="AZ11" s="463" t="str">
        <f>IFERROR(VLOOKUP(AY11,[2]FORMULAS!$B$38:$C$62,2,FALSE),"")</f>
        <v>Riesgo moderado</v>
      </c>
      <c r="BA11" s="429" t="s">
        <v>232</v>
      </c>
      <c r="BB11" s="197" t="s">
        <v>238</v>
      </c>
      <c r="BC11" s="198" t="s">
        <v>239</v>
      </c>
      <c r="BD11" s="198" t="s">
        <v>240</v>
      </c>
      <c r="BE11" s="199" t="s">
        <v>241</v>
      </c>
      <c r="BF11" s="441"/>
      <c r="BG11" s="444" t="s">
        <v>242</v>
      </c>
      <c r="BH11" s="434" t="s">
        <v>243</v>
      </c>
      <c r="BI11" s="434" t="s">
        <v>244</v>
      </c>
      <c r="BJ11" s="437" t="s">
        <v>245</v>
      </c>
    </row>
    <row r="12" spans="2:62" s="200" customFormat="1" ht="137.25" customHeight="1" x14ac:dyDescent="0.25">
      <c r="B12" s="426"/>
      <c r="C12" s="426"/>
      <c r="D12" s="427"/>
      <c r="E12" s="427"/>
      <c r="F12" s="426"/>
      <c r="G12" s="426"/>
      <c r="H12" s="427"/>
      <c r="I12" s="428"/>
      <c r="J12" s="428"/>
      <c r="K12" s="192" t="s">
        <v>78</v>
      </c>
      <c r="L12" s="427"/>
      <c r="M12" s="433"/>
      <c r="N12" s="426"/>
      <c r="O12" s="426"/>
      <c r="P12" s="433"/>
      <c r="Q12" s="429"/>
      <c r="R12" s="429"/>
      <c r="S12" s="440" t="s">
        <v>79</v>
      </c>
      <c r="T12" s="440"/>
      <c r="U12" s="193" t="s">
        <v>103</v>
      </c>
      <c r="V12" s="194">
        <f t="shared" ref="V12:V13" si="1">IF(U12="Asignado",15,0)</f>
        <v>15</v>
      </c>
      <c r="W12" s="193" t="s">
        <v>104</v>
      </c>
      <c r="X12" s="194">
        <f t="shared" ref="X12:X13" si="2">IF(W12="Adecuado",15,0)</f>
        <v>15</v>
      </c>
      <c r="Y12" s="193" t="s">
        <v>105</v>
      </c>
      <c r="Z12" s="194">
        <f t="shared" ref="Z12:Z13" si="3">IF(Y12="Oportuna",15,0)</f>
        <v>15</v>
      </c>
      <c r="AA12" s="193" t="s">
        <v>114</v>
      </c>
      <c r="AB12" s="194">
        <f t="shared" ref="AB12:AB13" si="4">IF(AA12="Prevenir",15,IF(AA12="Detectar",10,0))</f>
        <v>10</v>
      </c>
      <c r="AC12" s="193" t="s">
        <v>109</v>
      </c>
      <c r="AD12" s="194">
        <f t="shared" ref="AD12:AD13" si="5">IF(AC12="Confiable",15,0)</f>
        <v>15</v>
      </c>
      <c r="AE12" s="193" t="s">
        <v>107</v>
      </c>
      <c r="AF12" s="194">
        <f t="shared" ref="AF12:AF13" si="6">IF(AE12="Se investigan y resuelven oportunamente",15,0)</f>
        <v>15</v>
      </c>
      <c r="AG12" s="193" t="s">
        <v>108</v>
      </c>
      <c r="AH12" s="194">
        <f t="shared" ref="AH12:AH13" si="7">IF(AG12="Completa",10,IF(AG12="incompleta",5,0))</f>
        <v>10</v>
      </c>
      <c r="AI12" s="195">
        <f t="shared" si="0"/>
        <v>95</v>
      </c>
      <c r="AJ12" s="195" t="str">
        <f>IF(AI12&gt;=96,"Fuerte",IF(AI12&gt;=86,"Moderado",IF(AI12&gt;=1,"Débil","")))</f>
        <v>Moderado</v>
      </c>
      <c r="AK12" s="196" t="s">
        <v>234</v>
      </c>
      <c r="AL12" s="195" t="str">
        <f t="shared" ref="AL12:AL13" si="8">IF(AK12="Siempre se ejecuta","Fuerte",IF(AK12="Algunas veces","Moderado",IF(AK12="no se ejecuta","Débil","")))</f>
        <v>Fuerte</v>
      </c>
      <c r="AM12" s="195" t="str">
        <f t="shared" ref="AM12:AM13" si="9">AJ12&amp;AL12</f>
        <v>ModeradoFuerte</v>
      </c>
      <c r="AN12" s="195" t="str">
        <f>IFERROR(VLOOKUP(AM12,[2]FORMULAS!$B$70:$D$78,3,FALSE),"")</f>
        <v>Moderado</v>
      </c>
      <c r="AO12" s="195">
        <f t="shared" ref="AO12:AO13" si="10">IF(AN12="fuerte",100,IF(AN12="Moderado",50,IF(AN12="débil",0,"")))</f>
        <v>50</v>
      </c>
      <c r="AP12" s="431"/>
      <c r="AQ12" s="431"/>
      <c r="AR12" s="432"/>
      <c r="AS12" s="432"/>
      <c r="AT12" s="431"/>
      <c r="AU12" s="431"/>
      <c r="AV12" s="431"/>
      <c r="AW12" s="426"/>
      <c r="AX12" s="426"/>
      <c r="AY12" s="433"/>
      <c r="AZ12" s="463"/>
      <c r="BA12" s="429"/>
      <c r="BB12" s="201" t="s">
        <v>246</v>
      </c>
      <c r="BC12" s="198" t="s">
        <v>247</v>
      </c>
      <c r="BD12" s="198" t="s">
        <v>240</v>
      </c>
      <c r="BE12" s="199" t="s">
        <v>248</v>
      </c>
      <c r="BF12" s="442"/>
      <c r="BG12" s="445"/>
      <c r="BH12" s="435"/>
      <c r="BI12" s="435"/>
      <c r="BJ12" s="438"/>
    </row>
    <row r="13" spans="2:62" s="200" customFormat="1" ht="24.75" customHeight="1" thickBot="1" x14ac:dyDescent="0.3">
      <c r="B13" s="426"/>
      <c r="C13" s="426"/>
      <c r="D13" s="427"/>
      <c r="E13" s="427"/>
      <c r="F13" s="426"/>
      <c r="G13" s="426"/>
      <c r="H13" s="427"/>
      <c r="I13" s="428"/>
      <c r="J13" s="428"/>
      <c r="K13" s="202"/>
      <c r="L13" s="427"/>
      <c r="M13" s="433"/>
      <c r="N13" s="426"/>
      <c r="O13" s="426"/>
      <c r="P13" s="433"/>
      <c r="Q13" s="429"/>
      <c r="R13" s="429"/>
      <c r="S13" s="427"/>
      <c r="T13" s="427"/>
      <c r="U13" s="193"/>
      <c r="V13" s="194">
        <f t="shared" si="1"/>
        <v>0</v>
      </c>
      <c r="W13" s="193"/>
      <c r="X13" s="194">
        <f t="shared" si="2"/>
        <v>0</v>
      </c>
      <c r="Y13" s="193"/>
      <c r="Z13" s="194">
        <f t="shared" si="3"/>
        <v>0</v>
      </c>
      <c r="AA13" s="193"/>
      <c r="AB13" s="194">
        <f t="shared" si="4"/>
        <v>0</v>
      </c>
      <c r="AC13" s="193"/>
      <c r="AD13" s="194">
        <f t="shared" si="5"/>
        <v>0</v>
      </c>
      <c r="AE13" s="193"/>
      <c r="AF13" s="194">
        <f t="shared" si="6"/>
        <v>0</v>
      </c>
      <c r="AG13" s="193"/>
      <c r="AH13" s="194">
        <f t="shared" si="7"/>
        <v>0</v>
      </c>
      <c r="AI13" s="195">
        <f t="shared" si="0"/>
        <v>0</v>
      </c>
      <c r="AJ13" s="195" t="str">
        <f t="shared" ref="AJ13" si="11">IF(AI13&gt;=96,"Fuerte",IF(AI13&gt;=86,"Moderado",IF(AI13&gt;=1,"Débil","")))</f>
        <v/>
      </c>
      <c r="AK13" s="196"/>
      <c r="AL13" s="195" t="str">
        <f t="shared" si="8"/>
        <v/>
      </c>
      <c r="AM13" s="195" t="str">
        <f t="shared" si="9"/>
        <v/>
      </c>
      <c r="AN13" s="195" t="str">
        <f>IFERROR(VLOOKUP(AM13,[2]FORMULAS!$B$70:$D$78,3,FALSE),"")</f>
        <v/>
      </c>
      <c r="AO13" s="195" t="str">
        <f t="shared" si="10"/>
        <v/>
      </c>
      <c r="AP13" s="431"/>
      <c r="AQ13" s="431"/>
      <c r="AR13" s="432"/>
      <c r="AS13" s="432"/>
      <c r="AT13" s="431"/>
      <c r="AU13" s="431"/>
      <c r="AV13" s="431"/>
      <c r="AW13" s="426"/>
      <c r="AX13" s="426"/>
      <c r="AY13" s="433"/>
      <c r="AZ13" s="463"/>
      <c r="BA13" s="429"/>
      <c r="BB13" s="203"/>
      <c r="BC13" s="204"/>
      <c r="BD13" s="204"/>
      <c r="BE13" s="205"/>
      <c r="BF13" s="442"/>
      <c r="BG13" s="446"/>
      <c r="BH13" s="436"/>
      <c r="BI13" s="436"/>
      <c r="BJ13" s="439"/>
    </row>
    <row r="14" spans="2:62" s="200" customFormat="1" ht="189.75" customHeight="1" x14ac:dyDescent="0.25">
      <c r="B14" s="426" t="s">
        <v>223</v>
      </c>
      <c r="C14" s="426">
        <v>2</v>
      </c>
      <c r="D14" s="427" t="s">
        <v>82</v>
      </c>
      <c r="E14" s="427" t="s">
        <v>249</v>
      </c>
      <c r="F14" s="426" t="s">
        <v>225</v>
      </c>
      <c r="G14" s="426" t="s">
        <v>250</v>
      </c>
      <c r="H14" s="427" t="s">
        <v>227</v>
      </c>
      <c r="I14" s="428"/>
      <c r="J14" s="428"/>
      <c r="K14" s="192" t="s">
        <v>251</v>
      </c>
      <c r="L14" s="427" t="s">
        <v>252</v>
      </c>
      <c r="M14" s="433" t="str">
        <f t="shared" ref="M14" si="12">IF(F14="gestion","impacto",IF(F14="corrupcion","impactocorrupcion",IF(F14="seguridad_de_la_informacion","impacto","")))</f>
        <v>impacto</v>
      </c>
      <c r="N14" s="426" t="s">
        <v>253</v>
      </c>
      <c r="O14" s="426" t="s">
        <v>254</v>
      </c>
      <c r="P14" s="433" t="str">
        <f t="shared" ref="P14" si="13">N14&amp;O14</f>
        <v>Rara vezMayor</v>
      </c>
      <c r="Q14" s="429" t="str">
        <f>IFERROR(VLOOKUP(P14,[2]FORMULAS!$B$38:$C$62,2,FALSE),"")</f>
        <v>Riesgo alto</v>
      </c>
      <c r="R14" s="429" t="s">
        <v>232</v>
      </c>
      <c r="S14" s="464" t="s">
        <v>86</v>
      </c>
      <c r="T14" s="464"/>
      <c r="U14" s="193" t="s">
        <v>103</v>
      </c>
      <c r="V14" s="194">
        <f>IF(U14="Asignado",15,0)</f>
        <v>15</v>
      </c>
      <c r="W14" s="193" t="s">
        <v>104</v>
      </c>
      <c r="X14" s="194">
        <f>IF(W14="Adecuado",15,0)</f>
        <v>15</v>
      </c>
      <c r="Y14" s="193" t="s">
        <v>105</v>
      </c>
      <c r="Z14" s="194">
        <f>IF(Y14="Oportuna",15,0)</f>
        <v>15</v>
      </c>
      <c r="AA14" s="193" t="s">
        <v>106</v>
      </c>
      <c r="AB14" s="194">
        <f>IF(AA14="Prevenir",15,IF(AA14="Detectar",10,0))</f>
        <v>15</v>
      </c>
      <c r="AC14" s="193" t="s">
        <v>109</v>
      </c>
      <c r="AD14" s="194">
        <f>IF(AC14="Confiable",15,0)</f>
        <v>15</v>
      </c>
      <c r="AE14" s="193" t="s">
        <v>107</v>
      </c>
      <c r="AF14" s="194">
        <f>IF(AE14="Se investigan y resuelven oportunamente",15,0)</f>
        <v>15</v>
      </c>
      <c r="AG14" s="193" t="s">
        <v>108</v>
      </c>
      <c r="AH14" s="194">
        <f>IF(AG14="Completa",10,IF(AG14="incompleta",5,0))</f>
        <v>10</v>
      </c>
      <c r="AI14" s="195">
        <f t="shared" si="0"/>
        <v>100</v>
      </c>
      <c r="AJ14" s="195" t="str">
        <f>IF(AI14&gt;=96,"Fuerte",IF(AI14&gt;=86,"Moderado",IF(AI14&gt;=1,"Débil","")))</f>
        <v>Fuerte</v>
      </c>
      <c r="AK14" s="196" t="s">
        <v>234</v>
      </c>
      <c r="AL14" s="195" t="str">
        <f>IF(AK14="Siempre se ejecuta","Fuerte",IF(AK14="Algunas veces","Moderado",IF(AK14="no se ejecuta","Débil","")))</f>
        <v>Fuerte</v>
      </c>
      <c r="AM14" s="195" t="str">
        <f>AJ14&amp;AL14</f>
        <v>FuerteFuerte</v>
      </c>
      <c r="AN14" s="195" t="str">
        <f>IFERROR(VLOOKUP(AM14,[2]FORMULAS!$B$70:$D$78,3,FALSE),"")</f>
        <v>Fuerte</v>
      </c>
      <c r="AO14" s="195">
        <f>IF(AN14="fuerte",100,IF(AN14="Moderado",50,IF(AN14="débil",0,"")))</f>
        <v>100</v>
      </c>
      <c r="AP14" s="431">
        <f>IFERROR(AVERAGE(AO14:AO17),0)</f>
        <v>75</v>
      </c>
      <c r="AQ14" s="431" t="str">
        <f>IF(AP14&gt;=100,"Fuerte",IF(AP14&gt;=50,"Moderado",IF(AP14&gt;=1,"Débil","")))</f>
        <v>Moderado</v>
      </c>
      <c r="AR14" s="432" t="s">
        <v>235</v>
      </c>
      <c r="AS14" s="432" t="s">
        <v>236</v>
      </c>
      <c r="AT14" s="431" t="str">
        <f>+AQ14&amp;AR14&amp;AS14</f>
        <v>ModeradoDirectamenteIndirectamente</v>
      </c>
      <c r="AU14" s="431">
        <f>IFERROR(VLOOKUP(AT14,[2]FORMULAS!$B$95:$D$102,2,FALSE),0)</f>
        <v>1</v>
      </c>
      <c r="AV14" s="431">
        <f>IFERROR(VLOOKUP(AT14,[2]FORMULAS!$B$95:$D$102,3,FALSE),0)</f>
        <v>0</v>
      </c>
      <c r="AW14" s="426" t="s">
        <v>253</v>
      </c>
      <c r="AX14" s="426" t="s">
        <v>254</v>
      </c>
      <c r="AY14" s="433" t="str">
        <f>AW14&amp;AX14</f>
        <v>Rara vezMayor</v>
      </c>
      <c r="AZ14" s="463" t="str">
        <f>IFERROR(VLOOKUP(AY14,[2]FORMULAS!$B$38:$C$62,2,FALSE),"")</f>
        <v>Riesgo alto</v>
      </c>
      <c r="BA14" s="429" t="s">
        <v>232</v>
      </c>
      <c r="BB14" s="201" t="s">
        <v>255</v>
      </c>
      <c r="BC14" s="198" t="s">
        <v>256</v>
      </c>
      <c r="BD14" s="198" t="s">
        <v>240</v>
      </c>
      <c r="BE14" s="199" t="s">
        <v>257</v>
      </c>
      <c r="BF14" s="442"/>
      <c r="BG14" s="444" t="s">
        <v>258</v>
      </c>
      <c r="BH14" s="434" t="s">
        <v>259</v>
      </c>
      <c r="BI14" s="434" t="s">
        <v>260</v>
      </c>
      <c r="BJ14" s="456" t="s">
        <v>261</v>
      </c>
    </row>
    <row r="15" spans="2:62" s="200" customFormat="1" ht="153.75" customHeight="1" x14ac:dyDescent="0.25">
      <c r="B15" s="426"/>
      <c r="C15" s="426"/>
      <c r="D15" s="427"/>
      <c r="E15" s="427"/>
      <c r="F15" s="426"/>
      <c r="G15" s="426"/>
      <c r="H15" s="427"/>
      <c r="I15" s="428"/>
      <c r="J15" s="428"/>
      <c r="K15" s="192" t="s">
        <v>89</v>
      </c>
      <c r="L15" s="427"/>
      <c r="M15" s="433"/>
      <c r="N15" s="426"/>
      <c r="O15" s="426"/>
      <c r="P15" s="433"/>
      <c r="Q15" s="429"/>
      <c r="R15" s="429"/>
      <c r="S15" s="464" t="s">
        <v>90</v>
      </c>
      <c r="T15" s="464"/>
      <c r="U15" s="193" t="s">
        <v>103</v>
      </c>
      <c r="V15" s="194">
        <f t="shared" ref="V15:V17" si="14">IF(U15="Asignado",15,0)</f>
        <v>15</v>
      </c>
      <c r="W15" s="193" t="s">
        <v>104</v>
      </c>
      <c r="X15" s="194">
        <f t="shared" ref="X15:X17" si="15">IF(W15="Adecuado",15,0)</f>
        <v>15</v>
      </c>
      <c r="Y15" s="193" t="s">
        <v>105</v>
      </c>
      <c r="Z15" s="194">
        <f t="shared" ref="Z15:Z17" si="16">IF(Y15="Oportuna",15,0)</f>
        <v>15</v>
      </c>
      <c r="AA15" s="193" t="s">
        <v>114</v>
      </c>
      <c r="AB15" s="194">
        <f t="shared" ref="AB15:AB17" si="17">IF(AA15="Prevenir",15,IF(AA15="Detectar",10,0))</f>
        <v>10</v>
      </c>
      <c r="AC15" s="193" t="s">
        <v>109</v>
      </c>
      <c r="AD15" s="194">
        <f t="shared" ref="AD15:AD17" si="18">IF(AC15="Confiable",15,0)</f>
        <v>15</v>
      </c>
      <c r="AE15" s="193" t="s">
        <v>107</v>
      </c>
      <c r="AF15" s="194">
        <f t="shared" ref="AF15:AF17" si="19">IF(AE15="Se investigan y resuelven oportunamente",15,0)</f>
        <v>15</v>
      </c>
      <c r="AG15" s="193" t="s">
        <v>108</v>
      </c>
      <c r="AH15" s="194">
        <f t="shared" ref="AH15:AH17" si="20">IF(AG15="Completa",10,IF(AG15="incompleta",5,0))</f>
        <v>10</v>
      </c>
      <c r="AI15" s="195">
        <f t="shared" si="0"/>
        <v>95</v>
      </c>
      <c r="AJ15" s="195" t="str">
        <f>IF(AI15&gt;=96,"Fuerte",IF(AI15&gt;=86,"Moderado",IF(AI15&gt;=1,"Débil","")))</f>
        <v>Moderado</v>
      </c>
      <c r="AK15" s="196" t="s">
        <v>234</v>
      </c>
      <c r="AL15" s="195" t="str">
        <f t="shared" ref="AL15:AL17" si="21">IF(AK15="Siempre se ejecuta","Fuerte",IF(AK15="Algunas veces","Moderado",IF(AK15="no se ejecuta","Débil","")))</f>
        <v>Fuerte</v>
      </c>
      <c r="AM15" s="195" t="str">
        <f t="shared" ref="AM15:AM17" si="22">AJ15&amp;AL15</f>
        <v>ModeradoFuerte</v>
      </c>
      <c r="AN15" s="195" t="str">
        <f>IFERROR(VLOOKUP(AM15,[2]FORMULAS!$B$70:$D$78,3,FALSE),"")</f>
        <v>Moderado</v>
      </c>
      <c r="AO15" s="195">
        <f t="shared" ref="AO15:AO17" si="23">IF(AN15="fuerte",100,IF(AN15="Moderado",50,IF(AN15="débil",0,"")))</f>
        <v>50</v>
      </c>
      <c r="AP15" s="431"/>
      <c r="AQ15" s="431"/>
      <c r="AR15" s="432"/>
      <c r="AS15" s="432"/>
      <c r="AT15" s="431"/>
      <c r="AU15" s="431"/>
      <c r="AV15" s="431"/>
      <c r="AW15" s="426"/>
      <c r="AX15" s="426"/>
      <c r="AY15" s="433"/>
      <c r="AZ15" s="463"/>
      <c r="BA15" s="429"/>
      <c r="BB15" s="206" t="s">
        <v>262</v>
      </c>
      <c r="BC15" s="198" t="s">
        <v>263</v>
      </c>
      <c r="BD15" s="198" t="s">
        <v>240</v>
      </c>
      <c r="BE15" s="199" t="s">
        <v>257</v>
      </c>
      <c r="BF15" s="442"/>
      <c r="BG15" s="445"/>
      <c r="BH15" s="435"/>
      <c r="BI15" s="435"/>
      <c r="BJ15" s="457"/>
    </row>
    <row r="16" spans="2:62" s="200" customFormat="1" ht="19.5" customHeight="1" x14ac:dyDescent="0.25">
      <c r="B16" s="426"/>
      <c r="C16" s="426"/>
      <c r="D16" s="427"/>
      <c r="E16" s="427"/>
      <c r="F16" s="426"/>
      <c r="G16" s="426"/>
      <c r="H16" s="427"/>
      <c r="I16" s="428"/>
      <c r="J16" s="428"/>
      <c r="K16" s="202"/>
      <c r="L16" s="427"/>
      <c r="M16" s="433"/>
      <c r="N16" s="426"/>
      <c r="O16" s="426"/>
      <c r="P16" s="433"/>
      <c r="Q16" s="429"/>
      <c r="R16" s="429"/>
      <c r="S16" s="458"/>
      <c r="T16" s="459"/>
      <c r="U16" s="193"/>
      <c r="V16" s="194">
        <f t="shared" si="14"/>
        <v>0</v>
      </c>
      <c r="W16" s="193"/>
      <c r="X16" s="194">
        <f t="shared" si="15"/>
        <v>0</v>
      </c>
      <c r="Y16" s="193"/>
      <c r="Z16" s="194">
        <f t="shared" si="16"/>
        <v>0</v>
      </c>
      <c r="AA16" s="193"/>
      <c r="AB16" s="194">
        <f t="shared" si="17"/>
        <v>0</v>
      </c>
      <c r="AC16" s="193"/>
      <c r="AD16" s="194">
        <f t="shared" si="18"/>
        <v>0</v>
      </c>
      <c r="AE16" s="193"/>
      <c r="AF16" s="194">
        <f t="shared" si="19"/>
        <v>0</v>
      </c>
      <c r="AG16" s="193"/>
      <c r="AH16" s="194">
        <f t="shared" si="20"/>
        <v>0</v>
      </c>
      <c r="AI16" s="195">
        <f t="shared" si="0"/>
        <v>0</v>
      </c>
      <c r="AJ16" s="195" t="str">
        <f t="shared" ref="AJ16:AJ17" si="24">IF(AI16&gt;=96,"Fuerte",IF(AI16&gt;=86,"Moderado",IF(AI16&gt;=1,"Débil","")))</f>
        <v/>
      </c>
      <c r="AK16" s="196"/>
      <c r="AL16" s="195" t="str">
        <f t="shared" si="21"/>
        <v/>
      </c>
      <c r="AM16" s="195" t="str">
        <f t="shared" si="22"/>
        <v/>
      </c>
      <c r="AN16" s="195" t="str">
        <f>IFERROR(VLOOKUP(AM16,[2]FORMULAS!$B$70:$D$78,3,FALSE),"")</f>
        <v/>
      </c>
      <c r="AO16" s="195" t="str">
        <f t="shared" si="23"/>
        <v/>
      </c>
      <c r="AP16" s="431"/>
      <c r="AQ16" s="431"/>
      <c r="AR16" s="432"/>
      <c r="AS16" s="432"/>
      <c r="AT16" s="431"/>
      <c r="AU16" s="431"/>
      <c r="AV16" s="431"/>
      <c r="AW16" s="426"/>
      <c r="AX16" s="426"/>
      <c r="AY16" s="433"/>
      <c r="AZ16" s="463"/>
      <c r="BA16" s="429"/>
      <c r="BB16" s="206"/>
      <c r="BC16" s="198"/>
      <c r="BD16" s="198"/>
      <c r="BE16" s="199"/>
      <c r="BF16" s="442"/>
      <c r="BG16" s="445"/>
      <c r="BH16" s="435"/>
      <c r="BI16" s="435"/>
      <c r="BJ16" s="457"/>
    </row>
    <row r="17" spans="2:62" s="200" customFormat="1" ht="19.5" customHeight="1" thickBot="1" x14ac:dyDescent="0.3">
      <c r="B17" s="426"/>
      <c r="C17" s="426"/>
      <c r="D17" s="427"/>
      <c r="E17" s="427"/>
      <c r="F17" s="426"/>
      <c r="G17" s="426"/>
      <c r="H17" s="427"/>
      <c r="I17" s="428"/>
      <c r="J17" s="428"/>
      <c r="K17" s="202"/>
      <c r="L17" s="427"/>
      <c r="M17" s="433"/>
      <c r="N17" s="426"/>
      <c r="O17" s="426"/>
      <c r="P17" s="433"/>
      <c r="Q17" s="429"/>
      <c r="R17" s="429"/>
      <c r="S17" s="427"/>
      <c r="T17" s="427"/>
      <c r="U17" s="193"/>
      <c r="V17" s="194">
        <f t="shared" si="14"/>
        <v>0</v>
      </c>
      <c r="W17" s="193"/>
      <c r="X17" s="194">
        <f t="shared" si="15"/>
        <v>0</v>
      </c>
      <c r="Y17" s="193"/>
      <c r="Z17" s="194">
        <f t="shared" si="16"/>
        <v>0</v>
      </c>
      <c r="AA17" s="193"/>
      <c r="AB17" s="194">
        <f t="shared" si="17"/>
        <v>0</v>
      </c>
      <c r="AC17" s="193"/>
      <c r="AD17" s="194">
        <f t="shared" si="18"/>
        <v>0</v>
      </c>
      <c r="AE17" s="193"/>
      <c r="AF17" s="194">
        <f t="shared" si="19"/>
        <v>0</v>
      </c>
      <c r="AG17" s="193"/>
      <c r="AH17" s="194">
        <f t="shared" si="20"/>
        <v>0</v>
      </c>
      <c r="AI17" s="195">
        <f t="shared" si="0"/>
        <v>0</v>
      </c>
      <c r="AJ17" s="195" t="str">
        <f t="shared" si="24"/>
        <v/>
      </c>
      <c r="AK17" s="196"/>
      <c r="AL17" s="195" t="str">
        <f t="shared" si="21"/>
        <v/>
      </c>
      <c r="AM17" s="195" t="str">
        <f t="shared" si="22"/>
        <v/>
      </c>
      <c r="AN17" s="195" t="str">
        <f>IFERROR(VLOOKUP(AM17,[2]FORMULAS!$B$70:$D$78,3,FALSE),"")</f>
        <v/>
      </c>
      <c r="AO17" s="195" t="str">
        <f t="shared" si="23"/>
        <v/>
      </c>
      <c r="AP17" s="431"/>
      <c r="AQ17" s="431"/>
      <c r="AR17" s="432"/>
      <c r="AS17" s="432"/>
      <c r="AT17" s="431"/>
      <c r="AU17" s="431"/>
      <c r="AV17" s="431"/>
      <c r="AW17" s="426"/>
      <c r="AX17" s="426"/>
      <c r="AY17" s="433"/>
      <c r="AZ17" s="463"/>
      <c r="BA17" s="429"/>
      <c r="BB17" s="206"/>
      <c r="BC17" s="198"/>
      <c r="BD17" s="198"/>
      <c r="BE17" s="205"/>
      <c r="BF17" s="442"/>
      <c r="BG17" s="445"/>
      <c r="BH17" s="435"/>
      <c r="BI17" s="435"/>
      <c r="BJ17" s="457"/>
    </row>
    <row r="18" spans="2:62" s="200" customFormat="1" ht="159" customHeight="1" x14ac:dyDescent="0.25">
      <c r="B18" s="426" t="s">
        <v>223</v>
      </c>
      <c r="C18" s="426">
        <v>3</v>
      </c>
      <c r="D18" s="427" t="s">
        <v>264</v>
      </c>
      <c r="E18" s="427" t="s">
        <v>265</v>
      </c>
      <c r="F18" s="426" t="s">
        <v>266</v>
      </c>
      <c r="G18" s="426" t="s">
        <v>267</v>
      </c>
      <c r="H18" s="465" t="s">
        <v>268</v>
      </c>
      <c r="I18" s="428" t="s">
        <v>269</v>
      </c>
      <c r="J18" s="460" t="s">
        <v>270</v>
      </c>
      <c r="K18" s="192" t="s">
        <v>271</v>
      </c>
      <c r="L18" s="427" t="s">
        <v>272</v>
      </c>
      <c r="M18" s="433" t="str">
        <f t="shared" ref="M18" si="25">IF(F18="gestion","impacto",IF(F18="corrupcion","impactocorrupcion",IF(F18="seguridad_de_la_informacion","impacto","")))</f>
        <v>impacto</v>
      </c>
      <c r="N18" s="426" t="s">
        <v>237</v>
      </c>
      <c r="O18" s="426" t="s">
        <v>118</v>
      </c>
      <c r="P18" s="433" t="str">
        <f t="shared" ref="P18" si="26">N18&amp;O18</f>
        <v>ImprobableModerado</v>
      </c>
      <c r="Q18" s="429" t="str">
        <f>IFERROR(VLOOKUP(P18,[2]FORMULAS!$B$38:$C$62,2,FALSE),"")</f>
        <v>Riesgo moderado</v>
      </c>
      <c r="R18" s="429" t="s">
        <v>232</v>
      </c>
      <c r="S18" s="440" t="s">
        <v>273</v>
      </c>
      <c r="T18" s="440"/>
      <c r="U18" s="193" t="s">
        <v>103</v>
      </c>
      <c r="V18" s="194">
        <f>IF(U18="Asignado",15,0)</f>
        <v>15</v>
      </c>
      <c r="W18" s="193" t="s">
        <v>104</v>
      </c>
      <c r="X18" s="194">
        <f>IF(W18="Adecuado",15,0)</f>
        <v>15</v>
      </c>
      <c r="Y18" s="193" t="s">
        <v>105</v>
      </c>
      <c r="Z18" s="194">
        <f>IF(Y18="Oportuna",15,0)</f>
        <v>15</v>
      </c>
      <c r="AA18" s="193" t="s">
        <v>106</v>
      </c>
      <c r="AB18" s="194">
        <f>IF(AA18="Prevenir",15,IF(AA18="Detectar",10,0))</f>
        <v>15</v>
      </c>
      <c r="AC18" s="193" t="s">
        <v>109</v>
      </c>
      <c r="AD18" s="194">
        <f>IF(AC18="Confiable",15,0)</f>
        <v>15</v>
      </c>
      <c r="AE18" s="193" t="s">
        <v>107</v>
      </c>
      <c r="AF18" s="194">
        <f>IF(AE18="Se investigan y resuelven oportunamente",15,0)</f>
        <v>15</v>
      </c>
      <c r="AG18" s="193" t="s">
        <v>108</v>
      </c>
      <c r="AH18" s="194">
        <f>IF(AG18="Completa",10,IF(AG18="incompleta",5,0))</f>
        <v>10</v>
      </c>
      <c r="AI18" s="195">
        <f t="shared" si="0"/>
        <v>100</v>
      </c>
      <c r="AJ18" s="195" t="str">
        <f>IF(AI18&gt;=96,"Fuerte",IF(AI18&gt;=86,"Moderado",IF(AI18&gt;=1,"Débil","")))</f>
        <v>Fuerte</v>
      </c>
      <c r="AK18" s="196" t="s">
        <v>234</v>
      </c>
      <c r="AL18" s="195" t="str">
        <f>IF(AK18="Siempre se ejecuta","Fuerte",IF(AK18="Algunas veces","Moderado",IF(AK18="no se ejecuta","Débil","")))</f>
        <v>Fuerte</v>
      </c>
      <c r="AM18" s="195" t="str">
        <f>AJ18&amp;AL18</f>
        <v>FuerteFuerte</v>
      </c>
      <c r="AN18" s="195" t="str">
        <f>IFERROR(VLOOKUP(AM18,[2]FORMULAS!$B$70:$D$78,3,FALSE),"")</f>
        <v>Fuerte</v>
      </c>
      <c r="AO18" s="195">
        <f>IF(AN18="fuerte",100,IF(AN18="Moderado",50,IF(AN18="débil",0,"")))</f>
        <v>100</v>
      </c>
      <c r="AP18" s="431">
        <f>IFERROR(AVERAGE(AO18:AO21),0)</f>
        <v>100</v>
      </c>
      <c r="AQ18" s="431" t="str">
        <f>IF(AP18&gt;=100,"Fuerte",IF(AP18&gt;=50,"Moderado",IF(AP18&gt;=1,"Débil","")))</f>
        <v>Fuerte</v>
      </c>
      <c r="AR18" s="432" t="s">
        <v>235</v>
      </c>
      <c r="AS18" s="432" t="s">
        <v>236</v>
      </c>
      <c r="AT18" s="431" t="str">
        <f>+AQ18&amp;AR18&amp;AS18</f>
        <v>FuerteDirectamenteIndirectamente</v>
      </c>
      <c r="AU18" s="431">
        <f>IFERROR(VLOOKUP(AT18,[2]FORMULAS!$B$95:$D$102,2,FALSE),0)</f>
        <v>2</v>
      </c>
      <c r="AV18" s="431">
        <f>IFERROR(VLOOKUP(AT18,[2]FORMULAS!$B$95:$D$102,3,FALSE),0)</f>
        <v>1</v>
      </c>
      <c r="AW18" s="426" t="s">
        <v>253</v>
      </c>
      <c r="AX18" s="426" t="s">
        <v>274</v>
      </c>
      <c r="AY18" s="433" t="str">
        <f>AW18&amp;AX18</f>
        <v>Rara vezMenor</v>
      </c>
      <c r="AZ18" s="463" t="str">
        <f>IFERROR(VLOOKUP(AY18,[2]FORMULAS!$B$38:$C$62,2,FALSE),"")</f>
        <v>Riesgo bajo</v>
      </c>
      <c r="BA18" s="429" t="s">
        <v>275</v>
      </c>
      <c r="BB18" s="207" t="s">
        <v>276</v>
      </c>
      <c r="BC18" s="198" t="s">
        <v>256</v>
      </c>
      <c r="BD18" s="198" t="s">
        <v>277</v>
      </c>
      <c r="BE18" s="199" t="s">
        <v>278</v>
      </c>
      <c r="BF18" s="442"/>
      <c r="BG18" s="447" t="s">
        <v>279</v>
      </c>
      <c r="BH18" s="450" t="s">
        <v>280</v>
      </c>
      <c r="BI18" s="450" t="s">
        <v>260</v>
      </c>
      <c r="BJ18" s="467" t="s">
        <v>261</v>
      </c>
    </row>
    <row r="19" spans="2:62" s="200" customFormat="1" ht="108.75" customHeight="1" x14ac:dyDescent="0.25">
      <c r="B19" s="426"/>
      <c r="C19" s="426"/>
      <c r="D19" s="427"/>
      <c r="E19" s="427"/>
      <c r="F19" s="426"/>
      <c r="G19" s="426"/>
      <c r="H19" s="427"/>
      <c r="I19" s="428"/>
      <c r="J19" s="461"/>
      <c r="K19" s="192" t="s">
        <v>281</v>
      </c>
      <c r="L19" s="427"/>
      <c r="M19" s="433"/>
      <c r="N19" s="426"/>
      <c r="O19" s="426"/>
      <c r="P19" s="433"/>
      <c r="Q19" s="429"/>
      <c r="R19" s="429"/>
      <c r="S19" s="440" t="s">
        <v>282</v>
      </c>
      <c r="T19" s="440"/>
      <c r="U19" s="193" t="s">
        <v>103</v>
      </c>
      <c r="V19" s="194">
        <f t="shared" ref="V19:V21" si="27">IF(U19="Asignado",15,0)</f>
        <v>15</v>
      </c>
      <c r="W19" s="193" t="s">
        <v>104</v>
      </c>
      <c r="X19" s="194">
        <f t="shared" ref="X19:X21" si="28">IF(W19="Adecuado",15,0)</f>
        <v>15</v>
      </c>
      <c r="Y19" s="193" t="s">
        <v>105</v>
      </c>
      <c r="Z19" s="194">
        <f t="shared" ref="Z19:Z21" si="29">IF(Y19="Oportuna",15,0)</f>
        <v>15</v>
      </c>
      <c r="AA19" s="193" t="s">
        <v>106</v>
      </c>
      <c r="AB19" s="194">
        <f t="shared" ref="AB19:AB21" si="30">IF(AA19="Prevenir",15,IF(AA19="Detectar",10,0))</f>
        <v>15</v>
      </c>
      <c r="AC19" s="193" t="s">
        <v>109</v>
      </c>
      <c r="AD19" s="194">
        <f t="shared" ref="AD19:AD21" si="31">IF(AC19="Confiable",15,0)</f>
        <v>15</v>
      </c>
      <c r="AE19" s="193" t="s">
        <v>107</v>
      </c>
      <c r="AF19" s="194">
        <f t="shared" ref="AF19:AF21" si="32">IF(AE19="Se investigan y resuelven oportunamente",15,0)</f>
        <v>15</v>
      </c>
      <c r="AG19" s="193" t="s">
        <v>108</v>
      </c>
      <c r="AH19" s="194">
        <f t="shared" ref="AH19:AH21" si="33">IF(AG19="Completa",10,IF(AG19="incompleta",5,0))</f>
        <v>10</v>
      </c>
      <c r="AI19" s="195">
        <f t="shared" si="0"/>
        <v>100</v>
      </c>
      <c r="AJ19" s="195" t="str">
        <f>IF(AI19&gt;=96,"Fuerte",IF(AI19&gt;=86,"Moderado",IF(AI19&gt;=1,"Débil","")))</f>
        <v>Fuerte</v>
      </c>
      <c r="AK19" s="196" t="s">
        <v>234</v>
      </c>
      <c r="AL19" s="195" t="str">
        <f t="shared" ref="AL19:AL21" si="34">IF(AK19="Siempre se ejecuta","Fuerte",IF(AK19="Algunas veces","Moderado",IF(AK19="no se ejecuta","Débil","")))</f>
        <v>Fuerte</v>
      </c>
      <c r="AM19" s="195" t="str">
        <f t="shared" ref="AM19:AM21" si="35">AJ19&amp;AL19</f>
        <v>FuerteFuerte</v>
      </c>
      <c r="AN19" s="195" t="str">
        <f>IFERROR(VLOOKUP(AM19,[2]FORMULAS!$B$70:$D$78,3,FALSE),"")</f>
        <v>Fuerte</v>
      </c>
      <c r="AO19" s="195">
        <f t="shared" ref="AO19:AO21" si="36">IF(AN19="fuerte",100,IF(AN19="Moderado",50,IF(AN19="débil",0,"")))</f>
        <v>100</v>
      </c>
      <c r="AP19" s="431"/>
      <c r="AQ19" s="431"/>
      <c r="AR19" s="432"/>
      <c r="AS19" s="432"/>
      <c r="AT19" s="431"/>
      <c r="AU19" s="431"/>
      <c r="AV19" s="431"/>
      <c r="AW19" s="426"/>
      <c r="AX19" s="426"/>
      <c r="AY19" s="433"/>
      <c r="AZ19" s="463"/>
      <c r="BA19" s="429"/>
      <c r="BB19" s="207" t="s">
        <v>283</v>
      </c>
      <c r="BC19" s="198" t="s">
        <v>284</v>
      </c>
      <c r="BD19" s="198" t="s">
        <v>277</v>
      </c>
      <c r="BE19" s="199" t="s">
        <v>285</v>
      </c>
      <c r="BF19" s="442"/>
      <c r="BG19" s="448"/>
      <c r="BH19" s="451"/>
      <c r="BI19" s="451"/>
      <c r="BJ19" s="468"/>
    </row>
    <row r="20" spans="2:62" s="200" customFormat="1" ht="19.5" customHeight="1" x14ac:dyDescent="0.25">
      <c r="B20" s="426"/>
      <c r="C20" s="426"/>
      <c r="D20" s="427"/>
      <c r="E20" s="427"/>
      <c r="F20" s="426"/>
      <c r="G20" s="426"/>
      <c r="H20" s="427"/>
      <c r="I20" s="428"/>
      <c r="J20" s="461"/>
      <c r="K20" s="202"/>
      <c r="L20" s="427"/>
      <c r="M20" s="433"/>
      <c r="N20" s="426"/>
      <c r="O20" s="426"/>
      <c r="P20" s="433"/>
      <c r="Q20" s="429"/>
      <c r="R20" s="429"/>
      <c r="S20" s="427"/>
      <c r="T20" s="427"/>
      <c r="U20" s="193"/>
      <c r="V20" s="194">
        <f t="shared" si="27"/>
        <v>0</v>
      </c>
      <c r="W20" s="193"/>
      <c r="X20" s="194">
        <f t="shared" si="28"/>
        <v>0</v>
      </c>
      <c r="Y20" s="193"/>
      <c r="Z20" s="194">
        <f t="shared" si="29"/>
        <v>0</v>
      </c>
      <c r="AA20" s="193"/>
      <c r="AB20" s="194">
        <f t="shared" si="30"/>
        <v>0</v>
      </c>
      <c r="AC20" s="193"/>
      <c r="AD20" s="194">
        <f t="shared" si="31"/>
        <v>0</v>
      </c>
      <c r="AE20" s="193"/>
      <c r="AF20" s="194">
        <f t="shared" si="32"/>
        <v>0</v>
      </c>
      <c r="AG20" s="193"/>
      <c r="AH20" s="194">
        <f t="shared" si="33"/>
        <v>0</v>
      </c>
      <c r="AI20" s="195">
        <f t="shared" si="0"/>
        <v>0</v>
      </c>
      <c r="AJ20" s="195" t="str">
        <f t="shared" ref="AJ20:AJ21" si="37">IF(AI20&gt;=96,"Fuerte",IF(AI20&gt;=86,"Moderado",IF(AI20&gt;=1,"Débil","")))</f>
        <v/>
      </c>
      <c r="AK20" s="196"/>
      <c r="AL20" s="195" t="str">
        <f t="shared" si="34"/>
        <v/>
      </c>
      <c r="AM20" s="195" t="str">
        <f t="shared" si="35"/>
        <v/>
      </c>
      <c r="AN20" s="195" t="str">
        <f>IFERROR(VLOOKUP(AM20,[2]FORMULAS!$B$70:$D$78,3,FALSE),"")</f>
        <v/>
      </c>
      <c r="AO20" s="195" t="str">
        <f t="shared" si="36"/>
        <v/>
      </c>
      <c r="AP20" s="431"/>
      <c r="AQ20" s="431"/>
      <c r="AR20" s="432"/>
      <c r="AS20" s="432"/>
      <c r="AT20" s="431"/>
      <c r="AU20" s="431"/>
      <c r="AV20" s="431"/>
      <c r="AW20" s="426"/>
      <c r="AX20" s="426"/>
      <c r="AY20" s="433"/>
      <c r="AZ20" s="463"/>
      <c r="BA20" s="429"/>
      <c r="BB20" s="205"/>
      <c r="BC20" s="204"/>
      <c r="BD20" s="204"/>
      <c r="BE20" s="199"/>
      <c r="BF20" s="442"/>
      <c r="BG20" s="448"/>
      <c r="BH20" s="451"/>
      <c r="BI20" s="451"/>
      <c r="BJ20" s="468"/>
    </row>
    <row r="21" spans="2:62" s="200" customFormat="1" ht="19.5" customHeight="1" thickBot="1" x14ac:dyDescent="0.3">
      <c r="B21" s="426"/>
      <c r="C21" s="426"/>
      <c r="D21" s="427"/>
      <c r="E21" s="427"/>
      <c r="F21" s="426"/>
      <c r="G21" s="426"/>
      <c r="H21" s="466"/>
      <c r="I21" s="428"/>
      <c r="J21" s="462"/>
      <c r="K21" s="202"/>
      <c r="L21" s="427"/>
      <c r="M21" s="433"/>
      <c r="N21" s="426"/>
      <c r="O21" s="426"/>
      <c r="P21" s="433"/>
      <c r="Q21" s="429"/>
      <c r="R21" s="429"/>
      <c r="S21" s="427"/>
      <c r="T21" s="427"/>
      <c r="U21" s="193"/>
      <c r="V21" s="194">
        <f t="shared" si="27"/>
        <v>0</v>
      </c>
      <c r="W21" s="193"/>
      <c r="X21" s="194">
        <f t="shared" si="28"/>
        <v>0</v>
      </c>
      <c r="Y21" s="193"/>
      <c r="Z21" s="194">
        <f t="shared" si="29"/>
        <v>0</v>
      </c>
      <c r="AA21" s="193"/>
      <c r="AB21" s="194">
        <f t="shared" si="30"/>
        <v>0</v>
      </c>
      <c r="AC21" s="193"/>
      <c r="AD21" s="194">
        <f t="shared" si="31"/>
        <v>0</v>
      </c>
      <c r="AE21" s="193"/>
      <c r="AF21" s="194">
        <f t="shared" si="32"/>
        <v>0</v>
      </c>
      <c r="AG21" s="193"/>
      <c r="AH21" s="194">
        <f t="shared" si="33"/>
        <v>0</v>
      </c>
      <c r="AI21" s="195">
        <f t="shared" si="0"/>
        <v>0</v>
      </c>
      <c r="AJ21" s="195" t="str">
        <f t="shared" si="37"/>
        <v/>
      </c>
      <c r="AK21" s="196"/>
      <c r="AL21" s="195" t="str">
        <f t="shared" si="34"/>
        <v/>
      </c>
      <c r="AM21" s="195" t="str">
        <f t="shared" si="35"/>
        <v/>
      </c>
      <c r="AN21" s="195" t="str">
        <f>IFERROR(VLOOKUP(AM21,[2]FORMULAS!$B$70:$D$78,3,FALSE),"")</f>
        <v/>
      </c>
      <c r="AO21" s="195" t="str">
        <f t="shared" si="36"/>
        <v/>
      </c>
      <c r="AP21" s="431"/>
      <c r="AQ21" s="431"/>
      <c r="AR21" s="432"/>
      <c r="AS21" s="432"/>
      <c r="AT21" s="431"/>
      <c r="AU21" s="431"/>
      <c r="AV21" s="431"/>
      <c r="AW21" s="426"/>
      <c r="AX21" s="426"/>
      <c r="AY21" s="433"/>
      <c r="AZ21" s="463"/>
      <c r="BA21" s="429"/>
      <c r="BB21" s="203"/>
      <c r="BC21" s="204"/>
      <c r="BD21" s="204"/>
      <c r="BE21" s="205"/>
      <c r="BF21" s="442"/>
      <c r="BG21" s="449"/>
      <c r="BH21" s="452"/>
      <c r="BI21" s="452"/>
      <c r="BJ21" s="469"/>
    </row>
    <row r="22" spans="2:62" s="200" customFormat="1" ht="144" customHeight="1" x14ac:dyDescent="0.25">
      <c r="B22" s="426" t="s">
        <v>223</v>
      </c>
      <c r="C22" s="426">
        <v>4</v>
      </c>
      <c r="D22" s="427" t="s">
        <v>286</v>
      </c>
      <c r="E22" s="427" t="s">
        <v>287</v>
      </c>
      <c r="F22" s="426" t="s">
        <v>225</v>
      </c>
      <c r="G22" s="426" t="s">
        <v>226</v>
      </c>
      <c r="H22" s="427" t="s">
        <v>227</v>
      </c>
      <c r="I22" s="428"/>
      <c r="J22" s="428"/>
      <c r="K22" s="192" t="s">
        <v>288</v>
      </c>
      <c r="L22" s="427" t="s">
        <v>289</v>
      </c>
      <c r="M22" s="433" t="str">
        <f t="shared" ref="M22" si="38">IF(F22="gestion","impacto",IF(F22="corrupcion","impactocorrupcion",IF(F22="seguridad_de_la_informacion","impacto","")))</f>
        <v>impacto</v>
      </c>
      <c r="N22" s="426" t="s">
        <v>237</v>
      </c>
      <c r="O22" s="426" t="s">
        <v>274</v>
      </c>
      <c r="P22" s="433" t="str">
        <f t="shared" ref="P22" si="39">N22&amp;O22</f>
        <v>ImprobableMenor</v>
      </c>
      <c r="Q22" s="429" t="str">
        <f>IFERROR(VLOOKUP(P22,[2]FORMULAS!$B$38:$C$62,2,FALSE),"")</f>
        <v>Riesgo bajo</v>
      </c>
      <c r="R22" s="429" t="s">
        <v>275</v>
      </c>
      <c r="S22" s="440" t="s">
        <v>290</v>
      </c>
      <c r="T22" s="440"/>
      <c r="U22" s="193" t="s">
        <v>103</v>
      </c>
      <c r="V22" s="194">
        <f>IF(U22="Asignado",15,0)</f>
        <v>15</v>
      </c>
      <c r="W22" s="193" t="s">
        <v>104</v>
      </c>
      <c r="X22" s="194">
        <f>IF(W22="Adecuado",15,0)</f>
        <v>15</v>
      </c>
      <c r="Y22" s="193" t="s">
        <v>105</v>
      </c>
      <c r="Z22" s="194">
        <f>IF(Y22="Oportuna",15,0)</f>
        <v>15</v>
      </c>
      <c r="AA22" s="193" t="s">
        <v>106</v>
      </c>
      <c r="AB22" s="194">
        <f>IF(AA22="Prevenir",15,IF(AA22="Detectar",10,0))</f>
        <v>15</v>
      </c>
      <c r="AC22" s="193" t="s">
        <v>109</v>
      </c>
      <c r="AD22" s="194">
        <f>IF(AC22="Confiable",15,0)</f>
        <v>15</v>
      </c>
      <c r="AE22" s="193" t="s">
        <v>107</v>
      </c>
      <c r="AF22" s="194">
        <f>IF(AE22="Se investigan y resuelven oportunamente",15,0)</f>
        <v>15</v>
      </c>
      <c r="AG22" s="193" t="s">
        <v>108</v>
      </c>
      <c r="AH22" s="194">
        <f>IF(AG22="Completa",10,IF(AG22="incompleta",5,0))</f>
        <v>10</v>
      </c>
      <c r="AI22" s="195">
        <f t="shared" si="0"/>
        <v>100</v>
      </c>
      <c r="AJ22" s="195" t="str">
        <f>IF(AI22&gt;=96,"Fuerte",IF(AI22&gt;=86,"Moderado",IF(AI22&gt;=1,"Débil","")))</f>
        <v>Fuerte</v>
      </c>
      <c r="AK22" s="196" t="s">
        <v>234</v>
      </c>
      <c r="AL22" s="195" t="str">
        <f>IF(AK22="Siempre se ejecuta","Fuerte",IF(AK22="Algunas veces","Moderado",IF(AK22="no se ejecuta","Débil","")))</f>
        <v>Fuerte</v>
      </c>
      <c r="AM22" s="195" t="str">
        <f>AJ22&amp;AL22</f>
        <v>FuerteFuerte</v>
      </c>
      <c r="AN22" s="195" t="str">
        <f>IFERROR(VLOOKUP(AM22,[2]FORMULAS!$B$70:$D$78,3,FALSE),"")</f>
        <v>Fuerte</v>
      </c>
      <c r="AO22" s="195">
        <f>IF(AN22="fuerte",100,IF(AN22="Moderado",50,IF(AN22="débil",0,"")))</f>
        <v>100</v>
      </c>
      <c r="AP22" s="431">
        <f>IFERROR(AVERAGE(AO22:AO24),0)</f>
        <v>75</v>
      </c>
      <c r="AQ22" s="431" t="str">
        <f>IF(AP22&gt;=100,"Fuerte",IF(AP22&gt;=50,"Moderado",IF(AP22&gt;=1,"Débil","")))</f>
        <v>Moderado</v>
      </c>
      <c r="AR22" s="432" t="s">
        <v>235</v>
      </c>
      <c r="AS22" s="432" t="s">
        <v>236</v>
      </c>
      <c r="AT22" s="431" t="str">
        <f>+AQ22&amp;AR22&amp;AS22</f>
        <v>ModeradoDirectamenteIndirectamente</v>
      </c>
      <c r="AU22" s="431">
        <f>IFERROR(VLOOKUP(AT22,[2]FORMULAS!$B$95:$D$102,2,FALSE),0)</f>
        <v>1</v>
      </c>
      <c r="AV22" s="431">
        <f>IFERROR(VLOOKUP(AT22,[2]FORMULAS!$B$95:$D$102,3,FALSE),0)</f>
        <v>0</v>
      </c>
      <c r="AW22" s="426" t="s">
        <v>253</v>
      </c>
      <c r="AX22" s="426" t="s">
        <v>274</v>
      </c>
      <c r="AY22" s="433" t="str">
        <f>AW22&amp;AX22</f>
        <v>Rara vezMenor</v>
      </c>
      <c r="AZ22" s="463" t="str">
        <f>IFERROR(VLOOKUP(AY22,[2]FORMULAS!$B$38:$C$62,2,FALSE),"")</f>
        <v>Riesgo bajo</v>
      </c>
      <c r="BA22" s="429" t="s">
        <v>232</v>
      </c>
      <c r="BB22" s="208"/>
      <c r="BC22" s="209"/>
      <c r="BD22" s="209"/>
      <c r="BE22" s="210"/>
      <c r="BF22" s="442"/>
      <c r="BG22" s="453" t="s">
        <v>291</v>
      </c>
      <c r="BH22" s="453" t="s">
        <v>292</v>
      </c>
      <c r="BI22" s="453" t="s">
        <v>260</v>
      </c>
      <c r="BJ22" s="453" t="s">
        <v>293</v>
      </c>
    </row>
    <row r="23" spans="2:62" s="200" customFormat="1" ht="103.5" customHeight="1" x14ac:dyDescent="0.25">
      <c r="B23" s="426"/>
      <c r="C23" s="426"/>
      <c r="D23" s="427"/>
      <c r="E23" s="427"/>
      <c r="F23" s="426"/>
      <c r="G23" s="426"/>
      <c r="H23" s="427"/>
      <c r="I23" s="428"/>
      <c r="J23" s="428"/>
      <c r="K23" s="192" t="s">
        <v>294</v>
      </c>
      <c r="L23" s="427"/>
      <c r="M23" s="433"/>
      <c r="N23" s="426"/>
      <c r="O23" s="426"/>
      <c r="P23" s="433"/>
      <c r="Q23" s="429"/>
      <c r="R23" s="429"/>
      <c r="S23" s="440" t="s">
        <v>295</v>
      </c>
      <c r="T23" s="440"/>
      <c r="U23" s="193" t="s">
        <v>103</v>
      </c>
      <c r="V23" s="194">
        <f t="shared" ref="V23:V24" si="40">IF(U23="Asignado",15,0)</f>
        <v>15</v>
      </c>
      <c r="W23" s="193" t="s">
        <v>104</v>
      </c>
      <c r="X23" s="194">
        <f t="shared" ref="X23:X24" si="41">IF(W23="Adecuado",15,0)</f>
        <v>15</v>
      </c>
      <c r="Y23" s="193" t="s">
        <v>105</v>
      </c>
      <c r="Z23" s="194">
        <f t="shared" ref="Z23:Z24" si="42">IF(Y23="Oportuna",15,0)</f>
        <v>15</v>
      </c>
      <c r="AA23" s="193" t="s">
        <v>114</v>
      </c>
      <c r="AB23" s="194">
        <f t="shared" ref="AB23:AB24" si="43">IF(AA23="Prevenir",15,IF(AA23="Detectar",10,0))</f>
        <v>10</v>
      </c>
      <c r="AC23" s="193" t="s">
        <v>109</v>
      </c>
      <c r="AD23" s="194">
        <f t="shared" ref="AD23:AD24" si="44">IF(AC23="Confiable",15,0)</f>
        <v>15</v>
      </c>
      <c r="AE23" s="193" t="s">
        <v>107</v>
      </c>
      <c r="AF23" s="194">
        <f t="shared" ref="AF23:AF24" si="45">IF(AE23="Se investigan y resuelven oportunamente",15,0)</f>
        <v>15</v>
      </c>
      <c r="AG23" s="193" t="s">
        <v>108</v>
      </c>
      <c r="AH23" s="194">
        <f t="shared" ref="AH23:AH24" si="46">IF(AG23="Completa",10,IF(AG23="incompleta",5,0))</f>
        <v>10</v>
      </c>
      <c r="AI23" s="195">
        <f t="shared" si="0"/>
        <v>95</v>
      </c>
      <c r="AJ23" s="195" t="str">
        <f t="shared" ref="AJ23:AJ24" si="47">IF(AI23&gt;=96,"Fuerte",IF(AI23&gt;=86,"Moderado",IF(AI23&gt;=1,"Débil","")))</f>
        <v>Moderado</v>
      </c>
      <c r="AK23" s="196" t="s">
        <v>234</v>
      </c>
      <c r="AL23" s="195" t="str">
        <f t="shared" ref="AL23:AL24" si="48">IF(AK23="Siempre se ejecuta","Fuerte",IF(AK23="Algunas veces","Moderado",IF(AK23="no se ejecuta","Débil","")))</f>
        <v>Fuerte</v>
      </c>
      <c r="AM23" s="195" t="str">
        <f t="shared" ref="AM23:AM24" si="49">AJ23&amp;AL23</f>
        <v>ModeradoFuerte</v>
      </c>
      <c r="AN23" s="195" t="str">
        <f>IFERROR(VLOOKUP(AM23,[2]FORMULAS!$B$70:$D$78,3,FALSE),"")</f>
        <v>Moderado</v>
      </c>
      <c r="AO23" s="195">
        <f t="shared" ref="AO23:AO24" si="50">IF(AN23="fuerte",100,IF(AN23="Moderado",50,IF(AN23="débil",0,"")))</f>
        <v>50</v>
      </c>
      <c r="AP23" s="431"/>
      <c r="AQ23" s="431"/>
      <c r="AR23" s="432"/>
      <c r="AS23" s="432"/>
      <c r="AT23" s="431"/>
      <c r="AU23" s="431"/>
      <c r="AV23" s="431"/>
      <c r="AW23" s="426"/>
      <c r="AX23" s="426"/>
      <c r="AY23" s="433"/>
      <c r="AZ23" s="463"/>
      <c r="BA23" s="429"/>
      <c r="BB23" s="208"/>
      <c r="BC23" s="209"/>
      <c r="BD23" s="209"/>
      <c r="BE23" s="210"/>
      <c r="BF23" s="442"/>
      <c r="BG23" s="454"/>
      <c r="BH23" s="454"/>
      <c r="BI23" s="454"/>
      <c r="BJ23" s="454"/>
    </row>
    <row r="24" spans="2:62" s="200" customFormat="1" ht="19.5" customHeight="1" x14ac:dyDescent="0.25">
      <c r="B24" s="426"/>
      <c r="C24" s="426"/>
      <c r="D24" s="427"/>
      <c r="E24" s="427"/>
      <c r="F24" s="426"/>
      <c r="G24" s="426"/>
      <c r="H24" s="427"/>
      <c r="I24" s="428"/>
      <c r="J24" s="428"/>
      <c r="K24" s="202"/>
      <c r="L24" s="427"/>
      <c r="M24" s="433"/>
      <c r="N24" s="426"/>
      <c r="O24" s="426"/>
      <c r="P24" s="433"/>
      <c r="Q24" s="429"/>
      <c r="R24" s="429"/>
      <c r="S24" s="427"/>
      <c r="T24" s="427"/>
      <c r="U24" s="193"/>
      <c r="V24" s="194">
        <f t="shared" si="40"/>
        <v>0</v>
      </c>
      <c r="W24" s="193"/>
      <c r="X24" s="194">
        <f t="shared" si="41"/>
        <v>0</v>
      </c>
      <c r="Y24" s="193"/>
      <c r="Z24" s="194">
        <f t="shared" si="42"/>
        <v>0</v>
      </c>
      <c r="AA24" s="193"/>
      <c r="AB24" s="194">
        <f t="shared" si="43"/>
        <v>0</v>
      </c>
      <c r="AC24" s="193"/>
      <c r="AD24" s="194">
        <f t="shared" si="44"/>
        <v>0</v>
      </c>
      <c r="AE24" s="193"/>
      <c r="AF24" s="194">
        <f t="shared" si="45"/>
        <v>0</v>
      </c>
      <c r="AG24" s="193"/>
      <c r="AH24" s="194">
        <f t="shared" si="46"/>
        <v>0</v>
      </c>
      <c r="AI24" s="195">
        <f t="shared" si="0"/>
        <v>0</v>
      </c>
      <c r="AJ24" s="195" t="str">
        <f t="shared" si="47"/>
        <v/>
      </c>
      <c r="AK24" s="196"/>
      <c r="AL24" s="195" t="str">
        <f t="shared" si="48"/>
        <v/>
      </c>
      <c r="AM24" s="195" t="str">
        <f t="shared" si="49"/>
        <v/>
      </c>
      <c r="AN24" s="195" t="str">
        <f>IFERROR(VLOOKUP(AM24,[2]FORMULAS!$B$70:$D$78,3,FALSE),"")</f>
        <v/>
      </c>
      <c r="AO24" s="195" t="str">
        <f t="shared" si="50"/>
        <v/>
      </c>
      <c r="AP24" s="431"/>
      <c r="AQ24" s="431"/>
      <c r="AR24" s="432"/>
      <c r="AS24" s="432"/>
      <c r="AT24" s="431"/>
      <c r="AU24" s="431"/>
      <c r="AV24" s="431"/>
      <c r="AW24" s="426"/>
      <c r="AX24" s="426"/>
      <c r="AY24" s="433"/>
      <c r="AZ24" s="463"/>
      <c r="BA24" s="429"/>
      <c r="BB24" s="211"/>
      <c r="BC24" s="209"/>
      <c r="BD24" s="209"/>
      <c r="BE24" s="208"/>
      <c r="BF24" s="442"/>
      <c r="BG24" s="455"/>
      <c r="BH24" s="455"/>
      <c r="BI24" s="455"/>
      <c r="BJ24" s="455"/>
    </row>
    <row r="25" spans="2:62" s="200" customFormat="1" ht="19.5" customHeight="1" x14ac:dyDescent="0.25">
      <c r="B25" s="426"/>
      <c r="C25" s="426"/>
      <c r="D25" s="427"/>
      <c r="E25" s="427"/>
      <c r="F25" s="426"/>
      <c r="G25" s="426"/>
      <c r="H25" s="427"/>
      <c r="I25" s="428"/>
      <c r="J25" s="428"/>
      <c r="K25" s="202"/>
      <c r="L25" s="202"/>
      <c r="M25" s="433" t="str">
        <f t="shared" ref="M25" si="51">IF(F25="gestion","impacto",IF(F25="corrupcion","impactocorrupcion",IF(F25="seguridad_de_la_informacion","impacto","")))</f>
        <v/>
      </c>
      <c r="N25" s="426"/>
      <c r="O25" s="426"/>
      <c r="P25" s="433" t="str">
        <f t="shared" ref="P25" si="52">N25&amp;O25</f>
        <v/>
      </c>
      <c r="Q25" s="429" t="str">
        <f>IFERROR(VLOOKUP(P25,[2]FORMULAS!$B$38:$C$62,2,FALSE),"")</f>
        <v/>
      </c>
      <c r="R25" s="429"/>
      <c r="S25" s="427"/>
      <c r="T25" s="427"/>
      <c r="U25" s="193"/>
      <c r="V25" s="194">
        <f>IF(U25="Asignado",15,0)</f>
        <v>0</v>
      </c>
      <c r="W25" s="193"/>
      <c r="X25" s="194">
        <f>IF(W25="Adecuado",15,0)</f>
        <v>0</v>
      </c>
      <c r="Y25" s="193"/>
      <c r="Z25" s="194">
        <f>IF(Y25="Oportuna",15,0)</f>
        <v>0</v>
      </c>
      <c r="AA25" s="193"/>
      <c r="AB25" s="194">
        <f>IF(AA25="Prevenir",15,IF(AA25="Detectar",10,0))</f>
        <v>0</v>
      </c>
      <c r="AC25" s="193"/>
      <c r="AD25" s="194">
        <f>IF(AC25="Confiable",15,0)</f>
        <v>0</v>
      </c>
      <c r="AE25" s="193"/>
      <c r="AF25" s="194">
        <f>IF(AE25="Se investigan y resuelven oportunamente",15,0)</f>
        <v>0</v>
      </c>
      <c r="AG25" s="193"/>
      <c r="AH25" s="194">
        <f>IF(AG25="Completa",10,IF(AG25="incompleta",5,0))</f>
        <v>0</v>
      </c>
      <c r="AI25" s="195">
        <f t="shared" si="0"/>
        <v>0</v>
      </c>
      <c r="AJ25" s="195" t="str">
        <f>IF(AI25&gt;=96,"Fuerte",IF(AI25&gt;=86,"Moderado",IF(AI25&gt;=1,"Débil","")))</f>
        <v/>
      </c>
      <c r="AK25" s="196"/>
      <c r="AL25" s="195" t="str">
        <f>IF(AK25="Siempre se ejecuta","Fuerte",IF(AK25="Algunas veces","Moderado",IF(AK25="no se ejecuta","Débil","")))</f>
        <v/>
      </c>
      <c r="AM25" s="195" t="str">
        <f>AJ25&amp;AL25</f>
        <v/>
      </c>
      <c r="AN25" s="195" t="str">
        <f>IFERROR(VLOOKUP(AM25,[2]FORMULAS!$B$70:$D$78,3,FALSE),"")</f>
        <v/>
      </c>
      <c r="AO25" s="195" t="str">
        <f>IF(AN25="fuerte",100,IF(AN25="Moderado",50,IF(AN25="débil",0,"")))</f>
        <v/>
      </c>
      <c r="AP25" s="431">
        <f>IFERROR(AVERAGE(AO25:AO28),0)</f>
        <v>0</v>
      </c>
      <c r="AQ25" s="431" t="str">
        <f>IF(AP25&gt;=100,"Fuerte",IF(AP25&gt;=50,"Moderado",IF(AP25&gt;=1,"Débil","")))</f>
        <v/>
      </c>
      <c r="AR25" s="432"/>
      <c r="AS25" s="432"/>
      <c r="AT25" s="431" t="str">
        <f>+AQ25&amp;AR25&amp;AS25</f>
        <v/>
      </c>
      <c r="AU25" s="431">
        <f>IFERROR(VLOOKUP(AT25,[2]FORMULAS!$B$95:$D$102,2,FALSE),0)</f>
        <v>0</v>
      </c>
      <c r="AV25" s="431">
        <f>IFERROR(VLOOKUP(AT25,[2]FORMULAS!$B$95:$D$102,3,FALSE),0)</f>
        <v>0</v>
      </c>
      <c r="AW25" s="426"/>
      <c r="AX25" s="426"/>
      <c r="AY25" s="433" t="str">
        <f>AW25&amp;AX25</f>
        <v/>
      </c>
      <c r="AZ25" s="463" t="str">
        <f>IFERROR(VLOOKUP(AY25,[2]FORMULAS!$B$38:$C$62,2,FALSE),"")</f>
        <v/>
      </c>
      <c r="BA25" s="429"/>
      <c r="BB25" s="208"/>
      <c r="BC25" s="209"/>
      <c r="BD25" s="209"/>
      <c r="BE25" s="210"/>
      <c r="BF25" s="442"/>
      <c r="BG25" s="212"/>
      <c r="BH25" s="209"/>
      <c r="BI25" s="209"/>
      <c r="BJ25" s="213"/>
    </row>
    <row r="26" spans="2:62" s="200" customFormat="1" ht="19.5" customHeight="1" x14ac:dyDescent="0.25">
      <c r="B26" s="426"/>
      <c r="C26" s="426"/>
      <c r="D26" s="427"/>
      <c r="E26" s="427"/>
      <c r="F26" s="426"/>
      <c r="G26" s="426"/>
      <c r="H26" s="427"/>
      <c r="I26" s="428"/>
      <c r="J26" s="428"/>
      <c r="K26" s="202"/>
      <c r="L26" s="202"/>
      <c r="M26" s="433"/>
      <c r="N26" s="426"/>
      <c r="O26" s="426"/>
      <c r="P26" s="433"/>
      <c r="Q26" s="429"/>
      <c r="R26" s="429"/>
      <c r="S26" s="427"/>
      <c r="T26" s="427"/>
      <c r="U26" s="193"/>
      <c r="V26" s="194">
        <f t="shared" ref="V26:V28" si="53">IF(U26="Asignado",15,0)</f>
        <v>0</v>
      </c>
      <c r="W26" s="193"/>
      <c r="X26" s="194">
        <f t="shared" ref="X26:X28" si="54">IF(W26="Adecuado",15,0)</f>
        <v>0</v>
      </c>
      <c r="Y26" s="193"/>
      <c r="Z26" s="194">
        <f t="shared" ref="Z26:Z28" si="55">IF(Y26="Oportuna",15,0)</f>
        <v>0</v>
      </c>
      <c r="AA26" s="193"/>
      <c r="AB26" s="194">
        <f t="shared" ref="AB26:AB28" si="56">IF(AA26="Prevenir",15,IF(AA26="Detectar",10,0))</f>
        <v>0</v>
      </c>
      <c r="AC26" s="193"/>
      <c r="AD26" s="194">
        <f t="shared" ref="AD26:AD28" si="57">IF(AC26="Confiable",15,0)</f>
        <v>0</v>
      </c>
      <c r="AE26" s="193"/>
      <c r="AF26" s="194">
        <f t="shared" ref="AF26:AF28" si="58">IF(AE26="Se investigan y resuelven oportunamente",15,0)</f>
        <v>0</v>
      </c>
      <c r="AG26" s="193"/>
      <c r="AH26" s="194">
        <f t="shared" ref="AH26:AH28" si="59">IF(AG26="Completa",10,IF(AG26="incompleta",5,0))</f>
        <v>0</v>
      </c>
      <c r="AI26" s="195">
        <f t="shared" si="0"/>
        <v>0</v>
      </c>
      <c r="AJ26" s="195" t="str">
        <f>IF(AI26&gt;=96,"Fuerte",IF(AI26&gt;=86,"Moderado",IF(AI26&gt;=1,"Débil","")))</f>
        <v/>
      </c>
      <c r="AK26" s="196"/>
      <c r="AL26" s="195" t="str">
        <f t="shared" ref="AL26:AL28" si="60">IF(AK26="Siempre se ejecuta","Fuerte",IF(AK26="Algunas veces","Moderado",IF(AK26="no se ejecuta","Débil","")))</f>
        <v/>
      </c>
      <c r="AM26" s="195" t="str">
        <f t="shared" ref="AM26:AM28" si="61">AJ26&amp;AL26</f>
        <v/>
      </c>
      <c r="AN26" s="195" t="str">
        <f>IFERROR(VLOOKUP(AM26,[2]FORMULAS!$B$70:$D$78,3,FALSE),"")</f>
        <v/>
      </c>
      <c r="AO26" s="195" t="str">
        <f t="shared" ref="AO26:AO28" si="62">IF(AN26="fuerte",100,IF(AN26="Moderado",50,IF(AN26="débil",0,"")))</f>
        <v/>
      </c>
      <c r="AP26" s="431"/>
      <c r="AQ26" s="431"/>
      <c r="AR26" s="432"/>
      <c r="AS26" s="432"/>
      <c r="AT26" s="431"/>
      <c r="AU26" s="431"/>
      <c r="AV26" s="431"/>
      <c r="AW26" s="426"/>
      <c r="AX26" s="426"/>
      <c r="AY26" s="433"/>
      <c r="AZ26" s="463"/>
      <c r="BA26" s="429"/>
      <c r="BB26" s="208"/>
      <c r="BC26" s="209"/>
      <c r="BD26" s="209"/>
      <c r="BE26" s="210"/>
      <c r="BF26" s="442"/>
      <c r="BG26" s="212"/>
      <c r="BH26" s="209"/>
      <c r="BI26" s="209"/>
      <c r="BJ26" s="213"/>
    </row>
    <row r="27" spans="2:62" s="200" customFormat="1" ht="19.5" customHeight="1" x14ac:dyDescent="0.25">
      <c r="B27" s="426"/>
      <c r="C27" s="426"/>
      <c r="D27" s="427"/>
      <c r="E27" s="427"/>
      <c r="F27" s="426"/>
      <c r="G27" s="426"/>
      <c r="H27" s="427"/>
      <c r="I27" s="428"/>
      <c r="J27" s="428"/>
      <c r="K27" s="202"/>
      <c r="L27" s="202"/>
      <c r="M27" s="433"/>
      <c r="N27" s="426"/>
      <c r="O27" s="426"/>
      <c r="P27" s="433"/>
      <c r="Q27" s="429"/>
      <c r="R27" s="429"/>
      <c r="S27" s="427"/>
      <c r="T27" s="427"/>
      <c r="U27" s="193"/>
      <c r="V27" s="194">
        <f t="shared" si="53"/>
        <v>0</v>
      </c>
      <c r="W27" s="193"/>
      <c r="X27" s="194">
        <f t="shared" si="54"/>
        <v>0</v>
      </c>
      <c r="Y27" s="193"/>
      <c r="Z27" s="194">
        <f t="shared" si="55"/>
        <v>0</v>
      </c>
      <c r="AA27" s="193"/>
      <c r="AB27" s="194">
        <f t="shared" si="56"/>
        <v>0</v>
      </c>
      <c r="AC27" s="193"/>
      <c r="AD27" s="194">
        <f t="shared" si="57"/>
        <v>0</v>
      </c>
      <c r="AE27" s="193"/>
      <c r="AF27" s="194">
        <f t="shared" si="58"/>
        <v>0</v>
      </c>
      <c r="AG27" s="193"/>
      <c r="AH27" s="194">
        <f t="shared" si="59"/>
        <v>0</v>
      </c>
      <c r="AI27" s="195">
        <f t="shared" si="0"/>
        <v>0</v>
      </c>
      <c r="AJ27" s="195" t="str">
        <f t="shared" ref="AJ27:AJ28" si="63">IF(AI27&gt;=96,"Fuerte",IF(AI27&gt;=86,"Moderado",IF(AI27&gt;=1,"Débil","")))</f>
        <v/>
      </c>
      <c r="AK27" s="196"/>
      <c r="AL27" s="195" t="str">
        <f t="shared" si="60"/>
        <v/>
      </c>
      <c r="AM27" s="195" t="str">
        <f t="shared" si="61"/>
        <v/>
      </c>
      <c r="AN27" s="195" t="str">
        <f>IFERROR(VLOOKUP(AM27,[2]FORMULAS!$B$70:$D$78,3,FALSE),"")</f>
        <v/>
      </c>
      <c r="AO27" s="195" t="str">
        <f t="shared" si="62"/>
        <v/>
      </c>
      <c r="AP27" s="431"/>
      <c r="AQ27" s="431"/>
      <c r="AR27" s="432"/>
      <c r="AS27" s="432"/>
      <c r="AT27" s="431"/>
      <c r="AU27" s="431"/>
      <c r="AV27" s="431"/>
      <c r="AW27" s="426"/>
      <c r="AX27" s="426"/>
      <c r="AY27" s="433"/>
      <c r="AZ27" s="463"/>
      <c r="BA27" s="429"/>
      <c r="BB27" s="208"/>
      <c r="BC27" s="209"/>
      <c r="BD27" s="209"/>
      <c r="BE27" s="210"/>
      <c r="BF27" s="442"/>
      <c r="BG27" s="212"/>
      <c r="BH27" s="209"/>
      <c r="BI27" s="209"/>
      <c r="BJ27" s="213"/>
    </row>
    <row r="28" spans="2:62" s="200" customFormat="1" ht="19.5" customHeight="1" x14ac:dyDescent="0.25">
      <c r="B28" s="426"/>
      <c r="C28" s="426"/>
      <c r="D28" s="427"/>
      <c r="E28" s="427"/>
      <c r="F28" s="426"/>
      <c r="G28" s="426"/>
      <c r="H28" s="427"/>
      <c r="I28" s="428"/>
      <c r="J28" s="428"/>
      <c r="K28" s="202"/>
      <c r="L28" s="202"/>
      <c r="M28" s="433"/>
      <c r="N28" s="426"/>
      <c r="O28" s="426"/>
      <c r="P28" s="433"/>
      <c r="Q28" s="429"/>
      <c r="R28" s="429"/>
      <c r="S28" s="427"/>
      <c r="T28" s="427"/>
      <c r="U28" s="193"/>
      <c r="V28" s="194">
        <f t="shared" si="53"/>
        <v>0</v>
      </c>
      <c r="W28" s="193"/>
      <c r="X28" s="194">
        <f t="shared" si="54"/>
        <v>0</v>
      </c>
      <c r="Y28" s="193"/>
      <c r="Z28" s="194">
        <f t="shared" si="55"/>
        <v>0</v>
      </c>
      <c r="AA28" s="193"/>
      <c r="AB28" s="194">
        <f t="shared" si="56"/>
        <v>0</v>
      </c>
      <c r="AC28" s="193"/>
      <c r="AD28" s="194">
        <f t="shared" si="57"/>
        <v>0</v>
      </c>
      <c r="AE28" s="193"/>
      <c r="AF28" s="194">
        <f t="shared" si="58"/>
        <v>0</v>
      </c>
      <c r="AG28" s="193"/>
      <c r="AH28" s="194">
        <f t="shared" si="59"/>
        <v>0</v>
      </c>
      <c r="AI28" s="195">
        <f t="shared" si="0"/>
        <v>0</v>
      </c>
      <c r="AJ28" s="195" t="str">
        <f t="shared" si="63"/>
        <v/>
      </c>
      <c r="AK28" s="196"/>
      <c r="AL28" s="195" t="str">
        <f t="shared" si="60"/>
        <v/>
      </c>
      <c r="AM28" s="195" t="str">
        <f t="shared" si="61"/>
        <v/>
      </c>
      <c r="AN28" s="195" t="str">
        <f>IFERROR(VLOOKUP(AM28,[2]FORMULAS!$B$70:$D$78,3,FALSE),"")</f>
        <v/>
      </c>
      <c r="AO28" s="195" t="str">
        <f t="shared" si="62"/>
        <v/>
      </c>
      <c r="AP28" s="431"/>
      <c r="AQ28" s="431"/>
      <c r="AR28" s="432"/>
      <c r="AS28" s="432"/>
      <c r="AT28" s="431"/>
      <c r="AU28" s="431"/>
      <c r="AV28" s="431"/>
      <c r="AW28" s="426"/>
      <c r="AX28" s="426"/>
      <c r="AY28" s="433"/>
      <c r="AZ28" s="463"/>
      <c r="BA28" s="429"/>
      <c r="BB28" s="211"/>
      <c r="BC28" s="209"/>
      <c r="BD28" s="209"/>
      <c r="BE28" s="208"/>
      <c r="BF28" s="442"/>
      <c r="BG28" s="212"/>
      <c r="BH28" s="209"/>
      <c r="BI28" s="209"/>
      <c r="BJ28" s="213"/>
    </row>
    <row r="29" spans="2:62" s="200" customFormat="1" ht="19.5" customHeight="1" x14ac:dyDescent="0.25">
      <c r="B29" s="426"/>
      <c r="C29" s="426"/>
      <c r="D29" s="427"/>
      <c r="E29" s="427"/>
      <c r="F29" s="426"/>
      <c r="G29" s="426"/>
      <c r="H29" s="427"/>
      <c r="I29" s="428"/>
      <c r="J29" s="428"/>
      <c r="K29" s="202"/>
      <c r="L29" s="202"/>
      <c r="M29" s="433" t="str">
        <f t="shared" ref="M29" si="64">IF(F29="gestion","impacto",IF(F29="corrupcion","impactocorrupcion",IF(F29="seguridad_de_la_informacion","impacto","")))</f>
        <v/>
      </c>
      <c r="N29" s="426"/>
      <c r="O29" s="426"/>
      <c r="P29" s="433" t="str">
        <f t="shared" ref="P29" si="65">N29&amp;O29</f>
        <v/>
      </c>
      <c r="Q29" s="429" t="str">
        <f>IFERROR(VLOOKUP(P29,[2]FORMULAS!$B$38:$C$62,2,FALSE),"")</f>
        <v/>
      </c>
      <c r="R29" s="429"/>
      <c r="S29" s="427"/>
      <c r="T29" s="427"/>
      <c r="U29" s="193"/>
      <c r="V29" s="194">
        <f>IF(U29="Asignado",15,0)</f>
        <v>0</v>
      </c>
      <c r="W29" s="193"/>
      <c r="X29" s="194">
        <f>IF(W29="Adecuado",15,0)</f>
        <v>0</v>
      </c>
      <c r="Y29" s="193"/>
      <c r="Z29" s="194">
        <f>IF(Y29="Oportuna",15,0)</f>
        <v>0</v>
      </c>
      <c r="AA29" s="193"/>
      <c r="AB29" s="194">
        <f>IF(AA29="Prevenir",15,IF(AA29="Detectar",10,0))</f>
        <v>0</v>
      </c>
      <c r="AC29" s="193"/>
      <c r="AD29" s="194">
        <f>IF(AC29="Confiable",15,0)</f>
        <v>0</v>
      </c>
      <c r="AE29" s="193"/>
      <c r="AF29" s="194">
        <f>IF(AE29="Se investigan y resuelven oportunamente",15,0)</f>
        <v>0</v>
      </c>
      <c r="AG29" s="193"/>
      <c r="AH29" s="194">
        <f>IF(AG29="Completa",10,IF(AG29="incompleta",5,0))</f>
        <v>0</v>
      </c>
      <c r="AI29" s="195">
        <f t="shared" si="0"/>
        <v>0</v>
      </c>
      <c r="AJ29" s="195" t="str">
        <f>IF(AI29&gt;=96,"Fuerte",IF(AI29&gt;=86,"Moderado",IF(AI29&gt;=1,"Débil","")))</f>
        <v/>
      </c>
      <c r="AK29" s="196"/>
      <c r="AL29" s="195" t="str">
        <f>IF(AK29="Siempre se ejecuta","Fuerte",IF(AK29="Algunas veces","Moderado",IF(AK29="no se ejecuta","Débil","")))</f>
        <v/>
      </c>
      <c r="AM29" s="195" t="str">
        <f>AJ29&amp;AL29</f>
        <v/>
      </c>
      <c r="AN29" s="195" t="str">
        <f>IFERROR(VLOOKUP(AM29,[2]FORMULAS!$B$70:$D$78,3,FALSE),"")</f>
        <v/>
      </c>
      <c r="AO29" s="195" t="str">
        <f>IF(AN29="fuerte",100,IF(AN29="Moderado",50,IF(AN29="débil",0,"")))</f>
        <v/>
      </c>
      <c r="AP29" s="431">
        <f>IFERROR(AVERAGE(AO29:AO32),0)</f>
        <v>0</v>
      </c>
      <c r="AQ29" s="431" t="str">
        <f>IF(AP29&gt;=100,"Fuerte",IF(AP29&gt;=50,"Moderado",IF(AP29&gt;=1,"Débil","")))</f>
        <v/>
      </c>
      <c r="AR29" s="432"/>
      <c r="AS29" s="432"/>
      <c r="AT29" s="431" t="str">
        <f>+AQ29&amp;AR29&amp;AS29</f>
        <v/>
      </c>
      <c r="AU29" s="431">
        <f>IFERROR(VLOOKUP(AT29,[2]FORMULAS!$B$95:$D$102,2,FALSE),0)</f>
        <v>0</v>
      </c>
      <c r="AV29" s="431">
        <f>IFERROR(VLOOKUP(AT29,[2]FORMULAS!$B$95:$D$102,3,FALSE),0)</f>
        <v>0</v>
      </c>
      <c r="AW29" s="426"/>
      <c r="AX29" s="426"/>
      <c r="AY29" s="433" t="str">
        <f>AW29&amp;AX29</f>
        <v/>
      </c>
      <c r="AZ29" s="463" t="str">
        <f>IFERROR(VLOOKUP(AY29,[2]FORMULAS!$B$38:$C$62,2,FALSE),"")</f>
        <v/>
      </c>
      <c r="BA29" s="429"/>
      <c r="BB29" s="208"/>
      <c r="BC29" s="209"/>
      <c r="BD29" s="209"/>
      <c r="BE29" s="210"/>
      <c r="BF29" s="442"/>
      <c r="BG29" s="212"/>
      <c r="BH29" s="209"/>
      <c r="BI29" s="209"/>
      <c r="BJ29" s="213"/>
    </row>
    <row r="30" spans="2:62" s="200" customFormat="1" ht="19.5" customHeight="1" x14ac:dyDescent="0.25">
      <c r="B30" s="426"/>
      <c r="C30" s="426"/>
      <c r="D30" s="427"/>
      <c r="E30" s="427"/>
      <c r="F30" s="426"/>
      <c r="G30" s="426"/>
      <c r="H30" s="427"/>
      <c r="I30" s="428"/>
      <c r="J30" s="428"/>
      <c r="K30" s="202"/>
      <c r="L30" s="202"/>
      <c r="M30" s="433"/>
      <c r="N30" s="426"/>
      <c r="O30" s="426"/>
      <c r="P30" s="433"/>
      <c r="Q30" s="429"/>
      <c r="R30" s="429"/>
      <c r="S30" s="427"/>
      <c r="T30" s="427"/>
      <c r="U30" s="193"/>
      <c r="V30" s="194">
        <f t="shared" ref="V30:V32" si="66">IF(U30="Asignado",15,0)</f>
        <v>0</v>
      </c>
      <c r="W30" s="193"/>
      <c r="X30" s="194">
        <f t="shared" ref="X30:X32" si="67">IF(W30="Adecuado",15,0)</f>
        <v>0</v>
      </c>
      <c r="Y30" s="193"/>
      <c r="Z30" s="194">
        <f t="shared" ref="Z30:Z32" si="68">IF(Y30="Oportuna",15,0)</f>
        <v>0</v>
      </c>
      <c r="AA30" s="193"/>
      <c r="AB30" s="194">
        <f t="shared" ref="AB30:AB32" si="69">IF(AA30="Prevenir",15,IF(AA30="Detectar",10,0))</f>
        <v>0</v>
      </c>
      <c r="AC30" s="193"/>
      <c r="AD30" s="194">
        <f t="shared" ref="AD30:AD32" si="70">IF(AC30="Confiable",15,0)</f>
        <v>0</v>
      </c>
      <c r="AE30" s="193"/>
      <c r="AF30" s="194">
        <f t="shared" ref="AF30:AF32" si="71">IF(AE30="Se investigan y resuelven oportunamente",15,0)</f>
        <v>0</v>
      </c>
      <c r="AG30" s="193"/>
      <c r="AH30" s="194">
        <f t="shared" ref="AH30:AH32" si="72">IF(AG30="Completa",10,IF(AG30="incompleta",5,0))</f>
        <v>0</v>
      </c>
      <c r="AI30" s="195">
        <f t="shared" si="0"/>
        <v>0</v>
      </c>
      <c r="AJ30" s="195" t="str">
        <f>IF(AI30&gt;=96,"Fuerte",IF(AI30&gt;=86,"Moderado",IF(AI30&gt;=1,"Débil","")))</f>
        <v/>
      </c>
      <c r="AK30" s="196"/>
      <c r="AL30" s="195" t="str">
        <f t="shared" ref="AL30:AL32" si="73">IF(AK30="Siempre se ejecuta","Fuerte",IF(AK30="Algunas veces","Moderado",IF(AK30="no se ejecuta","Débil","")))</f>
        <v/>
      </c>
      <c r="AM30" s="195" t="str">
        <f t="shared" ref="AM30:AM32" si="74">AJ30&amp;AL30</f>
        <v/>
      </c>
      <c r="AN30" s="195" t="str">
        <f>IFERROR(VLOOKUP(AM30,[2]FORMULAS!$B$70:$D$78,3,FALSE),"")</f>
        <v/>
      </c>
      <c r="AO30" s="195" t="str">
        <f t="shared" ref="AO30:AO32" si="75">IF(AN30="fuerte",100,IF(AN30="Moderado",50,IF(AN30="débil",0,"")))</f>
        <v/>
      </c>
      <c r="AP30" s="431"/>
      <c r="AQ30" s="431"/>
      <c r="AR30" s="432"/>
      <c r="AS30" s="432"/>
      <c r="AT30" s="431"/>
      <c r="AU30" s="431"/>
      <c r="AV30" s="431"/>
      <c r="AW30" s="426"/>
      <c r="AX30" s="426"/>
      <c r="AY30" s="433"/>
      <c r="AZ30" s="463"/>
      <c r="BA30" s="429"/>
      <c r="BB30" s="208"/>
      <c r="BC30" s="209"/>
      <c r="BD30" s="209"/>
      <c r="BE30" s="210"/>
      <c r="BF30" s="442"/>
      <c r="BG30" s="212"/>
      <c r="BH30" s="209"/>
      <c r="BI30" s="209"/>
      <c r="BJ30" s="213"/>
    </row>
    <row r="31" spans="2:62" s="200" customFormat="1" ht="19.5" customHeight="1" x14ac:dyDescent="0.25">
      <c r="B31" s="426"/>
      <c r="C31" s="426"/>
      <c r="D31" s="427"/>
      <c r="E31" s="427"/>
      <c r="F31" s="426"/>
      <c r="G31" s="426"/>
      <c r="H31" s="427"/>
      <c r="I31" s="428"/>
      <c r="J31" s="428"/>
      <c r="K31" s="202"/>
      <c r="L31" s="202"/>
      <c r="M31" s="433"/>
      <c r="N31" s="426"/>
      <c r="O31" s="426"/>
      <c r="P31" s="433"/>
      <c r="Q31" s="429"/>
      <c r="R31" s="429"/>
      <c r="S31" s="427"/>
      <c r="T31" s="427"/>
      <c r="U31" s="193"/>
      <c r="V31" s="194">
        <f t="shared" si="66"/>
        <v>0</v>
      </c>
      <c r="W31" s="193"/>
      <c r="X31" s="194">
        <f t="shared" si="67"/>
        <v>0</v>
      </c>
      <c r="Y31" s="193"/>
      <c r="Z31" s="194">
        <f t="shared" si="68"/>
        <v>0</v>
      </c>
      <c r="AA31" s="193"/>
      <c r="AB31" s="194">
        <f t="shared" si="69"/>
        <v>0</v>
      </c>
      <c r="AC31" s="193"/>
      <c r="AD31" s="194">
        <f t="shared" si="70"/>
        <v>0</v>
      </c>
      <c r="AE31" s="193"/>
      <c r="AF31" s="194">
        <f t="shared" si="71"/>
        <v>0</v>
      </c>
      <c r="AG31" s="193"/>
      <c r="AH31" s="194">
        <f t="shared" si="72"/>
        <v>0</v>
      </c>
      <c r="AI31" s="195">
        <f t="shared" si="0"/>
        <v>0</v>
      </c>
      <c r="AJ31" s="195" t="str">
        <f t="shared" ref="AJ31:AJ32" si="76">IF(AI31&gt;=96,"Fuerte",IF(AI31&gt;=86,"Moderado",IF(AI31&gt;=1,"Débil","")))</f>
        <v/>
      </c>
      <c r="AK31" s="196"/>
      <c r="AL31" s="195" t="str">
        <f t="shared" si="73"/>
        <v/>
      </c>
      <c r="AM31" s="195" t="str">
        <f t="shared" si="74"/>
        <v/>
      </c>
      <c r="AN31" s="195" t="str">
        <f>IFERROR(VLOOKUP(AM31,[2]FORMULAS!$B$70:$D$78,3,FALSE),"")</f>
        <v/>
      </c>
      <c r="AO31" s="195" t="str">
        <f t="shared" si="75"/>
        <v/>
      </c>
      <c r="AP31" s="431"/>
      <c r="AQ31" s="431"/>
      <c r="AR31" s="432"/>
      <c r="AS31" s="432"/>
      <c r="AT31" s="431"/>
      <c r="AU31" s="431"/>
      <c r="AV31" s="431"/>
      <c r="AW31" s="426"/>
      <c r="AX31" s="426"/>
      <c r="AY31" s="433"/>
      <c r="AZ31" s="463"/>
      <c r="BA31" s="429"/>
      <c r="BB31" s="208"/>
      <c r="BC31" s="209"/>
      <c r="BD31" s="209"/>
      <c r="BE31" s="210"/>
      <c r="BF31" s="442"/>
      <c r="BG31" s="212"/>
      <c r="BH31" s="209"/>
      <c r="BI31" s="209"/>
      <c r="BJ31" s="213"/>
    </row>
    <row r="32" spans="2:62" s="200" customFormat="1" ht="19.5" customHeight="1" x14ac:dyDescent="0.25">
      <c r="B32" s="426"/>
      <c r="C32" s="426"/>
      <c r="D32" s="427"/>
      <c r="E32" s="427"/>
      <c r="F32" s="426"/>
      <c r="G32" s="426"/>
      <c r="H32" s="427"/>
      <c r="I32" s="428"/>
      <c r="J32" s="428"/>
      <c r="K32" s="202"/>
      <c r="L32" s="202"/>
      <c r="M32" s="433"/>
      <c r="N32" s="426"/>
      <c r="O32" s="426"/>
      <c r="P32" s="433"/>
      <c r="Q32" s="429"/>
      <c r="R32" s="429"/>
      <c r="S32" s="427"/>
      <c r="T32" s="427"/>
      <c r="U32" s="193"/>
      <c r="V32" s="194">
        <f t="shared" si="66"/>
        <v>0</v>
      </c>
      <c r="W32" s="193"/>
      <c r="X32" s="194">
        <f t="shared" si="67"/>
        <v>0</v>
      </c>
      <c r="Y32" s="193"/>
      <c r="Z32" s="194">
        <f t="shared" si="68"/>
        <v>0</v>
      </c>
      <c r="AA32" s="193"/>
      <c r="AB32" s="194">
        <f t="shared" si="69"/>
        <v>0</v>
      </c>
      <c r="AC32" s="193"/>
      <c r="AD32" s="194">
        <f t="shared" si="70"/>
        <v>0</v>
      </c>
      <c r="AE32" s="193"/>
      <c r="AF32" s="194">
        <f t="shared" si="71"/>
        <v>0</v>
      </c>
      <c r="AG32" s="193"/>
      <c r="AH32" s="194">
        <f t="shared" si="72"/>
        <v>0</v>
      </c>
      <c r="AI32" s="195">
        <f t="shared" si="0"/>
        <v>0</v>
      </c>
      <c r="AJ32" s="195" t="str">
        <f t="shared" si="76"/>
        <v/>
      </c>
      <c r="AK32" s="196"/>
      <c r="AL32" s="195" t="str">
        <f t="shared" si="73"/>
        <v/>
      </c>
      <c r="AM32" s="195" t="str">
        <f t="shared" si="74"/>
        <v/>
      </c>
      <c r="AN32" s="195" t="str">
        <f>IFERROR(VLOOKUP(AM32,[2]FORMULAS!$B$70:$D$78,3,FALSE),"")</f>
        <v/>
      </c>
      <c r="AO32" s="195" t="str">
        <f t="shared" si="75"/>
        <v/>
      </c>
      <c r="AP32" s="431"/>
      <c r="AQ32" s="431"/>
      <c r="AR32" s="432"/>
      <c r="AS32" s="432"/>
      <c r="AT32" s="431"/>
      <c r="AU32" s="431"/>
      <c r="AV32" s="431"/>
      <c r="AW32" s="426"/>
      <c r="AX32" s="426"/>
      <c r="AY32" s="433"/>
      <c r="AZ32" s="463"/>
      <c r="BA32" s="429"/>
      <c r="BB32" s="211"/>
      <c r="BC32" s="209"/>
      <c r="BD32" s="209"/>
      <c r="BE32" s="208"/>
      <c r="BF32" s="442"/>
      <c r="BG32" s="212"/>
      <c r="BH32" s="209"/>
      <c r="BI32" s="209"/>
      <c r="BJ32" s="213"/>
    </row>
    <row r="33" spans="2:62" s="200" customFormat="1" ht="19.5" customHeight="1" x14ac:dyDescent="0.25">
      <c r="B33" s="426"/>
      <c r="C33" s="426"/>
      <c r="D33" s="427"/>
      <c r="E33" s="427"/>
      <c r="F33" s="426"/>
      <c r="G33" s="426"/>
      <c r="H33" s="427"/>
      <c r="I33" s="428"/>
      <c r="J33" s="428"/>
      <c r="K33" s="202"/>
      <c r="L33" s="202"/>
      <c r="M33" s="433" t="str">
        <f t="shared" ref="M33" si="77">IF(F33="gestion","impacto",IF(F33="corrupcion","impactocorrupcion",IF(F33="seguridad_de_la_informacion","impacto","")))</f>
        <v/>
      </c>
      <c r="N33" s="426"/>
      <c r="O33" s="426"/>
      <c r="P33" s="433" t="str">
        <f t="shared" ref="P33" si="78">N33&amp;O33</f>
        <v/>
      </c>
      <c r="Q33" s="429" t="str">
        <f>IFERROR(VLOOKUP(P33,[2]FORMULAS!$B$38:$C$62,2,FALSE),"")</f>
        <v/>
      </c>
      <c r="R33" s="429"/>
      <c r="S33" s="427"/>
      <c r="T33" s="427"/>
      <c r="U33" s="193"/>
      <c r="V33" s="194">
        <f>IF(U33="Asignado",15,0)</f>
        <v>0</v>
      </c>
      <c r="W33" s="193"/>
      <c r="X33" s="194">
        <f>IF(W33="Adecuado",15,0)</f>
        <v>0</v>
      </c>
      <c r="Y33" s="193"/>
      <c r="Z33" s="194">
        <f>IF(Y33="Oportuna",15,0)</f>
        <v>0</v>
      </c>
      <c r="AA33" s="193"/>
      <c r="AB33" s="194">
        <f>IF(AA33="Prevenir",15,IF(AA33="Detectar",10,0))</f>
        <v>0</v>
      </c>
      <c r="AC33" s="193"/>
      <c r="AD33" s="194">
        <f>IF(AC33="Confiable",15,0)</f>
        <v>0</v>
      </c>
      <c r="AE33" s="193"/>
      <c r="AF33" s="194">
        <f>IF(AE33="Se investigan y resuelven oportunamente",15,0)</f>
        <v>0</v>
      </c>
      <c r="AG33" s="193"/>
      <c r="AH33" s="194">
        <f>IF(AG33="Completa",10,IF(AG33="incompleta",5,0))</f>
        <v>0</v>
      </c>
      <c r="AI33" s="195">
        <f t="shared" si="0"/>
        <v>0</v>
      </c>
      <c r="AJ33" s="195" t="str">
        <f>IF(AI33&gt;=96,"Fuerte",IF(AI33&gt;=86,"Moderado",IF(AI33&gt;=1,"Débil","")))</f>
        <v/>
      </c>
      <c r="AK33" s="196"/>
      <c r="AL33" s="195" t="str">
        <f>IF(AK33="Siempre se ejecuta","Fuerte",IF(AK33="Algunas veces","Moderado",IF(AK33="no se ejecuta","Débil","")))</f>
        <v/>
      </c>
      <c r="AM33" s="195" t="str">
        <f>AJ33&amp;AL33</f>
        <v/>
      </c>
      <c r="AN33" s="195" t="str">
        <f>IFERROR(VLOOKUP(AM33,[2]FORMULAS!$B$70:$D$78,3,FALSE),"")</f>
        <v/>
      </c>
      <c r="AO33" s="195" t="str">
        <f>IF(AN33="fuerte",100,IF(AN33="Moderado",50,IF(AN33="débil",0,"")))</f>
        <v/>
      </c>
      <c r="AP33" s="431">
        <f>IFERROR(AVERAGE(AO33:AO36),0)</f>
        <v>0</v>
      </c>
      <c r="AQ33" s="431" t="str">
        <f>IF(AP33&gt;=100,"Fuerte",IF(AP33&gt;=50,"Moderado",IF(AP33&gt;=1,"Débil","")))</f>
        <v/>
      </c>
      <c r="AR33" s="432"/>
      <c r="AS33" s="432"/>
      <c r="AT33" s="431" t="str">
        <f>+AQ33&amp;AR33&amp;AS33</f>
        <v/>
      </c>
      <c r="AU33" s="431">
        <f>IFERROR(VLOOKUP(AT33,[2]FORMULAS!$B$95:$D$102,2,FALSE),0)</f>
        <v>0</v>
      </c>
      <c r="AV33" s="431">
        <f>IFERROR(VLOOKUP(AT33,[2]FORMULAS!$B$95:$D$102,3,FALSE),0)</f>
        <v>0</v>
      </c>
      <c r="AW33" s="426"/>
      <c r="AX33" s="426"/>
      <c r="AY33" s="433" t="str">
        <f>AW33&amp;AX33</f>
        <v/>
      </c>
      <c r="AZ33" s="463" t="str">
        <f>IFERROR(VLOOKUP(AY33,[2]FORMULAS!$B$38:$C$62,2,FALSE),"")</f>
        <v/>
      </c>
      <c r="BA33" s="429"/>
      <c r="BB33" s="208"/>
      <c r="BC33" s="209"/>
      <c r="BD33" s="209"/>
      <c r="BE33" s="210"/>
      <c r="BF33" s="442"/>
      <c r="BG33" s="212"/>
      <c r="BH33" s="209"/>
      <c r="BI33" s="209"/>
      <c r="BJ33" s="213"/>
    </row>
    <row r="34" spans="2:62" s="200" customFormat="1" ht="19.5" customHeight="1" x14ac:dyDescent="0.25">
      <c r="B34" s="426"/>
      <c r="C34" s="426"/>
      <c r="D34" s="427"/>
      <c r="E34" s="427"/>
      <c r="F34" s="426"/>
      <c r="G34" s="426"/>
      <c r="H34" s="427"/>
      <c r="I34" s="428"/>
      <c r="J34" s="428"/>
      <c r="K34" s="202"/>
      <c r="L34" s="202"/>
      <c r="M34" s="433"/>
      <c r="N34" s="426"/>
      <c r="O34" s="426"/>
      <c r="P34" s="433"/>
      <c r="Q34" s="429"/>
      <c r="R34" s="429"/>
      <c r="S34" s="427"/>
      <c r="T34" s="427"/>
      <c r="U34" s="193"/>
      <c r="V34" s="194">
        <f t="shared" ref="V34:V36" si="79">IF(U34="Asignado",15,0)</f>
        <v>0</v>
      </c>
      <c r="W34" s="193"/>
      <c r="X34" s="194">
        <f t="shared" ref="X34:X36" si="80">IF(W34="Adecuado",15,0)</f>
        <v>0</v>
      </c>
      <c r="Y34" s="193"/>
      <c r="Z34" s="194">
        <f t="shared" ref="Z34:Z36" si="81">IF(Y34="Oportuna",15,0)</f>
        <v>0</v>
      </c>
      <c r="AA34" s="193"/>
      <c r="AB34" s="194">
        <f t="shared" ref="AB34:AB36" si="82">IF(AA34="Prevenir",15,IF(AA34="Detectar",10,0))</f>
        <v>0</v>
      </c>
      <c r="AC34" s="193"/>
      <c r="AD34" s="194">
        <f t="shared" ref="AD34:AD36" si="83">IF(AC34="Confiable",15,0)</f>
        <v>0</v>
      </c>
      <c r="AE34" s="193"/>
      <c r="AF34" s="194">
        <f t="shared" ref="AF34:AF36" si="84">IF(AE34="Se investigan y resuelven oportunamente",15,0)</f>
        <v>0</v>
      </c>
      <c r="AG34" s="193"/>
      <c r="AH34" s="194">
        <f t="shared" ref="AH34:AH36" si="85">IF(AG34="Completa",10,IF(AG34="incompleta",5,0))</f>
        <v>0</v>
      </c>
      <c r="AI34" s="195">
        <f t="shared" si="0"/>
        <v>0</v>
      </c>
      <c r="AJ34" s="195" t="str">
        <f>IF(AI34&gt;=96,"Fuerte",IF(AI34&gt;=86,"Moderado",IF(AI34&gt;=1,"Débil","")))</f>
        <v/>
      </c>
      <c r="AK34" s="196"/>
      <c r="AL34" s="195" t="str">
        <f t="shared" ref="AL34:AL36" si="86">IF(AK34="Siempre se ejecuta","Fuerte",IF(AK34="Algunas veces","Moderado",IF(AK34="no se ejecuta","Débil","")))</f>
        <v/>
      </c>
      <c r="AM34" s="195" t="str">
        <f t="shared" ref="AM34:AM36" si="87">AJ34&amp;AL34</f>
        <v/>
      </c>
      <c r="AN34" s="195" t="str">
        <f>IFERROR(VLOOKUP(AM34,[2]FORMULAS!$B$70:$D$78,3,FALSE),"")</f>
        <v/>
      </c>
      <c r="AO34" s="195" t="str">
        <f t="shared" ref="AO34:AO36" si="88">IF(AN34="fuerte",100,IF(AN34="Moderado",50,IF(AN34="débil",0,"")))</f>
        <v/>
      </c>
      <c r="AP34" s="431"/>
      <c r="AQ34" s="431"/>
      <c r="AR34" s="432"/>
      <c r="AS34" s="432"/>
      <c r="AT34" s="431"/>
      <c r="AU34" s="431"/>
      <c r="AV34" s="431"/>
      <c r="AW34" s="426"/>
      <c r="AX34" s="426"/>
      <c r="AY34" s="433"/>
      <c r="AZ34" s="463"/>
      <c r="BA34" s="429"/>
      <c r="BB34" s="208"/>
      <c r="BC34" s="209"/>
      <c r="BD34" s="209"/>
      <c r="BE34" s="210"/>
      <c r="BF34" s="442"/>
      <c r="BG34" s="212"/>
      <c r="BH34" s="209"/>
      <c r="BI34" s="209"/>
      <c r="BJ34" s="213"/>
    </row>
    <row r="35" spans="2:62" s="200" customFormat="1" ht="19.5" customHeight="1" x14ac:dyDescent="0.25">
      <c r="B35" s="426"/>
      <c r="C35" s="426"/>
      <c r="D35" s="427"/>
      <c r="E35" s="427"/>
      <c r="F35" s="426"/>
      <c r="G35" s="426"/>
      <c r="H35" s="427"/>
      <c r="I35" s="428"/>
      <c r="J35" s="428"/>
      <c r="K35" s="202"/>
      <c r="L35" s="202"/>
      <c r="M35" s="433"/>
      <c r="N35" s="426"/>
      <c r="O35" s="426"/>
      <c r="P35" s="433"/>
      <c r="Q35" s="429"/>
      <c r="R35" s="429"/>
      <c r="S35" s="427"/>
      <c r="T35" s="427"/>
      <c r="U35" s="193"/>
      <c r="V35" s="194">
        <f t="shared" si="79"/>
        <v>0</v>
      </c>
      <c r="W35" s="193"/>
      <c r="X35" s="194">
        <f t="shared" si="80"/>
        <v>0</v>
      </c>
      <c r="Y35" s="193"/>
      <c r="Z35" s="194">
        <f t="shared" si="81"/>
        <v>0</v>
      </c>
      <c r="AA35" s="193"/>
      <c r="AB35" s="194">
        <f t="shared" si="82"/>
        <v>0</v>
      </c>
      <c r="AC35" s="193"/>
      <c r="AD35" s="194">
        <f t="shared" si="83"/>
        <v>0</v>
      </c>
      <c r="AE35" s="193"/>
      <c r="AF35" s="194">
        <f t="shared" si="84"/>
        <v>0</v>
      </c>
      <c r="AG35" s="193"/>
      <c r="AH35" s="194">
        <f t="shared" si="85"/>
        <v>0</v>
      </c>
      <c r="AI35" s="195">
        <f t="shared" si="0"/>
        <v>0</v>
      </c>
      <c r="AJ35" s="195" t="str">
        <f t="shared" ref="AJ35:AJ36" si="89">IF(AI35&gt;=96,"Fuerte",IF(AI35&gt;=86,"Moderado",IF(AI35&gt;=1,"Débil","")))</f>
        <v/>
      </c>
      <c r="AK35" s="196"/>
      <c r="AL35" s="195" t="str">
        <f t="shared" si="86"/>
        <v/>
      </c>
      <c r="AM35" s="195" t="str">
        <f t="shared" si="87"/>
        <v/>
      </c>
      <c r="AN35" s="195" t="str">
        <f>IFERROR(VLOOKUP(AM35,[2]FORMULAS!$B$70:$D$78,3,FALSE),"")</f>
        <v/>
      </c>
      <c r="AO35" s="195" t="str">
        <f t="shared" si="88"/>
        <v/>
      </c>
      <c r="AP35" s="431"/>
      <c r="AQ35" s="431"/>
      <c r="AR35" s="432"/>
      <c r="AS35" s="432"/>
      <c r="AT35" s="431"/>
      <c r="AU35" s="431"/>
      <c r="AV35" s="431"/>
      <c r="AW35" s="426"/>
      <c r="AX35" s="426"/>
      <c r="AY35" s="433"/>
      <c r="AZ35" s="463"/>
      <c r="BA35" s="429"/>
      <c r="BB35" s="208"/>
      <c r="BC35" s="209"/>
      <c r="BD35" s="209"/>
      <c r="BE35" s="210"/>
      <c r="BF35" s="442"/>
      <c r="BG35" s="212"/>
      <c r="BH35" s="209"/>
      <c r="BI35" s="209"/>
      <c r="BJ35" s="213"/>
    </row>
    <row r="36" spans="2:62" s="200" customFormat="1" ht="19.5" customHeight="1" x14ac:dyDescent="0.25">
      <c r="B36" s="426"/>
      <c r="C36" s="426"/>
      <c r="D36" s="427"/>
      <c r="E36" s="427"/>
      <c r="F36" s="426"/>
      <c r="G36" s="426"/>
      <c r="H36" s="427"/>
      <c r="I36" s="428"/>
      <c r="J36" s="428"/>
      <c r="K36" s="202"/>
      <c r="L36" s="202"/>
      <c r="M36" s="433"/>
      <c r="N36" s="426"/>
      <c r="O36" s="426"/>
      <c r="P36" s="433"/>
      <c r="Q36" s="429"/>
      <c r="R36" s="429"/>
      <c r="S36" s="427"/>
      <c r="T36" s="427"/>
      <c r="U36" s="193"/>
      <c r="V36" s="194">
        <f t="shared" si="79"/>
        <v>0</v>
      </c>
      <c r="W36" s="193"/>
      <c r="X36" s="194">
        <f t="shared" si="80"/>
        <v>0</v>
      </c>
      <c r="Y36" s="193"/>
      <c r="Z36" s="194">
        <f t="shared" si="81"/>
        <v>0</v>
      </c>
      <c r="AA36" s="193"/>
      <c r="AB36" s="194">
        <f t="shared" si="82"/>
        <v>0</v>
      </c>
      <c r="AC36" s="193"/>
      <c r="AD36" s="194">
        <f t="shared" si="83"/>
        <v>0</v>
      </c>
      <c r="AE36" s="193"/>
      <c r="AF36" s="194">
        <f t="shared" si="84"/>
        <v>0</v>
      </c>
      <c r="AG36" s="193"/>
      <c r="AH36" s="194">
        <f t="shared" si="85"/>
        <v>0</v>
      </c>
      <c r="AI36" s="195">
        <f t="shared" si="0"/>
        <v>0</v>
      </c>
      <c r="AJ36" s="195" t="str">
        <f t="shared" si="89"/>
        <v/>
      </c>
      <c r="AK36" s="196"/>
      <c r="AL36" s="195" t="str">
        <f t="shared" si="86"/>
        <v/>
      </c>
      <c r="AM36" s="195" t="str">
        <f t="shared" si="87"/>
        <v/>
      </c>
      <c r="AN36" s="195" t="str">
        <f>IFERROR(VLOOKUP(AM36,[2]FORMULAS!$B$70:$D$78,3,FALSE),"")</f>
        <v/>
      </c>
      <c r="AO36" s="195" t="str">
        <f t="shared" si="88"/>
        <v/>
      </c>
      <c r="AP36" s="431"/>
      <c r="AQ36" s="431"/>
      <c r="AR36" s="432"/>
      <c r="AS36" s="432"/>
      <c r="AT36" s="431"/>
      <c r="AU36" s="431"/>
      <c r="AV36" s="431"/>
      <c r="AW36" s="426"/>
      <c r="AX36" s="426"/>
      <c r="AY36" s="433"/>
      <c r="AZ36" s="463"/>
      <c r="BA36" s="429"/>
      <c r="BB36" s="211"/>
      <c r="BC36" s="209"/>
      <c r="BD36" s="209"/>
      <c r="BE36" s="208"/>
      <c r="BF36" s="442"/>
      <c r="BG36" s="212"/>
      <c r="BH36" s="209"/>
      <c r="BI36" s="209"/>
      <c r="BJ36" s="213"/>
    </row>
    <row r="37" spans="2:62" s="200" customFormat="1" ht="19.5" customHeight="1" x14ac:dyDescent="0.25">
      <c r="B37" s="426"/>
      <c r="C37" s="426"/>
      <c r="D37" s="427"/>
      <c r="E37" s="427"/>
      <c r="F37" s="426"/>
      <c r="G37" s="426"/>
      <c r="H37" s="427"/>
      <c r="I37" s="428"/>
      <c r="J37" s="428"/>
      <c r="K37" s="202"/>
      <c r="L37" s="202"/>
      <c r="M37" s="433" t="str">
        <f t="shared" ref="M37" si="90">IF(F37="gestion","impacto",IF(F37="corrupcion","impactocorrupcion",IF(F37="seguridad_de_la_informacion","impacto","")))</f>
        <v/>
      </c>
      <c r="N37" s="426"/>
      <c r="O37" s="426"/>
      <c r="P37" s="433" t="str">
        <f t="shared" ref="P37" si="91">N37&amp;O37</f>
        <v/>
      </c>
      <c r="Q37" s="429" t="str">
        <f>IFERROR(VLOOKUP(P37,[2]FORMULAS!$B$38:$C$62,2,FALSE),"")</f>
        <v/>
      </c>
      <c r="R37" s="429"/>
      <c r="S37" s="427"/>
      <c r="T37" s="427"/>
      <c r="U37" s="193"/>
      <c r="V37" s="194">
        <f>IF(U37="Asignado",15,0)</f>
        <v>0</v>
      </c>
      <c r="W37" s="193"/>
      <c r="X37" s="194">
        <f>IF(W37="Adecuado",15,0)</f>
        <v>0</v>
      </c>
      <c r="Y37" s="193"/>
      <c r="Z37" s="194">
        <f>IF(Y37="Oportuna",15,0)</f>
        <v>0</v>
      </c>
      <c r="AA37" s="193"/>
      <c r="AB37" s="194">
        <f>IF(AA37="Prevenir",15,IF(AA37="Detectar",10,0))</f>
        <v>0</v>
      </c>
      <c r="AC37" s="193"/>
      <c r="AD37" s="194">
        <f>IF(AC37="Confiable",15,0)</f>
        <v>0</v>
      </c>
      <c r="AE37" s="193"/>
      <c r="AF37" s="194">
        <f>IF(AE37="Se investigan y resuelven oportunamente",15,0)</f>
        <v>0</v>
      </c>
      <c r="AG37" s="193"/>
      <c r="AH37" s="194">
        <f>IF(AG37="Completa",10,IF(AG37="incompleta",5,0))</f>
        <v>0</v>
      </c>
      <c r="AI37" s="195">
        <f t="shared" si="0"/>
        <v>0</v>
      </c>
      <c r="AJ37" s="195" t="str">
        <f>IF(AI37&gt;=96,"Fuerte",IF(AI37&gt;=86,"Moderado",IF(AI37&gt;=1,"Débil","")))</f>
        <v/>
      </c>
      <c r="AK37" s="196"/>
      <c r="AL37" s="195" t="str">
        <f>IF(AK37="Siempre se ejecuta","Fuerte",IF(AK37="Algunas veces","Moderado",IF(AK37="no se ejecuta","Débil","")))</f>
        <v/>
      </c>
      <c r="AM37" s="195" t="str">
        <f>AJ37&amp;AL37</f>
        <v/>
      </c>
      <c r="AN37" s="195" t="str">
        <f>IFERROR(VLOOKUP(AM37,[2]FORMULAS!$B$70:$D$78,3,FALSE),"")</f>
        <v/>
      </c>
      <c r="AO37" s="195" t="str">
        <f>IF(AN37="fuerte",100,IF(AN37="Moderado",50,IF(AN37="débil",0,"")))</f>
        <v/>
      </c>
      <c r="AP37" s="431">
        <f>IFERROR(AVERAGE(AO37:AO40),0)</f>
        <v>0</v>
      </c>
      <c r="AQ37" s="431" t="str">
        <f>IF(AP37&gt;=100,"Fuerte",IF(AP37&gt;=50,"Moderado",IF(AP37&gt;=1,"Débil","")))</f>
        <v/>
      </c>
      <c r="AR37" s="432"/>
      <c r="AS37" s="432"/>
      <c r="AT37" s="431" t="str">
        <f>+AQ37&amp;AR37&amp;AS37</f>
        <v/>
      </c>
      <c r="AU37" s="431">
        <f>IFERROR(VLOOKUP(AT37,[2]FORMULAS!$B$95:$D$102,2,FALSE),0)</f>
        <v>0</v>
      </c>
      <c r="AV37" s="431">
        <f>IFERROR(VLOOKUP(AT37,[2]FORMULAS!$B$95:$D$102,3,FALSE),0)</f>
        <v>0</v>
      </c>
      <c r="AW37" s="426"/>
      <c r="AX37" s="426"/>
      <c r="AY37" s="433" t="str">
        <f>AW37&amp;AX37</f>
        <v/>
      </c>
      <c r="AZ37" s="463" t="str">
        <f>IFERROR(VLOOKUP(AY37,[2]FORMULAS!$B$38:$C$62,2,FALSE),"")</f>
        <v/>
      </c>
      <c r="BA37" s="429"/>
      <c r="BB37" s="208"/>
      <c r="BC37" s="209"/>
      <c r="BD37" s="209"/>
      <c r="BE37" s="210"/>
      <c r="BF37" s="442"/>
      <c r="BG37" s="212"/>
      <c r="BH37" s="209"/>
      <c r="BI37" s="209"/>
      <c r="BJ37" s="213"/>
    </row>
    <row r="38" spans="2:62" s="200" customFormat="1" ht="19.5" customHeight="1" x14ac:dyDescent="0.25">
      <c r="B38" s="426"/>
      <c r="C38" s="426"/>
      <c r="D38" s="427"/>
      <c r="E38" s="427"/>
      <c r="F38" s="426"/>
      <c r="G38" s="426"/>
      <c r="H38" s="427"/>
      <c r="I38" s="428"/>
      <c r="J38" s="428"/>
      <c r="K38" s="202"/>
      <c r="L38" s="202"/>
      <c r="M38" s="433"/>
      <c r="N38" s="426"/>
      <c r="O38" s="426"/>
      <c r="P38" s="433"/>
      <c r="Q38" s="429"/>
      <c r="R38" s="429"/>
      <c r="S38" s="427"/>
      <c r="T38" s="427"/>
      <c r="U38" s="193"/>
      <c r="V38" s="194">
        <f t="shared" ref="V38:V40" si="92">IF(U38="Asignado",15,0)</f>
        <v>0</v>
      </c>
      <c r="W38" s="193"/>
      <c r="X38" s="194">
        <f t="shared" ref="X38:X40" si="93">IF(W38="Adecuado",15,0)</f>
        <v>0</v>
      </c>
      <c r="Y38" s="193"/>
      <c r="Z38" s="194">
        <f t="shared" ref="Z38:Z40" si="94">IF(Y38="Oportuna",15,0)</f>
        <v>0</v>
      </c>
      <c r="AA38" s="193"/>
      <c r="AB38" s="194">
        <f t="shared" ref="AB38:AB40" si="95">IF(AA38="Prevenir",15,IF(AA38="Detectar",10,0))</f>
        <v>0</v>
      </c>
      <c r="AC38" s="193"/>
      <c r="AD38" s="194">
        <f t="shared" ref="AD38:AD40" si="96">IF(AC38="Confiable",15,0)</f>
        <v>0</v>
      </c>
      <c r="AE38" s="193"/>
      <c r="AF38" s="194">
        <f t="shared" ref="AF38:AF40" si="97">IF(AE38="Se investigan y resuelven oportunamente",15,0)</f>
        <v>0</v>
      </c>
      <c r="AG38" s="193"/>
      <c r="AH38" s="194">
        <f t="shared" ref="AH38:AH40" si="98">IF(AG38="Completa",10,IF(AG38="incompleta",5,0))</f>
        <v>0</v>
      </c>
      <c r="AI38" s="195">
        <f t="shared" si="0"/>
        <v>0</v>
      </c>
      <c r="AJ38" s="195" t="str">
        <f>IF(AI38&gt;=96,"Fuerte",IF(AI38&gt;=86,"Moderado",IF(AI38&gt;=1,"Débil","")))</f>
        <v/>
      </c>
      <c r="AK38" s="196"/>
      <c r="AL38" s="195" t="str">
        <f t="shared" ref="AL38:AL40" si="99">IF(AK38="Siempre se ejecuta","Fuerte",IF(AK38="Algunas veces","Moderado",IF(AK38="no se ejecuta","Débil","")))</f>
        <v/>
      </c>
      <c r="AM38" s="195" t="str">
        <f t="shared" ref="AM38:AM40" si="100">AJ38&amp;AL38</f>
        <v/>
      </c>
      <c r="AN38" s="195" t="str">
        <f>IFERROR(VLOOKUP(AM38,[2]FORMULAS!$B$70:$D$78,3,FALSE),"")</f>
        <v/>
      </c>
      <c r="AO38" s="195" t="str">
        <f t="shared" ref="AO38:AO40" si="101">IF(AN38="fuerte",100,IF(AN38="Moderado",50,IF(AN38="débil",0,"")))</f>
        <v/>
      </c>
      <c r="AP38" s="431"/>
      <c r="AQ38" s="431"/>
      <c r="AR38" s="432"/>
      <c r="AS38" s="432"/>
      <c r="AT38" s="431"/>
      <c r="AU38" s="431"/>
      <c r="AV38" s="431"/>
      <c r="AW38" s="426"/>
      <c r="AX38" s="426"/>
      <c r="AY38" s="433"/>
      <c r="AZ38" s="463"/>
      <c r="BA38" s="429"/>
      <c r="BB38" s="208"/>
      <c r="BC38" s="209"/>
      <c r="BD38" s="209"/>
      <c r="BE38" s="210"/>
      <c r="BF38" s="442"/>
      <c r="BG38" s="212"/>
      <c r="BH38" s="209"/>
      <c r="BI38" s="209"/>
      <c r="BJ38" s="213"/>
    </row>
    <row r="39" spans="2:62" s="200" customFormat="1" ht="19.5" customHeight="1" x14ac:dyDescent="0.25">
      <c r="B39" s="426"/>
      <c r="C39" s="426"/>
      <c r="D39" s="427"/>
      <c r="E39" s="427"/>
      <c r="F39" s="426"/>
      <c r="G39" s="426"/>
      <c r="H39" s="427"/>
      <c r="I39" s="428"/>
      <c r="J39" s="428"/>
      <c r="K39" s="202"/>
      <c r="L39" s="202"/>
      <c r="M39" s="433"/>
      <c r="N39" s="426"/>
      <c r="O39" s="426"/>
      <c r="P39" s="433"/>
      <c r="Q39" s="429"/>
      <c r="R39" s="429"/>
      <c r="S39" s="427"/>
      <c r="T39" s="427"/>
      <c r="U39" s="193"/>
      <c r="V39" s="194">
        <f t="shared" si="92"/>
        <v>0</v>
      </c>
      <c r="W39" s="193"/>
      <c r="X39" s="194">
        <f t="shared" si="93"/>
        <v>0</v>
      </c>
      <c r="Y39" s="193"/>
      <c r="Z39" s="194">
        <f t="shared" si="94"/>
        <v>0</v>
      </c>
      <c r="AA39" s="193"/>
      <c r="AB39" s="194">
        <f t="shared" si="95"/>
        <v>0</v>
      </c>
      <c r="AC39" s="193"/>
      <c r="AD39" s="194">
        <f t="shared" si="96"/>
        <v>0</v>
      </c>
      <c r="AE39" s="193"/>
      <c r="AF39" s="194">
        <f t="shared" si="97"/>
        <v>0</v>
      </c>
      <c r="AG39" s="193"/>
      <c r="AH39" s="194">
        <f t="shared" si="98"/>
        <v>0</v>
      </c>
      <c r="AI39" s="195">
        <f t="shared" si="0"/>
        <v>0</v>
      </c>
      <c r="AJ39" s="195" t="str">
        <f t="shared" ref="AJ39:AJ40" si="102">IF(AI39&gt;=96,"Fuerte",IF(AI39&gt;=86,"Moderado",IF(AI39&gt;=1,"Débil","")))</f>
        <v/>
      </c>
      <c r="AK39" s="196"/>
      <c r="AL39" s="195" t="str">
        <f t="shared" si="99"/>
        <v/>
      </c>
      <c r="AM39" s="195" t="str">
        <f t="shared" si="100"/>
        <v/>
      </c>
      <c r="AN39" s="195" t="str">
        <f>IFERROR(VLOOKUP(AM39,[2]FORMULAS!$B$70:$D$78,3,FALSE),"")</f>
        <v/>
      </c>
      <c r="AO39" s="195" t="str">
        <f t="shared" si="101"/>
        <v/>
      </c>
      <c r="AP39" s="431"/>
      <c r="AQ39" s="431"/>
      <c r="AR39" s="432"/>
      <c r="AS39" s="432"/>
      <c r="AT39" s="431"/>
      <c r="AU39" s="431"/>
      <c r="AV39" s="431"/>
      <c r="AW39" s="426"/>
      <c r="AX39" s="426"/>
      <c r="AY39" s="433"/>
      <c r="AZ39" s="463"/>
      <c r="BA39" s="429"/>
      <c r="BB39" s="208"/>
      <c r="BC39" s="209"/>
      <c r="BD39" s="209"/>
      <c r="BE39" s="210"/>
      <c r="BF39" s="442"/>
      <c r="BG39" s="212"/>
      <c r="BH39" s="209"/>
      <c r="BI39" s="209"/>
      <c r="BJ39" s="213"/>
    </row>
    <row r="40" spans="2:62" s="200" customFormat="1" ht="19.5" customHeight="1" x14ac:dyDescent="0.25">
      <c r="B40" s="426"/>
      <c r="C40" s="426"/>
      <c r="D40" s="427"/>
      <c r="E40" s="427"/>
      <c r="F40" s="426"/>
      <c r="G40" s="426"/>
      <c r="H40" s="427"/>
      <c r="I40" s="428"/>
      <c r="J40" s="428"/>
      <c r="K40" s="202"/>
      <c r="L40" s="202"/>
      <c r="M40" s="433"/>
      <c r="N40" s="426"/>
      <c r="O40" s="426"/>
      <c r="P40" s="433"/>
      <c r="Q40" s="429"/>
      <c r="R40" s="429"/>
      <c r="S40" s="427"/>
      <c r="T40" s="427"/>
      <c r="U40" s="193"/>
      <c r="V40" s="194">
        <f t="shared" si="92"/>
        <v>0</v>
      </c>
      <c r="W40" s="193"/>
      <c r="X40" s="194">
        <f t="shared" si="93"/>
        <v>0</v>
      </c>
      <c r="Y40" s="193"/>
      <c r="Z40" s="194">
        <f t="shared" si="94"/>
        <v>0</v>
      </c>
      <c r="AA40" s="193"/>
      <c r="AB40" s="194">
        <f t="shared" si="95"/>
        <v>0</v>
      </c>
      <c r="AC40" s="193"/>
      <c r="AD40" s="194">
        <f t="shared" si="96"/>
        <v>0</v>
      </c>
      <c r="AE40" s="193"/>
      <c r="AF40" s="194">
        <f t="shared" si="97"/>
        <v>0</v>
      </c>
      <c r="AG40" s="193"/>
      <c r="AH40" s="194">
        <f t="shared" si="98"/>
        <v>0</v>
      </c>
      <c r="AI40" s="195">
        <f t="shared" si="0"/>
        <v>0</v>
      </c>
      <c r="AJ40" s="195" t="str">
        <f t="shared" si="102"/>
        <v/>
      </c>
      <c r="AK40" s="196"/>
      <c r="AL40" s="195" t="str">
        <f t="shared" si="99"/>
        <v/>
      </c>
      <c r="AM40" s="195" t="str">
        <f t="shared" si="100"/>
        <v/>
      </c>
      <c r="AN40" s="195" t="str">
        <f>IFERROR(VLOOKUP(AM40,[2]FORMULAS!$B$70:$D$78,3,FALSE),"")</f>
        <v/>
      </c>
      <c r="AO40" s="195" t="str">
        <f t="shared" si="101"/>
        <v/>
      </c>
      <c r="AP40" s="431"/>
      <c r="AQ40" s="431"/>
      <c r="AR40" s="432"/>
      <c r="AS40" s="432"/>
      <c r="AT40" s="431"/>
      <c r="AU40" s="431"/>
      <c r="AV40" s="431"/>
      <c r="AW40" s="426"/>
      <c r="AX40" s="426"/>
      <c r="AY40" s="433"/>
      <c r="AZ40" s="463"/>
      <c r="BA40" s="429"/>
      <c r="BB40" s="211"/>
      <c r="BC40" s="209"/>
      <c r="BD40" s="209"/>
      <c r="BE40" s="208"/>
      <c r="BF40" s="442"/>
      <c r="BG40" s="212"/>
      <c r="BH40" s="209"/>
      <c r="BI40" s="209"/>
      <c r="BJ40" s="213"/>
    </row>
    <row r="41" spans="2:62" s="200" customFormat="1" ht="19.5" customHeight="1" x14ac:dyDescent="0.25">
      <c r="B41" s="426"/>
      <c r="C41" s="426"/>
      <c r="D41" s="427"/>
      <c r="E41" s="427"/>
      <c r="F41" s="426"/>
      <c r="G41" s="426"/>
      <c r="H41" s="427"/>
      <c r="I41" s="428"/>
      <c r="J41" s="428"/>
      <c r="K41" s="202"/>
      <c r="L41" s="202"/>
      <c r="M41" s="433" t="str">
        <f t="shared" ref="M41" si="103">IF(F41="gestion","impacto",IF(F41="corrupcion","impactocorrupcion",IF(F41="seguridad_de_la_informacion","impacto","")))</f>
        <v/>
      </c>
      <c r="N41" s="426"/>
      <c r="O41" s="426"/>
      <c r="P41" s="433" t="str">
        <f t="shared" ref="P41" si="104">N41&amp;O41</f>
        <v/>
      </c>
      <c r="Q41" s="429" t="str">
        <f>IFERROR(VLOOKUP(P41,[2]FORMULAS!$B$38:$C$62,2,FALSE),"")</f>
        <v/>
      </c>
      <c r="R41" s="429"/>
      <c r="S41" s="427"/>
      <c r="T41" s="427"/>
      <c r="U41" s="193"/>
      <c r="V41" s="194">
        <f>IF(U41="Asignado",15,0)</f>
        <v>0</v>
      </c>
      <c r="W41" s="193"/>
      <c r="X41" s="194">
        <f>IF(W41="Adecuado",15,0)</f>
        <v>0</v>
      </c>
      <c r="Y41" s="193"/>
      <c r="Z41" s="194">
        <f>IF(Y41="Oportuna",15,0)</f>
        <v>0</v>
      </c>
      <c r="AA41" s="193"/>
      <c r="AB41" s="194">
        <f>IF(AA41="Prevenir",15,IF(AA41="Detectar",10,0))</f>
        <v>0</v>
      </c>
      <c r="AC41" s="193"/>
      <c r="AD41" s="194">
        <f>IF(AC41="Confiable",15,0)</f>
        <v>0</v>
      </c>
      <c r="AE41" s="193"/>
      <c r="AF41" s="194">
        <f>IF(AE41="Se investigan y resuelven oportunamente",15,0)</f>
        <v>0</v>
      </c>
      <c r="AG41" s="193"/>
      <c r="AH41" s="194">
        <f>IF(AG41="Completa",10,IF(AG41="incompleta",5,0))</f>
        <v>0</v>
      </c>
      <c r="AI41" s="195">
        <f t="shared" si="0"/>
        <v>0</v>
      </c>
      <c r="AJ41" s="195" t="str">
        <f>IF(AI41&gt;=96,"Fuerte",IF(AI41&gt;=86,"Moderado",IF(AI41&gt;=1,"Débil","")))</f>
        <v/>
      </c>
      <c r="AK41" s="196"/>
      <c r="AL41" s="195" t="str">
        <f>IF(AK41="Siempre se ejecuta","Fuerte",IF(AK41="Algunas veces","Moderado",IF(AK41="no se ejecuta","Débil","")))</f>
        <v/>
      </c>
      <c r="AM41" s="195" t="str">
        <f>AJ41&amp;AL41</f>
        <v/>
      </c>
      <c r="AN41" s="195" t="str">
        <f>IFERROR(VLOOKUP(AM41,[2]FORMULAS!$B$70:$D$78,3,FALSE),"")</f>
        <v/>
      </c>
      <c r="AO41" s="195" t="str">
        <f>IF(AN41="fuerte",100,IF(AN41="Moderado",50,IF(AN41="débil",0,"")))</f>
        <v/>
      </c>
      <c r="AP41" s="431">
        <f>IFERROR(AVERAGE(AO41:AO44),0)</f>
        <v>0</v>
      </c>
      <c r="AQ41" s="431" t="str">
        <f>IF(AP41&gt;=100,"Fuerte",IF(AP41&gt;=50,"Moderado",IF(AP41&gt;=1,"Débil","")))</f>
        <v/>
      </c>
      <c r="AR41" s="432"/>
      <c r="AS41" s="432"/>
      <c r="AT41" s="431" t="str">
        <f>+AQ41&amp;AR41&amp;AS41</f>
        <v/>
      </c>
      <c r="AU41" s="431">
        <f>IFERROR(VLOOKUP(AT41,[2]FORMULAS!$B$95:$D$102,2,FALSE),0)</f>
        <v>0</v>
      </c>
      <c r="AV41" s="431">
        <f>IFERROR(VLOOKUP(AT41,[2]FORMULAS!$B$95:$D$102,3,FALSE),0)</f>
        <v>0</v>
      </c>
      <c r="AW41" s="426"/>
      <c r="AX41" s="426"/>
      <c r="AY41" s="433" t="str">
        <f>AW41&amp;AX41</f>
        <v/>
      </c>
      <c r="AZ41" s="463" t="str">
        <f>IFERROR(VLOOKUP(AY41,[2]FORMULAS!$B$38:$C$62,2,FALSE),"")</f>
        <v/>
      </c>
      <c r="BA41" s="429"/>
      <c r="BB41" s="208"/>
      <c r="BC41" s="209"/>
      <c r="BD41" s="209"/>
      <c r="BE41" s="210"/>
      <c r="BF41" s="442"/>
      <c r="BG41" s="212"/>
      <c r="BH41" s="209"/>
      <c r="BI41" s="209"/>
      <c r="BJ41" s="213"/>
    </row>
    <row r="42" spans="2:62" s="200" customFormat="1" ht="19.5" customHeight="1" x14ac:dyDescent="0.25">
      <c r="B42" s="426"/>
      <c r="C42" s="426"/>
      <c r="D42" s="427"/>
      <c r="E42" s="427"/>
      <c r="F42" s="426"/>
      <c r="G42" s="426"/>
      <c r="H42" s="427"/>
      <c r="I42" s="428"/>
      <c r="J42" s="428"/>
      <c r="K42" s="202"/>
      <c r="L42" s="202"/>
      <c r="M42" s="433"/>
      <c r="N42" s="426"/>
      <c r="O42" s="426"/>
      <c r="P42" s="433"/>
      <c r="Q42" s="429"/>
      <c r="R42" s="429"/>
      <c r="S42" s="427"/>
      <c r="T42" s="427"/>
      <c r="U42" s="193"/>
      <c r="V42" s="194">
        <f t="shared" ref="V42:V44" si="105">IF(U42="Asignado",15,0)</f>
        <v>0</v>
      </c>
      <c r="W42" s="193"/>
      <c r="X42" s="194">
        <f t="shared" ref="X42:X44" si="106">IF(W42="Adecuado",15,0)</f>
        <v>0</v>
      </c>
      <c r="Y42" s="193"/>
      <c r="Z42" s="194">
        <f t="shared" ref="Z42:Z44" si="107">IF(Y42="Oportuna",15,0)</f>
        <v>0</v>
      </c>
      <c r="AA42" s="193"/>
      <c r="AB42" s="194">
        <f t="shared" ref="AB42:AB44" si="108">IF(AA42="Prevenir",15,IF(AA42="Detectar",10,0))</f>
        <v>0</v>
      </c>
      <c r="AC42" s="193"/>
      <c r="AD42" s="194">
        <f t="shared" ref="AD42:AD44" si="109">IF(AC42="Confiable",15,0)</f>
        <v>0</v>
      </c>
      <c r="AE42" s="193"/>
      <c r="AF42" s="194">
        <f t="shared" ref="AF42:AF44" si="110">IF(AE42="Se investigan y resuelven oportunamente",15,0)</f>
        <v>0</v>
      </c>
      <c r="AG42" s="193"/>
      <c r="AH42" s="194">
        <f t="shared" ref="AH42:AH44" si="111">IF(AG42="Completa",10,IF(AG42="incompleta",5,0))</f>
        <v>0</v>
      </c>
      <c r="AI42" s="195">
        <f t="shared" si="0"/>
        <v>0</v>
      </c>
      <c r="AJ42" s="195" t="str">
        <f>IF(AI42&gt;=96,"Fuerte",IF(AI42&gt;=86,"Moderado",IF(AI42&gt;=1,"Débil","")))</f>
        <v/>
      </c>
      <c r="AK42" s="196"/>
      <c r="AL42" s="195" t="str">
        <f t="shared" ref="AL42:AL44" si="112">IF(AK42="Siempre se ejecuta","Fuerte",IF(AK42="Algunas veces","Moderado",IF(AK42="no se ejecuta","Débil","")))</f>
        <v/>
      </c>
      <c r="AM42" s="195" t="str">
        <f t="shared" ref="AM42:AM44" si="113">AJ42&amp;AL42</f>
        <v/>
      </c>
      <c r="AN42" s="195" t="str">
        <f>IFERROR(VLOOKUP(AM42,[2]FORMULAS!$B$70:$D$78,3,FALSE),"")</f>
        <v/>
      </c>
      <c r="AO42" s="195" t="str">
        <f t="shared" ref="AO42:AO44" si="114">IF(AN42="fuerte",100,IF(AN42="Moderado",50,IF(AN42="débil",0,"")))</f>
        <v/>
      </c>
      <c r="AP42" s="431"/>
      <c r="AQ42" s="431"/>
      <c r="AR42" s="432"/>
      <c r="AS42" s="432"/>
      <c r="AT42" s="431"/>
      <c r="AU42" s="431"/>
      <c r="AV42" s="431"/>
      <c r="AW42" s="426"/>
      <c r="AX42" s="426"/>
      <c r="AY42" s="433"/>
      <c r="AZ42" s="463"/>
      <c r="BA42" s="429"/>
      <c r="BB42" s="208"/>
      <c r="BC42" s="209"/>
      <c r="BD42" s="209"/>
      <c r="BE42" s="210"/>
      <c r="BF42" s="442"/>
      <c r="BG42" s="212"/>
      <c r="BH42" s="209"/>
      <c r="BI42" s="209"/>
      <c r="BJ42" s="213"/>
    </row>
    <row r="43" spans="2:62" s="200" customFormat="1" ht="19.5" customHeight="1" x14ac:dyDescent="0.25">
      <c r="B43" s="426"/>
      <c r="C43" s="426"/>
      <c r="D43" s="427"/>
      <c r="E43" s="427"/>
      <c r="F43" s="426"/>
      <c r="G43" s="426"/>
      <c r="H43" s="427"/>
      <c r="I43" s="428"/>
      <c r="J43" s="428"/>
      <c r="K43" s="202"/>
      <c r="L43" s="202"/>
      <c r="M43" s="433"/>
      <c r="N43" s="426"/>
      <c r="O43" s="426"/>
      <c r="P43" s="433"/>
      <c r="Q43" s="429"/>
      <c r="R43" s="429"/>
      <c r="S43" s="427"/>
      <c r="T43" s="427"/>
      <c r="U43" s="193"/>
      <c r="V43" s="194">
        <f t="shared" si="105"/>
        <v>0</v>
      </c>
      <c r="W43" s="193"/>
      <c r="X43" s="194">
        <f t="shared" si="106"/>
        <v>0</v>
      </c>
      <c r="Y43" s="193"/>
      <c r="Z43" s="194">
        <f t="shared" si="107"/>
        <v>0</v>
      </c>
      <c r="AA43" s="193"/>
      <c r="AB43" s="194">
        <f t="shared" si="108"/>
        <v>0</v>
      </c>
      <c r="AC43" s="193"/>
      <c r="AD43" s="194">
        <f t="shared" si="109"/>
        <v>0</v>
      </c>
      <c r="AE43" s="193"/>
      <c r="AF43" s="194">
        <f t="shared" si="110"/>
        <v>0</v>
      </c>
      <c r="AG43" s="193"/>
      <c r="AH43" s="194">
        <f t="shared" si="111"/>
        <v>0</v>
      </c>
      <c r="AI43" s="195">
        <f t="shared" si="0"/>
        <v>0</v>
      </c>
      <c r="AJ43" s="195" t="str">
        <f t="shared" ref="AJ43:AJ44" si="115">IF(AI43&gt;=96,"Fuerte",IF(AI43&gt;=86,"Moderado",IF(AI43&gt;=1,"Débil","")))</f>
        <v/>
      </c>
      <c r="AK43" s="196"/>
      <c r="AL43" s="195" t="str">
        <f t="shared" si="112"/>
        <v/>
      </c>
      <c r="AM43" s="195" t="str">
        <f t="shared" si="113"/>
        <v/>
      </c>
      <c r="AN43" s="195" t="str">
        <f>IFERROR(VLOOKUP(AM43,[2]FORMULAS!$B$70:$D$78,3,FALSE),"")</f>
        <v/>
      </c>
      <c r="AO43" s="195" t="str">
        <f t="shared" si="114"/>
        <v/>
      </c>
      <c r="AP43" s="431"/>
      <c r="AQ43" s="431"/>
      <c r="AR43" s="432"/>
      <c r="AS43" s="432"/>
      <c r="AT43" s="431"/>
      <c r="AU43" s="431"/>
      <c r="AV43" s="431"/>
      <c r="AW43" s="426"/>
      <c r="AX43" s="426"/>
      <c r="AY43" s="433"/>
      <c r="AZ43" s="463"/>
      <c r="BA43" s="429"/>
      <c r="BB43" s="208"/>
      <c r="BC43" s="209"/>
      <c r="BD43" s="209"/>
      <c r="BE43" s="210"/>
      <c r="BF43" s="442"/>
      <c r="BG43" s="212"/>
      <c r="BH43" s="209"/>
      <c r="BI43" s="209"/>
      <c r="BJ43" s="213"/>
    </row>
    <row r="44" spans="2:62" s="200" customFormat="1" ht="19.5" customHeight="1" x14ac:dyDescent="0.25">
      <c r="B44" s="426"/>
      <c r="C44" s="426"/>
      <c r="D44" s="427"/>
      <c r="E44" s="427"/>
      <c r="F44" s="426"/>
      <c r="G44" s="426"/>
      <c r="H44" s="427"/>
      <c r="I44" s="428"/>
      <c r="J44" s="428"/>
      <c r="K44" s="202"/>
      <c r="L44" s="202"/>
      <c r="M44" s="433"/>
      <c r="N44" s="426"/>
      <c r="O44" s="426"/>
      <c r="P44" s="433"/>
      <c r="Q44" s="429"/>
      <c r="R44" s="429"/>
      <c r="S44" s="427"/>
      <c r="T44" s="427"/>
      <c r="U44" s="193"/>
      <c r="V44" s="194">
        <f t="shared" si="105"/>
        <v>0</v>
      </c>
      <c r="W44" s="193"/>
      <c r="X44" s="194">
        <f t="shared" si="106"/>
        <v>0</v>
      </c>
      <c r="Y44" s="193"/>
      <c r="Z44" s="194">
        <f t="shared" si="107"/>
        <v>0</v>
      </c>
      <c r="AA44" s="193"/>
      <c r="AB44" s="194">
        <f t="shared" si="108"/>
        <v>0</v>
      </c>
      <c r="AC44" s="193"/>
      <c r="AD44" s="194">
        <f t="shared" si="109"/>
        <v>0</v>
      </c>
      <c r="AE44" s="193"/>
      <c r="AF44" s="194">
        <f t="shared" si="110"/>
        <v>0</v>
      </c>
      <c r="AG44" s="193"/>
      <c r="AH44" s="194">
        <f t="shared" si="111"/>
        <v>0</v>
      </c>
      <c r="AI44" s="195">
        <f t="shared" si="0"/>
        <v>0</v>
      </c>
      <c r="AJ44" s="195" t="str">
        <f t="shared" si="115"/>
        <v/>
      </c>
      <c r="AK44" s="196"/>
      <c r="AL44" s="195" t="str">
        <f t="shared" si="112"/>
        <v/>
      </c>
      <c r="AM44" s="195" t="str">
        <f t="shared" si="113"/>
        <v/>
      </c>
      <c r="AN44" s="195" t="str">
        <f>IFERROR(VLOOKUP(AM44,[2]FORMULAS!$B$70:$D$78,3,FALSE),"")</f>
        <v/>
      </c>
      <c r="AO44" s="195" t="str">
        <f t="shared" si="114"/>
        <v/>
      </c>
      <c r="AP44" s="431"/>
      <c r="AQ44" s="431"/>
      <c r="AR44" s="432"/>
      <c r="AS44" s="432"/>
      <c r="AT44" s="431"/>
      <c r="AU44" s="431"/>
      <c r="AV44" s="431"/>
      <c r="AW44" s="426"/>
      <c r="AX44" s="426"/>
      <c r="AY44" s="433"/>
      <c r="AZ44" s="463"/>
      <c r="BA44" s="429"/>
      <c r="BB44" s="211"/>
      <c r="BC44" s="209"/>
      <c r="BD44" s="209"/>
      <c r="BE44" s="208"/>
      <c r="BF44" s="443"/>
      <c r="BG44" s="212"/>
      <c r="BH44" s="209"/>
      <c r="BI44" s="209"/>
      <c r="BJ44" s="213"/>
    </row>
    <row r="45" spans="2:62" s="182" customFormat="1" x14ac:dyDescent="0.25">
      <c r="B45" s="214"/>
      <c r="C45" s="214"/>
      <c r="D45" s="215"/>
      <c r="E45" s="215"/>
      <c r="F45" s="214"/>
      <c r="G45" s="214"/>
      <c r="H45" s="215"/>
      <c r="I45" s="215"/>
      <c r="J45" s="215"/>
      <c r="K45" s="214"/>
      <c r="L45" s="214"/>
      <c r="M45" s="214"/>
      <c r="N45" s="214"/>
      <c r="O45" s="214"/>
      <c r="P45" s="214"/>
      <c r="Q45" s="183"/>
      <c r="R45" s="183"/>
      <c r="S45" s="215"/>
      <c r="T45" s="215"/>
      <c r="U45" s="214"/>
      <c r="V45" s="214"/>
      <c r="W45" s="214"/>
      <c r="X45" s="214"/>
      <c r="Y45" s="214"/>
      <c r="Z45" s="214"/>
      <c r="AA45" s="214"/>
      <c r="AB45" s="214"/>
      <c r="AC45" s="214"/>
      <c r="AD45" s="214"/>
      <c r="AE45" s="214"/>
      <c r="AF45" s="214"/>
      <c r="AG45" s="214"/>
      <c r="AH45" s="214"/>
      <c r="AI45" s="216"/>
      <c r="AJ45" s="216"/>
      <c r="AK45" s="216"/>
      <c r="AL45" s="216"/>
      <c r="AM45" s="216"/>
      <c r="AN45" s="216"/>
      <c r="AO45" s="216"/>
      <c r="AP45" s="216"/>
      <c r="AQ45" s="216"/>
      <c r="AR45" s="216"/>
      <c r="AS45" s="216"/>
      <c r="AT45" s="216"/>
      <c r="AU45" s="216"/>
      <c r="AV45" s="216"/>
      <c r="AW45" s="214"/>
      <c r="AX45" s="214"/>
      <c r="AY45" s="183"/>
      <c r="AZ45" s="183"/>
      <c r="BA45" s="183"/>
      <c r="BB45" s="183"/>
      <c r="BC45" s="183"/>
      <c r="BD45" s="183"/>
    </row>
    <row r="46" spans="2:62" s="182" customFormat="1" x14ac:dyDescent="0.25">
      <c r="B46" s="214"/>
      <c r="C46" s="214"/>
      <c r="D46" s="215"/>
      <c r="E46" s="215"/>
      <c r="F46" s="214"/>
      <c r="G46" s="214"/>
      <c r="H46" s="215"/>
      <c r="I46" s="215"/>
      <c r="J46" s="215"/>
      <c r="K46" s="214"/>
      <c r="L46" s="214"/>
      <c r="M46" s="214"/>
      <c r="N46" s="214"/>
      <c r="O46" s="214"/>
      <c r="P46" s="214"/>
      <c r="Q46" s="183"/>
      <c r="R46" s="183"/>
      <c r="S46" s="215"/>
      <c r="T46" s="215"/>
      <c r="U46" s="214"/>
      <c r="V46" s="214"/>
      <c r="W46" s="214"/>
      <c r="X46" s="214"/>
      <c r="Y46" s="214"/>
      <c r="Z46" s="214"/>
      <c r="AA46" s="214"/>
      <c r="AB46" s="214"/>
      <c r="AC46" s="214"/>
      <c r="AD46" s="214"/>
      <c r="AE46" s="214"/>
      <c r="AF46" s="214"/>
      <c r="AG46" s="214"/>
      <c r="AH46" s="214"/>
      <c r="AI46" s="216"/>
      <c r="AJ46" s="216"/>
      <c r="AK46" s="216"/>
      <c r="AL46" s="216"/>
      <c r="AM46" s="216"/>
      <c r="AN46" s="216"/>
      <c r="AO46" s="216"/>
      <c r="AP46" s="216"/>
      <c r="AQ46" s="216"/>
      <c r="AR46" s="216"/>
      <c r="AS46" s="216"/>
      <c r="AT46" s="216"/>
      <c r="AU46" s="216"/>
      <c r="AV46" s="216"/>
      <c r="AW46" s="214"/>
      <c r="AX46" s="214"/>
      <c r="AY46" s="183"/>
      <c r="AZ46" s="183"/>
      <c r="BA46" s="183"/>
      <c r="BB46" s="183"/>
      <c r="BC46" s="183"/>
      <c r="BD46" s="183"/>
    </row>
    <row r="47" spans="2:62" s="182" customFormat="1" x14ac:dyDescent="0.25">
      <c r="D47" s="215"/>
      <c r="E47" s="215"/>
      <c r="F47" s="214"/>
      <c r="G47" s="214"/>
      <c r="H47" s="215"/>
      <c r="I47" s="215"/>
      <c r="J47" s="215"/>
      <c r="K47" s="214"/>
      <c r="L47" s="214"/>
      <c r="M47" s="214"/>
      <c r="N47" s="214"/>
      <c r="O47" s="214"/>
      <c r="P47" s="214"/>
      <c r="Q47" s="183"/>
      <c r="R47" s="183"/>
      <c r="S47" s="215"/>
      <c r="T47" s="215"/>
      <c r="U47" s="214"/>
      <c r="V47" s="214"/>
      <c r="W47" s="214"/>
      <c r="X47" s="214"/>
      <c r="Y47" s="214"/>
      <c r="Z47" s="214"/>
      <c r="AA47" s="214"/>
      <c r="AB47" s="214"/>
      <c r="AC47" s="214"/>
      <c r="AD47" s="214"/>
      <c r="AE47" s="214"/>
      <c r="AF47" s="214"/>
      <c r="AG47" s="214"/>
      <c r="AH47" s="214"/>
      <c r="AI47" s="216"/>
      <c r="AJ47" s="216"/>
      <c r="AK47" s="216"/>
      <c r="AL47" s="216"/>
      <c r="AM47" s="216"/>
      <c r="AN47" s="216"/>
      <c r="AO47" s="216"/>
      <c r="AP47" s="216"/>
      <c r="AQ47" s="216"/>
      <c r="AR47" s="216"/>
      <c r="AS47" s="216"/>
      <c r="AT47" s="216"/>
      <c r="AU47" s="216"/>
      <c r="AV47" s="216"/>
      <c r="AW47" s="214"/>
      <c r="AX47" s="214"/>
      <c r="AY47" s="183"/>
      <c r="AZ47" s="183"/>
      <c r="BA47" s="183"/>
      <c r="BB47" s="183"/>
      <c r="BC47" s="183"/>
      <c r="BD47" s="183"/>
    </row>
    <row r="48" spans="2:62" s="182" customFormat="1" x14ac:dyDescent="0.25">
      <c r="D48" s="215"/>
      <c r="E48" s="215"/>
      <c r="F48" s="214"/>
      <c r="G48" s="214"/>
      <c r="H48" s="215"/>
      <c r="I48" s="215"/>
      <c r="J48" s="215"/>
      <c r="K48" s="214"/>
      <c r="L48" s="214"/>
      <c r="M48" s="214"/>
      <c r="N48" s="214"/>
      <c r="O48" s="214"/>
      <c r="P48" s="214"/>
      <c r="Q48" s="183"/>
      <c r="R48" s="183"/>
      <c r="S48" s="215"/>
      <c r="T48" s="215"/>
      <c r="U48" s="214"/>
      <c r="V48" s="214"/>
      <c r="W48" s="214"/>
      <c r="X48" s="214"/>
      <c r="Y48" s="214"/>
      <c r="Z48" s="214"/>
      <c r="AA48" s="214"/>
      <c r="AB48" s="214"/>
      <c r="AC48" s="214"/>
      <c r="AD48" s="214"/>
      <c r="AE48" s="214"/>
      <c r="AF48" s="214"/>
      <c r="AG48" s="214"/>
      <c r="AH48" s="214"/>
      <c r="AI48" s="216"/>
      <c r="AJ48" s="216"/>
      <c r="AK48" s="216"/>
      <c r="AM48" s="216"/>
      <c r="AP48" s="216"/>
      <c r="AQ48" s="216"/>
      <c r="AR48" s="216"/>
      <c r="AS48" s="216"/>
      <c r="AT48" s="216"/>
      <c r="AU48" s="216"/>
      <c r="AV48" s="216"/>
      <c r="AW48" s="214"/>
      <c r="AX48" s="214"/>
      <c r="AY48" s="183"/>
      <c r="AZ48" s="183"/>
      <c r="BA48" s="183"/>
      <c r="BB48" s="183"/>
      <c r="BC48" s="183"/>
      <c r="BD48" s="183"/>
    </row>
    <row r="49" spans="5:44" x14ac:dyDescent="0.25">
      <c r="AR49" s="216"/>
    </row>
    <row r="50" spans="5:44" x14ac:dyDescent="0.25">
      <c r="E50" s="217"/>
      <c r="H50" s="217"/>
      <c r="I50" s="217"/>
      <c r="J50" s="217"/>
      <c r="AR50" s="216"/>
    </row>
    <row r="51" spans="5:44" x14ac:dyDescent="0.25">
      <c r="E51" s="217"/>
      <c r="H51" s="217"/>
      <c r="I51" s="217"/>
      <c r="J51" s="217"/>
    </row>
    <row r="52" spans="5:44" x14ac:dyDescent="0.25">
      <c r="E52" s="217"/>
      <c r="H52" s="217"/>
      <c r="I52" s="217"/>
      <c r="J52" s="217"/>
    </row>
    <row r="53" spans="5:44" x14ac:dyDescent="0.25">
      <c r="E53" s="217"/>
      <c r="H53" s="217"/>
      <c r="I53" s="217"/>
      <c r="J53" s="217"/>
    </row>
    <row r="54" spans="5:44" x14ac:dyDescent="0.25">
      <c r="E54" s="217"/>
      <c r="H54" s="217"/>
      <c r="I54" s="217"/>
      <c r="J54" s="217"/>
    </row>
    <row r="55" spans="5:44" x14ac:dyDescent="0.25">
      <c r="E55" s="217"/>
      <c r="H55" s="217"/>
      <c r="I55" s="217"/>
      <c r="J55" s="217"/>
    </row>
    <row r="56" spans="5:44" x14ac:dyDescent="0.25">
      <c r="E56" s="217"/>
      <c r="H56" s="217"/>
      <c r="I56" s="217"/>
      <c r="J56" s="217"/>
    </row>
    <row r="57" spans="5:44" x14ac:dyDescent="0.25">
      <c r="E57" s="217"/>
      <c r="H57" s="217"/>
      <c r="I57" s="217"/>
      <c r="J57" s="217"/>
    </row>
    <row r="58" spans="5:44" x14ac:dyDescent="0.25">
      <c r="E58" s="217"/>
      <c r="H58" s="217"/>
      <c r="I58" s="217"/>
      <c r="J58" s="217"/>
    </row>
    <row r="59" spans="5:44" x14ac:dyDescent="0.25">
      <c r="E59" s="217"/>
      <c r="H59" s="217"/>
      <c r="I59" s="217"/>
      <c r="J59" s="217"/>
    </row>
    <row r="60" spans="5:44" x14ac:dyDescent="0.25">
      <c r="E60" s="217"/>
      <c r="H60" s="217"/>
      <c r="I60" s="217"/>
      <c r="J60" s="217"/>
    </row>
    <row r="61" spans="5:44" x14ac:dyDescent="0.25">
      <c r="E61" s="217"/>
      <c r="H61" s="217"/>
      <c r="I61" s="217"/>
      <c r="J61" s="217"/>
    </row>
    <row r="62" spans="5:44" x14ac:dyDescent="0.25">
      <c r="E62" s="217"/>
      <c r="H62" s="217"/>
      <c r="I62" s="217"/>
      <c r="J62" s="217"/>
    </row>
    <row r="63" spans="5:44" x14ac:dyDescent="0.25">
      <c r="E63" s="217"/>
      <c r="H63" s="217"/>
      <c r="I63" s="217"/>
      <c r="J63" s="217"/>
    </row>
    <row r="64" spans="5:44" x14ac:dyDescent="0.25">
      <c r="E64" s="217"/>
      <c r="H64" s="217"/>
      <c r="I64" s="217"/>
      <c r="J64" s="217"/>
    </row>
    <row r="65" spans="5:10" x14ac:dyDescent="0.25">
      <c r="E65" s="217"/>
      <c r="H65" s="217"/>
      <c r="I65" s="217"/>
      <c r="J65" s="217"/>
    </row>
    <row r="66" spans="5:10" x14ac:dyDescent="0.25">
      <c r="E66" s="217"/>
      <c r="H66" s="217"/>
      <c r="I66" s="217"/>
      <c r="J66" s="217"/>
    </row>
    <row r="67" spans="5:10" x14ac:dyDescent="0.25">
      <c r="E67" s="217"/>
      <c r="H67" s="217"/>
      <c r="I67" s="217"/>
      <c r="J67" s="217"/>
    </row>
    <row r="68" spans="5:10" x14ac:dyDescent="0.25">
      <c r="E68" s="217"/>
      <c r="H68" s="217"/>
      <c r="I68" s="217"/>
      <c r="J68" s="217"/>
    </row>
    <row r="69" spans="5:10" x14ac:dyDescent="0.25">
      <c r="E69" s="217"/>
      <c r="H69" s="217"/>
      <c r="I69" s="217"/>
      <c r="J69" s="217"/>
    </row>
  </sheetData>
  <sheetProtection selectLockedCells="1"/>
  <mergeCells count="356">
    <mergeCell ref="AX41:AX44"/>
    <mergeCell ref="AY41:AY44"/>
    <mergeCell ref="AZ41:AZ44"/>
    <mergeCell ref="BA41:BA44"/>
    <mergeCell ref="S42:T42"/>
    <mergeCell ref="S43:T43"/>
    <mergeCell ref="S44:T44"/>
    <mergeCell ref="AR41:AR44"/>
    <mergeCell ref="AS41:AS44"/>
    <mergeCell ref="AT41:AT44"/>
    <mergeCell ref="AU41:AU44"/>
    <mergeCell ref="AV41:AV44"/>
    <mergeCell ref="AW41:AW44"/>
    <mergeCell ref="P41:P44"/>
    <mergeCell ref="Q41:Q44"/>
    <mergeCell ref="R41:R44"/>
    <mergeCell ref="S41:T41"/>
    <mergeCell ref="AP41:AP44"/>
    <mergeCell ref="AQ41:AQ44"/>
    <mergeCell ref="H41:H44"/>
    <mergeCell ref="I41:I44"/>
    <mergeCell ref="J41:J44"/>
    <mergeCell ref="M41:M44"/>
    <mergeCell ref="N41:N44"/>
    <mergeCell ref="O41:O44"/>
    <mergeCell ref="B41:B44"/>
    <mergeCell ref="C41:C44"/>
    <mergeCell ref="D41:D44"/>
    <mergeCell ref="E41:E44"/>
    <mergeCell ref="F41:F44"/>
    <mergeCell ref="G41:G44"/>
    <mergeCell ref="AX37:AX40"/>
    <mergeCell ref="AY37:AY40"/>
    <mergeCell ref="AZ37:AZ40"/>
    <mergeCell ref="P37:P40"/>
    <mergeCell ref="Q37:Q40"/>
    <mergeCell ref="R37:R40"/>
    <mergeCell ref="H37:H40"/>
    <mergeCell ref="I37:I40"/>
    <mergeCell ref="J37:J40"/>
    <mergeCell ref="M37:M40"/>
    <mergeCell ref="N37:N40"/>
    <mergeCell ref="O37:O40"/>
    <mergeCell ref="B37:B40"/>
    <mergeCell ref="C37:C40"/>
    <mergeCell ref="D37:D40"/>
    <mergeCell ref="E37:E40"/>
    <mergeCell ref="F37:F40"/>
    <mergeCell ref="G37:G40"/>
    <mergeCell ref="BA37:BA40"/>
    <mergeCell ref="S38:T38"/>
    <mergeCell ref="S39:T39"/>
    <mergeCell ref="S40:T40"/>
    <mergeCell ref="AR37:AR40"/>
    <mergeCell ref="AS37:AS40"/>
    <mergeCell ref="AT37:AT40"/>
    <mergeCell ref="AU37:AU40"/>
    <mergeCell ref="AV37:AV40"/>
    <mergeCell ref="AW37:AW40"/>
    <mergeCell ref="S37:T37"/>
    <mergeCell ref="AP37:AP40"/>
    <mergeCell ref="AQ37:AQ40"/>
    <mergeCell ref="AX33:AX36"/>
    <mergeCell ref="AY33:AY36"/>
    <mergeCell ref="AZ33:AZ36"/>
    <mergeCell ref="BA33:BA36"/>
    <mergeCell ref="S34:T34"/>
    <mergeCell ref="S35:T35"/>
    <mergeCell ref="S36:T36"/>
    <mergeCell ref="AR33:AR36"/>
    <mergeCell ref="AS33:AS36"/>
    <mergeCell ref="AT33:AT36"/>
    <mergeCell ref="AU33:AU36"/>
    <mergeCell ref="AV33:AV36"/>
    <mergeCell ref="AW33:AW36"/>
    <mergeCell ref="P33:P36"/>
    <mergeCell ref="Q33:Q36"/>
    <mergeCell ref="R33:R36"/>
    <mergeCell ref="S33:T33"/>
    <mergeCell ref="AP33:AP36"/>
    <mergeCell ref="AQ33:AQ36"/>
    <mergeCell ref="H33:H36"/>
    <mergeCell ref="I33:I36"/>
    <mergeCell ref="J33:J36"/>
    <mergeCell ref="M33:M36"/>
    <mergeCell ref="N33:N36"/>
    <mergeCell ref="O33:O36"/>
    <mergeCell ref="B33:B36"/>
    <mergeCell ref="C33:C36"/>
    <mergeCell ref="D33:D36"/>
    <mergeCell ref="E33:E36"/>
    <mergeCell ref="F33:F36"/>
    <mergeCell ref="G33:G36"/>
    <mergeCell ref="AX29:AX32"/>
    <mergeCell ref="AY29:AY32"/>
    <mergeCell ref="AZ29:AZ32"/>
    <mergeCell ref="P29:P32"/>
    <mergeCell ref="Q29:Q32"/>
    <mergeCell ref="R29:R32"/>
    <mergeCell ref="H29:H32"/>
    <mergeCell ref="I29:I32"/>
    <mergeCell ref="J29:J32"/>
    <mergeCell ref="M29:M32"/>
    <mergeCell ref="N29:N32"/>
    <mergeCell ref="O29:O32"/>
    <mergeCell ref="B29:B32"/>
    <mergeCell ref="C29:C32"/>
    <mergeCell ref="D29:D32"/>
    <mergeCell ref="E29:E32"/>
    <mergeCell ref="F29:F32"/>
    <mergeCell ref="G29:G32"/>
    <mergeCell ref="BA29:BA32"/>
    <mergeCell ref="S30:T30"/>
    <mergeCell ref="S31:T31"/>
    <mergeCell ref="S32:T32"/>
    <mergeCell ref="AR29:AR32"/>
    <mergeCell ref="AS29:AS32"/>
    <mergeCell ref="AT29:AT32"/>
    <mergeCell ref="AU29:AU32"/>
    <mergeCell ref="AV29:AV32"/>
    <mergeCell ref="AW29:AW32"/>
    <mergeCell ref="S29:T29"/>
    <mergeCell ref="AP29:AP32"/>
    <mergeCell ref="AQ29:AQ32"/>
    <mergeCell ref="AW25:AW28"/>
    <mergeCell ref="AX25:AX28"/>
    <mergeCell ref="AY25:AY28"/>
    <mergeCell ref="AZ25:AZ28"/>
    <mergeCell ref="BA25:BA28"/>
    <mergeCell ref="S26:T26"/>
    <mergeCell ref="S27:T27"/>
    <mergeCell ref="S28:T28"/>
    <mergeCell ref="AQ25:AQ28"/>
    <mergeCell ref="AR25:AR28"/>
    <mergeCell ref="AS25:AS28"/>
    <mergeCell ref="AT25:AT28"/>
    <mergeCell ref="AU25:AU28"/>
    <mergeCell ref="AV25:AV28"/>
    <mergeCell ref="O25:O28"/>
    <mergeCell ref="P25:P28"/>
    <mergeCell ref="Q25:Q28"/>
    <mergeCell ref="R25:R28"/>
    <mergeCell ref="S25:T25"/>
    <mergeCell ref="AP25:AP28"/>
    <mergeCell ref="G25:G28"/>
    <mergeCell ref="H25:H28"/>
    <mergeCell ref="I25:I28"/>
    <mergeCell ref="J25:J28"/>
    <mergeCell ref="M25:M28"/>
    <mergeCell ref="N25:N28"/>
    <mergeCell ref="L18:L21"/>
    <mergeCell ref="M18:M21"/>
    <mergeCell ref="BH22:BH24"/>
    <mergeCell ref="BI22:BI24"/>
    <mergeCell ref="BJ22:BJ24"/>
    <mergeCell ref="S23:T23"/>
    <mergeCell ref="S24:T24"/>
    <mergeCell ref="B25:B28"/>
    <mergeCell ref="C25:C28"/>
    <mergeCell ref="D25:D28"/>
    <mergeCell ref="E25:E28"/>
    <mergeCell ref="F25:F28"/>
    <mergeCell ref="AV22:AV24"/>
    <mergeCell ref="AW22:AW24"/>
    <mergeCell ref="AX22:AX24"/>
    <mergeCell ref="AY22:AY24"/>
    <mergeCell ref="AZ22:AZ24"/>
    <mergeCell ref="BA22:BA24"/>
    <mergeCell ref="AP22:AP24"/>
    <mergeCell ref="AQ22:AQ24"/>
    <mergeCell ref="AR22:AR24"/>
    <mergeCell ref="AS22:AS24"/>
    <mergeCell ref="AT22:AT24"/>
    <mergeCell ref="AU22:AU24"/>
    <mergeCell ref="P22:P24"/>
    <mergeCell ref="Q22:Q24"/>
    <mergeCell ref="R22:R24"/>
    <mergeCell ref="S22:T22"/>
    <mergeCell ref="G22:G24"/>
    <mergeCell ref="H22:H24"/>
    <mergeCell ref="I22:I24"/>
    <mergeCell ref="J22:J24"/>
    <mergeCell ref="L22:L24"/>
    <mergeCell ref="M22:M24"/>
    <mergeCell ref="N22:N24"/>
    <mergeCell ref="O22:O24"/>
    <mergeCell ref="BI18:BI21"/>
    <mergeCell ref="BJ18:BJ21"/>
    <mergeCell ref="S19:T19"/>
    <mergeCell ref="S20:T20"/>
    <mergeCell ref="S21:T21"/>
    <mergeCell ref="B22:B24"/>
    <mergeCell ref="C22:C24"/>
    <mergeCell ref="D22:D24"/>
    <mergeCell ref="E22:E24"/>
    <mergeCell ref="F22:F24"/>
    <mergeCell ref="AV18:AV21"/>
    <mergeCell ref="AW18:AW21"/>
    <mergeCell ref="AX18:AX21"/>
    <mergeCell ref="AY18:AY21"/>
    <mergeCell ref="AZ18:AZ21"/>
    <mergeCell ref="BA18:BA21"/>
    <mergeCell ref="AP18:AP21"/>
    <mergeCell ref="AQ18:AQ21"/>
    <mergeCell ref="AR18:AR21"/>
    <mergeCell ref="AS18:AS21"/>
    <mergeCell ref="AT18:AT21"/>
    <mergeCell ref="AU18:AU21"/>
    <mergeCell ref="B18:B21"/>
    <mergeCell ref="C18:C21"/>
    <mergeCell ref="D18:D21"/>
    <mergeCell ref="E18:E21"/>
    <mergeCell ref="F18:F21"/>
    <mergeCell ref="AW14:AW17"/>
    <mergeCell ref="AX14:AX17"/>
    <mergeCell ref="AY14:AY17"/>
    <mergeCell ref="AZ14:AZ17"/>
    <mergeCell ref="AQ14:AQ17"/>
    <mergeCell ref="AR14:AR17"/>
    <mergeCell ref="AS14:AS17"/>
    <mergeCell ref="AT14:AT17"/>
    <mergeCell ref="AU14:AU17"/>
    <mergeCell ref="AV14:AV17"/>
    <mergeCell ref="O14:O17"/>
    <mergeCell ref="P14:P17"/>
    <mergeCell ref="P18:P21"/>
    <mergeCell ref="Q18:Q21"/>
    <mergeCell ref="R18:R21"/>
    <mergeCell ref="S18:T18"/>
    <mergeCell ref="G18:G21"/>
    <mergeCell ref="H18:H21"/>
    <mergeCell ref="I18:I21"/>
    <mergeCell ref="N18:N21"/>
    <mergeCell ref="O18:O21"/>
    <mergeCell ref="B14:B17"/>
    <mergeCell ref="C14:C17"/>
    <mergeCell ref="D14:D17"/>
    <mergeCell ref="E14:E17"/>
    <mergeCell ref="F14:F17"/>
    <mergeCell ref="G14:G17"/>
    <mergeCell ref="AY11:AY13"/>
    <mergeCell ref="AZ11:AZ13"/>
    <mergeCell ref="BA11:BA13"/>
    <mergeCell ref="AS11:AS13"/>
    <mergeCell ref="AT11:AT13"/>
    <mergeCell ref="AU11:AU13"/>
    <mergeCell ref="AV11:AV13"/>
    <mergeCell ref="Q14:Q17"/>
    <mergeCell ref="R14:R17"/>
    <mergeCell ref="S14:T14"/>
    <mergeCell ref="AP14:AP17"/>
    <mergeCell ref="H14:H17"/>
    <mergeCell ref="I14:I17"/>
    <mergeCell ref="J14:J17"/>
    <mergeCell ref="L14:L17"/>
    <mergeCell ref="M14:M17"/>
    <mergeCell ref="N14:N17"/>
    <mergeCell ref="S15:T15"/>
    <mergeCell ref="J11:J13"/>
    <mergeCell ref="L11:L13"/>
    <mergeCell ref="M11:M13"/>
    <mergeCell ref="N11:N13"/>
    <mergeCell ref="O11:O13"/>
    <mergeCell ref="P11:P13"/>
    <mergeCell ref="BI11:BI13"/>
    <mergeCell ref="BJ11:BJ13"/>
    <mergeCell ref="S12:T12"/>
    <mergeCell ref="S13:T13"/>
    <mergeCell ref="BF11:BF44"/>
    <mergeCell ref="BG11:BG13"/>
    <mergeCell ref="BH11:BH13"/>
    <mergeCell ref="BH14:BH17"/>
    <mergeCell ref="BG18:BG21"/>
    <mergeCell ref="BH18:BH21"/>
    <mergeCell ref="BG22:BG24"/>
    <mergeCell ref="BI14:BI17"/>
    <mergeCell ref="BJ14:BJ17"/>
    <mergeCell ref="S16:T16"/>
    <mergeCell ref="S17:T17"/>
    <mergeCell ref="BA14:BA17"/>
    <mergeCell ref="BG14:BG17"/>
    <mergeCell ref="J18:J21"/>
    <mergeCell ref="AX9:AX10"/>
    <mergeCell ref="AY9:AY10"/>
    <mergeCell ref="AZ9:AZ10"/>
    <mergeCell ref="BB9:BB10"/>
    <mergeCell ref="AJ9:AJ10"/>
    <mergeCell ref="AK9:AL10"/>
    <mergeCell ref="AW11:AW13"/>
    <mergeCell ref="AX11:AX13"/>
    <mergeCell ref="Q11:Q13"/>
    <mergeCell ref="R11:R13"/>
    <mergeCell ref="S11:T11"/>
    <mergeCell ref="AP11:AP13"/>
    <mergeCell ref="AQ11:AQ13"/>
    <mergeCell ref="AR11:AR13"/>
    <mergeCell ref="AW8:AZ8"/>
    <mergeCell ref="BA8:BA10"/>
    <mergeCell ref="AC9:AC10"/>
    <mergeCell ref="AE9:AE10"/>
    <mergeCell ref="AG9:AG10"/>
    <mergeCell ref="AI9:AI10"/>
    <mergeCell ref="BI9:BI10"/>
    <mergeCell ref="BJ9:BJ10"/>
    <mergeCell ref="B11:B13"/>
    <mergeCell ref="C11:C13"/>
    <mergeCell ref="D11:D13"/>
    <mergeCell ref="E11:E13"/>
    <mergeCell ref="F11:F13"/>
    <mergeCell ref="G11:G13"/>
    <mergeCell ref="H11:H13"/>
    <mergeCell ref="I11:I13"/>
    <mergeCell ref="BC9:BC10"/>
    <mergeCell ref="BD9:BD10"/>
    <mergeCell ref="BE9:BE10"/>
    <mergeCell ref="BF9:BF10"/>
    <mergeCell ref="BG9:BG10"/>
    <mergeCell ref="BH9:BH10"/>
    <mergeCell ref="AU9:AV9"/>
    <mergeCell ref="AW9:AW10"/>
    <mergeCell ref="N9:N10"/>
    <mergeCell ref="O9:O10"/>
    <mergeCell ref="Q9:Q10"/>
    <mergeCell ref="S9:T10"/>
    <mergeCell ref="U9:U10"/>
    <mergeCell ref="W9:W10"/>
    <mergeCell ref="Y9:Y10"/>
    <mergeCell ref="AA9:AA10"/>
    <mergeCell ref="N8:O8"/>
    <mergeCell ref="P8:P10"/>
    <mergeCell ref="R8:R10"/>
    <mergeCell ref="S8:AV8"/>
    <mergeCell ref="B2:T2"/>
    <mergeCell ref="U2:AQ2"/>
    <mergeCell ref="AR2:BJ2"/>
    <mergeCell ref="B3:T4"/>
    <mergeCell ref="U3:AQ4"/>
    <mergeCell ref="AR3:BJ4"/>
    <mergeCell ref="H8:H10"/>
    <mergeCell ref="I8:I10"/>
    <mergeCell ref="J8:J10"/>
    <mergeCell ref="K8:K10"/>
    <mergeCell ref="L8:L10"/>
    <mergeCell ref="M8:M10"/>
    <mergeCell ref="B8:B10"/>
    <mergeCell ref="C8:C10"/>
    <mergeCell ref="D8:D10"/>
    <mergeCell ref="E8:E10"/>
    <mergeCell ref="F8:F10"/>
    <mergeCell ref="G8:G10"/>
    <mergeCell ref="AN9:AO10"/>
    <mergeCell ref="AP9:AQ10"/>
    <mergeCell ref="AR9:AR10"/>
    <mergeCell ref="AS9:AS10"/>
    <mergeCell ref="BB8:BF8"/>
    <mergeCell ref="BG8:BJ8"/>
  </mergeCells>
  <conditionalFormatting sqref="Q11:Q12 BF11 BE45:BF48 BB45:BB48 BB22:BB24 BE22:BE24 AZ22:AZ23 Q22:Q23 BE11:BE13">
    <cfRule type="containsText" dxfId="203" priority="201" operator="containsText" text="RIESGO EXTREMO">
      <formula>NOT(ISERROR(SEARCH("RIESGO EXTREMO",Q11)))</formula>
    </cfRule>
    <cfRule type="containsText" dxfId="202" priority="202" operator="containsText" text="RIESGO ALTO">
      <formula>NOT(ISERROR(SEARCH("RIESGO ALTO",Q11)))</formula>
    </cfRule>
    <cfRule type="containsText" dxfId="201" priority="203" operator="containsText" text="RIESGO MODERADO">
      <formula>NOT(ISERROR(SEARCH("RIESGO MODERADO",Q11)))</formula>
    </cfRule>
    <cfRule type="containsText" dxfId="200" priority="204" operator="containsText" text="RIESGO BAJO">
      <formula>NOT(ISERROR(SEARCH("RIESGO BAJO",Q11)))</formula>
    </cfRule>
  </conditionalFormatting>
  <conditionalFormatting sqref="I11:I12 I22">
    <cfRule type="expression" dxfId="199" priority="200">
      <formula>EXACT(F11,"Seguridad_de_la_informacion")</formula>
    </cfRule>
  </conditionalFormatting>
  <conditionalFormatting sqref="J22:J24 J11:J13">
    <cfRule type="expression" dxfId="198" priority="199">
      <formula>EXACT(F11,"Seguridad_de_la_informacion")</formula>
    </cfRule>
  </conditionalFormatting>
  <conditionalFormatting sqref="AZ11:BA11 AZ12">
    <cfRule type="containsText" dxfId="197" priority="195" operator="containsText" text="RIESGO EXTREMO">
      <formula>NOT(ISERROR(SEARCH("RIESGO EXTREMO",AZ11)))</formula>
    </cfRule>
    <cfRule type="containsText" dxfId="196" priority="196" operator="containsText" text="RIESGO ALTO">
      <formula>NOT(ISERROR(SEARCH("RIESGO ALTO",AZ11)))</formula>
    </cfRule>
    <cfRule type="containsText" dxfId="195" priority="197" operator="containsText" text="RIESGO MODERADO">
      <formula>NOT(ISERROR(SEARCH("RIESGO MODERADO",AZ11)))</formula>
    </cfRule>
    <cfRule type="containsText" dxfId="194" priority="198" operator="containsText" text="RIESGO BAJO">
      <formula>NOT(ISERROR(SEARCH("RIESGO BAJO",AZ11)))</formula>
    </cfRule>
  </conditionalFormatting>
  <conditionalFormatting sqref="I14:I15">
    <cfRule type="expression" dxfId="193" priority="194">
      <formula>EXACT(F14,"Seguridad_de_la_informacion")</formula>
    </cfRule>
  </conditionalFormatting>
  <conditionalFormatting sqref="J14:J17">
    <cfRule type="expression" dxfId="192" priority="193">
      <formula>EXACT(F14,"Seguridad_de_la_informacion")</formula>
    </cfRule>
  </conditionalFormatting>
  <conditionalFormatting sqref="AZ14:AZ16">
    <cfRule type="containsText" dxfId="191" priority="189" operator="containsText" text="RIESGO EXTREMO">
      <formula>NOT(ISERROR(SEARCH("RIESGO EXTREMO",AZ14)))</formula>
    </cfRule>
    <cfRule type="containsText" dxfId="190" priority="190" operator="containsText" text="RIESGO ALTO">
      <formula>NOT(ISERROR(SEARCH("RIESGO ALTO",AZ14)))</formula>
    </cfRule>
    <cfRule type="containsText" dxfId="189" priority="191" operator="containsText" text="RIESGO MODERADO">
      <formula>NOT(ISERROR(SEARCH("RIESGO MODERADO",AZ14)))</formula>
    </cfRule>
    <cfRule type="containsText" dxfId="188" priority="192" operator="containsText" text="RIESGO BAJO">
      <formula>NOT(ISERROR(SEARCH("RIESGO BAJO",AZ14)))</formula>
    </cfRule>
  </conditionalFormatting>
  <conditionalFormatting sqref="I18:I19">
    <cfRule type="expression" dxfId="187" priority="188">
      <formula>EXACT(F18,"Seguridad_de_la_informacion")</formula>
    </cfRule>
  </conditionalFormatting>
  <conditionalFormatting sqref="AZ18:AZ20">
    <cfRule type="containsText" dxfId="186" priority="184" operator="containsText" text="RIESGO EXTREMO">
      <formula>NOT(ISERROR(SEARCH("RIESGO EXTREMO",AZ18)))</formula>
    </cfRule>
    <cfRule type="containsText" dxfId="185" priority="185" operator="containsText" text="RIESGO ALTO">
      <formula>NOT(ISERROR(SEARCH("RIESGO ALTO",AZ18)))</formula>
    </cfRule>
    <cfRule type="containsText" dxfId="184" priority="186" operator="containsText" text="RIESGO MODERADO">
      <formula>NOT(ISERROR(SEARCH("RIESGO MODERADO",AZ18)))</formula>
    </cfRule>
    <cfRule type="containsText" dxfId="183" priority="187" operator="containsText" text="RIESGO BAJO">
      <formula>NOT(ISERROR(SEARCH("RIESGO BAJO",AZ18)))</formula>
    </cfRule>
  </conditionalFormatting>
  <conditionalFormatting sqref="BC22:BD22">
    <cfRule type="containsText" dxfId="182" priority="180" operator="containsText" text="RIESGO EXTREMO">
      <formula>NOT(ISERROR(SEARCH("RIESGO EXTREMO",BC22)))</formula>
    </cfRule>
    <cfRule type="containsText" dxfId="181" priority="181" operator="containsText" text="RIESGO ALTO">
      <formula>NOT(ISERROR(SEARCH("RIESGO ALTO",BC22)))</formula>
    </cfRule>
    <cfRule type="containsText" dxfId="180" priority="182" operator="containsText" text="RIESGO MODERADO">
      <formula>NOT(ISERROR(SEARCH("RIESGO MODERADO",BC22)))</formula>
    </cfRule>
    <cfRule type="containsText" dxfId="179" priority="183" operator="containsText" text="RIESGO BAJO">
      <formula>NOT(ISERROR(SEARCH("RIESGO BAJO",BC22)))</formula>
    </cfRule>
  </conditionalFormatting>
  <conditionalFormatting sqref="BC25:BD26 BB25:BB28 BE25:BE28">
    <cfRule type="containsText" dxfId="178" priority="176" operator="containsText" text="RIESGO EXTREMO">
      <formula>NOT(ISERROR(SEARCH("RIESGO EXTREMO",BB25)))</formula>
    </cfRule>
    <cfRule type="containsText" dxfId="177" priority="177" operator="containsText" text="RIESGO ALTO">
      <formula>NOT(ISERROR(SEARCH("RIESGO ALTO",BB25)))</formula>
    </cfRule>
    <cfRule type="containsText" dxfId="176" priority="178" operator="containsText" text="RIESGO MODERADO">
      <formula>NOT(ISERROR(SEARCH("RIESGO MODERADO",BB25)))</formula>
    </cfRule>
    <cfRule type="containsText" dxfId="175" priority="179" operator="containsText" text="RIESGO BAJO">
      <formula>NOT(ISERROR(SEARCH("RIESGO BAJO",BB25)))</formula>
    </cfRule>
  </conditionalFormatting>
  <conditionalFormatting sqref="I25:I26">
    <cfRule type="expression" dxfId="174" priority="175">
      <formula>EXACT(F25,"Seguridad_de_la_informacion")</formula>
    </cfRule>
  </conditionalFormatting>
  <conditionalFormatting sqref="J25:J28">
    <cfRule type="expression" dxfId="173" priority="174">
      <formula>EXACT(F25,"Seguridad_de_la_informacion")</formula>
    </cfRule>
  </conditionalFormatting>
  <conditionalFormatting sqref="AZ25:BA25 AZ26:AZ27">
    <cfRule type="containsText" dxfId="172" priority="170" operator="containsText" text="RIESGO EXTREMO">
      <formula>NOT(ISERROR(SEARCH("RIESGO EXTREMO",AZ25)))</formula>
    </cfRule>
    <cfRule type="containsText" dxfId="171" priority="171" operator="containsText" text="RIESGO ALTO">
      <formula>NOT(ISERROR(SEARCH("RIESGO ALTO",AZ25)))</formula>
    </cfRule>
    <cfRule type="containsText" dxfId="170" priority="172" operator="containsText" text="RIESGO MODERADO">
      <formula>NOT(ISERROR(SEARCH("RIESGO MODERADO",AZ25)))</formula>
    </cfRule>
    <cfRule type="containsText" dxfId="169" priority="173" operator="containsText" text="RIESGO BAJO">
      <formula>NOT(ISERROR(SEARCH("RIESGO BAJO",AZ25)))</formula>
    </cfRule>
  </conditionalFormatting>
  <conditionalFormatting sqref="BH25:BI26 BG25 BJ25">
    <cfRule type="containsText" dxfId="168" priority="166" operator="containsText" text="RIESGO EXTREMO">
      <formula>NOT(ISERROR(SEARCH("RIESGO EXTREMO",BG25)))</formula>
    </cfRule>
    <cfRule type="containsText" dxfId="167" priority="167" operator="containsText" text="RIESGO ALTO">
      <formula>NOT(ISERROR(SEARCH("RIESGO ALTO",BG25)))</formula>
    </cfRule>
    <cfRule type="containsText" dxfId="166" priority="168" operator="containsText" text="RIESGO MODERADO">
      <formula>NOT(ISERROR(SEARCH("RIESGO MODERADO",BG25)))</formula>
    </cfRule>
    <cfRule type="containsText" dxfId="165" priority="169" operator="containsText" text="RIESGO BAJO">
      <formula>NOT(ISERROR(SEARCH("RIESGO BAJO",BG25)))</formula>
    </cfRule>
  </conditionalFormatting>
  <conditionalFormatting sqref="BC29:BD30 BB29:BB32 BE29:BE32">
    <cfRule type="containsText" dxfId="164" priority="162" operator="containsText" text="RIESGO EXTREMO">
      <formula>NOT(ISERROR(SEARCH("RIESGO EXTREMO",BB29)))</formula>
    </cfRule>
    <cfRule type="containsText" dxfId="163" priority="163" operator="containsText" text="RIESGO ALTO">
      <formula>NOT(ISERROR(SEARCH("RIESGO ALTO",BB29)))</formula>
    </cfRule>
    <cfRule type="containsText" dxfId="162" priority="164" operator="containsText" text="RIESGO MODERADO">
      <formula>NOT(ISERROR(SEARCH("RIESGO MODERADO",BB29)))</formula>
    </cfRule>
    <cfRule type="containsText" dxfId="161" priority="165" operator="containsText" text="RIESGO BAJO">
      <formula>NOT(ISERROR(SEARCH("RIESGO BAJO",BB29)))</formula>
    </cfRule>
  </conditionalFormatting>
  <conditionalFormatting sqref="I29:I30">
    <cfRule type="expression" dxfId="160" priority="161">
      <formula>EXACT(F29,"Seguridad_de_la_informacion")</formula>
    </cfRule>
  </conditionalFormatting>
  <conditionalFormatting sqref="J29:J32">
    <cfRule type="expression" dxfId="159" priority="160">
      <formula>EXACT(F29,"Seguridad_de_la_informacion")</formula>
    </cfRule>
  </conditionalFormatting>
  <conditionalFormatting sqref="AZ29:BA29 AZ30:AZ31">
    <cfRule type="containsText" dxfId="158" priority="156" operator="containsText" text="RIESGO EXTREMO">
      <formula>NOT(ISERROR(SEARCH("RIESGO EXTREMO",AZ29)))</formula>
    </cfRule>
    <cfRule type="containsText" dxfId="157" priority="157" operator="containsText" text="RIESGO ALTO">
      <formula>NOT(ISERROR(SEARCH("RIESGO ALTO",AZ29)))</formula>
    </cfRule>
    <cfRule type="containsText" dxfId="156" priority="158" operator="containsText" text="RIESGO MODERADO">
      <formula>NOT(ISERROR(SEARCH("RIESGO MODERADO",AZ29)))</formula>
    </cfRule>
    <cfRule type="containsText" dxfId="155" priority="159" operator="containsText" text="RIESGO BAJO">
      <formula>NOT(ISERROR(SEARCH("RIESGO BAJO",AZ29)))</formula>
    </cfRule>
  </conditionalFormatting>
  <conditionalFormatting sqref="BH29:BI30 BG29 BJ29">
    <cfRule type="containsText" dxfId="154" priority="152" operator="containsText" text="RIESGO EXTREMO">
      <formula>NOT(ISERROR(SEARCH("RIESGO EXTREMO",BG29)))</formula>
    </cfRule>
    <cfRule type="containsText" dxfId="153" priority="153" operator="containsText" text="RIESGO ALTO">
      <formula>NOT(ISERROR(SEARCH("RIESGO ALTO",BG29)))</formula>
    </cfRule>
    <cfRule type="containsText" dxfId="152" priority="154" operator="containsText" text="RIESGO MODERADO">
      <formula>NOT(ISERROR(SEARCH("RIESGO MODERADO",BG29)))</formula>
    </cfRule>
    <cfRule type="containsText" dxfId="151" priority="155" operator="containsText" text="RIESGO BAJO">
      <formula>NOT(ISERROR(SEARCH("RIESGO BAJO",BG29)))</formula>
    </cfRule>
  </conditionalFormatting>
  <conditionalFormatting sqref="BC33:BD34 BB33:BB36 BE33:BE36">
    <cfRule type="containsText" dxfId="150" priority="148" operator="containsText" text="RIESGO EXTREMO">
      <formula>NOT(ISERROR(SEARCH("RIESGO EXTREMO",BB33)))</formula>
    </cfRule>
    <cfRule type="containsText" dxfId="149" priority="149" operator="containsText" text="RIESGO ALTO">
      <formula>NOT(ISERROR(SEARCH("RIESGO ALTO",BB33)))</formula>
    </cfRule>
    <cfRule type="containsText" dxfId="148" priority="150" operator="containsText" text="RIESGO MODERADO">
      <formula>NOT(ISERROR(SEARCH("RIESGO MODERADO",BB33)))</formula>
    </cfRule>
    <cfRule type="containsText" dxfId="147" priority="151" operator="containsText" text="RIESGO BAJO">
      <formula>NOT(ISERROR(SEARCH("RIESGO BAJO",BB33)))</formula>
    </cfRule>
  </conditionalFormatting>
  <conditionalFormatting sqref="I33:I34">
    <cfRule type="expression" dxfId="146" priority="147">
      <formula>EXACT(F33,"Seguridad_de_la_informacion")</formula>
    </cfRule>
  </conditionalFormatting>
  <conditionalFormatting sqref="J33:J36">
    <cfRule type="expression" dxfId="145" priority="146">
      <formula>EXACT(F33,"Seguridad_de_la_informacion")</formula>
    </cfRule>
  </conditionalFormatting>
  <conditionalFormatting sqref="AZ33:BA33 AZ34:AZ35">
    <cfRule type="containsText" dxfId="144" priority="142" operator="containsText" text="RIESGO EXTREMO">
      <formula>NOT(ISERROR(SEARCH("RIESGO EXTREMO",AZ33)))</formula>
    </cfRule>
    <cfRule type="containsText" dxfId="143" priority="143" operator="containsText" text="RIESGO ALTO">
      <formula>NOT(ISERROR(SEARCH("RIESGO ALTO",AZ33)))</formula>
    </cfRule>
    <cfRule type="containsText" dxfId="142" priority="144" operator="containsText" text="RIESGO MODERADO">
      <formula>NOT(ISERROR(SEARCH("RIESGO MODERADO",AZ33)))</formula>
    </cfRule>
    <cfRule type="containsText" dxfId="141" priority="145" operator="containsText" text="RIESGO BAJO">
      <formula>NOT(ISERROR(SEARCH("RIESGO BAJO",AZ33)))</formula>
    </cfRule>
  </conditionalFormatting>
  <conditionalFormatting sqref="BH33:BI34 BG33 BJ33">
    <cfRule type="containsText" dxfId="140" priority="138" operator="containsText" text="RIESGO EXTREMO">
      <formula>NOT(ISERROR(SEARCH("RIESGO EXTREMO",BG33)))</formula>
    </cfRule>
    <cfRule type="containsText" dxfId="139" priority="139" operator="containsText" text="RIESGO ALTO">
      <formula>NOT(ISERROR(SEARCH("RIESGO ALTO",BG33)))</formula>
    </cfRule>
    <cfRule type="containsText" dxfId="138" priority="140" operator="containsText" text="RIESGO MODERADO">
      <formula>NOT(ISERROR(SEARCH("RIESGO MODERADO",BG33)))</formula>
    </cfRule>
    <cfRule type="containsText" dxfId="137" priority="141" operator="containsText" text="RIESGO BAJO">
      <formula>NOT(ISERROR(SEARCH("RIESGO BAJO",BG33)))</formula>
    </cfRule>
  </conditionalFormatting>
  <conditionalFormatting sqref="BC37:BD38 BB37:BB40 BE37:BE40">
    <cfRule type="containsText" dxfId="136" priority="134" operator="containsText" text="RIESGO EXTREMO">
      <formula>NOT(ISERROR(SEARCH("RIESGO EXTREMO",BB37)))</formula>
    </cfRule>
    <cfRule type="containsText" dxfId="135" priority="135" operator="containsText" text="RIESGO ALTO">
      <formula>NOT(ISERROR(SEARCH("RIESGO ALTO",BB37)))</formula>
    </cfRule>
    <cfRule type="containsText" dxfId="134" priority="136" operator="containsText" text="RIESGO MODERADO">
      <formula>NOT(ISERROR(SEARCH("RIESGO MODERADO",BB37)))</formula>
    </cfRule>
    <cfRule type="containsText" dxfId="133" priority="137" operator="containsText" text="RIESGO BAJO">
      <formula>NOT(ISERROR(SEARCH("RIESGO BAJO",BB37)))</formula>
    </cfRule>
  </conditionalFormatting>
  <conditionalFormatting sqref="I37:I38">
    <cfRule type="expression" dxfId="132" priority="133">
      <formula>EXACT(F37,"Seguridad_de_la_informacion")</formula>
    </cfRule>
  </conditionalFormatting>
  <conditionalFormatting sqref="J37:J40">
    <cfRule type="expression" dxfId="131" priority="132">
      <formula>EXACT(F37,"Seguridad_de_la_informacion")</formula>
    </cfRule>
  </conditionalFormatting>
  <conditionalFormatting sqref="AZ37:BA37 AZ38:AZ39">
    <cfRule type="containsText" dxfId="130" priority="128" operator="containsText" text="RIESGO EXTREMO">
      <formula>NOT(ISERROR(SEARCH("RIESGO EXTREMO",AZ37)))</formula>
    </cfRule>
    <cfRule type="containsText" dxfId="129" priority="129" operator="containsText" text="RIESGO ALTO">
      <formula>NOT(ISERROR(SEARCH("RIESGO ALTO",AZ37)))</formula>
    </cfRule>
    <cfRule type="containsText" dxfId="128" priority="130" operator="containsText" text="RIESGO MODERADO">
      <formula>NOT(ISERROR(SEARCH("RIESGO MODERADO",AZ37)))</formula>
    </cfRule>
    <cfRule type="containsText" dxfId="127" priority="131" operator="containsText" text="RIESGO BAJO">
      <formula>NOT(ISERROR(SEARCH("RIESGO BAJO",AZ37)))</formula>
    </cfRule>
  </conditionalFormatting>
  <conditionalFormatting sqref="BH37:BI38 BG37 BJ37">
    <cfRule type="containsText" dxfId="126" priority="124" operator="containsText" text="RIESGO EXTREMO">
      <formula>NOT(ISERROR(SEARCH("RIESGO EXTREMO",BG37)))</formula>
    </cfRule>
    <cfRule type="containsText" dxfId="125" priority="125" operator="containsText" text="RIESGO ALTO">
      <formula>NOT(ISERROR(SEARCH("RIESGO ALTO",BG37)))</formula>
    </cfRule>
    <cfRule type="containsText" dxfId="124" priority="126" operator="containsText" text="RIESGO MODERADO">
      <formula>NOT(ISERROR(SEARCH("RIESGO MODERADO",BG37)))</formula>
    </cfRule>
    <cfRule type="containsText" dxfId="123" priority="127" operator="containsText" text="RIESGO BAJO">
      <formula>NOT(ISERROR(SEARCH("RIESGO BAJO",BG37)))</formula>
    </cfRule>
  </conditionalFormatting>
  <conditionalFormatting sqref="BC41:BD42 BB41:BB44 BE41:BE44">
    <cfRule type="containsText" dxfId="122" priority="120" operator="containsText" text="RIESGO EXTREMO">
      <formula>NOT(ISERROR(SEARCH("RIESGO EXTREMO",BB41)))</formula>
    </cfRule>
    <cfRule type="containsText" dxfId="121" priority="121" operator="containsText" text="RIESGO ALTO">
      <formula>NOT(ISERROR(SEARCH("RIESGO ALTO",BB41)))</formula>
    </cfRule>
    <cfRule type="containsText" dxfId="120" priority="122" operator="containsText" text="RIESGO MODERADO">
      <formula>NOT(ISERROR(SEARCH("RIESGO MODERADO",BB41)))</formula>
    </cfRule>
    <cfRule type="containsText" dxfId="119" priority="123" operator="containsText" text="RIESGO BAJO">
      <formula>NOT(ISERROR(SEARCH("RIESGO BAJO",BB41)))</formula>
    </cfRule>
  </conditionalFormatting>
  <conditionalFormatting sqref="I41:I42">
    <cfRule type="expression" dxfId="118" priority="119">
      <formula>EXACT(F41,"Seguridad_de_la_informacion")</formula>
    </cfRule>
  </conditionalFormatting>
  <conditionalFormatting sqref="J41:J44">
    <cfRule type="expression" dxfId="117" priority="118">
      <formula>EXACT(F41,"Seguridad_de_la_informacion")</formula>
    </cfRule>
  </conditionalFormatting>
  <conditionalFormatting sqref="AZ41:BA41 AZ42:AZ43">
    <cfRule type="containsText" dxfId="116" priority="114" operator="containsText" text="RIESGO EXTREMO">
      <formula>NOT(ISERROR(SEARCH("RIESGO EXTREMO",AZ41)))</formula>
    </cfRule>
    <cfRule type="containsText" dxfId="115" priority="115" operator="containsText" text="RIESGO ALTO">
      <formula>NOT(ISERROR(SEARCH("RIESGO ALTO",AZ41)))</formula>
    </cfRule>
    <cfRule type="containsText" dxfId="114" priority="116" operator="containsText" text="RIESGO MODERADO">
      <formula>NOT(ISERROR(SEARCH("RIESGO MODERADO",AZ41)))</formula>
    </cfRule>
    <cfRule type="containsText" dxfId="113" priority="117" operator="containsText" text="RIESGO BAJO">
      <formula>NOT(ISERROR(SEARCH("RIESGO BAJO",AZ41)))</formula>
    </cfRule>
  </conditionalFormatting>
  <conditionalFormatting sqref="BH41:BI42 BG41 BJ41">
    <cfRule type="containsText" dxfId="112" priority="110" operator="containsText" text="RIESGO EXTREMO">
      <formula>NOT(ISERROR(SEARCH("RIESGO EXTREMO",BG41)))</formula>
    </cfRule>
    <cfRule type="containsText" dxfId="111" priority="111" operator="containsText" text="RIESGO ALTO">
      <formula>NOT(ISERROR(SEARCH("RIESGO ALTO",BG41)))</formula>
    </cfRule>
    <cfRule type="containsText" dxfId="110" priority="112" operator="containsText" text="RIESGO MODERADO">
      <formula>NOT(ISERROR(SEARCH("RIESGO MODERADO",BG41)))</formula>
    </cfRule>
    <cfRule type="containsText" dxfId="109" priority="113" operator="containsText" text="RIESGO BAJO">
      <formula>NOT(ISERROR(SEARCH("RIESGO BAJO",BG41)))</formula>
    </cfRule>
  </conditionalFormatting>
  <conditionalFormatting sqref="R11">
    <cfRule type="containsText" dxfId="108" priority="106" operator="containsText" text="RIESGO EXTREMO">
      <formula>NOT(ISERROR(SEARCH("RIESGO EXTREMO",R11)))</formula>
    </cfRule>
    <cfRule type="containsText" dxfId="107" priority="107" operator="containsText" text="RIESGO ALTO">
      <formula>NOT(ISERROR(SEARCH("RIESGO ALTO",R11)))</formula>
    </cfRule>
    <cfRule type="containsText" dxfId="106" priority="108" operator="containsText" text="RIESGO MODERADO">
      <formula>NOT(ISERROR(SEARCH("RIESGO MODERADO",R11)))</formula>
    </cfRule>
    <cfRule type="containsText" dxfId="105" priority="109" operator="containsText" text="RIESGO BAJO">
      <formula>NOT(ISERROR(SEARCH("RIESGO BAJO",R11)))</formula>
    </cfRule>
  </conditionalFormatting>
  <conditionalFormatting sqref="R14">
    <cfRule type="containsText" dxfId="104" priority="102" operator="containsText" text="RIESGO EXTREMO">
      <formula>NOT(ISERROR(SEARCH("RIESGO EXTREMO",R14)))</formula>
    </cfRule>
    <cfRule type="containsText" dxfId="103" priority="103" operator="containsText" text="RIESGO ALTO">
      <formula>NOT(ISERROR(SEARCH("RIESGO ALTO",R14)))</formula>
    </cfRule>
    <cfRule type="containsText" dxfId="102" priority="104" operator="containsText" text="RIESGO MODERADO">
      <formula>NOT(ISERROR(SEARCH("RIESGO MODERADO",R14)))</formula>
    </cfRule>
    <cfRule type="containsText" dxfId="101" priority="105" operator="containsText" text="RIESGO BAJO">
      <formula>NOT(ISERROR(SEARCH("RIESGO BAJO",R14)))</formula>
    </cfRule>
  </conditionalFormatting>
  <conditionalFormatting sqref="R18">
    <cfRule type="containsText" dxfId="100" priority="98" operator="containsText" text="RIESGO EXTREMO">
      <formula>NOT(ISERROR(SEARCH("RIESGO EXTREMO",R18)))</formula>
    </cfRule>
    <cfRule type="containsText" dxfId="99" priority="99" operator="containsText" text="RIESGO ALTO">
      <formula>NOT(ISERROR(SEARCH("RIESGO ALTO",R18)))</formula>
    </cfRule>
    <cfRule type="containsText" dxfId="98" priority="100" operator="containsText" text="RIESGO MODERADO">
      <formula>NOT(ISERROR(SEARCH("RIESGO MODERADO",R18)))</formula>
    </cfRule>
    <cfRule type="containsText" dxfId="97" priority="101" operator="containsText" text="RIESGO BAJO">
      <formula>NOT(ISERROR(SEARCH("RIESGO BAJO",R18)))</formula>
    </cfRule>
  </conditionalFormatting>
  <conditionalFormatting sqref="R22">
    <cfRule type="containsText" dxfId="96" priority="94" operator="containsText" text="RIESGO EXTREMO">
      <formula>NOT(ISERROR(SEARCH("RIESGO EXTREMO",R22)))</formula>
    </cfRule>
    <cfRule type="containsText" dxfId="95" priority="95" operator="containsText" text="RIESGO ALTO">
      <formula>NOT(ISERROR(SEARCH("RIESGO ALTO",R22)))</formula>
    </cfRule>
    <cfRule type="containsText" dxfId="94" priority="96" operator="containsText" text="RIESGO MODERADO">
      <formula>NOT(ISERROR(SEARCH("RIESGO MODERADO",R22)))</formula>
    </cfRule>
    <cfRule type="containsText" dxfId="93" priority="97" operator="containsText" text="RIESGO BAJO">
      <formula>NOT(ISERROR(SEARCH("RIESGO BAJO",R22)))</formula>
    </cfRule>
  </conditionalFormatting>
  <conditionalFormatting sqref="R25">
    <cfRule type="containsText" dxfId="92" priority="90" operator="containsText" text="RIESGO EXTREMO">
      <formula>NOT(ISERROR(SEARCH("RIESGO EXTREMO",R25)))</formula>
    </cfRule>
    <cfRule type="containsText" dxfId="91" priority="91" operator="containsText" text="RIESGO ALTO">
      <formula>NOT(ISERROR(SEARCH("RIESGO ALTO",R25)))</formula>
    </cfRule>
    <cfRule type="containsText" dxfId="90" priority="92" operator="containsText" text="RIESGO MODERADO">
      <formula>NOT(ISERROR(SEARCH("RIESGO MODERADO",R25)))</formula>
    </cfRule>
    <cfRule type="containsText" dxfId="89" priority="93" operator="containsText" text="RIESGO BAJO">
      <formula>NOT(ISERROR(SEARCH("RIESGO BAJO",R25)))</formula>
    </cfRule>
  </conditionalFormatting>
  <conditionalFormatting sqref="R29">
    <cfRule type="containsText" dxfId="88" priority="86" operator="containsText" text="RIESGO EXTREMO">
      <formula>NOT(ISERROR(SEARCH("RIESGO EXTREMO",R29)))</formula>
    </cfRule>
    <cfRule type="containsText" dxfId="87" priority="87" operator="containsText" text="RIESGO ALTO">
      <formula>NOT(ISERROR(SEARCH("RIESGO ALTO",R29)))</formula>
    </cfRule>
    <cfRule type="containsText" dxfId="86" priority="88" operator="containsText" text="RIESGO MODERADO">
      <formula>NOT(ISERROR(SEARCH("RIESGO MODERADO",R29)))</formula>
    </cfRule>
    <cfRule type="containsText" dxfId="85" priority="89" operator="containsText" text="RIESGO BAJO">
      <formula>NOT(ISERROR(SEARCH("RIESGO BAJO",R29)))</formula>
    </cfRule>
  </conditionalFormatting>
  <conditionalFormatting sqref="R33">
    <cfRule type="containsText" dxfId="84" priority="82" operator="containsText" text="RIESGO EXTREMO">
      <formula>NOT(ISERROR(SEARCH("RIESGO EXTREMO",R33)))</formula>
    </cfRule>
    <cfRule type="containsText" dxfId="83" priority="83" operator="containsText" text="RIESGO ALTO">
      <formula>NOT(ISERROR(SEARCH("RIESGO ALTO",R33)))</formula>
    </cfRule>
    <cfRule type="containsText" dxfId="82" priority="84" operator="containsText" text="RIESGO MODERADO">
      <formula>NOT(ISERROR(SEARCH("RIESGO MODERADO",R33)))</formula>
    </cfRule>
    <cfRule type="containsText" dxfId="81" priority="85" operator="containsText" text="RIESGO BAJO">
      <formula>NOT(ISERROR(SEARCH("RIESGO BAJO",R33)))</formula>
    </cfRule>
  </conditionalFormatting>
  <conditionalFormatting sqref="R37">
    <cfRule type="containsText" dxfId="80" priority="78" operator="containsText" text="RIESGO EXTREMO">
      <formula>NOT(ISERROR(SEARCH("RIESGO EXTREMO",R37)))</formula>
    </cfRule>
    <cfRule type="containsText" dxfId="79" priority="79" operator="containsText" text="RIESGO ALTO">
      <formula>NOT(ISERROR(SEARCH("RIESGO ALTO",R37)))</formula>
    </cfRule>
    <cfRule type="containsText" dxfId="78" priority="80" operator="containsText" text="RIESGO MODERADO">
      <formula>NOT(ISERROR(SEARCH("RIESGO MODERADO",R37)))</formula>
    </cfRule>
    <cfRule type="containsText" dxfId="77" priority="81" operator="containsText" text="RIESGO BAJO">
      <formula>NOT(ISERROR(SEARCH("RIESGO BAJO",R37)))</formula>
    </cfRule>
  </conditionalFormatting>
  <conditionalFormatting sqref="R41">
    <cfRule type="containsText" dxfId="76" priority="74" operator="containsText" text="RIESGO EXTREMO">
      <formula>NOT(ISERROR(SEARCH("RIESGO EXTREMO",R41)))</formula>
    </cfRule>
    <cfRule type="containsText" dxfId="75" priority="75" operator="containsText" text="RIESGO ALTO">
      <formula>NOT(ISERROR(SEARCH("RIESGO ALTO",R41)))</formula>
    </cfRule>
    <cfRule type="containsText" dxfId="74" priority="76" operator="containsText" text="RIESGO MODERADO">
      <formula>NOT(ISERROR(SEARCH("RIESGO MODERADO",R41)))</formula>
    </cfRule>
    <cfRule type="containsText" dxfId="73" priority="77" operator="containsText" text="RIESGO BAJO">
      <formula>NOT(ISERROR(SEARCH("RIESGO BAJO",R41)))</formula>
    </cfRule>
  </conditionalFormatting>
  <conditionalFormatting sqref="Q14:Q16 Q18:Q20 Q25:Q27 Q29:Q31 Q33:Q35 Q37:Q39 Q41:Q43">
    <cfRule type="containsText" dxfId="72" priority="70" operator="containsText" text="RIESGO EXTREMO">
      <formula>NOT(ISERROR(SEARCH("RIESGO EXTREMO",Q14)))</formula>
    </cfRule>
    <cfRule type="containsText" dxfId="71" priority="71" operator="containsText" text="RIESGO ALTO">
      <formula>NOT(ISERROR(SEARCH("RIESGO ALTO",Q14)))</formula>
    </cfRule>
    <cfRule type="containsText" dxfId="70" priority="72" operator="containsText" text="RIESGO MODERADO">
      <formula>NOT(ISERROR(SEARCH("RIESGO MODERADO",Q14)))</formula>
    </cfRule>
    <cfRule type="containsText" dxfId="69" priority="73" operator="containsText" text="RIESGO BAJO">
      <formula>NOT(ISERROR(SEARCH("RIESGO BAJO",Q14)))</formula>
    </cfRule>
  </conditionalFormatting>
  <conditionalFormatting sqref="BA14">
    <cfRule type="containsText" dxfId="68" priority="66" operator="containsText" text="RIESGO EXTREMO">
      <formula>NOT(ISERROR(SEARCH("RIESGO EXTREMO",BA14)))</formula>
    </cfRule>
    <cfRule type="containsText" dxfId="67" priority="67" operator="containsText" text="RIESGO ALTO">
      <formula>NOT(ISERROR(SEARCH("RIESGO ALTO",BA14)))</formula>
    </cfRule>
    <cfRule type="containsText" dxfId="66" priority="68" operator="containsText" text="RIESGO MODERADO">
      <formula>NOT(ISERROR(SEARCH("RIESGO MODERADO",BA14)))</formula>
    </cfRule>
    <cfRule type="containsText" dxfId="65" priority="69" operator="containsText" text="RIESGO BAJO">
      <formula>NOT(ISERROR(SEARCH("RIESGO BAJO",BA14)))</formula>
    </cfRule>
  </conditionalFormatting>
  <conditionalFormatting sqref="BA18">
    <cfRule type="containsText" dxfId="64" priority="62" operator="containsText" text="RIESGO EXTREMO">
      <formula>NOT(ISERROR(SEARCH("RIESGO EXTREMO",BA18)))</formula>
    </cfRule>
    <cfRule type="containsText" dxfId="63" priority="63" operator="containsText" text="RIESGO ALTO">
      <formula>NOT(ISERROR(SEARCH("RIESGO ALTO",BA18)))</formula>
    </cfRule>
    <cfRule type="containsText" dxfId="62" priority="64" operator="containsText" text="RIESGO MODERADO">
      <formula>NOT(ISERROR(SEARCH("RIESGO MODERADO",BA18)))</formula>
    </cfRule>
    <cfRule type="containsText" dxfId="61" priority="65" operator="containsText" text="RIESGO BAJO">
      <formula>NOT(ISERROR(SEARCH("RIESGO BAJO",BA18)))</formula>
    </cfRule>
  </conditionalFormatting>
  <conditionalFormatting sqref="BA22">
    <cfRule type="containsText" dxfId="60" priority="58" operator="containsText" text="RIESGO EXTREMO">
      <formula>NOT(ISERROR(SEARCH("RIESGO EXTREMO",BA22)))</formula>
    </cfRule>
    <cfRule type="containsText" dxfId="59" priority="59" operator="containsText" text="RIESGO ALTO">
      <formula>NOT(ISERROR(SEARCH("RIESGO ALTO",BA22)))</formula>
    </cfRule>
    <cfRule type="containsText" dxfId="58" priority="60" operator="containsText" text="RIESGO MODERADO">
      <formula>NOT(ISERROR(SEARCH("RIESGO MODERADO",BA22)))</formula>
    </cfRule>
    <cfRule type="containsText" dxfId="57" priority="61" operator="containsText" text="RIESGO BAJO">
      <formula>NOT(ISERROR(SEARCH("RIESGO BAJO",BA22)))</formula>
    </cfRule>
  </conditionalFormatting>
  <conditionalFormatting sqref="BB13 BC11">
    <cfRule type="containsText" dxfId="56" priority="54" operator="containsText" text="RIESGO EXTREMO">
      <formula>NOT(ISERROR(SEARCH("RIESGO EXTREMO",BB11)))</formula>
    </cfRule>
    <cfRule type="containsText" dxfId="55" priority="55" operator="containsText" text="RIESGO ALTO">
      <formula>NOT(ISERROR(SEARCH("RIESGO ALTO",BB11)))</formula>
    </cfRule>
    <cfRule type="containsText" dxfId="54" priority="56" operator="containsText" text="RIESGO MODERADO">
      <formula>NOT(ISERROR(SEARCH("RIESGO MODERADO",BB11)))</formula>
    </cfRule>
    <cfRule type="containsText" dxfId="53" priority="57" operator="containsText" text="RIESGO BAJO">
      <formula>NOT(ISERROR(SEARCH("RIESGO BAJO",BB11)))</formula>
    </cfRule>
  </conditionalFormatting>
  <conditionalFormatting sqref="BC14 BE16:BE17">
    <cfRule type="containsText" dxfId="52" priority="50" operator="containsText" text="RIESGO EXTREMO">
      <formula>NOT(ISERROR(SEARCH("RIESGO EXTREMO",BC14)))</formula>
    </cfRule>
    <cfRule type="containsText" dxfId="51" priority="51" operator="containsText" text="RIESGO ALTO">
      <formula>NOT(ISERROR(SEARCH("RIESGO ALTO",BC14)))</formula>
    </cfRule>
    <cfRule type="containsText" dxfId="50" priority="52" operator="containsText" text="RIESGO MODERADO">
      <formula>NOT(ISERROR(SEARCH("RIESGO MODERADO",BC14)))</formula>
    </cfRule>
    <cfRule type="containsText" dxfId="49" priority="53" operator="containsText" text="RIESGO BAJO">
      <formula>NOT(ISERROR(SEARCH("RIESGO BAJO",BC14)))</formula>
    </cfRule>
  </conditionalFormatting>
  <conditionalFormatting sqref="BE18:BE21 BB18:BB21 BC18:BC19">
    <cfRule type="containsText" dxfId="48" priority="46" operator="containsText" text="RIESGO EXTREMO">
      <formula>NOT(ISERROR(SEARCH("RIESGO EXTREMO",BB18)))</formula>
    </cfRule>
    <cfRule type="containsText" dxfId="47" priority="47" operator="containsText" text="RIESGO ALTO">
      <formula>NOT(ISERROR(SEARCH("RIESGO ALTO",BB18)))</formula>
    </cfRule>
    <cfRule type="containsText" dxfId="46" priority="48" operator="containsText" text="RIESGO MODERADO">
      <formula>NOT(ISERROR(SEARCH("RIESGO MODERADO",BB18)))</formula>
    </cfRule>
    <cfRule type="containsText" dxfId="45" priority="49" operator="containsText" text="RIESGO BAJO">
      <formula>NOT(ISERROR(SEARCH("RIESGO BAJO",BB18)))</formula>
    </cfRule>
  </conditionalFormatting>
  <conditionalFormatting sqref="BD17:BD19">
    <cfRule type="containsText" dxfId="44" priority="42" operator="containsText" text="RIESGO EXTREMO">
      <formula>NOT(ISERROR(SEARCH("RIESGO EXTREMO",BD17)))</formula>
    </cfRule>
    <cfRule type="containsText" dxfId="43" priority="43" operator="containsText" text="RIESGO ALTO">
      <formula>NOT(ISERROR(SEARCH("RIESGO ALTO",BD17)))</formula>
    </cfRule>
    <cfRule type="containsText" dxfId="42" priority="44" operator="containsText" text="RIESGO MODERADO">
      <formula>NOT(ISERROR(SEARCH("RIESGO MODERADO",BD17)))</formula>
    </cfRule>
    <cfRule type="containsText" dxfId="41" priority="45" operator="containsText" text="RIESGO BAJO">
      <formula>NOT(ISERROR(SEARCH("RIESGO BAJO",BD17)))</formula>
    </cfRule>
  </conditionalFormatting>
  <conditionalFormatting sqref="BD16">
    <cfRule type="containsText" dxfId="40" priority="38" operator="containsText" text="RIESGO EXTREMO">
      <formula>NOT(ISERROR(SEARCH("RIESGO EXTREMO",BD16)))</formula>
    </cfRule>
    <cfRule type="containsText" dxfId="39" priority="39" operator="containsText" text="RIESGO ALTO">
      <formula>NOT(ISERROR(SEARCH("RIESGO ALTO",BD16)))</formula>
    </cfRule>
    <cfRule type="containsText" dxfId="38" priority="40" operator="containsText" text="RIESGO MODERADO">
      <formula>NOT(ISERROR(SEARCH("RIESGO MODERADO",BD16)))</formula>
    </cfRule>
    <cfRule type="containsText" dxfId="37" priority="41" operator="containsText" text="RIESGO BAJO">
      <formula>NOT(ISERROR(SEARCH("RIESGO BAJO",BD16)))</formula>
    </cfRule>
  </conditionalFormatting>
  <conditionalFormatting sqref="BE14">
    <cfRule type="containsText" dxfId="36" priority="34" operator="containsText" text="RIESGO EXTREMO">
      <formula>NOT(ISERROR(SEARCH("RIESGO EXTREMO",BE14)))</formula>
    </cfRule>
    <cfRule type="containsText" dxfId="35" priority="35" operator="containsText" text="RIESGO ALTO">
      <formula>NOT(ISERROR(SEARCH("RIESGO ALTO",BE14)))</formula>
    </cfRule>
    <cfRule type="containsText" dxfId="34" priority="36" operator="containsText" text="RIESGO MODERADO">
      <formula>NOT(ISERROR(SEARCH("RIESGO MODERADO",BE14)))</formula>
    </cfRule>
    <cfRule type="containsText" dxfId="33" priority="37" operator="containsText" text="RIESGO BAJO">
      <formula>NOT(ISERROR(SEARCH("RIESGO BAJO",BE14)))</formula>
    </cfRule>
  </conditionalFormatting>
  <conditionalFormatting sqref="BE15">
    <cfRule type="containsText" dxfId="32" priority="30" operator="containsText" text="RIESGO EXTREMO">
      <formula>NOT(ISERROR(SEARCH("RIESGO EXTREMO",BE15)))</formula>
    </cfRule>
    <cfRule type="containsText" dxfId="31" priority="31" operator="containsText" text="RIESGO ALTO">
      <formula>NOT(ISERROR(SEARCH("RIESGO ALTO",BE15)))</formula>
    </cfRule>
    <cfRule type="containsText" dxfId="30" priority="32" operator="containsText" text="RIESGO MODERADO">
      <formula>NOT(ISERROR(SEARCH("RIESGO MODERADO",BE15)))</formula>
    </cfRule>
    <cfRule type="containsText" dxfId="29" priority="33" operator="containsText" text="RIESGO BAJO">
      <formula>NOT(ISERROR(SEARCH("RIESGO BAJO",BE15)))</formula>
    </cfRule>
  </conditionalFormatting>
  <conditionalFormatting sqref="BG22:BJ22">
    <cfRule type="containsText" dxfId="28" priority="26" operator="containsText" text="RIESGO EXTREMO">
      <formula>NOT(ISERROR(SEARCH("RIESGO EXTREMO",BG22)))</formula>
    </cfRule>
    <cfRule type="containsText" dxfId="27" priority="27" operator="containsText" text="RIESGO ALTO">
      <formula>NOT(ISERROR(SEARCH("RIESGO ALTO",BG22)))</formula>
    </cfRule>
    <cfRule type="containsText" dxfId="26" priority="28" operator="containsText" text="RIESGO MODERADO">
      <formula>NOT(ISERROR(SEARCH("RIESGO MODERADO",BG22)))</formula>
    </cfRule>
    <cfRule type="containsText" dxfId="25" priority="29" operator="containsText" text="RIESGO BAJO">
      <formula>NOT(ISERROR(SEARCH("RIESGO BAJO",BG22)))</formula>
    </cfRule>
  </conditionalFormatting>
  <conditionalFormatting sqref="BJ11 BG11:BH11">
    <cfRule type="containsText" dxfId="24" priority="22" operator="containsText" text="RIESGO EXTREMO">
      <formula>NOT(ISERROR(SEARCH("RIESGO EXTREMO",BG11)))</formula>
    </cfRule>
    <cfRule type="containsText" dxfId="23" priority="23" operator="containsText" text="RIESGO ALTO">
      <formula>NOT(ISERROR(SEARCH("RIESGO ALTO",BG11)))</formula>
    </cfRule>
    <cfRule type="containsText" dxfId="22" priority="24" operator="containsText" text="RIESGO MODERADO">
      <formula>NOT(ISERROR(SEARCH("RIESGO MODERADO",BG11)))</formula>
    </cfRule>
    <cfRule type="containsText" dxfId="21" priority="25" operator="containsText" text="RIESGO BAJO">
      <formula>NOT(ISERROR(SEARCH("RIESGO BAJO",BG11)))</formula>
    </cfRule>
  </conditionalFormatting>
  <conditionalFormatting sqref="BI11">
    <cfRule type="containsText" dxfId="20" priority="18" operator="containsText" text="RIESGO EXTREMO">
      <formula>NOT(ISERROR(SEARCH("RIESGO EXTREMO",BI11)))</formula>
    </cfRule>
    <cfRule type="containsText" dxfId="19" priority="19" operator="containsText" text="RIESGO ALTO">
      <formula>NOT(ISERROR(SEARCH("RIESGO ALTO",BI11)))</formula>
    </cfRule>
    <cfRule type="containsText" dxfId="18" priority="20" operator="containsText" text="RIESGO MODERADO">
      <formula>NOT(ISERROR(SEARCH("RIESGO MODERADO",BI11)))</formula>
    </cfRule>
    <cfRule type="containsText" dxfId="17" priority="21" operator="containsText" text="RIESGO BAJO">
      <formula>NOT(ISERROR(SEARCH("RIESGO BAJO",BI11)))</formula>
    </cfRule>
  </conditionalFormatting>
  <conditionalFormatting sqref="J18:J21">
    <cfRule type="expression" dxfId="16" priority="17">
      <formula>EXACT(F18,"Seguridad_de_la_informacion")</formula>
    </cfRule>
  </conditionalFormatting>
  <conditionalFormatting sqref="BG18">
    <cfRule type="containsText" dxfId="15" priority="13" operator="containsText" text="RIESGO EXTREMO">
      <formula>NOT(ISERROR(SEARCH("RIESGO EXTREMO",BG18)))</formula>
    </cfRule>
    <cfRule type="containsText" dxfId="14" priority="14" operator="containsText" text="RIESGO ALTO">
      <formula>NOT(ISERROR(SEARCH("RIESGO ALTO",BG18)))</formula>
    </cfRule>
    <cfRule type="containsText" dxfId="13" priority="15" operator="containsText" text="RIESGO MODERADO">
      <formula>NOT(ISERROR(SEARCH("RIESGO MODERADO",BG18)))</formula>
    </cfRule>
    <cfRule type="containsText" dxfId="12" priority="16" operator="containsText" text="RIESGO BAJO">
      <formula>NOT(ISERROR(SEARCH("RIESGO BAJO",BG18)))</formula>
    </cfRule>
  </conditionalFormatting>
  <conditionalFormatting sqref="BH18:BJ18">
    <cfRule type="containsText" dxfId="11" priority="9" operator="containsText" text="RIESGO EXTREMO">
      <formula>NOT(ISERROR(SEARCH("RIESGO EXTREMO",BH18)))</formula>
    </cfRule>
    <cfRule type="containsText" dxfId="10" priority="10" operator="containsText" text="RIESGO ALTO">
      <formula>NOT(ISERROR(SEARCH("RIESGO ALTO",BH18)))</formula>
    </cfRule>
    <cfRule type="containsText" dxfId="9" priority="11" operator="containsText" text="RIESGO MODERADO">
      <formula>NOT(ISERROR(SEARCH("RIESGO MODERADO",BH18)))</formula>
    </cfRule>
    <cfRule type="containsText" dxfId="8" priority="12" operator="containsText" text="RIESGO BAJO">
      <formula>NOT(ISERROR(SEARCH("RIESGO BAJO",BH18)))</formula>
    </cfRule>
  </conditionalFormatting>
  <conditionalFormatting sqref="BG14">
    <cfRule type="containsText" dxfId="7" priority="5" operator="containsText" text="RIESGO EXTREMO">
      <formula>NOT(ISERROR(SEARCH("RIESGO EXTREMO",BG14)))</formula>
    </cfRule>
    <cfRule type="containsText" dxfId="6" priority="6" operator="containsText" text="RIESGO ALTO">
      <formula>NOT(ISERROR(SEARCH("RIESGO ALTO",BG14)))</formula>
    </cfRule>
    <cfRule type="containsText" dxfId="5" priority="7" operator="containsText" text="RIESGO MODERADO">
      <formula>NOT(ISERROR(SEARCH("RIESGO MODERADO",BG14)))</formula>
    </cfRule>
    <cfRule type="containsText" dxfId="4" priority="8" operator="containsText" text="RIESGO BAJO">
      <formula>NOT(ISERROR(SEARCH("RIESGO BAJO",BG14)))</formula>
    </cfRule>
  </conditionalFormatting>
  <conditionalFormatting sqref="BH14:BJ14">
    <cfRule type="containsText" dxfId="3" priority="1" operator="containsText" text="RIESGO EXTREMO">
      <formula>NOT(ISERROR(SEARCH("RIESGO EXTREMO",BH14)))</formula>
    </cfRule>
    <cfRule type="containsText" dxfId="2" priority="2" operator="containsText" text="RIESGO ALTO">
      <formula>NOT(ISERROR(SEARCH("RIESGO ALTO",BH14)))</formula>
    </cfRule>
    <cfRule type="containsText" dxfId="1" priority="3" operator="containsText" text="RIESGO MODERADO">
      <formula>NOT(ISERROR(SEARCH("RIESGO MODERADO",BH14)))</formula>
    </cfRule>
    <cfRule type="containsText" dxfId="0" priority="4" operator="containsText" text="RIESGO BAJO">
      <formula>NOT(ISERROR(SEARCH("RIESGO BAJO",BH14)))</formula>
    </cfRule>
  </conditionalFormatting>
  <dataValidations count="25">
    <dataValidation type="list" allowBlank="1" showInputMessage="1" showErrorMessage="1" sqref="BA11:BA44 R11:R44">
      <formula1>opciondelriesgo</formula1>
    </dataValidation>
    <dataValidation type="list" allowBlank="1" showInputMessage="1" showErrorMessage="1" sqref="AR11:AR44">
      <formula1>"Directamente,No disminuye"</formula1>
    </dataValidation>
    <dataValidation type="list" allowBlank="1" showInputMessage="1" showErrorMessage="1" sqref="AS11:AS44">
      <formula1>"Directamente,Indirectamente,No disminuye"</formula1>
    </dataValidation>
    <dataValidation type="list" allowBlank="1" showInputMessage="1" showErrorMessage="1" sqref="AK11:AK44">
      <formula1>"Siempre se ejecuta,Algunas veces,No se ejecuta"</formula1>
    </dataValidation>
    <dataValidation type="list" allowBlank="1" showInputMessage="1" showErrorMessage="1" sqref="AG11:AG44">
      <formula1>"Completa,Incompleta,No existe"</formula1>
    </dataValidation>
    <dataValidation type="list" allowBlank="1" showInputMessage="1" showErrorMessage="1" sqref="AE11:AE44">
      <formula1>"Se investigan y resuelven oportunamente,No se investigan y no se resuelven oportunamente"</formula1>
    </dataValidation>
    <dataValidation type="list" allowBlank="1" showInputMessage="1" showErrorMessage="1" sqref="AC11:AC44">
      <formula1>"Confiable,No confiable"</formula1>
    </dataValidation>
    <dataValidation type="list" allowBlank="1" showInputMessage="1" showErrorMessage="1" sqref="AA11:AA44">
      <formula1>"Prevenir,Detectar,No es un control"</formula1>
    </dataValidation>
    <dataValidation type="list" allowBlank="1" showInputMessage="1" showErrorMessage="1" sqref="Y11:Y44">
      <formula1>"Oportuna,Inoportuna"</formula1>
    </dataValidation>
    <dataValidation type="list" allowBlank="1" showInputMessage="1" showErrorMessage="1" sqref="W11:W44">
      <formula1>"Adecuado,Inadecuado"</formula1>
    </dataValidation>
    <dataValidation type="list" allowBlank="1" showInputMessage="1" showErrorMessage="1" sqref="U11:U44">
      <formula1>"Asignado,No asignado"</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K44"/>
    <dataValidation type="list" allowBlank="1" showInputMessage="1" showErrorMessage="1" prompt="Solo aplica para los riesgos tipificados como seguridad de la información" sqref="I11:I44">
      <formula1>tipo_de_amenaza</formula1>
    </dataValidation>
    <dataValidation allowBlank="1" showInputMessage="1" showErrorMessage="1" prompt="Relacione el activo de información donde el nivel de criticidad corresponde a &quot;Crítico&quot;" sqref="H11:H44"/>
    <dataValidation type="list" allowBlank="1" showInputMessage="1" showErrorMessage="1" prompt="Seleccione la tipología conforme al tipo de riesgo." sqref="G11:G44">
      <formula1>INDIRECT(F11)</formula1>
    </dataValidation>
    <dataValidation type="list" allowBlank="1" showInputMessage="1" showErrorMessage="1" prompt="Seleccione el tipo de riesgo conforme a las categorias." sqref="F11:F44">
      <formula1>tipo_de_riesgos</formula1>
    </dataValidation>
    <dataValidation allowBlank="1" showInputMessage="1" showErrorMessage="1" prompt="La descripción del riesgo se puede realizar a través de estas preguntas:_x000a_¿Qué puede suceder?_x000a_¿Cómo puede suceder?_x000a_¿Qué consecuencias tendría su materialización?" sqref="E11:E44"/>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D44"/>
    <dataValidation type="list" allowBlank="1" showInputMessage="1" showErrorMessage="1" sqref="B11:B44">
      <formula1>procesos</formula1>
    </dataValidation>
    <dataValidation type="list" allowBlank="1" showInputMessage="1" showErrorMessage="1" sqref="N11:N44 AW11:AW44">
      <formula1>probabilidad</formula1>
    </dataValidation>
    <dataValidation type="list" allowBlank="1" showInputMessage="1" showErrorMessage="1" prompt="Seleccione la amenaza de acuerdo con el tipo seleccionado" sqref="J18:J21">
      <formula1>INDIRECT($I$17)</formula1>
    </dataValidation>
    <dataValidation type="list" allowBlank="1" showInputMessage="1" showErrorMessage="1" prompt="Seleccione la amenaza de acuerdo con el tipo seleccionado" sqref="J22:J44 J11:J17">
      <formula1>INDIRECT($I$11)</formula1>
    </dataValidation>
    <dataValidation allowBlank="1" showInputMessage="1" showErrorMessage="1" prompt="Para cada causa debe existir un control" sqref="T28:T29 T32:T33 T40:T41 T44 T36:T37 T11 T21:T22 T13:T14 T17:T18 T24:T25 S11:S44"/>
    <dataValidation type="list" allowBlank="1" showInputMessage="1" showErrorMessage="1" sqref="O45:P48 O11:O44 AX11:AX48">
      <formula1>INDIRECT($M$11)</formula1>
    </dataValidation>
    <dataValidation type="list" allowBlank="1" showInputMessage="1" showErrorMessage="1" sqref="Y45:Y48 AE45:AE48 U45:U48 AA45:AA48 W45:W48 AC45:AC48 AG45:AG48">
      <formula1>"SI,NO"</formula1>
    </dataValidation>
  </dataValidations>
  <printOptions horizontalCentered="1"/>
  <pageMargins left="0.35972222222222222" right="0.51388888888888884" top="0.74803149606299213" bottom="0.74803149606299213" header="0.31496062992125984" footer="0.31496062992125984"/>
  <pageSetup paperSize="5" scale="37" orientation="landscape" r:id="rId1"/>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20" max="51" man="1"/>
    <brk id="43" max="51" man="1"/>
  </colBreaks>
  <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U67"/>
  <sheetViews>
    <sheetView topLeftCell="C1" zoomScale="55" zoomScaleNormal="55" zoomScaleSheetLayoutView="70" zoomScalePageLayoutView="90" workbookViewId="0">
      <selection activeCell="C12" sqref="C12:R12"/>
    </sheetView>
  </sheetViews>
  <sheetFormatPr baseColWidth="10" defaultColWidth="11.42578125" defaultRowHeight="12.75" x14ac:dyDescent="0.2"/>
  <cols>
    <col min="1" max="2" width="1.7109375" style="218" customWidth="1"/>
    <col min="3" max="3" width="10" style="218" customWidth="1"/>
    <col min="4" max="4" width="18" style="218" customWidth="1"/>
    <col min="5" max="5" width="28" style="218" customWidth="1"/>
    <col min="6" max="6" width="38.140625" style="218" customWidth="1"/>
    <col min="7" max="7" width="24.42578125" style="218" customWidth="1"/>
    <col min="8" max="9" width="12.5703125" style="218" customWidth="1"/>
    <col min="10" max="10" width="8.85546875" style="218" customWidth="1"/>
    <col min="11" max="14" width="30.5703125" style="218" customWidth="1"/>
    <col min="15" max="18" width="16.42578125" style="218" customWidth="1"/>
    <col min="19" max="19" width="1.7109375" style="218" customWidth="1"/>
    <col min="20" max="16384" width="11.42578125" style="218"/>
  </cols>
  <sheetData>
    <row r="1" spans="3:21" ht="13.5" thickBot="1" x14ac:dyDescent="0.25"/>
    <row r="2" spans="3:21" ht="34.5" customHeight="1" x14ac:dyDescent="0.3">
      <c r="C2" s="219"/>
      <c r="D2" s="220"/>
      <c r="E2" s="605" t="s">
        <v>296</v>
      </c>
      <c r="F2" s="606"/>
      <c r="G2" s="606"/>
      <c r="H2" s="606"/>
      <c r="I2" s="606"/>
      <c r="J2" s="606"/>
      <c r="K2" s="606"/>
      <c r="L2" s="606"/>
      <c r="M2" s="606"/>
      <c r="N2" s="606"/>
      <c r="O2" s="606"/>
      <c r="P2" s="606"/>
      <c r="Q2" s="606"/>
      <c r="R2" s="607"/>
    </row>
    <row r="3" spans="3:21" ht="18.75" x14ac:dyDescent="0.3">
      <c r="C3" s="221"/>
      <c r="D3" s="222"/>
      <c r="E3" s="608" t="s">
        <v>297</v>
      </c>
      <c r="F3" s="609"/>
      <c r="G3" s="609"/>
      <c r="H3" s="609"/>
      <c r="I3" s="609"/>
      <c r="J3" s="609"/>
      <c r="K3" s="610"/>
      <c r="L3" s="611" t="s">
        <v>298</v>
      </c>
      <c r="M3" s="609"/>
      <c r="N3" s="609"/>
      <c r="O3" s="609"/>
      <c r="P3" s="609"/>
      <c r="Q3" s="609"/>
      <c r="R3" s="612"/>
    </row>
    <row r="4" spans="3:21" ht="19.5" thickBot="1" x14ac:dyDescent="0.35">
      <c r="C4" s="223"/>
      <c r="D4" s="224"/>
      <c r="E4" s="613" t="s">
        <v>299</v>
      </c>
      <c r="F4" s="614"/>
      <c r="G4" s="614"/>
      <c r="H4" s="614"/>
      <c r="I4" s="614"/>
      <c r="J4" s="614"/>
      <c r="K4" s="614"/>
      <c r="L4" s="614"/>
      <c r="M4" s="614"/>
      <c r="N4" s="614"/>
      <c r="O4" s="614"/>
      <c r="P4" s="614"/>
      <c r="Q4" s="614"/>
      <c r="R4" s="615"/>
    </row>
    <row r="5" spans="3:21" ht="19.5" thickBot="1" x14ac:dyDescent="0.35">
      <c r="C5" s="510"/>
      <c r="D5" s="510"/>
      <c r="E5" s="510"/>
      <c r="F5" s="510"/>
      <c r="G5" s="510"/>
      <c r="H5" s="510"/>
      <c r="I5" s="510"/>
      <c r="J5" s="510"/>
      <c r="K5" s="510"/>
      <c r="L5" s="510"/>
      <c r="M5" s="510"/>
      <c r="N5" s="510"/>
      <c r="O5" s="510"/>
      <c r="P5" s="510"/>
      <c r="Q5" s="510"/>
      <c r="R5" s="510"/>
    </row>
    <row r="6" spans="3:21" ht="46.5" customHeight="1" x14ac:dyDescent="0.2">
      <c r="C6" s="586" t="s">
        <v>300</v>
      </c>
      <c r="D6" s="616"/>
      <c r="E6" s="617" t="s">
        <v>57</v>
      </c>
      <c r="F6" s="617"/>
      <c r="G6" s="617"/>
      <c r="H6" s="617"/>
      <c r="I6" s="617"/>
      <c r="J6" s="618" t="s">
        <v>163</v>
      </c>
      <c r="K6" s="587"/>
      <c r="L6" s="587"/>
      <c r="M6" s="587"/>
      <c r="N6" s="616"/>
      <c r="O6" s="617" t="s">
        <v>301</v>
      </c>
      <c r="P6" s="617"/>
      <c r="Q6" s="617"/>
      <c r="R6" s="619"/>
    </row>
    <row r="7" spans="3:21" ht="46.5" customHeight="1" thickBot="1" x14ac:dyDescent="0.25">
      <c r="C7" s="599" t="s">
        <v>302</v>
      </c>
      <c r="D7" s="600"/>
      <c r="E7" s="601" t="s">
        <v>303</v>
      </c>
      <c r="F7" s="601"/>
      <c r="G7" s="601"/>
      <c r="H7" s="601"/>
      <c r="I7" s="601"/>
      <c r="J7" s="602" t="s">
        <v>304</v>
      </c>
      <c r="K7" s="603"/>
      <c r="L7" s="603"/>
      <c r="M7" s="603"/>
      <c r="N7" s="600"/>
      <c r="O7" s="601" t="s">
        <v>303</v>
      </c>
      <c r="P7" s="601"/>
      <c r="Q7" s="601"/>
      <c r="R7" s="604"/>
    </row>
    <row r="8" spans="3:21" ht="19.5" thickBot="1" x14ac:dyDescent="0.35">
      <c r="C8" s="225"/>
      <c r="D8" s="225"/>
      <c r="E8" s="225"/>
      <c r="F8" s="225"/>
      <c r="G8" s="225"/>
      <c r="H8" s="225"/>
      <c r="I8" s="225"/>
      <c r="J8" s="225"/>
      <c r="K8" s="225"/>
      <c r="L8" s="225"/>
      <c r="M8" s="225"/>
      <c r="N8" s="225"/>
      <c r="O8" s="225"/>
      <c r="P8" s="225"/>
      <c r="Q8" s="225"/>
      <c r="R8" s="225"/>
    </row>
    <row r="9" spans="3:21" ht="24" customHeight="1" x14ac:dyDescent="0.2">
      <c r="C9" s="586" t="s">
        <v>305</v>
      </c>
      <c r="D9" s="587"/>
      <c r="E9" s="587"/>
      <c r="F9" s="587"/>
      <c r="G9" s="587"/>
      <c r="H9" s="587"/>
      <c r="I9" s="587"/>
      <c r="J9" s="587"/>
      <c r="K9" s="587"/>
      <c r="L9" s="587"/>
      <c r="M9" s="587"/>
      <c r="N9" s="587"/>
      <c r="O9" s="587"/>
      <c r="P9" s="587"/>
      <c r="Q9" s="587"/>
      <c r="R9" s="588"/>
    </row>
    <row r="10" spans="3:21" ht="51.75" customHeight="1" thickBot="1" x14ac:dyDescent="0.25">
      <c r="C10" s="589" t="s">
        <v>177</v>
      </c>
      <c r="D10" s="590"/>
      <c r="E10" s="590"/>
      <c r="F10" s="590"/>
      <c r="G10" s="590"/>
      <c r="H10" s="590"/>
      <c r="I10" s="590"/>
      <c r="J10" s="590"/>
      <c r="K10" s="590"/>
      <c r="L10" s="590"/>
      <c r="M10" s="590"/>
      <c r="N10" s="590"/>
      <c r="O10" s="590"/>
      <c r="P10" s="590"/>
      <c r="Q10" s="590"/>
      <c r="R10" s="591"/>
    </row>
    <row r="11" spans="3:21" ht="19.5" thickBot="1" x14ac:dyDescent="0.35">
      <c r="C11" s="510"/>
      <c r="D11" s="510"/>
      <c r="E11" s="510"/>
      <c r="F11" s="510"/>
      <c r="G11" s="510"/>
      <c r="H11" s="510"/>
      <c r="I11" s="510"/>
      <c r="J11" s="510"/>
      <c r="K11" s="510"/>
      <c r="L11" s="510"/>
      <c r="M11" s="510"/>
      <c r="N11" s="510"/>
      <c r="O11" s="510"/>
      <c r="P11" s="510"/>
      <c r="Q11" s="510"/>
      <c r="R11" s="510"/>
    </row>
    <row r="12" spans="3:21" ht="24" customHeight="1" x14ac:dyDescent="0.2">
      <c r="C12" s="586" t="s">
        <v>306</v>
      </c>
      <c r="D12" s="587"/>
      <c r="E12" s="587"/>
      <c r="F12" s="587"/>
      <c r="G12" s="587"/>
      <c r="H12" s="587"/>
      <c r="I12" s="587"/>
      <c r="J12" s="587"/>
      <c r="K12" s="587"/>
      <c r="L12" s="587"/>
      <c r="M12" s="587"/>
      <c r="N12" s="587"/>
      <c r="O12" s="587"/>
      <c r="P12" s="587"/>
      <c r="Q12" s="587"/>
      <c r="R12" s="588"/>
    </row>
    <row r="13" spans="3:21" ht="51.75" customHeight="1" thickBot="1" x14ac:dyDescent="0.25">
      <c r="C13" s="589" t="s">
        <v>307</v>
      </c>
      <c r="D13" s="590"/>
      <c r="E13" s="590"/>
      <c r="F13" s="590"/>
      <c r="G13" s="590"/>
      <c r="H13" s="590"/>
      <c r="I13" s="590"/>
      <c r="J13" s="590"/>
      <c r="K13" s="590"/>
      <c r="L13" s="590"/>
      <c r="M13" s="590"/>
      <c r="N13" s="590"/>
      <c r="O13" s="590"/>
      <c r="P13" s="590"/>
      <c r="Q13" s="590"/>
      <c r="R13" s="591"/>
    </row>
    <row r="14" spans="3:21" ht="19.5" thickBot="1" x14ac:dyDescent="0.35">
      <c r="C14" s="510"/>
      <c r="D14" s="510"/>
      <c r="E14" s="510"/>
      <c r="F14" s="510"/>
      <c r="G14" s="510"/>
      <c r="H14" s="510"/>
      <c r="I14" s="510"/>
      <c r="J14" s="510"/>
      <c r="K14" s="510"/>
      <c r="L14" s="510"/>
      <c r="M14" s="510"/>
      <c r="N14" s="510"/>
      <c r="O14" s="510"/>
      <c r="P14" s="510"/>
      <c r="Q14" s="510"/>
      <c r="R14" s="510"/>
    </row>
    <row r="15" spans="3:21" ht="33" customHeight="1" thickBot="1" x14ac:dyDescent="0.25">
      <c r="C15" s="592" t="s">
        <v>308</v>
      </c>
      <c r="D15" s="593"/>
      <c r="E15" s="593"/>
      <c r="F15" s="593"/>
      <c r="G15" s="593"/>
      <c r="H15" s="593"/>
      <c r="I15" s="593"/>
      <c r="J15" s="593"/>
      <c r="K15" s="593"/>
      <c r="L15" s="593"/>
      <c r="M15" s="593"/>
      <c r="N15" s="593"/>
      <c r="O15" s="593"/>
      <c r="P15" s="593"/>
      <c r="Q15" s="593"/>
      <c r="R15" s="594"/>
    </row>
    <row r="16" spans="3:21" s="226" customFormat="1" ht="70.5" customHeight="1" thickBot="1" x14ac:dyDescent="0.25">
      <c r="C16" s="595" t="s">
        <v>2</v>
      </c>
      <c r="D16" s="596"/>
      <c r="E16" s="230" t="s">
        <v>309</v>
      </c>
      <c r="F16" s="597" t="s">
        <v>310</v>
      </c>
      <c r="G16" s="597"/>
      <c r="H16" s="597" t="s">
        <v>311</v>
      </c>
      <c r="I16" s="597"/>
      <c r="J16" s="597"/>
      <c r="K16" s="597" t="s">
        <v>312</v>
      </c>
      <c r="L16" s="597"/>
      <c r="M16" s="597"/>
      <c r="N16" s="597"/>
      <c r="O16" s="596" t="s">
        <v>313</v>
      </c>
      <c r="P16" s="596"/>
      <c r="Q16" s="596"/>
      <c r="R16" s="598"/>
      <c r="T16" s="268" t="s">
        <v>314</v>
      </c>
      <c r="U16" s="268" t="s">
        <v>315</v>
      </c>
    </row>
    <row r="17" spans="3:21" ht="378" customHeight="1" thickBot="1" x14ac:dyDescent="0.35">
      <c r="C17" s="559" t="s">
        <v>316</v>
      </c>
      <c r="D17" s="560"/>
      <c r="E17" s="561" t="s">
        <v>317</v>
      </c>
      <c r="F17" s="573" t="s">
        <v>318</v>
      </c>
      <c r="G17" s="574"/>
      <c r="H17" s="573" t="s">
        <v>319</v>
      </c>
      <c r="I17" s="574"/>
      <c r="J17" s="574"/>
      <c r="K17" s="565" t="s">
        <v>320</v>
      </c>
      <c r="L17" s="566"/>
      <c r="M17" s="566"/>
      <c r="N17" s="566"/>
      <c r="O17" s="575" t="s">
        <v>321</v>
      </c>
      <c r="P17" s="576"/>
      <c r="Q17" s="576"/>
      <c r="R17" s="577"/>
      <c r="T17" s="269">
        <v>100</v>
      </c>
      <c r="U17" s="269">
        <v>100</v>
      </c>
    </row>
    <row r="18" spans="3:21" ht="376.5" customHeight="1" thickBot="1" x14ac:dyDescent="0.25">
      <c r="C18" s="570"/>
      <c r="D18" s="571"/>
      <c r="E18" s="572"/>
      <c r="F18" s="578" t="s">
        <v>79</v>
      </c>
      <c r="G18" s="579"/>
      <c r="H18" s="580" t="s">
        <v>322</v>
      </c>
      <c r="I18" s="581"/>
      <c r="J18" s="582"/>
      <c r="K18" s="583" t="s">
        <v>323</v>
      </c>
      <c r="L18" s="584"/>
      <c r="M18" s="584"/>
      <c r="N18" s="585"/>
      <c r="O18" s="545" t="s">
        <v>324</v>
      </c>
      <c r="P18" s="546"/>
      <c r="Q18" s="546"/>
      <c r="R18" s="547"/>
      <c r="T18" s="269">
        <v>100</v>
      </c>
      <c r="U18" s="269">
        <v>100</v>
      </c>
    </row>
    <row r="19" spans="3:21" ht="409.5" customHeight="1" thickBot="1" x14ac:dyDescent="0.35">
      <c r="C19" s="559" t="s">
        <v>325</v>
      </c>
      <c r="D19" s="560"/>
      <c r="E19" s="561" t="s">
        <v>317</v>
      </c>
      <c r="F19" s="563" t="s">
        <v>326</v>
      </c>
      <c r="G19" s="564"/>
      <c r="H19" s="541" t="s">
        <v>327</v>
      </c>
      <c r="I19" s="541"/>
      <c r="J19" s="541"/>
      <c r="K19" s="565" t="s">
        <v>328</v>
      </c>
      <c r="L19" s="566"/>
      <c r="M19" s="566"/>
      <c r="N19" s="566"/>
      <c r="O19" s="545" t="s">
        <v>329</v>
      </c>
      <c r="P19" s="546"/>
      <c r="Q19" s="546"/>
      <c r="R19" s="547"/>
      <c r="T19" s="269">
        <v>100</v>
      </c>
      <c r="U19" s="269">
        <v>100</v>
      </c>
    </row>
    <row r="20" spans="3:21" ht="409.5" customHeight="1" thickBot="1" x14ac:dyDescent="0.35">
      <c r="C20" s="552"/>
      <c r="D20" s="553"/>
      <c r="E20" s="562"/>
      <c r="F20" s="541" t="s">
        <v>330</v>
      </c>
      <c r="G20" s="542"/>
      <c r="H20" s="567" t="s">
        <v>331</v>
      </c>
      <c r="I20" s="568"/>
      <c r="J20" s="569"/>
      <c r="K20" s="543" t="s">
        <v>332</v>
      </c>
      <c r="L20" s="544"/>
      <c r="M20" s="544"/>
      <c r="N20" s="544"/>
      <c r="O20" s="545" t="s">
        <v>333</v>
      </c>
      <c r="P20" s="546"/>
      <c r="Q20" s="546"/>
      <c r="R20" s="547"/>
      <c r="T20" s="269">
        <v>100</v>
      </c>
      <c r="U20" s="269">
        <v>100</v>
      </c>
    </row>
    <row r="21" spans="3:21" ht="372" customHeight="1" thickBot="1" x14ac:dyDescent="0.35">
      <c r="C21" s="550" t="s">
        <v>334</v>
      </c>
      <c r="D21" s="551"/>
      <c r="E21" s="516" t="s">
        <v>335</v>
      </c>
      <c r="F21" s="554" t="s">
        <v>336</v>
      </c>
      <c r="G21" s="555"/>
      <c r="H21" s="541" t="s">
        <v>337</v>
      </c>
      <c r="I21" s="541"/>
      <c r="J21" s="541"/>
      <c r="K21" s="543" t="s">
        <v>338</v>
      </c>
      <c r="L21" s="544"/>
      <c r="M21" s="544"/>
      <c r="N21" s="544"/>
      <c r="O21" s="556" t="s">
        <v>339</v>
      </c>
      <c r="P21" s="557"/>
      <c r="Q21" s="557"/>
      <c r="R21" s="558"/>
      <c r="T21" s="269">
        <v>100</v>
      </c>
      <c r="U21" s="269">
        <v>100</v>
      </c>
    </row>
    <row r="22" spans="3:21" ht="367.5" customHeight="1" thickBot="1" x14ac:dyDescent="0.35">
      <c r="C22" s="552"/>
      <c r="D22" s="553"/>
      <c r="E22" s="517"/>
      <c r="F22" s="541" t="s">
        <v>340</v>
      </c>
      <c r="G22" s="541"/>
      <c r="H22" s="541" t="s">
        <v>337</v>
      </c>
      <c r="I22" s="541"/>
      <c r="J22" s="541"/>
      <c r="K22" s="543" t="s">
        <v>341</v>
      </c>
      <c r="L22" s="543"/>
      <c r="M22" s="543"/>
      <c r="N22" s="543"/>
      <c r="O22" s="556" t="s">
        <v>339</v>
      </c>
      <c r="P22" s="557"/>
      <c r="Q22" s="557"/>
      <c r="R22" s="558"/>
      <c r="T22" s="269">
        <v>100</v>
      </c>
      <c r="U22" s="269">
        <v>100</v>
      </c>
    </row>
    <row r="23" spans="3:21" ht="381" customHeight="1" thickBot="1" x14ac:dyDescent="0.35">
      <c r="C23" s="535" t="s">
        <v>342</v>
      </c>
      <c r="D23" s="536"/>
      <c r="E23" s="539" t="s">
        <v>317</v>
      </c>
      <c r="F23" s="541" t="s">
        <v>343</v>
      </c>
      <c r="G23" s="542"/>
      <c r="H23" s="542" t="s">
        <v>256</v>
      </c>
      <c r="I23" s="542"/>
      <c r="J23" s="542"/>
      <c r="K23" s="543" t="s">
        <v>344</v>
      </c>
      <c r="L23" s="544"/>
      <c r="M23" s="544"/>
      <c r="N23" s="544"/>
      <c r="O23" s="545" t="s">
        <v>345</v>
      </c>
      <c r="P23" s="546"/>
      <c r="Q23" s="546"/>
      <c r="R23" s="547"/>
      <c r="T23" s="269">
        <v>100</v>
      </c>
      <c r="U23" s="269">
        <v>100</v>
      </c>
    </row>
    <row r="24" spans="3:21" ht="363.75" customHeight="1" x14ac:dyDescent="0.2">
      <c r="C24" s="537"/>
      <c r="D24" s="538"/>
      <c r="E24" s="540"/>
      <c r="F24" s="541" t="s">
        <v>346</v>
      </c>
      <c r="G24" s="542"/>
      <c r="H24" s="542" t="s">
        <v>256</v>
      </c>
      <c r="I24" s="542"/>
      <c r="J24" s="542"/>
      <c r="K24" s="548" t="s">
        <v>347</v>
      </c>
      <c r="L24" s="549"/>
      <c r="M24" s="549"/>
      <c r="N24" s="549"/>
      <c r="O24" s="545" t="s">
        <v>348</v>
      </c>
      <c r="P24" s="546"/>
      <c r="Q24" s="546"/>
      <c r="R24" s="547"/>
      <c r="T24" s="269">
        <v>100</v>
      </c>
      <c r="U24" s="269">
        <v>100</v>
      </c>
    </row>
    <row r="25" spans="3:21" ht="20.100000000000001" customHeight="1" thickBot="1" x14ac:dyDescent="0.35">
      <c r="C25" s="531"/>
      <c r="D25" s="532"/>
      <c r="E25" s="270"/>
      <c r="F25" s="533"/>
      <c r="G25" s="533"/>
      <c r="H25" s="533"/>
      <c r="I25" s="533"/>
      <c r="J25" s="533"/>
      <c r="K25" s="533"/>
      <c r="L25" s="533"/>
      <c r="M25" s="533"/>
      <c r="N25" s="533"/>
      <c r="O25" s="533"/>
      <c r="P25" s="533"/>
      <c r="Q25" s="533"/>
      <c r="R25" s="534"/>
    </row>
    <row r="26" spans="3:21" ht="24.75" customHeight="1" thickBot="1" x14ac:dyDescent="0.35">
      <c r="C26" s="510"/>
      <c r="D26" s="510"/>
      <c r="E26" s="510"/>
      <c r="F26" s="510"/>
      <c r="G26" s="510"/>
      <c r="H26" s="510"/>
      <c r="I26" s="510"/>
      <c r="J26" s="510"/>
      <c r="K26" s="510"/>
      <c r="L26" s="510"/>
      <c r="M26" s="510"/>
      <c r="N26" s="510"/>
      <c r="O26" s="510"/>
      <c r="P26" s="510"/>
      <c r="Q26" s="510"/>
      <c r="R26" s="510"/>
      <c r="T26" s="271">
        <f>AVERAGE(T17:T24)</f>
        <v>100</v>
      </c>
      <c r="U26" s="271">
        <f>AVERAGE(U17:U24)</f>
        <v>100</v>
      </c>
    </row>
    <row r="27" spans="3:21" ht="33" customHeight="1" thickBot="1" x14ac:dyDescent="0.25">
      <c r="C27" s="522" t="s">
        <v>194</v>
      </c>
      <c r="D27" s="523"/>
      <c r="E27" s="523"/>
      <c r="F27" s="523"/>
      <c r="G27" s="523"/>
      <c r="H27" s="523"/>
      <c r="I27" s="523"/>
      <c r="J27" s="523"/>
      <c r="K27" s="523"/>
      <c r="L27" s="523"/>
      <c r="M27" s="523"/>
      <c r="N27" s="523"/>
      <c r="O27" s="523"/>
      <c r="P27" s="523"/>
      <c r="Q27" s="523"/>
      <c r="R27" s="524"/>
    </row>
    <row r="28" spans="3:21" s="232" customFormat="1" ht="113.25" thickBot="1" x14ac:dyDescent="0.25">
      <c r="C28" s="227" t="s">
        <v>349</v>
      </c>
      <c r="D28" s="227" t="s">
        <v>350</v>
      </c>
      <c r="E28" s="228" t="s">
        <v>351</v>
      </c>
      <c r="F28" s="229" t="s">
        <v>352</v>
      </c>
      <c r="G28" s="230" t="s">
        <v>353</v>
      </c>
      <c r="H28" s="230" t="s">
        <v>354</v>
      </c>
      <c r="I28" s="230" t="s">
        <v>355</v>
      </c>
      <c r="J28" s="525" t="s">
        <v>356</v>
      </c>
      <c r="K28" s="526"/>
      <c r="L28" s="527"/>
      <c r="M28" s="525" t="s">
        <v>357</v>
      </c>
      <c r="N28" s="526"/>
      <c r="O28" s="527"/>
      <c r="P28" s="525" t="s">
        <v>313</v>
      </c>
      <c r="Q28" s="526"/>
      <c r="R28" s="528"/>
      <c r="S28" s="231"/>
    </row>
    <row r="29" spans="3:21" s="232" customFormat="1" ht="108.75" customHeight="1" thickBot="1" x14ac:dyDescent="0.25">
      <c r="C29" s="529">
        <v>1</v>
      </c>
      <c r="D29" s="530" t="s">
        <v>118</v>
      </c>
      <c r="E29" s="272" t="s">
        <v>238</v>
      </c>
      <c r="F29" s="233" t="s">
        <v>0</v>
      </c>
      <c r="G29" s="235" t="s">
        <v>358</v>
      </c>
      <c r="H29" s="235" t="s">
        <v>241</v>
      </c>
      <c r="I29" s="234">
        <v>0.33</v>
      </c>
      <c r="J29" s="519" t="s">
        <v>359</v>
      </c>
      <c r="K29" s="519"/>
      <c r="L29" s="519"/>
      <c r="M29" s="519" t="s">
        <v>360</v>
      </c>
      <c r="N29" s="519"/>
      <c r="O29" s="519"/>
      <c r="P29" s="519" t="s">
        <v>361</v>
      </c>
      <c r="Q29" s="519"/>
      <c r="R29" s="520"/>
      <c r="S29" s="218"/>
    </row>
    <row r="30" spans="3:21" s="232" customFormat="1" ht="75" customHeight="1" thickBot="1" x14ac:dyDescent="0.25">
      <c r="C30" s="515"/>
      <c r="D30" s="517"/>
      <c r="E30" s="273" t="s">
        <v>246</v>
      </c>
      <c r="F30" s="236" t="s">
        <v>0</v>
      </c>
      <c r="G30" s="238" t="s">
        <v>358</v>
      </c>
      <c r="H30" s="238" t="s">
        <v>248</v>
      </c>
      <c r="I30" s="237">
        <v>0.33</v>
      </c>
      <c r="J30" s="518" t="s">
        <v>362</v>
      </c>
      <c r="K30" s="518"/>
      <c r="L30" s="518"/>
      <c r="M30" s="518" t="s">
        <v>363</v>
      </c>
      <c r="N30" s="518"/>
      <c r="O30" s="518"/>
      <c r="P30" s="519" t="s">
        <v>361</v>
      </c>
      <c r="Q30" s="519"/>
      <c r="R30" s="520"/>
    </row>
    <row r="31" spans="3:21" s="232" customFormat="1" ht="75.75" customHeight="1" thickBot="1" x14ac:dyDescent="0.25">
      <c r="C31" s="514">
        <v>2</v>
      </c>
      <c r="D31" s="516" t="s">
        <v>364</v>
      </c>
      <c r="E31" s="272" t="s">
        <v>255</v>
      </c>
      <c r="F31" s="236" t="s">
        <v>0</v>
      </c>
      <c r="G31" s="238" t="s">
        <v>358</v>
      </c>
      <c r="H31" s="238" t="s">
        <v>257</v>
      </c>
      <c r="I31" s="237">
        <v>0.33</v>
      </c>
      <c r="J31" s="518" t="s">
        <v>365</v>
      </c>
      <c r="K31" s="518"/>
      <c r="L31" s="518"/>
      <c r="M31" s="518" t="s">
        <v>366</v>
      </c>
      <c r="N31" s="518"/>
      <c r="O31" s="518"/>
      <c r="P31" s="519" t="s">
        <v>361</v>
      </c>
      <c r="Q31" s="519"/>
      <c r="R31" s="520"/>
    </row>
    <row r="32" spans="3:21" ht="74.25" customHeight="1" thickBot="1" x14ac:dyDescent="0.25">
      <c r="C32" s="515"/>
      <c r="D32" s="517"/>
      <c r="E32" s="274" t="s">
        <v>262</v>
      </c>
      <c r="F32" s="236" t="s">
        <v>0</v>
      </c>
      <c r="G32" s="265" t="s">
        <v>358</v>
      </c>
      <c r="H32" s="238" t="s">
        <v>257</v>
      </c>
      <c r="I32" s="239">
        <v>0.25</v>
      </c>
      <c r="J32" s="518" t="s">
        <v>367</v>
      </c>
      <c r="K32" s="518"/>
      <c r="L32" s="518"/>
      <c r="M32" s="518" t="s">
        <v>368</v>
      </c>
      <c r="N32" s="518"/>
      <c r="O32" s="518"/>
      <c r="P32" s="519" t="s">
        <v>361</v>
      </c>
      <c r="Q32" s="519"/>
      <c r="R32" s="520"/>
    </row>
    <row r="33" spans="3:18" ht="69.75" customHeight="1" x14ac:dyDescent="0.2">
      <c r="C33" s="514">
        <v>3</v>
      </c>
      <c r="D33" s="516" t="s">
        <v>369</v>
      </c>
      <c r="E33" s="275" t="s">
        <v>276</v>
      </c>
      <c r="F33" s="264" t="s">
        <v>0</v>
      </c>
      <c r="G33" s="265" t="s">
        <v>358</v>
      </c>
      <c r="H33" s="265" t="s">
        <v>370</v>
      </c>
      <c r="I33" s="239">
        <v>0.33</v>
      </c>
      <c r="J33" s="518" t="s">
        <v>371</v>
      </c>
      <c r="K33" s="518"/>
      <c r="L33" s="518"/>
      <c r="M33" s="518" t="s">
        <v>372</v>
      </c>
      <c r="N33" s="518"/>
      <c r="O33" s="518"/>
      <c r="P33" s="519" t="s">
        <v>361</v>
      </c>
      <c r="Q33" s="519"/>
      <c r="R33" s="520"/>
    </row>
    <row r="34" spans="3:18" ht="48.75" customHeight="1" x14ac:dyDescent="0.2">
      <c r="C34" s="515"/>
      <c r="D34" s="517"/>
      <c r="E34" s="274" t="s">
        <v>283</v>
      </c>
      <c r="F34" s="264" t="s">
        <v>43</v>
      </c>
      <c r="G34" s="265" t="s">
        <v>358</v>
      </c>
      <c r="H34" s="265" t="s">
        <v>285</v>
      </c>
      <c r="I34" s="265"/>
      <c r="J34" s="518" t="s">
        <v>373</v>
      </c>
      <c r="K34" s="518"/>
      <c r="L34" s="518"/>
      <c r="M34" s="518" t="s">
        <v>374</v>
      </c>
      <c r="N34" s="518"/>
      <c r="O34" s="518"/>
      <c r="P34" s="518" t="s">
        <v>227</v>
      </c>
      <c r="Q34" s="518"/>
      <c r="R34" s="521"/>
    </row>
    <row r="35" spans="3:18" ht="12" customHeight="1" thickBot="1" x14ac:dyDescent="0.25">
      <c r="C35" s="266"/>
      <c r="D35" s="266"/>
      <c r="E35" s="266"/>
      <c r="F35" s="266"/>
      <c r="G35" s="266"/>
      <c r="H35" s="266"/>
      <c r="I35" s="266"/>
      <c r="J35" s="266"/>
      <c r="K35" s="266"/>
      <c r="L35" s="266"/>
      <c r="M35" s="266"/>
      <c r="N35" s="266"/>
      <c r="O35" s="266"/>
      <c r="P35" s="266"/>
      <c r="Q35" s="266"/>
      <c r="R35" s="266"/>
    </row>
    <row r="36" spans="3:18" s="240" customFormat="1" ht="48.75" customHeight="1" thickBot="1" x14ac:dyDescent="0.4">
      <c r="C36" s="504" t="s">
        <v>375</v>
      </c>
      <c r="D36" s="505"/>
      <c r="E36" s="505"/>
      <c r="F36" s="505"/>
      <c r="G36" s="505"/>
      <c r="H36" s="505"/>
      <c r="I36" s="505"/>
      <c r="J36" s="505"/>
      <c r="K36" s="505"/>
      <c r="L36" s="505"/>
      <c r="M36" s="505"/>
      <c r="N36" s="505"/>
      <c r="O36" s="505"/>
      <c r="P36" s="505"/>
      <c r="Q36" s="505"/>
      <c r="R36" s="506"/>
    </row>
    <row r="37" spans="3:18" ht="107.25" customHeight="1" thickBot="1" x14ac:dyDescent="0.25">
      <c r="C37" s="507" t="s">
        <v>376</v>
      </c>
      <c r="D37" s="508"/>
      <c r="E37" s="508"/>
      <c r="F37" s="508"/>
      <c r="G37" s="508"/>
      <c r="H37" s="508"/>
      <c r="I37" s="508"/>
      <c r="J37" s="508"/>
      <c r="K37" s="508"/>
      <c r="L37" s="508"/>
      <c r="M37" s="508"/>
      <c r="N37" s="508"/>
      <c r="O37" s="508"/>
      <c r="P37" s="508"/>
      <c r="Q37" s="508"/>
      <c r="R37" s="509"/>
    </row>
    <row r="38" spans="3:18" ht="19.5" thickBot="1" x14ac:dyDescent="0.35">
      <c r="C38" s="510"/>
      <c r="D38" s="510"/>
      <c r="E38" s="510"/>
      <c r="F38" s="510"/>
      <c r="G38" s="510"/>
      <c r="H38" s="510"/>
      <c r="I38" s="510"/>
      <c r="J38" s="510"/>
      <c r="K38" s="510"/>
      <c r="L38" s="510"/>
      <c r="M38" s="510"/>
      <c r="N38" s="510"/>
      <c r="O38" s="510"/>
      <c r="P38" s="510"/>
      <c r="Q38" s="510"/>
      <c r="R38" s="510"/>
    </row>
    <row r="39" spans="3:18" s="240" customFormat="1" ht="27.95" customHeight="1" x14ac:dyDescent="0.35">
      <c r="C39" s="511" t="s">
        <v>377</v>
      </c>
      <c r="D39" s="512"/>
      <c r="E39" s="512"/>
      <c r="F39" s="512"/>
      <c r="G39" s="512"/>
      <c r="H39" s="512"/>
      <c r="I39" s="512"/>
      <c r="J39" s="512"/>
      <c r="K39" s="512"/>
      <c r="L39" s="512"/>
      <c r="M39" s="512"/>
      <c r="N39" s="512"/>
      <c r="O39" s="512"/>
      <c r="P39" s="512"/>
      <c r="Q39" s="512"/>
      <c r="R39" s="513"/>
    </row>
    <row r="40" spans="3:18" s="241" customFormat="1" ht="27.95" customHeight="1" x14ac:dyDescent="0.35">
      <c r="C40" s="484" t="s">
        <v>378</v>
      </c>
      <c r="D40" s="485"/>
      <c r="E40" s="485"/>
      <c r="F40" s="485"/>
      <c r="G40" s="485"/>
      <c r="H40" s="485"/>
      <c r="I40" s="485"/>
      <c r="J40" s="485"/>
      <c r="K40" s="485"/>
      <c r="L40" s="485"/>
      <c r="M40" s="485"/>
      <c r="N40" s="485"/>
      <c r="O40" s="485"/>
      <c r="P40" s="485"/>
      <c r="Q40" s="485"/>
      <c r="R40" s="486"/>
    </row>
    <row r="41" spans="3:18" s="240" customFormat="1" ht="27.95" customHeight="1" x14ac:dyDescent="0.35">
      <c r="C41" s="276"/>
      <c r="D41" s="277"/>
      <c r="E41" s="277"/>
      <c r="F41" s="277"/>
      <c r="G41" s="277"/>
      <c r="H41" s="277"/>
      <c r="I41" s="277"/>
      <c r="J41" s="277"/>
      <c r="K41" s="277"/>
      <c r="L41" s="277"/>
      <c r="M41" s="277"/>
      <c r="N41" s="277"/>
      <c r="O41" s="277"/>
      <c r="P41" s="277"/>
      <c r="Q41" s="277"/>
      <c r="R41" s="278"/>
    </row>
    <row r="42" spans="3:18" s="240" customFormat="1" ht="27.95" customHeight="1" x14ac:dyDescent="0.35">
      <c r="C42" s="276"/>
      <c r="D42" s="277"/>
      <c r="E42" s="277"/>
      <c r="F42" s="277"/>
      <c r="G42" s="277"/>
      <c r="H42" s="277"/>
      <c r="I42" s="277"/>
      <c r="J42" s="277"/>
      <c r="K42" s="277"/>
      <c r="L42" s="277"/>
      <c r="M42" s="277"/>
      <c r="N42" s="277"/>
      <c r="O42" s="277"/>
      <c r="P42" s="277"/>
      <c r="Q42" s="277"/>
      <c r="R42" s="278"/>
    </row>
    <row r="43" spans="3:18" s="240" customFormat="1" ht="27.95" customHeight="1" x14ac:dyDescent="0.35">
      <c r="C43" s="279"/>
      <c r="D43" s="280"/>
      <c r="E43" s="280"/>
      <c r="F43" s="280"/>
      <c r="G43" s="280"/>
      <c r="H43" s="280"/>
      <c r="I43" s="280"/>
      <c r="J43" s="280"/>
      <c r="K43" s="280"/>
      <c r="L43" s="280"/>
      <c r="M43" s="280"/>
      <c r="N43" s="280"/>
      <c r="O43" s="280"/>
      <c r="P43" s="280"/>
      <c r="Q43" s="280"/>
      <c r="R43" s="281"/>
    </row>
    <row r="44" spans="3:18" s="241" customFormat="1" ht="27.95" customHeight="1" x14ac:dyDescent="0.35">
      <c r="C44" s="484" t="s">
        <v>379</v>
      </c>
      <c r="D44" s="485"/>
      <c r="E44" s="485"/>
      <c r="F44" s="485"/>
      <c r="G44" s="485"/>
      <c r="H44" s="485"/>
      <c r="I44" s="485"/>
      <c r="J44" s="485"/>
      <c r="K44" s="485"/>
      <c r="L44" s="485"/>
      <c r="M44" s="485"/>
      <c r="N44" s="485"/>
      <c r="O44" s="485"/>
      <c r="P44" s="485"/>
      <c r="Q44" s="485"/>
      <c r="R44" s="486"/>
    </row>
    <row r="45" spans="3:18" s="240" customFormat="1" ht="27.95" customHeight="1" x14ac:dyDescent="0.35">
      <c r="C45" s="242"/>
      <c r="R45" s="243"/>
    </row>
    <row r="46" spans="3:18" s="240" customFormat="1" ht="27.95" customHeight="1" x14ac:dyDescent="0.35">
      <c r="C46" s="242"/>
      <c r="R46" s="243"/>
    </row>
    <row r="47" spans="3:18" s="240" customFormat="1" ht="27.95" customHeight="1" x14ac:dyDescent="0.35">
      <c r="C47" s="244"/>
      <c r="D47" s="245"/>
      <c r="E47" s="245"/>
      <c r="F47" s="245"/>
      <c r="G47" s="245"/>
      <c r="H47" s="245"/>
      <c r="I47" s="245"/>
      <c r="J47" s="245"/>
      <c r="K47" s="245"/>
      <c r="L47" s="245"/>
      <c r="M47" s="245"/>
      <c r="N47" s="245"/>
      <c r="O47" s="245"/>
      <c r="P47" s="245"/>
      <c r="Q47" s="245"/>
      <c r="R47" s="246"/>
    </row>
    <row r="48" spans="3:18" s="241" customFormat="1" ht="27.95" customHeight="1" x14ac:dyDescent="0.35">
      <c r="C48" s="484" t="s">
        <v>380</v>
      </c>
      <c r="D48" s="485"/>
      <c r="E48" s="485"/>
      <c r="F48" s="485"/>
      <c r="G48" s="485"/>
      <c r="H48" s="485"/>
      <c r="I48" s="485"/>
      <c r="J48" s="485"/>
      <c r="K48" s="485"/>
      <c r="L48" s="485"/>
      <c r="M48" s="485"/>
      <c r="N48" s="485"/>
      <c r="O48" s="485"/>
      <c r="P48" s="485"/>
      <c r="Q48" s="485"/>
      <c r="R48" s="486"/>
    </row>
    <row r="49" spans="3:18" s="240" customFormat="1" ht="27.95" customHeight="1" x14ac:dyDescent="0.35">
      <c r="C49" s="487"/>
      <c r="D49" s="488"/>
      <c r="E49" s="488"/>
      <c r="F49" s="488"/>
      <c r="G49" s="488"/>
      <c r="H49" s="488"/>
      <c r="I49" s="488"/>
      <c r="J49" s="488"/>
      <c r="K49" s="488"/>
      <c r="L49" s="488"/>
      <c r="M49" s="488"/>
      <c r="N49" s="488"/>
      <c r="O49" s="488"/>
      <c r="P49" s="488"/>
      <c r="Q49" s="488"/>
      <c r="R49" s="489"/>
    </row>
    <row r="50" spans="3:18" s="240" customFormat="1" ht="27.95" customHeight="1" x14ac:dyDescent="0.35">
      <c r="C50" s="247"/>
      <c r="D50" s="248"/>
      <c r="G50" s="248"/>
      <c r="I50" s="248"/>
      <c r="J50" s="248"/>
      <c r="K50" s="248"/>
      <c r="L50" s="248"/>
      <c r="M50" s="248"/>
      <c r="N50" s="248"/>
      <c r="O50" s="249"/>
      <c r="P50" s="248"/>
      <c r="Q50" s="248"/>
      <c r="R50" s="250"/>
    </row>
    <row r="51" spans="3:18" s="240" customFormat="1" ht="27.95" customHeight="1" x14ac:dyDescent="0.35">
      <c r="C51" s="251"/>
      <c r="D51" s="252"/>
      <c r="E51" s="245"/>
      <c r="F51" s="245"/>
      <c r="G51" s="252"/>
      <c r="H51" s="245"/>
      <c r="I51" s="252"/>
      <c r="J51" s="252"/>
      <c r="K51" s="252"/>
      <c r="L51" s="252"/>
      <c r="M51" s="252"/>
      <c r="N51" s="252"/>
      <c r="O51" s="253"/>
      <c r="P51" s="252"/>
      <c r="Q51" s="252"/>
      <c r="R51" s="254"/>
    </row>
    <row r="52" spans="3:18" s="241" customFormat="1" ht="27.95" customHeight="1" x14ac:dyDescent="0.35">
      <c r="C52" s="490" t="s">
        <v>381</v>
      </c>
      <c r="D52" s="491"/>
      <c r="E52" s="491"/>
      <c r="F52" s="491"/>
      <c r="G52" s="491"/>
      <c r="H52" s="491"/>
      <c r="I52" s="491"/>
      <c r="J52" s="491"/>
      <c r="K52" s="491"/>
      <c r="L52" s="491"/>
      <c r="M52" s="491"/>
      <c r="N52" s="491"/>
      <c r="O52" s="491"/>
      <c r="P52" s="491"/>
      <c r="Q52" s="491"/>
      <c r="R52" s="492"/>
    </row>
    <row r="53" spans="3:18" s="240" customFormat="1" ht="27.95" customHeight="1" x14ac:dyDescent="0.35">
      <c r="C53" s="247"/>
      <c r="D53" s="248"/>
      <c r="G53" s="248"/>
      <c r="I53" s="248"/>
      <c r="J53" s="248"/>
      <c r="K53" s="248"/>
      <c r="L53" s="248"/>
      <c r="M53" s="248"/>
      <c r="N53" s="248"/>
      <c r="O53" s="249"/>
      <c r="P53" s="248"/>
      <c r="Q53" s="248"/>
      <c r="R53" s="250"/>
    </row>
    <row r="54" spans="3:18" s="240" customFormat="1" ht="27.95" customHeight="1" x14ac:dyDescent="0.35">
      <c r="C54" s="247"/>
      <c r="D54" s="248"/>
      <c r="G54" s="248"/>
      <c r="I54" s="248"/>
      <c r="J54" s="248"/>
      <c r="K54" s="248"/>
      <c r="L54" s="248"/>
      <c r="M54" s="248"/>
      <c r="N54" s="248"/>
      <c r="O54" s="249"/>
      <c r="P54" s="248"/>
      <c r="Q54" s="248"/>
      <c r="R54" s="250"/>
    </row>
    <row r="55" spans="3:18" ht="27.95" customHeight="1" thickBot="1" x14ac:dyDescent="0.35">
      <c r="C55" s="255"/>
      <c r="D55" s="256"/>
      <c r="E55" s="257"/>
      <c r="F55" s="257"/>
      <c r="G55" s="256"/>
      <c r="H55" s="257"/>
      <c r="I55" s="256"/>
      <c r="J55" s="256"/>
      <c r="K55" s="256"/>
      <c r="L55" s="256"/>
      <c r="M55" s="256"/>
      <c r="N55" s="256"/>
      <c r="O55" s="258"/>
      <c r="P55" s="256"/>
      <c r="Q55" s="256"/>
      <c r="R55" s="259"/>
    </row>
    <row r="56" spans="3:18" ht="13.5" customHeight="1" x14ac:dyDescent="0.3">
      <c r="C56" s="493"/>
      <c r="D56" s="493"/>
      <c r="E56" s="493"/>
      <c r="F56" s="493"/>
      <c r="G56" s="493"/>
      <c r="H56" s="493"/>
      <c r="I56" s="493"/>
      <c r="J56" s="260"/>
      <c r="K56" s="260"/>
      <c r="L56" s="260"/>
      <c r="M56" s="260"/>
      <c r="N56" s="260"/>
      <c r="O56" s="261"/>
      <c r="P56" s="260"/>
      <c r="Q56" s="260"/>
      <c r="R56" s="260"/>
    </row>
    <row r="57" spans="3:18" ht="13.5" customHeight="1" thickBot="1" x14ac:dyDescent="0.35">
      <c r="C57" s="262"/>
      <c r="D57" s="260"/>
      <c r="E57" s="225"/>
      <c r="F57" s="225"/>
      <c r="G57" s="260"/>
      <c r="H57" s="261"/>
      <c r="I57" s="260"/>
      <c r="J57" s="260"/>
      <c r="K57" s="260"/>
      <c r="L57" s="260"/>
      <c r="M57" s="260"/>
      <c r="N57" s="260"/>
      <c r="O57" s="260"/>
      <c r="P57" s="260"/>
      <c r="Q57" s="260"/>
      <c r="R57" s="260"/>
    </row>
    <row r="58" spans="3:18" s="240" customFormat="1" ht="24.75" customHeight="1" thickBot="1" x14ac:dyDescent="0.4">
      <c r="C58" s="494" t="s">
        <v>382</v>
      </c>
      <c r="D58" s="495"/>
      <c r="E58" s="495"/>
      <c r="F58" s="495"/>
      <c r="G58" s="495"/>
      <c r="H58" s="495"/>
      <c r="I58" s="495"/>
      <c r="J58" s="495"/>
      <c r="K58" s="496"/>
      <c r="L58" s="263"/>
      <c r="M58" s="263"/>
      <c r="N58" s="263"/>
      <c r="O58" s="263"/>
      <c r="P58" s="263"/>
      <c r="Q58" s="263"/>
      <c r="R58" s="263"/>
    </row>
    <row r="59" spans="3:18" s="240" customFormat="1" ht="24" customHeight="1" x14ac:dyDescent="0.35">
      <c r="C59" s="497" t="s">
        <v>383</v>
      </c>
      <c r="D59" s="498"/>
      <c r="E59" s="499"/>
      <c r="F59" s="500" t="s">
        <v>384</v>
      </c>
      <c r="G59" s="501"/>
      <c r="H59" s="501"/>
      <c r="I59" s="501"/>
      <c r="J59" s="501"/>
      <c r="K59" s="502"/>
      <c r="L59" s="263"/>
      <c r="M59" s="263"/>
      <c r="N59" s="263"/>
      <c r="O59" s="263"/>
      <c r="P59" s="503"/>
      <c r="Q59" s="503"/>
      <c r="R59" s="503"/>
    </row>
    <row r="60" spans="3:18" ht="18.75" x14ac:dyDescent="0.3">
      <c r="C60" s="478" t="s">
        <v>385</v>
      </c>
      <c r="D60" s="479"/>
      <c r="E60" s="480"/>
      <c r="F60" s="481"/>
      <c r="G60" s="482"/>
      <c r="H60" s="482"/>
      <c r="I60" s="482"/>
      <c r="J60" s="482"/>
      <c r="K60" s="483"/>
      <c r="L60" s="222"/>
      <c r="M60" s="222"/>
      <c r="N60" s="222"/>
      <c r="O60" s="222"/>
      <c r="P60" s="476"/>
      <c r="Q60" s="476"/>
      <c r="R60" s="476"/>
    </row>
    <row r="61" spans="3:18" ht="18.75" x14ac:dyDescent="0.3">
      <c r="C61" s="478" t="s">
        <v>386</v>
      </c>
      <c r="D61" s="479"/>
      <c r="E61" s="480"/>
      <c r="F61" s="481"/>
      <c r="G61" s="482"/>
      <c r="H61" s="482"/>
      <c r="I61" s="482"/>
      <c r="J61" s="482"/>
      <c r="K61" s="483"/>
      <c r="L61" s="222"/>
      <c r="M61" s="222"/>
      <c r="N61" s="222"/>
      <c r="O61" s="222"/>
      <c r="P61" s="476"/>
      <c r="Q61" s="476"/>
      <c r="R61" s="476"/>
    </row>
    <row r="62" spans="3:18" ht="19.5" thickBot="1" x14ac:dyDescent="0.35">
      <c r="C62" s="470"/>
      <c r="D62" s="471"/>
      <c r="E62" s="472"/>
      <c r="F62" s="473"/>
      <c r="G62" s="474"/>
      <c r="H62" s="474"/>
      <c r="I62" s="474"/>
      <c r="J62" s="474"/>
      <c r="K62" s="475"/>
      <c r="L62" s="222"/>
      <c r="M62" s="222"/>
      <c r="N62" s="222"/>
      <c r="O62" s="222"/>
      <c r="P62" s="476"/>
      <c r="Q62" s="476"/>
      <c r="R62" s="476"/>
    </row>
    <row r="63" spans="3:18" ht="18.75" x14ac:dyDescent="0.3">
      <c r="C63" s="225"/>
      <c r="D63" s="225"/>
      <c r="E63" s="225"/>
      <c r="F63" s="225"/>
      <c r="G63" s="225"/>
      <c r="H63" s="225"/>
      <c r="I63" s="225"/>
      <c r="J63" s="225"/>
      <c r="K63" s="225"/>
      <c r="L63" s="225"/>
      <c r="M63" s="225"/>
      <c r="N63" s="225"/>
      <c r="O63" s="225"/>
      <c r="P63" s="225"/>
      <c r="Q63" s="225"/>
      <c r="R63" s="225"/>
    </row>
    <row r="64" spans="3:18" ht="18.75" x14ac:dyDescent="0.3">
      <c r="C64" s="477"/>
      <c r="D64" s="477"/>
      <c r="E64" s="477"/>
      <c r="F64" s="477"/>
      <c r="G64" s="477"/>
      <c r="H64" s="477"/>
      <c r="I64" s="477"/>
      <c r="J64" s="477"/>
      <c r="K64" s="477"/>
      <c r="L64" s="225"/>
      <c r="M64" s="225"/>
      <c r="N64" s="225"/>
      <c r="O64" s="225"/>
      <c r="P64" s="225"/>
      <c r="Q64" s="225"/>
      <c r="R64" s="225"/>
    </row>
    <row r="65" spans="3:3" x14ac:dyDescent="0.2">
      <c r="C65" s="267"/>
    </row>
    <row r="66" spans="3:3" ht="12.75" customHeight="1" x14ac:dyDescent="0.2"/>
    <row r="67" spans="3:3" x14ac:dyDescent="0.2">
      <c r="C67" s="267"/>
    </row>
  </sheetData>
  <mergeCells count="123">
    <mergeCell ref="C7:D7"/>
    <mergeCell ref="E7:I7"/>
    <mergeCell ref="J7:N7"/>
    <mergeCell ref="O7:R7"/>
    <mergeCell ref="C9:R9"/>
    <mergeCell ref="C10:R10"/>
    <mergeCell ref="E2:R2"/>
    <mergeCell ref="E3:K3"/>
    <mergeCell ref="L3:R3"/>
    <mergeCell ref="E4:R4"/>
    <mergeCell ref="C5:R5"/>
    <mergeCell ref="C6:D6"/>
    <mergeCell ref="E6:I6"/>
    <mergeCell ref="J6:N6"/>
    <mergeCell ref="O6:R6"/>
    <mergeCell ref="C11:R11"/>
    <mergeCell ref="C12:R12"/>
    <mergeCell ref="C13:R13"/>
    <mergeCell ref="C14:R14"/>
    <mergeCell ref="C15:R15"/>
    <mergeCell ref="C16:D16"/>
    <mergeCell ref="F16:G16"/>
    <mergeCell ref="H16:J16"/>
    <mergeCell ref="K16:N16"/>
    <mergeCell ref="O16:R16"/>
    <mergeCell ref="C17:D18"/>
    <mergeCell ref="E17:E18"/>
    <mergeCell ref="F17:G17"/>
    <mergeCell ref="H17:J17"/>
    <mergeCell ref="K17:N17"/>
    <mergeCell ref="O17:R17"/>
    <mergeCell ref="F18:G18"/>
    <mergeCell ref="H18:J18"/>
    <mergeCell ref="K18:N18"/>
    <mergeCell ref="O18:R18"/>
    <mergeCell ref="C19:D20"/>
    <mergeCell ref="E19:E20"/>
    <mergeCell ref="F19:G19"/>
    <mergeCell ref="H19:J19"/>
    <mergeCell ref="K19:N19"/>
    <mergeCell ref="O19:R19"/>
    <mergeCell ref="F20:G20"/>
    <mergeCell ref="H20:J20"/>
    <mergeCell ref="K20:N20"/>
    <mergeCell ref="O20:R20"/>
    <mergeCell ref="C21:D22"/>
    <mergeCell ref="E21:E22"/>
    <mergeCell ref="F21:G21"/>
    <mergeCell ref="H21:J21"/>
    <mergeCell ref="K21:N21"/>
    <mergeCell ref="O21:R21"/>
    <mergeCell ref="F22:G22"/>
    <mergeCell ref="H22:J22"/>
    <mergeCell ref="K22:N22"/>
    <mergeCell ref="O22:R22"/>
    <mergeCell ref="C25:D25"/>
    <mergeCell ref="F25:G25"/>
    <mergeCell ref="H25:J25"/>
    <mergeCell ref="K25:N25"/>
    <mergeCell ref="O25:R25"/>
    <mergeCell ref="C26:R26"/>
    <mergeCell ref="C23:D24"/>
    <mergeCell ref="E23:E24"/>
    <mergeCell ref="F23:G23"/>
    <mergeCell ref="H23:J23"/>
    <mergeCell ref="K23:N23"/>
    <mergeCell ref="O23:R23"/>
    <mergeCell ref="F24:G24"/>
    <mergeCell ref="H24:J24"/>
    <mergeCell ref="K24:N24"/>
    <mergeCell ref="O24:R24"/>
    <mergeCell ref="C27:R27"/>
    <mergeCell ref="J28:L28"/>
    <mergeCell ref="M28:O28"/>
    <mergeCell ref="P28:R28"/>
    <mergeCell ref="C29:C30"/>
    <mergeCell ref="D29:D30"/>
    <mergeCell ref="J29:L29"/>
    <mergeCell ref="M29:O29"/>
    <mergeCell ref="P29:R29"/>
    <mergeCell ref="J30:L30"/>
    <mergeCell ref="C33:C34"/>
    <mergeCell ref="D33:D34"/>
    <mergeCell ref="J33:L33"/>
    <mergeCell ref="M33:O33"/>
    <mergeCell ref="P33:R33"/>
    <mergeCell ref="J34:L34"/>
    <mergeCell ref="M34:O34"/>
    <mergeCell ref="P34:R34"/>
    <mergeCell ref="M30:O30"/>
    <mergeCell ref="P30:R30"/>
    <mergeCell ref="C31:C32"/>
    <mergeCell ref="D31:D32"/>
    <mergeCell ref="J31:L31"/>
    <mergeCell ref="M31:O31"/>
    <mergeCell ref="P31:R31"/>
    <mergeCell ref="J32:L32"/>
    <mergeCell ref="M32:O32"/>
    <mergeCell ref="P32:R32"/>
    <mergeCell ref="C48:R48"/>
    <mergeCell ref="C49:R49"/>
    <mergeCell ref="C52:R52"/>
    <mergeCell ref="C56:I56"/>
    <mergeCell ref="C58:K58"/>
    <mergeCell ref="C59:E59"/>
    <mergeCell ref="F59:K59"/>
    <mergeCell ref="P59:R59"/>
    <mergeCell ref="C36:R36"/>
    <mergeCell ref="C37:R37"/>
    <mergeCell ref="C38:R38"/>
    <mergeCell ref="C39:R39"/>
    <mergeCell ref="C40:R40"/>
    <mergeCell ref="C44:R44"/>
    <mergeCell ref="C62:E62"/>
    <mergeCell ref="F62:K62"/>
    <mergeCell ref="P62:R62"/>
    <mergeCell ref="C64:K64"/>
    <mergeCell ref="C60:E60"/>
    <mergeCell ref="F60:K60"/>
    <mergeCell ref="P60:R60"/>
    <mergeCell ref="C61:E61"/>
    <mergeCell ref="F61:K61"/>
    <mergeCell ref="P61:R61"/>
  </mergeCells>
  <printOptions horizontalCentered="1" verticalCentered="1"/>
  <pageMargins left="0.23622047244094491" right="0.23622047244094491" top="0.27559055118110237" bottom="0.27559055118110237" header="7.874015748031496E-2" footer="7.874015748031496E-2"/>
  <pageSetup scale="44" fitToWidth="0" fitToHeight="0" orientation="landscape" r:id="rId1"/>
  <headerFooter>
    <oddFooter>&amp;L&amp;9Calle 26 No. 57-41 Torre 8, Pisos 7 y 8 CEMSA - C.P. 111321 
Pbx: 3779555 – Información: Línea 195
WWW.UMV.GOV.CO&amp;CDESI-FM-019
Página &amp;P de &amp;N</oddFooter>
  </headerFooter>
  <rowBreaks count="1" manualBreakCount="1">
    <brk id="34"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view="pageBreakPreview" zoomScale="85" zoomScaleNormal="100" zoomScaleSheetLayoutView="85" workbookViewId="0">
      <selection activeCell="C2" sqref="C2"/>
    </sheetView>
  </sheetViews>
  <sheetFormatPr baseColWidth="10" defaultColWidth="11.42578125" defaultRowHeight="15" x14ac:dyDescent="0.25"/>
  <cols>
    <col min="1" max="1" width="16.85546875" customWidth="1"/>
    <col min="2" max="2" width="22.140625" customWidth="1"/>
    <col min="3" max="3" width="51.28515625" customWidth="1"/>
    <col min="4" max="4" width="57.42578125" customWidth="1"/>
    <col min="5" max="5" width="41.140625" customWidth="1"/>
    <col min="6" max="6" width="42.5703125" customWidth="1"/>
  </cols>
  <sheetData>
    <row r="1" spans="1:6" ht="45.75" x14ac:dyDescent="0.25">
      <c r="A1" s="114" t="s">
        <v>63</v>
      </c>
      <c r="B1" s="68" t="s">
        <v>66</v>
      </c>
      <c r="C1" s="68" t="s">
        <v>67</v>
      </c>
      <c r="D1" s="111" t="s">
        <v>387</v>
      </c>
      <c r="E1" s="62" t="s">
        <v>388</v>
      </c>
      <c r="F1" s="68" t="s">
        <v>389</v>
      </c>
    </row>
    <row r="2" spans="1:6" s="112" customFormat="1" ht="219.75" customHeight="1" x14ac:dyDescent="0.25">
      <c r="A2" s="116" t="s">
        <v>70</v>
      </c>
      <c r="B2" s="116" t="s">
        <v>390</v>
      </c>
      <c r="C2" s="116" t="s">
        <v>391</v>
      </c>
      <c r="D2" s="117" t="s">
        <v>392</v>
      </c>
      <c r="E2" s="119" t="s">
        <v>393</v>
      </c>
      <c r="F2" s="120" t="s">
        <v>394</v>
      </c>
    </row>
    <row r="3" spans="1:6" s="112" customFormat="1" ht="255" x14ac:dyDescent="0.25">
      <c r="A3" s="116" t="s">
        <v>70</v>
      </c>
      <c r="B3" s="116" t="s">
        <v>390</v>
      </c>
      <c r="C3" s="116" t="s">
        <v>395</v>
      </c>
      <c r="D3" s="117" t="s">
        <v>396</v>
      </c>
      <c r="E3" s="119" t="s">
        <v>393</v>
      </c>
      <c r="F3" s="120" t="s">
        <v>152</v>
      </c>
    </row>
    <row r="4" spans="1:6" s="112" customFormat="1" ht="180" x14ac:dyDescent="0.25">
      <c r="A4" s="116" t="s">
        <v>70</v>
      </c>
      <c r="B4" s="113" t="s">
        <v>78</v>
      </c>
      <c r="C4" s="116" t="s">
        <v>397</v>
      </c>
      <c r="D4" s="121">
        <v>1</v>
      </c>
      <c r="E4" s="119" t="s">
        <v>393</v>
      </c>
      <c r="F4" s="118" t="s">
        <v>157</v>
      </c>
    </row>
    <row r="5" spans="1:6" s="112" customFormat="1" ht="180" x14ac:dyDescent="0.25">
      <c r="A5" s="116" t="s">
        <v>82</v>
      </c>
      <c r="B5" s="113" t="s">
        <v>84</v>
      </c>
      <c r="C5" s="116" t="s">
        <v>398</v>
      </c>
      <c r="D5" s="117" t="s">
        <v>399</v>
      </c>
      <c r="E5" s="119" t="s">
        <v>400</v>
      </c>
      <c r="F5" s="118" t="s">
        <v>157</v>
      </c>
    </row>
    <row r="6" spans="1:6" s="112" customFormat="1" ht="270" x14ac:dyDescent="0.25">
      <c r="A6" s="116" t="s">
        <v>82</v>
      </c>
      <c r="B6" s="113" t="s">
        <v>89</v>
      </c>
      <c r="C6" s="116" t="s">
        <v>401</v>
      </c>
      <c r="D6" s="117" t="s">
        <v>402</v>
      </c>
      <c r="E6" s="119" t="s">
        <v>393</v>
      </c>
      <c r="F6" s="118" t="s">
        <v>403</v>
      </c>
    </row>
    <row r="7" spans="1:6" s="112" customFormat="1" ht="315.75" x14ac:dyDescent="0.25">
      <c r="A7" s="116" t="s">
        <v>264</v>
      </c>
      <c r="B7" s="113" t="s">
        <v>404</v>
      </c>
      <c r="C7" s="116" t="s">
        <v>405</v>
      </c>
      <c r="D7" s="117" t="s">
        <v>406</v>
      </c>
      <c r="E7" s="119" t="s">
        <v>407</v>
      </c>
      <c r="F7" s="118" t="s">
        <v>408</v>
      </c>
    </row>
    <row r="8" spans="1:6" s="112" customFormat="1" ht="270.75" x14ac:dyDescent="0.25">
      <c r="A8" s="116" t="s">
        <v>264</v>
      </c>
      <c r="B8" s="113" t="s">
        <v>409</v>
      </c>
      <c r="C8" s="116" t="s">
        <v>410</v>
      </c>
      <c r="D8" s="117" t="s">
        <v>411</v>
      </c>
      <c r="E8" s="119" t="s">
        <v>412</v>
      </c>
      <c r="F8" s="118" t="s">
        <v>413</v>
      </c>
    </row>
    <row r="9" spans="1:6" ht="18" x14ac:dyDescent="0.25">
      <c r="D9" s="115"/>
    </row>
  </sheetData>
  <dataValidations count="2">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A2:A4"/>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B4:B8"/>
  </dataValidations>
  <pageMargins left="0.70866141732283472" right="0.70866141732283472" top="0.74803149606299213" bottom="0.74803149606299213" header="0.31496062992125984" footer="0.31496062992125984"/>
  <pageSetup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8" ma:contentTypeDescription="Crear nuevo documento." ma:contentTypeScope="" ma:versionID="133f14fd3fdde5c8340fd0729bc1ddac">
  <xsd:schema xmlns:xsd="http://www.w3.org/2001/XMLSchema" xmlns:xs="http://www.w3.org/2001/XMLSchema" xmlns:p="http://schemas.microsoft.com/office/2006/metadata/properties" xmlns:ns3="7a094bdd-a36f-422c-aad8-60d4e7e2607b" targetNamespace="http://schemas.microsoft.com/office/2006/metadata/properties" ma:root="true" ma:fieldsID="29338359140d4cb28cf6d60eb46f43a9" ns3:_="">
    <xsd:import namespace="7a094bdd-a36f-422c-aad8-60d4e7e2607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76BD0B-1C5C-4338-8FB3-2B9B07868911}">
  <ds:schemaRefs>
    <ds:schemaRef ds:uri="http://schemas.microsoft.com/sharepoint/v3/contenttype/forms"/>
  </ds:schemaRefs>
</ds:datastoreItem>
</file>

<file path=customXml/itemProps2.xml><?xml version="1.0" encoding="utf-8"?>
<ds:datastoreItem xmlns:ds="http://schemas.openxmlformats.org/officeDocument/2006/customXml" ds:itemID="{1F1BB601-1464-4DE8-8EE0-D57E211F2FEA}">
  <ds:schemaRefs>
    <ds:schemaRef ds:uri="http://purl.org/dc/elements/1.1/"/>
    <ds:schemaRef ds:uri="7a094bdd-a36f-422c-aad8-60d4e7e2607b"/>
    <ds:schemaRef ds:uri="http://www.w3.org/XML/1998/namespace"/>
    <ds:schemaRef ds:uri="http://purl.org/dc/terms/"/>
    <ds:schemaRef ds:uri="http://purl.org/dc/dcmityp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E566F0A5-71B4-4E13-888D-09E752EC9A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12</vt:i4>
      </vt:variant>
    </vt:vector>
  </HeadingPairs>
  <TitlesOfParts>
    <vt:vector size="20" baseType="lpstr">
      <vt:lpstr>RIESGOS Y CONTROLES</vt:lpstr>
      <vt:lpstr>1. RIESGOS SIGNIFICATIVOS</vt:lpstr>
      <vt:lpstr>2. DISEÑO CONTROL</vt:lpstr>
      <vt:lpstr>3. EJECUCIÓN CONTROL</vt:lpstr>
      <vt:lpstr>4- SOLIDEZ CONTROL</vt:lpstr>
      <vt:lpstr>MAPA DE RIESGOS PROCESOS</vt:lpstr>
      <vt:lpstr>MONITOREO</vt:lpstr>
      <vt:lpstr>TRAZA 2019</vt:lpstr>
      <vt:lpstr>'1. RIESGOS SIGNIFICATIVOS'!Área_de_impresión</vt:lpstr>
      <vt:lpstr>'2. DISEÑO CONTROL'!Área_de_impresión</vt:lpstr>
      <vt:lpstr>'3. EJECUCIÓN CONTROL'!Área_de_impresión</vt:lpstr>
      <vt:lpstr>'4- SOLIDEZ CONTROL'!Área_de_impresión</vt:lpstr>
      <vt:lpstr>'MAPA DE RIESGOS PROCESOS'!Área_de_impresión</vt:lpstr>
      <vt:lpstr>MONITOREO!Área_de_impresión</vt:lpstr>
      <vt:lpstr>'RIESGOS Y CONTROLES'!Área_de_impresión</vt:lpstr>
      <vt:lpstr>'1. RIESGOS SIGNIFICATIVOS'!Títulos_a_imprimir</vt:lpstr>
      <vt:lpstr>'2. DISEÑO CONTROL'!Títulos_a_imprimir</vt:lpstr>
      <vt:lpstr>'3. EJECUCIÓN CONTROL'!Títulos_a_imprimir</vt:lpstr>
      <vt:lpstr>MONITOREO!Títulos_a_imprimir</vt:lpstr>
      <vt:lpstr>'TRAZA 2019'!Títulos_a_imprimir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rafaela montoya</dc:creator>
  <cp:keywords/>
  <dc:description/>
  <cp:lastModifiedBy>German Hernando Agudelo Cely</cp:lastModifiedBy>
  <cp:revision/>
  <dcterms:created xsi:type="dcterms:W3CDTF">2017-05-23T23:17:53Z</dcterms:created>
  <dcterms:modified xsi:type="dcterms:W3CDTF">2022-01-12T23:27:26Z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