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emf" ContentType="image/x-emf"/>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1.xml" ContentType="application/vnd.openxmlformats-officedocument.spreadsheetml.comments+xml"/>
  <Override PartName="/xl/drawings/drawing6.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umv\OneDrive - uaermv\Escritorio\UNMV\UNMV\Gestion del Riesgo\Monitoreo a corte 30 junio 2021\GLAB\"/>
    </mc:Choice>
  </mc:AlternateContent>
  <bookViews>
    <workbookView xWindow="0" yWindow="0" windowWidth="20490" windowHeight="7620" tabRatio="601" firstSheet="4" activeTab="6"/>
  </bookViews>
  <sheets>
    <sheet name="RIESGOS Y CONTROLES" sheetId="55" state="hidden" r:id="rId1"/>
    <sheet name="1. RIESGOS SIGNIFICATIVOS" sheetId="63" r:id="rId2"/>
    <sheet name="2. DISEÑO CONTROL" sheetId="61" r:id="rId3"/>
    <sheet name="3. EJECUCIÓN CONTROL" sheetId="62" r:id="rId4"/>
    <sheet name="4- SOLIDEZ CONTROL" sheetId="66" r:id="rId5"/>
    <sheet name="MAPA DE RIESGOS PROCESOS (2)" sheetId="67" r:id="rId6"/>
    <sheet name="1er cuatri 2021" sheetId="68" r:id="rId7"/>
  </sheets>
  <externalReferences>
    <externalReference r:id="rId8"/>
    <externalReference r:id="rId9"/>
  </externalReferences>
  <definedNames>
    <definedName name="_xlnm._FilterDatabase" localSheetId="2" hidden="1">'2. DISEÑO CONTROL'!$B$14:$X$24</definedName>
    <definedName name="_xlnm._FilterDatabase" localSheetId="0" hidden="1">'RIESGOS Y CONTROLES'!$T$1:$T$34</definedName>
    <definedName name="A">[2]DB!$J$5:$J$6</definedName>
    <definedName name="_xlnm.Print_Area" localSheetId="1">'1. RIESGOS SIGNIFICATIVOS'!$A$1:$J$35</definedName>
    <definedName name="_xlnm.Print_Area" localSheetId="6">'1er cuatri 2021'!$A$1:$S$67</definedName>
    <definedName name="_xlnm.Print_Area" localSheetId="2">'2. DISEÑO CONTROL'!$A$5:$X$28</definedName>
    <definedName name="_xlnm.Print_Area" localSheetId="3">'3. EJECUCIÓN CONTROL'!$A$1:$J$28</definedName>
    <definedName name="_xlnm.Print_Area" localSheetId="4">'4- SOLIDEZ CONTROL'!$A$1:$J$25</definedName>
    <definedName name="_xlnm.Print_Area" localSheetId="5">'MAPA DE RIESGOS PROCESOS (2)'!$A$1:$BK$26</definedName>
    <definedName name="_xlnm.Print_Area" localSheetId="0">'RIESGOS Y CONTROLES'!$A$1:$V$30</definedName>
    <definedName name="B">[2]DB!$K$5:$K$6</definedName>
    <definedName name="CE">[2]DB!$L$5:$L$6</definedName>
    <definedName name="clasificaciónriesgos" localSheetId="5">#REF!</definedName>
    <definedName name="clasificaciónriesgos">#REF!</definedName>
    <definedName name="códigos" localSheetId="5">#REF!</definedName>
    <definedName name="códigos">#REF!</definedName>
    <definedName name="Direccionamiento_Estratégico" localSheetId="5">#REF!</definedName>
    <definedName name="Direccionamiento_Estratégico">#REF!</definedName>
    <definedName name="económicos" localSheetId="5">#REF!</definedName>
    <definedName name="económicos">#REF!</definedName>
    <definedName name="EXISTENCONTROLES">[2]DB!$D$5:$D$6</definedName>
    <definedName name="externo" localSheetId="5">#REF!</definedName>
    <definedName name="externo">#REF!</definedName>
    <definedName name="externos2" localSheetId="5">#REF!</definedName>
    <definedName name="externos2">#REF!</definedName>
    <definedName name="factores" localSheetId="5">#REF!</definedName>
    <definedName name="factores">#REF!</definedName>
    <definedName name="IMPACTO">[2]DB!$H$5</definedName>
    <definedName name="impactoco" localSheetId="5">#REF!</definedName>
    <definedName name="impactoco">#REF!</definedName>
    <definedName name="infraestructura" localSheetId="5">#REF!</definedName>
    <definedName name="infraestructura">#REF!</definedName>
    <definedName name="interno" localSheetId="5">#REF!</definedName>
    <definedName name="interno">#REF!</definedName>
    <definedName name="macroprocesos" localSheetId="5">#REF!</definedName>
    <definedName name="macroprocesos">#REF!</definedName>
    <definedName name="medio_ambientales" localSheetId="5">#REF!</definedName>
    <definedName name="medio_ambientales">#REF!</definedName>
    <definedName name="opciondelriesgo">[1]FORMULAS!$K$4:$K$7</definedName>
    <definedName name="OPCIONESDEMANEJO">[2]DB!$N$5:$N$8</definedName>
    <definedName name="personal" localSheetId="5">#REF!</definedName>
    <definedName name="personal">#REF!</definedName>
    <definedName name="políticos" localSheetId="5">#REF!</definedName>
    <definedName name="políticos">#REF!</definedName>
    <definedName name="probabilidad">[1]FORMULAS!$G$4:$G$8</definedName>
    <definedName name="proceso" localSheetId="5">#REF!</definedName>
    <definedName name="proceso">#REF!</definedName>
    <definedName name="procesos">[1]FORMULAS!$B$4:$B$21</definedName>
    <definedName name="sociales" localSheetId="5">#REF!</definedName>
    <definedName name="sociales">#REF!</definedName>
    <definedName name="tecnología" localSheetId="5">#REF!</definedName>
    <definedName name="tecnología">#REF!</definedName>
    <definedName name="tecnológicos" localSheetId="5">#REF!</definedName>
    <definedName name="tecnológicos">#REF!</definedName>
    <definedName name="tipo_de_amenaza">[1]FORMULAS!$E$4:$E$11</definedName>
    <definedName name="tipo_de_riesgos">[1]FORMULAS!$C$4:$C$6</definedName>
    <definedName name="_xlnm.Print_Titles" localSheetId="6">'1er cuatri 2021'!$2:$7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Z24" i="67" l="1"/>
  <c r="AU24" i="67"/>
  <c r="AM24" i="67"/>
  <c r="AJ24" i="67"/>
  <c r="AK24" i="67" s="1"/>
  <c r="AN24" i="67" s="1"/>
  <c r="AO24" i="67" s="1"/>
  <c r="AP24" i="67" s="1"/>
  <c r="AI24" i="67"/>
  <c r="AG24" i="67"/>
  <c r="AE24" i="67"/>
  <c r="AC24" i="67"/>
  <c r="AA24" i="67"/>
  <c r="Y24" i="67"/>
  <c r="W24" i="67"/>
  <c r="M24" i="67"/>
  <c r="AZ23" i="67"/>
  <c r="BA23" i="67" s="1"/>
  <c r="AM23" i="67"/>
  <c r="AI23" i="67"/>
  <c r="AG23" i="67"/>
  <c r="AE23" i="67"/>
  <c r="AC23" i="67"/>
  <c r="AA23" i="67"/>
  <c r="Y23" i="67"/>
  <c r="W23" i="67"/>
  <c r="AJ23" i="67" s="1"/>
  <c r="AK23" i="67" s="1"/>
  <c r="AN23" i="67" s="1"/>
  <c r="AO23" i="67" s="1"/>
  <c r="AP23" i="67" s="1"/>
  <c r="AQ23" i="67" s="1"/>
  <c r="AR23" i="67" s="1"/>
  <c r="Q23" i="67"/>
  <c r="R23" i="67" s="1"/>
  <c r="M23" i="67"/>
  <c r="AN22" i="67"/>
  <c r="AI22" i="67"/>
  <c r="AG22" i="67"/>
  <c r="AE22" i="67"/>
  <c r="AC22" i="67"/>
  <c r="AA22" i="67"/>
  <c r="Y22" i="67"/>
  <c r="W22" i="67"/>
  <c r="M22" i="67"/>
  <c r="AZ21" i="67"/>
  <c r="BA21" i="67" s="1"/>
  <c r="AM21" i="67"/>
  <c r="AI21" i="67"/>
  <c r="AG21" i="67"/>
  <c r="AE21" i="67"/>
  <c r="AC21" i="67"/>
  <c r="AA21" i="67"/>
  <c r="Y21" i="67"/>
  <c r="W21" i="67"/>
  <c r="AJ21" i="67" s="1"/>
  <c r="AK21" i="67" s="1"/>
  <c r="AN21" i="67" s="1"/>
  <c r="AO21" i="67" s="1"/>
  <c r="AP21" i="67" s="1"/>
  <c r="AQ21" i="67" s="1"/>
  <c r="AR21" i="67" s="1"/>
  <c r="AU21" i="67" s="1"/>
  <c r="Q21" i="67"/>
  <c r="R21" i="67" s="1"/>
  <c r="M21" i="67"/>
  <c r="AM20" i="67"/>
  <c r="AI20" i="67"/>
  <c r="AG20" i="67"/>
  <c r="AE20" i="67"/>
  <c r="AC20" i="67"/>
  <c r="AA20" i="67"/>
  <c r="Y20" i="67"/>
  <c r="W20" i="67"/>
  <c r="AJ20" i="67" s="1"/>
  <c r="AK20" i="67" s="1"/>
  <c r="AN20" i="67" s="1"/>
  <c r="AO20" i="67" s="1"/>
  <c r="AP20" i="67" s="1"/>
  <c r="AM19" i="67"/>
  <c r="AI19" i="67"/>
  <c r="AJ19" i="67" s="1"/>
  <c r="AK19" i="67" s="1"/>
  <c r="AN19" i="67" s="1"/>
  <c r="AO19" i="67" s="1"/>
  <c r="AP19" i="67" s="1"/>
  <c r="AG19" i="67"/>
  <c r="AE19" i="67"/>
  <c r="AC19" i="67"/>
  <c r="AA19" i="67"/>
  <c r="Y19" i="67"/>
  <c r="W19" i="67"/>
  <c r="AZ18" i="67"/>
  <c r="BA18" i="67" s="1"/>
  <c r="AM18" i="67"/>
  <c r="AI18" i="67"/>
  <c r="AG18" i="67"/>
  <c r="AE18" i="67"/>
  <c r="AC18" i="67"/>
  <c r="AA18" i="67"/>
  <c r="Y18" i="67"/>
  <c r="W18" i="67"/>
  <c r="AJ18" i="67" s="1"/>
  <c r="AK18" i="67" s="1"/>
  <c r="AN18" i="67" s="1"/>
  <c r="AO18" i="67" s="1"/>
  <c r="AP18" i="67" s="1"/>
  <c r="Q18" i="67"/>
  <c r="R18" i="67" s="1"/>
  <c r="M18" i="67"/>
  <c r="AZ17" i="67"/>
  <c r="AU17" i="67"/>
  <c r="AM17" i="67"/>
  <c r="AI17" i="67"/>
  <c r="AG17" i="67"/>
  <c r="AE17" i="67"/>
  <c r="AC17" i="67"/>
  <c r="AA17" i="67"/>
  <c r="Y17" i="67"/>
  <c r="W17" i="67"/>
  <c r="AJ17" i="67" s="1"/>
  <c r="AK17" i="67" s="1"/>
  <c r="AN17" i="67" s="1"/>
  <c r="AO17" i="67" s="1"/>
  <c r="AP17" i="67" s="1"/>
  <c r="Q17" i="67"/>
  <c r="M17" i="67"/>
  <c r="AM16" i="67"/>
  <c r="AI16" i="67"/>
  <c r="AG16" i="67"/>
  <c r="AE16" i="67"/>
  <c r="AC16" i="67"/>
  <c r="AA16" i="67"/>
  <c r="AJ16" i="67" s="1"/>
  <c r="AK16" i="67" s="1"/>
  <c r="AN16" i="67" s="1"/>
  <c r="AO16" i="67" s="1"/>
  <c r="AP16" i="67" s="1"/>
  <c r="Y16" i="67"/>
  <c r="W16" i="67"/>
  <c r="AM15" i="67"/>
  <c r="AJ15" i="67"/>
  <c r="AK15" i="67" s="1"/>
  <c r="AN15" i="67" s="1"/>
  <c r="AO15" i="67" s="1"/>
  <c r="AP15" i="67" s="1"/>
  <c r="AI15" i="67"/>
  <c r="AG15" i="67"/>
  <c r="AE15" i="67"/>
  <c r="AC15" i="67"/>
  <c r="AA15" i="67"/>
  <c r="Y15" i="67"/>
  <c r="W15" i="67"/>
  <c r="AM14" i="67"/>
  <c r="AI14" i="67"/>
  <c r="AG14" i="67"/>
  <c r="AE14" i="67"/>
  <c r="AJ14" i="67" s="1"/>
  <c r="AK14" i="67" s="1"/>
  <c r="AN14" i="67" s="1"/>
  <c r="AO14" i="67" s="1"/>
  <c r="AP14" i="67" s="1"/>
  <c r="AC14" i="67"/>
  <c r="AA14" i="67"/>
  <c r="Y14" i="67"/>
  <c r="W14" i="67"/>
  <c r="AM13" i="67"/>
  <c r="AI13" i="67"/>
  <c r="AG13" i="67"/>
  <c r="AE13" i="67"/>
  <c r="AC13" i="67"/>
  <c r="AA13" i="67"/>
  <c r="Y13" i="67"/>
  <c r="W13" i="67"/>
  <c r="AJ13" i="67" s="1"/>
  <c r="AK13" i="67" s="1"/>
  <c r="AN13" i="67" s="1"/>
  <c r="AO13" i="67" s="1"/>
  <c r="AP13" i="67" s="1"/>
  <c r="AM12" i="67"/>
  <c r="AI12" i="67"/>
  <c r="AJ12" i="67" s="1"/>
  <c r="AK12" i="67" s="1"/>
  <c r="AN12" i="67" s="1"/>
  <c r="AO12" i="67" s="1"/>
  <c r="AP12" i="67" s="1"/>
  <c r="AG12" i="67"/>
  <c r="AE12" i="67"/>
  <c r="AC12" i="67"/>
  <c r="AA12" i="67"/>
  <c r="Y12" i="67"/>
  <c r="W12" i="67"/>
  <c r="AZ11" i="67"/>
  <c r="BA11" i="67" s="1"/>
  <c r="AM11" i="67"/>
  <c r="AI11" i="67"/>
  <c r="AG11" i="67"/>
  <c r="AE11" i="67"/>
  <c r="AC11" i="67"/>
  <c r="AA11" i="67"/>
  <c r="AJ11" i="67" s="1"/>
  <c r="AK11" i="67" s="1"/>
  <c r="AN11" i="67" s="1"/>
  <c r="AO11" i="67" s="1"/>
  <c r="AP11" i="67" s="1"/>
  <c r="Y11" i="67"/>
  <c r="W11" i="67"/>
  <c r="R11" i="67"/>
  <c r="Q11" i="67"/>
  <c r="M11" i="67"/>
  <c r="AS3" i="67"/>
  <c r="V3" i="67"/>
  <c r="AS2" i="67"/>
  <c r="V2" i="67"/>
  <c r="AQ18" i="67" l="1"/>
  <c r="AR18" i="67" s="1"/>
  <c r="AU18" i="67" s="1"/>
  <c r="AV18" i="67" s="1"/>
  <c r="AQ11" i="67"/>
  <c r="AR11" i="67" s="1"/>
  <c r="AU11" i="67" s="1"/>
  <c r="AV21" i="67"/>
  <c r="AW21" i="67"/>
  <c r="AW11" i="67" l="1"/>
  <c r="AV11" i="67"/>
  <c r="I9" i="66" l="1"/>
  <c r="C9" i="66"/>
  <c r="B10" i="66"/>
  <c r="B12" i="62"/>
  <c r="C11" i="62"/>
  <c r="B13" i="61"/>
  <c r="S15" i="61" l="1"/>
  <c r="T8" i="55" l="1"/>
  <c r="T9" i="55"/>
  <c r="T10" i="55"/>
  <c r="T12" i="55"/>
  <c r="T13" i="55"/>
  <c r="T14" i="55"/>
  <c r="T15" i="55"/>
  <c r="T16" i="55"/>
  <c r="T17" i="55"/>
  <c r="T18" i="55"/>
  <c r="T19" i="55"/>
  <c r="T20" i="55"/>
  <c r="T21" i="55"/>
  <c r="T22" i="55"/>
  <c r="Q8" i="55"/>
  <c r="Q12" i="55"/>
  <c r="Q13" i="55"/>
  <c r="Q14" i="55"/>
  <c r="Q15" i="55"/>
  <c r="Q16" i="55"/>
  <c r="Q17" i="55"/>
  <c r="Q18" i="55"/>
  <c r="Q19" i="55"/>
  <c r="Q7" i="55"/>
  <c r="N8" i="55"/>
  <c r="N9" i="55"/>
  <c r="N10" i="55"/>
  <c r="N11" i="55"/>
  <c r="N12" i="55"/>
  <c r="N13" i="55"/>
  <c r="N14" i="55"/>
  <c r="N15" i="55"/>
  <c r="N16" i="55"/>
  <c r="N17" i="55"/>
  <c r="N18" i="55"/>
  <c r="N19" i="55"/>
  <c r="N20" i="55"/>
  <c r="N21" i="55"/>
  <c r="N22" i="55"/>
  <c r="N7" i="55"/>
  <c r="K8" i="55"/>
  <c r="K9" i="55"/>
  <c r="K10" i="55"/>
  <c r="K11" i="55"/>
  <c r="K12" i="55"/>
  <c r="K13" i="55"/>
  <c r="K14" i="55"/>
  <c r="K15" i="55"/>
  <c r="K16" i="55"/>
  <c r="K17" i="55"/>
  <c r="K18" i="55"/>
  <c r="K19" i="55"/>
  <c r="K20" i="55"/>
  <c r="K21" i="55"/>
  <c r="K22" i="55"/>
  <c r="K7" i="55"/>
  <c r="F23" i="55"/>
  <c r="G23" i="55"/>
  <c r="H23" i="55"/>
  <c r="I23" i="55"/>
  <c r="J23" i="55"/>
  <c r="L23" i="55"/>
  <c r="M23" i="55"/>
  <c r="O23" i="55"/>
  <c r="Q23" i="55" s="1"/>
  <c r="P23" i="55"/>
  <c r="R23" i="55"/>
  <c r="S23" i="55"/>
  <c r="E23" i="55"/>
  <c r="K23" i="55" l="1"/>
  <c r="T23" i="55"/>
  <c r="N23" i="55"/>
</calcChain>
</file>

<file path=xl/comments1.xml><?xml version="1.0" encoding="utf-8"?>
<comments xmlns="http://schemas.openxmlformats.org/spreadsheetml/2006/main">
  <authors>
    <author>Andrea del Pilar Zambrano Barrios</author>
  </authors>
  <commentList>
    <comment ref="T18" authorId="0" shapeId="0">
      <text>
        <r>
          <rPr>
            <b/>
            <sz val="12"/>
            <color indexed="81"/>
            <rFont val="Arial"/>
            <family val="2"/>
          </rPr>
          <t>Andrea del Pilar Zambrano Barrios:</t>
        </r>
        <r>
          <rPr>
            <sz val="12"/>
            <color indexed="81"/>
            <rFont val="Arial"/>
            <family val="2"/>
          </rPr>
          <t xml:space="preserve">
Cual es el proposito del control. Es importante tener claro los 6 pasos para construir un buen control, de acuerdo con lo estipulado por la guia.</t>
        </r>
        <r>
          <rPr>
            <sz val="9"/>
            <color indexed="81"/>
            <rFont val="Tahoma"/>
            <family val="2"/>
          </rPr>
          <t xml:space="preserve"> </t>
        </r>
      </text>
    </comment>
    <comment ref="T23" authorId="0" shapeId="0">
      <text>
        <r>
          <rPr>
            <b/>
            <sz val="16"/>
            <color indexed="81"/>
            <rFont val="Tahoma"/>
            <family val="2"/>
          </rPr>
          <t>Andrea del Pilar Zambrano Barrios:</t>
        </r>
        <r>
          <rPr>
            <sz val="16"/>
            <color indexed="81"/>
            <rFont val="Tahoma"/>
            <family val="2"/>
          </rPr>
          <t xml:space="preserve">
Revisar los 7 pasos del control, cual es el proposito del control. </t>
        </r>
      </text>
    </comment>
  </commentList>
</comments>
</file>

<file path=xl/comments2.xml><?xml version="1.0" encoding="utf-8"?>
<comments xmlns="http://schemas.openxmlformats.org/spreadsheetml/2006/main">
  <authors>
    <author>Andrea del Pilar Zambrano Barrios</author>
    <author>Natalia Norato Mora</author>
  </authors>
  <commentList>
    <comment ref="C16" authorId="0" shapeId="0">
      <text>
        <r>
          <rPr>
            <sz val="9"/>
            <color indexed="81"/>
            <rFont val="Tahoma"/>
            <family val="2"/>
          </rPr>
          <t>Transcribir el riesgo que se encuentra en la ultima versión del mapa de riesgos del proceso aprobado</t>
        </r>
      </text>
    </comment>
    <comment ref="K16" authorId="1" shapeId="0">
      <text>
        <r>
          <rPr>
            <sz val="9"/>
            <color indexed="81"/>
            <rFont val="Tahoma"/>
            <family val="2"/>
          </rPr>
          <t>Para esto es pertinente revisar los seis pasos para el diseño del control y que se realicen de acuerdo al diseño.</t>
        </r>
      </text>
    </comment>
    <comment ref="D33" authorId="1" shapeId="0">
      <text>
        <r>
          <rPr>
            <sz val="9"/>
            <color indexed="81"/>
            <rFont val="Tahoma"/>
            <family val="2"/>
          </rPr>
          <t xml:space="preserve">Transcribir la zona de riesgo residual
</t>
        </r>
      </text>
    </comment>
  </commentList>
</comments>
</file>

<file path=xl/sharedStrings.xml><?xml version="1.0" encoding="utf-8"?>
<sst xmlns="http://schemas.openxmlformats.org/spreadsheetml/2006/main" count="867" uniqueCount="398">
  <si>
    <t>Direccionamiento Estratégico e Innovación  (DESI)</t>
  </si>
  <si>
    <t>Estrategia y Gobierno de TI  (EGTI)</t>
  </si>
  <si>
    <t>Planificación de la Intervención Vial (PIV)</t>
  </si>
  <si>
    <t>Atención a Partes Interesadas y Comunicaciones  (APIC)</t>
  </si>
  <si>
    <t>Producción de Mezcla y Provisión de Maquinaria y Equipo (PPMQ)</t>
  </si>
  <si>
    <t>Intervención de la Malla Vial  (IMVI)</t>
  </si>
  <si>
    <t>Gestión Jurídica (GJUR)</t>
  </si>
  <si>
    <t>Gestión Contractual  (GCON)</t>
  </si>
  <si>
    <t>Gestión Documental (GDO)</t>
  </si>
  <si>
    <t>Gestión de Servicios e Infraestructura Tecnológica (GSIT)</t>
  </si>
  <si>
    <t>Gestión Financiera (GEFI)</t>
  </si>
  <si>
    <t>Gestión del Talento Humano  (GTHU)</t>
  </si>
  <si>
    <t>Gestión de Recursos Físicos  (GREF)</t>
  </si>
  <si>
    <t>Gestión Ambiental  (GAM)</t>
  </si>
  <si>
    <t>Gestión de Laboratorio  (GLAB)</t>
  </si>
  <si>
    <t>Control  Disciplinario Interno (CODI)</t>
  </si>
  <si>
    <t>SI</t>
  </si>
  <si>
    <t>NO</t>
  </si>
  <si>
    <t>CONTROL</t>
  </si>
  <si>
    <t>RESUMEN RIESGO Y CONTROL</t>
  </si>
  <si>
    <t>RIESGO</t>
  </si>
  <si>
    <t>PROCESO</t>
  </si>
  <si>
    <t>CONTROLES EVALUADOS</t>
  </si>
  <si>
    <t>PORCENTAJES  EVALUACION</t>
  </si>
  <si>
    <t>EFICACIA</t>
  </si>
  <si>
    <t>CUMPLE</t>
  </si>
  <si>
    <t>EFICIENCIA</t>
  </si>
  <si>
    <t xml:space="preserve">SIRVE </t>
  </si>
  <si>
    <t xml:space="preserve"> NO SIRVE</t>
  </si>
  <si>
    <t>E</t>
  </si>
  <si>
    <t>M</t>
  </si>
  <si>
    <t>A</t>
  </si>
  <si>
    <t>B</t>
  </si>
  <si>
    <t>NIVEL EXPOSICIÓN</t>
  </si>
  <si>
    <t xml:space="preserve">PORCENTAJE  EVALUACIÓN </t>
  </si>
  <si>
    <t>CONTROLES  IDENTIFICADOS</t>
  </si>
  <si>
    <t>No</t>
  </si>
  <si>
    <t>CONOCE LA POLÍTICA DE RIESGOS</t>
  </si>
  <si>
    <t>S</t>
  </si>
  <si>
    <t>N</t>
  </si>
  <si>
    <t xml:space="preserve">No DE RIESGOS EVALUADOS - CEM </t>
  </si>
  <si>
    <t xml:space="preserve">TOTAL </t>
  </si>
  <si>
    <t>No 
DE RIESGOS IDENTIFICADOS</t>
  </si>
  <si>
    <t>TIPO</t>
  </si>
  <si>
    <t>CALIFICACION</t>
  </si>
  <si>
    <t>Asignado</t>
  </si>
  <si>
    <t>No asignado</t>
  </si>
  <si>
    <t>Adecuado</t>
  </si>
  <si>
    <t>Inadecuado</t>
  </si>
  <si>
    <t>Oportuna</t>
  </si>
  <si>
    <t>Inoportuna</t>
  </si>
  <si>
    <t>Prevenir</t>
  </si>
  <si>
    <t>Detectar</t>
  </si>
  <si>
    <t>No es un control</t>
  </si>
  <si>
    <t>Confiable</t>
  </si>
  <si>
    <t>No confiable</t>
  </si>
  <si>
    <t>Se investigan y resuelven oportunamente</t>
  </si>
  <si>
    <t>No se investigan y resuelven oportunamente</t>
  </si>
  <si>
    <t>Completa</t>
  </si>
  <si>
    <t xml:space="preserve">Incompleta </t>
  </si>
  <si>
    <t>No existe</t>
  </si>
  <si>
    <t>Si</t>
  </si>
  <si>
    <t>EFICACIA Y EFICIENCIA</t>
  </si>
  <si>
    <t>OBSERVACIONES Y RECOMENDACIONES</t>
  </si>
  <si>
    <t>Debe revisarse la redacción del riesgo</t>
  </si>
  <si>
    <t>Parcialmente</t>
  </si>
  <si>
    <t>Debe revisarse el control</t>
  </si>
  <si>
    <t>Debe revisarse la causa porque no guarda relación con el riesgo</t>
  </si>
  <si>
    <t>ANÁLISIS OCI - EVALUACIÓN DEL DISEÑO  DEL CONTROL REDACTADO EN EL FORMATO DE MONITOREO</t>
  </si>
  <si>
    <t xml:space="preserve">Evaluador OCI: </t>
  </si>
  <si>
    <t>Debe revisarse la causa porque no guarda relación con el control</t>
  </si>
  <si>
    <t>CONCLUSION:</t>
  </si>
  <si>
    <t>RANGO DE CALIFICACIÓN DEL CONTROL</t>
  </si>
  <si>
    <t>Débil</t>
  </si>
  <si>
    <t>Moderado</t>
  </si>
  <si>
    <t>Fuerte</t>
  </si>
  <si>
    <t>Gestión</t>
  </si>
  <si>
    <t>Corrupción</t>
  </si>
  <si>
    <t>Seguridad Digital</t>
  </si>
  <si>
    <t>HOJA 2 - EVALUACIÓN DEL DISEÑO DEL CONTROL</t>
  </si>
  <si>
    <t xml:space="preserve">HOJA 3 - EVALUACIÓN DE LA EJECUCIÓN DEL CONTROL </t>
  </si>
  <si>
    <t>OBJETIVO DEL PROCESO:</t>
  </si>
  <si>
    <t>DESCRIPCIÓN DEL RIESGO</t>
  </si>
  <si>
    <t>HOJA 1 - EVALUACIÓN DE RIESGOS IDENTIFICADOS</t>
  </si>
  <si>
    <t>PROCESO:</t>
  </si>
  <si>
    <t>ANALISIS OCI</t>
  </si>
  <si>
    <t>SOLIDEZ DEL CONTROL 
(EVALUADA POR OCI)</t>
  </si>
  <si>
    <t>EFECTO EN MATRIZ DE RIESGO - RESIDUAL
EVALUADA POR OCI</t>
  </si>
  <si>
    <t>OBSERVACIONES / 
RECOMENDACIONES</t>
  </si>
  <si>
    <t>Cargo o Rol:</t>
  </si>
  <si>
    <t>Nombre:</t>
  </si>
  <si>
    <t>CALIFICACIÓN DEL DISEÑO
POR OCI</t>
  </si>
  <si>
    <t>FORMATO DE MONITOREO DE RIEGOS (OAP)
 RECIBIDO: _____________________</t>
  </si>
  <si>
    <t>RECOMENDACIONES POR OCI</t>
  </si>
  <si>
    <t>PRUEBA DE RECORRIDO EFECTUADA EN:</t>
  </si>
  <si>
    <t>FECHA</t>
  </si>
  <si>
    <t>MEDICIÓN DE LA SOLIDEZ DE LOS CONTROLES</t>
  </si>
  <si>
    <t>HOJA 4. EVALUACIÓN DE LA SOLIDEZ DEL CONTROL</t>
  </si>
  <si>
    <r>
      <t xml:space="preserve">RIESGO
</t>
    </r>
    <r>
      <rPr>
        <i/>
        <sz val="11"/>
        <rFont val="Arial"/>
        <family val="2"/>
      </rPr>
      <t>¿Qué puede suceder?</t>
    </r>
  </si>
  <si>
    <r>
      <t xml:space="preserve">CONTROL
</t>
    </r>
    <r>
      <rPr>
        <i/>
        <sz val="11"/>
        <rFont val="Arial"/>
        <family val="2"/>
      </rPr>
      <t>¿Elimina o Mitiga la causa?</t>
    </r>
  </si>
  <si>
    <t>VERSIÓN: 1</t>
  </si>
  <si>
    <t>FECHA DE APLICACIÓN:  NOVIEMBRE DE 2019</t>
  </si>
  <si>
    <t>CÓDIGO: CEM-FM-011</t>
  </si>
  <si>
    <t>FORMATO EVALUACIÓN DE LOS CONTROLES DE RIESGOS POR PROCESO</t>
  </si>
  <si>
    <r>
      <t xml:space="preserve">SOLIDEZ DEL CONTROL
MATRIZ DEL PROCESO
</t>
    </r>
    <r>
      <rPr>
        <sz val="6"/>
        <color theme="1"/>
        <rFont val="Arial"/>
        <family val="2"/>
      </rPr>
      <t>(SELECCIONE UNA OPCIÓN)</t>
    </r>
  </si>
  <si>
    <r>
      <t xml:space="preserve">EFECTO EN MATRIZ DE RIESGO - RESIDUAL
MATRIZ DEL PROCESO
</t>
    </r>
    <r>
      <rPr>
        <sz val="6"/>
        <color theme="1"/>
        <rFont val="Arial"/>
        <family val="2"/>
      </rPr>
      <t>(SELECCIONE UNA OPCIÓN)</t>
    </r>
  </si>
  <si>
    <t>Cargo o Rol.</t>
  </si>
  <si>
    <t>Gestión de Laboratorio (GLAB)</t>
  </si>
  <si>
    <t xml:space="preserve">Aportar a asegurar la calidad de las intervenciones de la UAERMV realizando ensayos y entregado resultados confiables, utilizados como insumos para: los diseños de la estructura de pavimento, diseños de mezcla asfáltica e hidráulica, control de calidad de las materias primas utilizadas para la producción de mezcla asfáltica e hidráulica y los materiales que componen las diferentes capas de la estructura de pavimento, durante el proceso constructivo y para el producto terminado. </t>
  </si>
  <si>
    <t>Que los resultados de los ensayos realizados en el laboratorio sean errados</t>
  </si>
  <si>
    <t>Que los resultados de los ensayos realizados en el laboratorio sean errados producto de desviaciones en el procedimiento de la norma de ensayo aplicable,  uso de equipamiento que no cumpla las especificaciones técnicas, errores en el registro de datos primarios y/o en la digitación del informe,o cálculos errados en la emisión del informe, podría acarrear las siguientes consecuencias: reproceso de actividades y aumento de carga operativa, quejas de los clientes, perdida de credibilidad de los resultados ante los clientes y afectación de la imagen del laboratorio ante sus clientes.</t>
  </si>
  <si>
    <t>Desviaciones en el procedimiento de la norma de ensayo aplicable</t>
  </si>
  <si>
    <t>Uso de equipamiento que no cumple las especificaciones requeridas en el método de ensayo.</t>
  </si>
  <si>
    <t>No aplica</t>
  </si>
  <si>
    <t>Permitir presiones indebidas por falta de propiedad, gobernanza  o indebida gestión de personal, recursos compartidos, contratos o intereses particulares por parte de los clientes internos.</t>
  </si>
  <si>
    <t>N/A</t>
  </si>
  <si>
    <t>Laura Carolina Nossa Gonzalez</t>
  </si>
  <si>
    <t>Evaluador / Ing. Civil - Contratista</t>
  </si>
  <si>
    <r>
      <t xml:space="preserve">TIPO
</t>
    </r>
    <r>
      <rPr>
        <sz val="11"/>
        <rFont val="Arial"/>
        <family val="2"/>
      </rPr>
      <t>(SELECCIONE UNA OPCIÓN)</t>
    </r>
  </si>
  <si>
    <r>
      <t xml:space="preserve">CAUSA 
</t>
    </r>
    <r>
      <rPr>
        <i/>
        <sz val="11"/>
        <rFont val="Arial"/>
        <family val="2"/>
      </rPr>
      <t>¿Cómo puede suceder?</t>
    </r>
  </si>
  <si>
    <r>
      <rPr>
        <b/>
        <sz val="11"/>
        <rFont val="Arial"/>
        <family val="2"/>
      </rPr>
      <t>RIESGO-OBJETIVO</t>
    </r>
    <r>
      <rPr>
        <sz val="11"/>
        <rFont val="Arial"/>
        <family val="2"/>
      </rPr>
      <t xml:space="preserve">
¿El RIESGO puede llegar a afectar el cumplimiento del OBJETIVO del proceso?
(SELECCIONE UNA OPCIÓN)</t>
    </r>
  </si>
  <si>
    <r>
      <rPr>
        <b/>
        <sz val="11"/>
        <rFont val="Arial"/>
        <family val="2"/>
      </rPr>
      <t>CONTROL-CAUSA</t>
    </r>
    <r>
      <rPr>
        <sz val="11"/>
        <rFont val="Arial"/>
        <family val="2"/>
      </rPr>
      <t xml:space="preserve">
¿El CONTROL mitiga o elimina la CAUSA identificada?
(SELECCIONE UNA OPCIÓN)</t>
    </r>
  </si>
  <si>
    <t xml:space="preserve">¿EL riesgo puede llegar a afectar el cumplimiento del objetivo? 
SI
¿El control mitiga la causa?
SI
OBSERVACIONES: El riesgo, la causa y el control se redactó siguiendo la  guía para la administración del riesgo de gestión, corrupción y seguridad digital y el diseño de controles en entidades públicas
</t>
  </si>
  <si>
    <t xml:space="preserve">¿EL riesgo puede llegar a afectar el cumplimiento del objetivo? 
SI
¿El control mitiga la causa?
SI
OBSERVACIONES: El riesgo, la causa y el control se redactó siguiendo la  guía para la administración del riesgo de gestión, corrupción y seguridad digital y el diseño de controles en entidades públicas
</t>
  </si>
  <si>
    <r>
      <t xml:space="preserve">RESPONSABLE
</t>
    </r>
    <r>
      <rPr>
        <sz val="11"/>
        <rFont val="Arial"/>
        <family val="2"/>
      </rPr>
      <t>¿La persona asignada  tiene competencia y conocimiento para ejecutar el control?
(SELECCIONE UNA OPCIÓN)</t>
    </r>
  </si>
  <si>
    <r>
      <t xml:space="preserve">AUTORIDAD 
</t>
    </r>
    <r>
      <rPr>
        <sz val="11"/>
        <rFont val="Arial"/>
        <family val="2"/>
      </rPr>
      <t>Sus responsabilidades deben estar segregadas  o redistribuidas entre varios individuos
(SELECCIONE UNA OPCIÓN)</t>
    </r>
  </si>
  <si>
    <r>
      <t xml:space="preserve">OPORTUNIDAD
</t>
    </r>
    <r>
      <rPr>
        <sz val="11"/>
        <rFont val="Arial"/>
        <family val="2"/>
      </rPr>
      <t>Periodicidad específica para su realización, que debe se consistente y oportuna para mitigar el riesgo (previene o detecta antes de …)
(SELECCIONE UNA OPCIÓN)</t>
    </r>
  </si>
  <si>
    <r>
      <t xml:space="preserve">PROPÓSITO
</t>
    </r>
    <r>
      <rPr>
        <sz val="11"/>
        <rFont val="Arial"/>
        <family val="2"/>
      </rPr>
      <t>¿Es o no es un control?
El control  debe indicar para qué se realiza(verificar, validar, comparar, revisar, cotejar, conciliar, etc…)
(SELECCIONE UNA OPCIÓN)</t>
    </r>
  </si>
  <si>
    <r>
      <t xml:space="preserve">FUENTE DE INFORMACIÓN
</t>
    </r>
    <r>
      <rPr>
        <sz val="11"/>
        <rFont val="Arial"/>
        <family val="2"/>
      </rPr>
      <t>¿La fuente de información que se utiliza en el desarrollo del control, es información confiable que permita mitigar el riesgo?
(SELECCIONE UNA OPCIÓN)</t>
    </r>
  </si>
  <si>
    <r>
      <t xml:space="preserve">OBSERVACIONES, DESVIACIONES O DIFERENCIAS
</t>
    </r>
    <r>
      <rPr>
        <sz val="11"/>
        <rFont val="Arial"/>
        <family val="2"/>
      </rPr>
      <t>¿Qué pasa con las observaciones o desviaciones resultantes de ejecutar el control?
(SELECCIONE UNA OPCIÓN)</t>
    </r>
  </si>
  <si>
    <r>
      <rPr>
        <b/>
        <sz val="11"/>
        <rFont val="Arial"/>
        <family val="2"/>
      </rPr>
      <t>EVIDENCIA</t>
    </r>
    <r>
      <rPr>
        <sz val="11"/>
        <rFont val="Arial"/>
        <family val="2"/>
      </rPr>
      <t xml:space="preserve">
¿Con la evidencia que se dejó definida, se llega a la misma conclusión de quien ejecutó el control?
(SELECCIONE UNA OPCIÓN)</t>
    </r>
  </si>
  <si>
    <r>
      <t xml:space="preserve">VALIDACIÓN  DE LA CALIFICACIÓN
</t>
    </r>
    <r>
      <rPr>
        <i/>
        <sz val="11"/>
        <color theme="1"/>
        <rFont val="Arial"/>
        <family val="2"/>
      </rPr>
      <t xml:space="preserve">
(efectuada por el Proceso, en el Formato de Monitoreo de Riesgos)</t>
    </r>
  </si>
  <si>
    <r>
      <t xml:space="preserve">Observaciones
</t>
    </r>
    <r>
      <rPr>
        <i/>
        <sz val="11"/>
        <color theme="1"/>
        <rFont val="Arial"/>
        <family val="2"/>
      </rPr>
      <t xml:space="preserve">
Justifique la respuesta en caso de NO o Parcialmente</t>
    </r>
  </si>
  <si>
    <r>
      <t xml:space="preserve">¿EL CONTROL SIRVE SI - NO? 
</t>
    </r>
    <r>
      <rPr>
        <sz val="11"/>
        <color theme="1"/>
        <rFont val="Arial"/>
        <family val="2"/>
      </rPr>
      <t>¿El control es preventivo o detectivo?  
Ver: EVIDENCIA</t>
    </r>
    <r>
      <rPr>
        <b/>
        <sz val="11"/>
        <color theme="1"/>
        <rFont val="Arial"/>
        <family val="2"/>
      </rPr>
      <t xml:space="preserve">
</t>
    </r>
    <r>
      <rPr>
        <sz val="11"/>
        <color theme="1"/>
        <rFont val="Arial"/>
        <family val="2"/>
      </rPr>
      <t>(SELECCIONE UNA OPCIÓN)</t>
    </r>
  </si>
  <si>
    <r>
      <t xml:space="preserve">¿EL CONTROL SE CUMPLE?
</t>
    </r>
    <r>
      <rPr>
        <sz val="11"/>
        <rFont val="Arial"/>
        <family val="2"/>
      </rPr>
      <t>¿El control se ejecuta como fue diseñado?  
Ver: PROPÓSITO</t>
    </r>
    <r>
      <rPr>
        <b/>
        <sz val="11"/>
        <rFont val="Arial"/>
        <family val="2"/>
      </rPr>
      <t xml:space="preserve">
</t>
    </r>
    <r>
      <rPr>
        <sz val="11"/>
        <rFont val="Arial"/>
        <family val="2"/>
      </rPr>
      <t>(SELECCIONE UNA OPCIÓN)</t>
    </r>
  </si>
  <si>
    <t xml:space="preserve">¿EL riesgo puede llegar a afectar el cumplimiento del objetivo? 
SI
¿El control mitiga la causa?
SI
OBSERVACIONES: El riesgo, la causa y el control se redactó siguiendo la  guía para la administración del riesgo de gestión, corrupción y seguridad digital y el diseño de controles en entidades públicas.
</t>
  </si>
  <si>
    <t xml:space="preserve">
¿El control mitiga la causa?
SI 
¿El control mitiga la causa?
SI  
OBSERVACIONES: El riesgo, la causa y el control se redactó siguiendo la  guía para la administración del riesgo de gestión, corrupción y seguridad digital y el diseño de controles en entidades públicas.
</t>
  </si>
  <si>
    <t>No se identificaron recomendaciones.</t>
  </si>
  <si>
    <t>Fuerte +Fuerte  
Fuerte</t>
  </si>
  <si>
    <t>Moderado +Fuerte  
Moderado</t>
  </si>
  <si>
    <t>No se identificaron diferencias en la solidez del control registradas en la matriz del proceso y la evaluada por OCI</t>
  </si>
  <si>
    <t>Errores en el registro de datos primarios, en la digitación del informe y/o en la emisión del informe</t>
  </si>
  <si>
    <t>El técnico operativo,  semestralmente supervisa las competencias de los laboratoristas en la ejecución de los ensayo a través de una lista de chequeo que se  registra en el  formato de de supervisión GLAB-FM-126 que indica los criterios para la correcta  ejecución del ensayo  establecido en la norma aplicable. en caso de encontrar desviaciones en el  método se programa una nueva fecha para repetir la supervisión hasta que el laboratorista demuestre la competencia para ejecutar el ensayo de acuerdo a la norma.</t>
  </si>
  <si>
    <t>Cada  vez que se va a emitir un informe de ensayo el coordinador técnico, verifica que  la información  de los registros de toma de datos sean coherentes y que corresponda a la información  digitada, dejando como evidencia de la revisión  su  firma en el registro de toma datos y el  informe de ensayo. si encuentra alguna diferencia en la información se solicita la corrección en el registro de toma de datos al laboratorista y/o la corrección del informe según corresponda.</t>
  </si>
  <si>
    <t>Cada vez que se crea o se hace alguna modificación en los  formatos de informe de ensayo que  influya en  el  calculo de resultados , el  coordinador técnico,  realiza una validación de las formulas por medio de una verificación manual que se  registra en el formato GLAB-FM-104 "verificación manual hojas de cálculo" con el fin de evitar errores en los resultados. En caso de encontrar alguna desviación, el coordinador  técnico realizara las correcciones necesarias en el formato de informe de ensayo y  realizara la validación de las formulas nuevamente.</t>
  </si>
  <si>
    <t>Cada vez que se realiza un  actividad (mantenimiento correctivo, preventivo, inspecciones, verificación, comprobación intermedia y calibración) al equipamiento, el técnico operativo verifica su correcto funcionamiento y lo registra en el formato GLAB-FM-112  inspección equipos del laboratorio UAERMV. Si al realizar la verificación el equipamiento presenta fallas se pone fuera de servicio hasta que este se encuentre en buen estado.</t>
  </si>
  <si>
    <t>Cada vez que se solicita un equipamiento menor (tamices, diales, termómetros, pie de rey entre otros) para su uso, el auxiliar de equipos, revisa que este en buen estado cuando lo entrega y cuando lo recibe, lo registra en el formato GLAB-FM-115 control y seguimiento de equipos, . en caso de encontrar que un equipo esta en mal estado se pone fuera de servicio hasta  que se verifique el correcto funcionamiento de este.</t>
  </si>
  <si>
    <t>El coordinador técnico, mensualmente verifica el cumplimiento de la precisión de los  métodos de ensayo, realizando una comparación  entre la diferencia de los resultados de una misma muestra y  la precisión del método. Dicha verificación se registra en el formato GLAB-FM-148 Análisis para el aseguramiento de la validez de los resultados. Si los ensayos realizados no cumplen con la presión del método se realiza una retro alimentación a la (o) las personas que realizaron los ensayos y  se les solicita repetirlos con la contra muestra. Si al realizar nuevamente los ensayos  con la contra muestra aun no cumple con la precisión este laboratorista queda desautorizado para realizar dicho ensayo.</t>
  </si>
  <si>
    <t>Cada vez que va a ser instalado o reinstalado un equipamiento en el laboratorio, el auxiliar de acreditación verifica que  cumpla con los requisitos especificados en la norma de ensayo revisando los resultados de verificaciones, comprobaciones intermedias  y/o calibración  según aplique, por medio de la plantilla GLAB-FM-111 "Liberación de los informes de verificaciones, comprobaciones intermedias y certificados de calibración", si el equipamiento no cumple con los requisitos especificado queda en estado fuera de servicio y se solicita su mantenimiento (correctivo o ajuste según aplique) y se vuelve a verificar, si cumple las especificaciones técnica se pone en servicio de lo contario se reintegra al almacén general para su disposición final.</t>
  </si>
  <si>
    <t>Modificar  los resultados y/o los tiempos de entrega de informes de ensayos a cambio de beneficio a nombre propio o de terceros, con el fin agilizar, retrasar la entrega de informes o hacer que los materiales cumplan especificaciones técnicas.</t>
  </si>
  <si>
    <t>Que los resultados de los ensayos y/o los tiempos de entrega de los informes de ensayo sean modificados a causa de Presiones indebidas por falta de propiedad, gobernanza  o indebida gestión de personal, recursos compartidos, contratos o intereses particulares por parte de los clientes internos. Esto podría ocasionar, afectación de la imagen del laboratorio por retrasos en la prestación de servicio a los clientes internos, e incumplimiento del objetivo del laboratorio (que el ensayo se realice con desviaciones al método).</t>
  </si>
  <si>
    <t>Cada vez que se genera una solicitud de servicio, el auxiliar administrativo verifica que exista un documento (acuerdo de servicio, orden de trabajo, acta o correo) entre las partes (cliente interno y laboratorio) en donde se establezcan los tiempos de entrega de resultados. Si  hay solicitudes de servicios en donde no se especifique los tiempos de entrega, el servicio no se prestara hasta que el documento cuente con el requisito anteriormente mencionado.</t>
  </si>
  <si>
    <t>Cada vez que se emite un informe de ensayo, el auxiliar administrativo,  valida por  medio  del formato  de control y  seguimiento de solicitudes  que  los tiempos  establecidos en la  solicitud de servicio se cumpla, de encontrarse desviaciones en los  tiempos se le comunica al cliente justificando las razones de dicho cambio.</t>
  </si>
  <si>
    <t>Del análisis a 9 controles asociados a los 2  riesgos, se identificaron los siguientes resultados:
* Se atendieron las recomendaciones emitidas por OCI, producto de este ejercicio, el mapa de riesgos mejoró.
* Los 2  riesgos pueden llegar a afectar el cumplimiento del proceso.
*  Los 9 controles  mitigan o eliminan la causa identificada.</t>
  </si>
  <si>
    <t xml:space="preserve">¿La calificación efectuada por OCI del diseño del control es similar a la efectuada por el proceso?
No ,es un control dectectivo.
OBSERVACIONES  
El proceso siguio las recomendaciones de la OCI
</t>
  </si>
  <si>
    <t xml:space="preserve">¿La calificación efectuada por OCI del diseño del control es similar a la efectuada por el proceso?
 SI
RECOMENDACIONES: El proceso siguio las recomendaciones de la OCI
</t>
  </si>
  <si>
    <t>¿La calificación efectuada por OCI del diseño del control es similar a la efectuada por el proceso?
 SI
RECOMENDACIONES: se recomienda revisar el responsable de llevar a cabo la actividad de control; dado que no se menciona el líder operativo como lo especifica el procedimiento para la prestación de los servicios del laboratorio de suelos, asfaltos y pavimentos GLAB-PR-001-V4 , punto de control 6 .</t>
  </si>
  <si>
    <t>¿La calificación efectuada por OCI del diseño del control es similar a la efectuada por el proceso?
 SI
RECOMENDACIONES: : se recomienda revisar el responsable de llevar a cabo la actividad de control; dado que no se menciona el líder operativo como lo especifica el procedimiento para la prestación de los servicios del laboratorio de suelos, asfaltos y pavimentos GLAB-PR-001-V4, punto de control 14.</t>
  </si>
  <si>
    <t>Se recomienda colocar en la evidencia el codigo del formato</t>
  </si>
  <si>
    <t>Se recomienda colocar en la evidencia el codigo del formato.
En el formato no se evidencia la firma del coordinador técnico , si no del lider opertivo del proceso , por tal motivo se recomeinda verificar el responsable del control.</t>
  </si>
  <si>
    <t>No se está ejecutando ,el riesgo continua en riesgo inherente.</t>
  </si>
  <si>
    <t>No hay evidencia de la ejecución del control.</t>
  </si>
  <si>
    <t>Se desconcoce como se ejecuta el control y evidencia del mismo .</t>
  </si>
  <si>
    <t>Fuerte+ Debil
Debil</t>
  </si>
  <si>
    <t>Se identificó diferencia en el cálculo de la solidez del control, dado que el diseño del control evaluado por OCI es diferente a la registrada en el mapa de riesgos.
RECOMENDACIONES
Atender las observaciones y recomendaciones descritas en la hoja 2. DISEÑO CONTROL Y 3, EJECIÓN CONTROL</t>
  </si>
  <si>
    <t>Se identificó diferencia en el cálculo de la solidez del control, dado que el diseño del control evaluado por OCI es diferente a la registrada en el mapa de riesgos.
RECOMENDACIONES
Atender las observaciones y recomendaciones descritas en la hoja  3, EJECIÓN CONTROL</t>
  </si>
  <si>
    <t>¿La calificación efectuada por OCI del diseño del control es similar a la efectuada por el proceso?                                                                   NO, por la periodicidad es un control detectivo, dado que puede permitir la materialización del riesgo.                                                                                 
OBSERVACIONES  
El proceso atendió parte de las observaciones incluyendo la evidencia, pero no verifico la periodicidad.
RECOMENDACIONES:
 se recomienda revisar la periocidad del control al ser semestral, se tiene un rango de tiempo largo en el que se puede presentar incovenientes</t>
  </si>
  <si>
    <t>DEL MAPA DE RIESGOS - VERSIÓN___2021_VF_1____</t>
  </si>
  <si>
    <t>No se puede evaluar el control ya que la periodicidad es semestral 
Verificar la periodicidad  de ejecución del control.</t>
  </si>
  <si>
    <t xml:space="preserve">No se puede evaluar por que la periodicidad es semestral </t>
  </si>
  <si>
    <t>Se recomienda revisar el diligenciamiento completo del formato, se observa formatos de fecha que no corresponden,</t>
  </si>
  <si>
    <t>¿La calificación efectuada por OCI del diseño del control es similar a la efectuada por el proceso?
 SI
RECOMENDACIONES: Se recomienda colocar en la evidencia el codigo del formato</t>
  </si>
  <si>
    <t xml:space="preserve">¿La calificación efectuada por OCI del diseño del control es similar a la efectuada por el proceso?
 SI
OBSERVACIONES: El control fue elaborado teniendo en cuenta  guía para la administración del riesgo de gestión, corrupción y seguridad digital y el diseño de controles en entidades públicas.                               
RECOMENDACIONES: El proceso siguio las recomendaciones de la OCI
</t>
  </si>
  <si>
    <t xml:space="preserve">De la evaluación al diseño de  los 9  controles asociados a 2 riesgos, se identificaron los siguientes resultados:
* Para 7 controles la redacción  mejoró y el resultado de la calificación es fuerte.
*  De 9 controles evaluado 7 tienen calificación similar a la efectuada por el proceso.
</t>
  </si>
  <si>
    <r>
      <t>De a la evidencia a llegadas del proceso y/o responsables de los 9 controles asociados a 2 riesgos, se identificaron los siguientes resultados:
* La eficacia de  6   de los 9 controles es adecuada porque se ejecuta como fue diseñado</t>
    </r>
    <r>
      <rPr>
        <sz val="11"/>
        <color rgb="FFFF0000"/>
        <rFont val="Arial"/>
        <family val="2"/>
      </rPr>
      <t>,</t>
    </r>
    <r>
      <rPr>
        <sz val="11"/>
        <color theme="1"/>
        <rFont val="Arial"/>
        <family val="2"/>
      </rPr>
      <t xml:space="preserve"> 2 controles no se aporta evidencia del cumplimiento de las actividades descritas en los mismos; 1 control  no se puede evaluar el control ya que la periodicidad es semestral.
* La eficiencia de 6  de los 9 controles es adecuada porque su propósito es prevenir y/o detectar la mitigación de los riesgos identificados y el restante no ha sido implementado.                                                                                                                                                                                                                       * Se recomienda   describir las evidencias especificas en la redacción del los controles.                                                                                                                                                                                                                </t>
    </r>
  </si>
  <si>
    <t xml:space="preserve">	De la solidez evaluada a los 9 controles asociados a 2 riesgos, se identificó que el resultado de la solidez en 6 controles reportados en la matriz de riesgos del proceso CEM Vs. la evaluada por OCI  es homogénea y 3 ultimo control su calificación es distinta ,dadas las observación registrada en el diseño del control evaluada por OCI.</t>
  </si>
  <si>
    <t>OBJETIVO DEL PROCESO</t>
  </si>
  <si>
    <t>Proceso</t>
  </si>
  <si>
    <t>No. Riesgo</t>
  </si>
  <si>
    <t>Riesgo</t>
  </si>
  <si>
    <t>Descripción</t>
  </si>
  <si>
    <t>Tipo de riesgo</t>
  </si>
  <si>
    <t>Tipología de riesgos</t>
  </si>
  <si>
    <t>Activo de información</t>
  </si>
  <si>
    <t>Tipo de amenaza</t>
  </si>
  <si>
    <t>Amenaza</t>
  </si>
  <si>
    <t>Causa / vulnerabilidad</t>
  </si>
  <si>
    <t>Consecuencias</t>
  </si>
  <si>
    <t xml:space="preserve">CALIFICACIÓN DEL RIESGO </t>
  </si>
  <si>
    <t>EVALUACIÓN DEL RIESGO INHERENTE</t>
  </si>
  <si>
    <r>
      <t xml:space="preserve">OPCIÓN DE MANEJO </t>
    </r>
    <r>
      <rPr>
        <b/>
        <sz val="9"/>
        <color theme="9" tint="-0.249977111117893"/>
        <rFont val="Arial"/>
        <family val="2"/>
      </rPr>
      <t xml:space="preserve">-
</t>
    </r>
  </si>
  <si>
    <t>VERIFICACIÓN DE CONTROLES ESTABLECIDOS</t>
  </si>
  <si>
    <t>EVALUACIÓN DE  RIESGO RESIDUAL</t>
  </si>
  <si>
    <t>OPCIÓN DE MANEJO</t>
  </si>
  <si>
    <t>ACTIVIDADES DE CONTROL</t>
  </si>
  <si>
    <t>ACCIONES DE CONTINGENCIA</t>
  </si>
  <si>
    <t>PROBABILIDAD</t>
  </si>
  <si>
    <t xml:space="preserve">IMPACTO </t>
  </si>
  <si>
    <t>ONA DE RIESGO</t>
  </si>
  <si>
    <t>DESCRIPCIÓN DE CONTROLES EXISTENTES</t>
  </si>
  <si>
    <t>¿Existe un responsable asignado a la ejecución del control?</t>
  </si>
  <si>
    <t>¿El responsable tiene la autoridad y adecuada segregación de funciones en la ejecución del control?</t>
  </si>
  <si>
    <t>¿La oportunidad en que se ejecuta el control ayuda a prevenir la mitigación del riesgo o a detectar la materialización del riesgo de manera oportuna?</t>
  </si>
  <si>
    <t>¿Las actividades que se desarrollan en el control realmente buscan por si sola prevenir o detectar las causas que pueden dar origen al riesgo, ejemplo Verificar, Validar Cotejar, Comparar, Revisar, etc.?</t>
  </si>
  <si>
    <t>¿La fuente de información que se utiliza en el desarrollo del control es información confiable que permita mitigar el riesgo?</t>
  </si>
  <si>
    <t>¿Las observaciones, desviaciones o diferencias identificadas como resultados de la ejecución del control son investigadas y resueltas de manera oportuna?</t>
  </si>
  <si>
    <t>¿Se deja evidencia o rastro de la ejecución del control, que permita a cualquier tercero con la evidencia, llegar a la misma conclusión?</t>
  </si>
  <si>
    <t>PUNTAJE</t>
  </si>
  <si>
    <t>Evaluación del diseño del control</t>
  </si>
  <si>
    <t>El control se ejecuta de manera consistente por los responsables</t>
  </si>
  <si>
    <t>Solidez del control</t>
  </si>
  <si>
    <t>Solidez del conjunto de controles</t>
  </si>
  <si>
    <t>Controles ayudan a disminuir la probabilidad</t>
  </si>
  <si>
    <t>Controles ayudan a disminuir impacto</t>
  </si>
  <si>
    <t>CASILLAS A DISMINUIR</t>
  </si>
  <si>
    <t>ZONA DE RIESGO</t>
  </si>
  <si>
    <t>ACTIVIDAD</t>
  </si>
  <si>
    <t>SOPORTE / PRODUCTO</t>
  </si>
  <si>
    <t>RESPONSABLE</t>
  </si>
  <si>
    <t>TIEMPO</t>
  </si>
  <si>
    <t>INDICADOR</t>
  </si>
  <si>
    <t>ACCIÓN</t>
  </si>
  <si>
    <t># Columnas en la matriz de riesgo que se desplaza en el eje de la probabilidad</t>
  </si>
  <si>
    <t># Columnas en la matriz de riesgo que se desplaza en el eje de impacto</t>
  </si>
  <si>
    <t>Gestión de laboratorio </t>
  </si>
  <si>
    <t>Que los resultados de los ensayos realizados en el laboratorio sean errados producto de desviaciones en el procedimiento de la norma de ensayo aplicable,  uso de equipamiento que no cumpla las especificaciones técnicas, errores en el registro de datos primarios y/o en la digitación del informe, o cálculos errados en la emisión del informe, podría acarrear las siguientes consecuencias: reproceso de actividades y aumento de carga operativa, quejas de los clientes, perdida de credibilidad de los resultados ante los clientes y afectación de la imagen del laboratorio ante sus clientes.</t>
  </si>
  <si>
    <t>Riesgos operativos</t>
  </si>
  <si>
    <t>Compromiso_de_la_informacion</t>
  </si>
  <si>
    <t>*Afectación de la imagen del laboratorio ante sus clientes.
* Perdida de credibilidad de los resultados ante los clientes.
* Quejas de los clientes.
*Reproceso de actividades y aumento de carga operativa
*Reproceso de actividades y aumento de carga operativa.
* Retraso en la prestación de los servicios del laboratorio.
*Afectación de la imagen del laboratorio ante sus clientes.</t>
  </si>
  <si>
    <t>Posible</t>
  </si>
  <si>
    <t>Probable</t>
  </si>
  <si>
    <t>Reducir el riesgo</t>
  </si>
  <si>
    <r>
      <t xml:space="preserve">El coordinador técnico, mensualmente verifica el cumplimiento de la precisión de los  métodos de ensayo, realizando una comparación  entre la diferencia de los resultados de una misma muestra y  la precisión del método. Dicha verificación se registra en el formato </t>
    </r>
    <r>
      <rPr>
        <b/>
        <sz val="9"/>
        <color theme="1"/>
        <rFont val="Arial"/>
        <family val="2"/>
      </rPr>
      <t>GLAB-FM-148</t>
    </r>
    <r>
      <rPr>
        <sz val="9"/>
        <color theme="1"/>
        <rFont val="Arial"/>
        <family val="2"/>
      </rPr>
      <t xml:space="preserve"> Análisis para el aseguramiento de la validez de los resultados. Si los ensayos realizados no cumplen con la presión del método se realiza una retro alimentación a la (o) las personas que realizaron los ensayos y  se les solicita repetirlos con la contra muestra. Si al realizar nuevamente los ensayos  con la contra muestra aun no cumple con la precisión este laboratorista queda desautorizado para realizar dicho ensayo.</t>
    </r>
  </si>
  <si>
    <t>Siempre se ejecuta</t>
  </si>
  <si>
    <t>Directamente</t>
  </si>
  <si>
    <t>No disminuye</t>
  </si>
  <si>
    <t>Rara vez</t>
  </si>
  <si>
    <t>Poner condicionales para el cumplimiento de la precisión de los ensayos a los cuales se les realiza Repetibilidad en cada vez que se ejecuta el ensayo, en las plantillas de informes de ensayo.</t>
  </si>
  <si>
    <t>plantillas de informes de ensayo</t>
  </si>
  <si>
    <t>Líder de acreditación
(contratista)</t>
  </si>
  <si>
    <t>6 meses</t>
  </si>
  <si>
    <r>
      <rPr>
        <b/>
        <sz val="9"/>
        <rFont val="Arial"/>
        <family val="2"/>
      </rPr>
      <t xml:space="preserve">EFICACIA </t>
    </r>
    <r>
      <rPr>
        <sz val="9"/>
        <rFont val="Arial"/>
        <family val="2"/>
      </rPr>
      <t xml:space="preserve">
Índice de cumplimiento de actividades= (# de actividades cumplidas/ # de actividades programadas)*100
</t>
    </r>
    <r>
      <rPr>
        <b/>
        <sz val="9"/>
        <rFont val="Arial"/>
        <family val="2"/>
      </rPr>
      <t>EFECTIVIDAD</t>
    </r>
    <r>
      <rPr>
        <sz val="9"/>
        <rFont val="Arial"/>
        <family val="2"/>
      </rPr>
      <t xml:space="preserve">
Efectividad del plan de manejo de riesgos= ((# de ensayos con resultados errados en el año actual- # de ensayos con resultados errados en el año anterior)/ # de ensayos con resultados errados en el año anterior)*100</t>
    </r>
  </si>
  <si>
    <r>
      <t xml:space="preserve">De acuerdo con el procedimiento de trabajo no conforme </t>
    </r>
    <r>
      <rPr>
        <b/>
        <sz val="9"/>
        <rFont val="Arial"/>
        <family val="2"/>
      </rPr>
      <t>GLAB-PR-002</t>
    </r>
  </si>
  <si>
    <t>Los trabajos no conformes generados en el laboratorio relacionados con resultados errados ( informe de ensayo)</t>
  </si>
  <si>
    <t>Líder operativo del proceso</t>
  </si>
  <si>
    <t>De acuerdo al método de ensayo y el erro cometido</t>
  </si>
  <si>
    <r>
      <t xml:space="preserve">Cada vez que va a ser instalado o reinstalado un equipamiento en el laboratorio, el auxiliar de acreditación verifica que  cumpla con los requisitos especificados en la norma de ensayo revisando los resultados de verificaciones, comprobaciones intermedias  y/o calibración  según aplique, por medio de la plantilla </t>
    </r>
    <r>
      <rPr>
        <b/>
        <sz val="9"/>
        <rFont val="Arial"/>
        <family val="2"/>
      </rPr>
      <t>GLAB-FM-111</t>
    </r>
    <r>
      <rPr>
        <sz val="9"/>
        <rFont val="Arial"/>
        <family val="2"/>
      </rPr>
      <t xml:space="preserve"> "Liberación de los informes de verificaciones, comprobaciones intermedias y certificados de calibración", si el equipamiento no cumple con los requisitos especificado queda en estado fuera de servicio y se solicita su mantenimiento (correctivo o ajuste según aplique) y se vuelve a verificar, si cumple las especificaciones técnica se pone en servicio de lo contario se reintegra al almacén general para su disposición final.</t>
    </r>
  </si>
  <si>
    <t>Incumplimiento en la fecha de entrega de los informes</t>
  </si>
  <si>
    <t>Incumplimiento en la fecha de entrega de los informes, debido a Insuficiente personal por a el ausentismo laboral enfermedad, licencias, renuncias, falta de presupuesto y/o demoras en la contratación del personal, Falta de claridad de las fechas de entrega de los informes, pueden causar: afectación de la imagen del laboratorio, Quejas de los clientes, aumento de carga operativa y retraso en la prestación de los servicios del laboratorio.</t>
  </si>
  <si>
    <t>Insuficiente personal por ausentismo laboral por enfermedad, licencias, renuncias, falta de presupuesto y/o demoras en la contratación del personal.</t>
  </si>
  <si>
    <t>* Afectación de la imagen del laboratorio ante sus clientes.
* Quejas de los clientes.
* Aumento de carga operativa.
* Retraso en la prestación de los servicios del laboratorio.</t>
  </si>
  <si>
    <t>Menor</t>
  </si>
  <si>
    <r>
      <t xml:space="preserve">El líder operativo, mensualmente en la programación del personal </t>
    </r>
    <r>
      <rPr>
        <sz val="9"/>
        <color theme="1"/>
        <rFont val="Arial"/>
        <family val="2"/>
      </rPr>
      <t>GLAB-FM- 134</t>
    </r>
    <r>
      <rPr>
        <sz val="9"/>
        <color rgb="FFFF0000"/>
        <rFont val="Arial"/>
        <family val="2"/>
      </rPr>
      <t xml:space="preserve"> </t>
    </r>
    <r>
      <rPr>
        <sz val="9"/>
        <rFont val="Arial"/>
        <family val="2"/>
      </rPr>
      <t>verifica que cada rol tenga un responsable principal y un relevo, de no ser así se solicita al coordinador técnico que realice la programación del relevo.</t>
    </r>
  </si>
  <si>
    <t>Insignificante</t>
  </si>
  <si>
    <t>Aceptar el riesgo</t>
  </si>
  <si>
    <t>De acuerdo con el procedimiento de trabajo no conforme GLAB-PR-002</t>
  </si>
  <si>
    <t>De acuerdo al método de ensayo</t>
  </si>
  <si>
    <t>Fallas en equipamiento</t>
  </si>
  <si>
    <t>El auxiliar de equipos, mensualmente hace seguimiento al cronograma de aseguramiento de equipos del laboratorio UAERMV formato GLAB-FM-146, verificando que  las actividades ejecutadas corresponda con las programadas. En caso de encontrar que alguna actividad programada no fue ejecutadas se hace una inspección al funcionamiento del equipo si no presenta ninguna desviación se reprograma la actividad para el siguiente mes, de lo contrario se pone el equipo en estado fuera de uso, hasta garantizar su correcto funcionamiento.</t>
  </si>
  <si>
    <t>Falta de claridad de las fechas de entrega de los informes
falta de la solicitud del servicio de manera explicita ( acta de reunión, correo electrónico, orden de trabajo y /o el acuerdo de servicio)</t>
  </si>
  <si>
    <t>Riesgo de corrupción</t>
  </si>
  <si>
    <t>* Afectación de la imagen del laboratorio por retrasos en la prestación de servicio a los clientes internos.
* Incumplimiento del objetivo del laboratorio (que el ensayo se realice con desviaciones al método).
* Afectación de la imagen del laboratorio ante sus clientes.
*Investigaciones disciplinarias</t>
  </si>
  <si>
    <t>Firma del compromiso de imparcialidad  de todo el personal que realiza actividades para el laboratorio</t>
  </si>
  <si>
    <t>Compromisos de confidencialidad e imparcialidad firmados</t>
  </si>
  <si>
    <t>Auxiliara de acreditación</t>
  </si>
  <si>
    <t>3 meses</t>
  </si>
  <si>
    <t>EFICACIA 
Índice de cumplimiento de actividades= (# de actividades cumplidas/ # de actividades programadas)*100
EFECTIVIDAD
Efectividad del plan de manejo de riesgos= ((# de ensayos con resultados errados en el año actual- # de ensayos con resultados errados en el año anterior)/ # de ensayos con resultados errados en el año anterior)*100</t>
  </si>
  <si>
    <t>Dar apertura a las investigaciones para determinar el nivel de responsabilidad del personal involucrado frente a la materialización del riesgo</t>
  </si>
  <si>
    <t>Registros de la investigación</t>
  </si>
  <si>
    <t>Secretaria general</t>
  </si>
  <si>
    <t>Cada vez que se materialice el riesgo</t>
  </si>
  <si>
    <t xml:space="preserve">
Que se pierda o modifique informacion de los registros de datos primarios y/o  los informes de ensayo
</t>
  </si>
  <si>
    <t xml:space="preserve">Que los datos primarios  y/o  los informes de los ensayos sean modificados o estén incompletos, puede ocurrir debido a que estos no estén protegidos adecuadamente o a que sufran algún deterioro. Esto llevaría a que los informes de ensayo no tengan registro o estén incompletos los datos con los cuales fueron generados </t>
  </si>
  <si>
    <t>Seguridad_de_la_informacion</t>
  </si>
  <si>
    <t>Pérdida de la integridad de los activos</t>
  </si>
  <si>
    <t>Datos primarios</t>
  </si>
  <si>
    <t>Daño_fisico</t>
  </si>
  <si>
    <t>Fuego</t>
  </si>
  <si>
    <t xml:space="preserve"> Ausencia de controles para la prevención y protección de incendios de manera automática.</t>
  </si>
  <si>
    <t xml:space="preserve">Afectación moderada de la integridad de la información debido al interés particular de los empleados y terceros </t>
  </si>
  <si>
    <t>El líder de acreditación, mensualmente revisa que se halla generado una copia digital de los registros de toma de datos en el repositorio.  En el  caso de no encontrar el archivo digitalizado, se solicita la digitalización de inmediato.</t>
  </si>
  <si>
    <t>Indirectamente</t>
  </si>
  <si>
    <t>Pérdida de la disponibilidad de los activos</t>
  </si>
  <si>
    <t>Informes de ensayo</t>
  </si>
  <si>
    <t>fallas técnicas</t>
  </si>
  <si>
    <t>fallas de equipos</t>
  </si>
  <si>
    <t xml:space="preserve">Perdida de los registros de los informes  ensayo generados por el laboratorio </t>
  </si>
  <si>
    <t>Afectación leve de la disponibilidad  de los informes de ensayo.</t>
  </si>
  <si>
    <t>El líder de acreditación, trimestralmente verifica que los permisos asignados en el repositorio para modificar, crear y visualizar los documentos del laboratorio estén de acuerdo al rol desempeñado por cada persona, deja como evidencia un acta de reunión. Si se encuentra alguna diferencia en los permisos se pone una mesa de ayuda para solicitar  la modificación.</t>
  </si>
  <si>
    <t>FORMATO DE MONITOREO AL MAPA DE RIESGOS POR PROCESO</t>
  </si>
  <si>
    <t>CÓDIGO: DESI-FM-019</t>
  </si>
  <si>
    <t>VERSIÓN: 4</t>
  </si>
  <si>
    <t>FECHA DE APLICACIÓN: JULIO 2019</t>
  </si>
  <si>
    <t xml:space="preserve">PROCESO </t>
  </si>
  <si>
    <t>GESTIÓN DE LABORATORIO</t>
  </si>
  <si>
    <t>PRESENTADO POR</t>
  </si>
  <si>
    <t>SUBDIRECTOR TÉCNICO DE PRODUCCIÓN E INTERVENCIÓN</t>
  </si>
  <si>
    <t xml:space="preserve">LÍDERES DEL PROCESO </t>
  </si>
  <si>
    <t>Ingeniero Giacomo Marcenaro Jiménez
Ingeniero Willington Contreras Camacho</t>
  </si>
  <si>
    <t xml:space="preserve">OBJETIVO DEL PROCESO </t>
  </si>
  <si>
    <t xml:space="preserve">ALCANCE DEL PROCESO </t>
  </si>
  <si>
    <t>Este proceso inicia desde la solicitud del servicio, preparación del ítem de ensayo, ejecución de los ensayos de laboratorio, hasta la generación del informe con los resultados obtenidos.</t>
  </si>
  <si>
    <t>MONITOREO A LOS CONTROLES DEL MAPA DE RIESGO DEL PROCESO</t>
  </si>
  <si>
    <t>TIPO DE RIESGO</t>
  </si>
  <si>
    <t xml:space="preserve">CONTROL </t>
  </si>
  <si>
    <t>¿CUÁL ES LA HERRAMIENTA QUE UTILIZA?</t>
  </si>
  <si>
    <t>¿LA EVALUACIÓN DEL CONTROL ES LA ADECUADA?</t>
  </si>
  <si>
    <t>SUGERENCIAS OAP</t>
  </si>
  <si>
    <t>1. Que los resultados de los ensayos realizados en el laboratorio sean errados</t>
  </si>
  <si>
    <r>
      <t>1.</t>
    </r>
    <r>
      <rPr>
        <b/>
        <sz val="14"/>
        <rFont val="Calibri"/>
        <family val="2"/>
        <scheme val="minor"/>
      </rPr>
      <t xml:space="preserve"> El coordinador técnico</t>
    </r>
    <r>
      <rPr>
        <sz val="14"/>
        <rFont val="Calibri"/>
        <family val="2"/>
        <scheme val="minor"/>
      </rPr>
      <t xml:space="preserve">, </t>
    </r>
    <r>
      <rPr>
        <b/>
        <sz val="14"/>
        <rFont val="Calibri"/>
        <family val="2"/>
        <scheme val="minor"/>
      </rPr>
      <t>mensualmente</t>
    </r>
    <r>
      <rPr>
        <sz val="14"/>
        <rFont val="Calibri"/>
        <family val="2"/>
        <scheme val="minor"/>
      </rPr>
      <t xml:space="preserve"> </t>
    </r>
    <r>
      <rPr>
        <b/>
        <sz val="14"/>
        <rFont val="Calibri"/>
        <family val="2"/>
        <scheme val="minor"/>
      </rPr>
      <t>verifica</t>
    </r>
    <r>
      <rPr>
        <sz val="14"/>
        <rFont val="Calibri"/>
        <family val="2"/>
        <scheme val="minor"/>
      </rPr>
      <t xml:space="preserve"> el cumplimiento de la precisión de los métodos de ensayo, realizando una comparación entre la diferencia de los resultados de una misma muestra y  la precisión del método.</t>
    </r>
    <r>
      <rPr>
        <b/>
        <sz val="14"/>
        <rFont val="Calibri"/>
        <family val="2"/>
        <scheme val="minor"/>
      </rPr>
      <t xml:space="preserve"> Dicha verificación se registra en el formato GLAB-FM-148</t>
    </r>
    <r>
      <rPr>
        <sz val="14"/>
        <rFont val="Calibri"/>
        <family val="2"/>
        <scheme val="minor"/>
      </rPr>
      <t xml:space="preserve"> Análisis para el aseguramiento de la validez de los resultados. 
</t>
    </r>
    <r>
      <rPr>
        <b/>
        <sz val="14"/>
        <rFont val="Calibri"/>
        <family val="2"/>
        <scheme val="minor"/>
      </rPr>
      <t>Si los ensayos realizados no cumplen</t>
    </r>
    <r>
      <rPr>
        <sz val="14"/>
        <rFont val="Calibri"/>
        <family val="2"/>
        <scheme val="minor"/>
      </rPr>
      <t xml:space="preserve"> con la presión del método se realiza una retro alimentación a la (o) las personas que realizaron los ensayos y  se les solicita repetirlos con la contra muestra. 
Si al realizar nuevamente los ensayos  con la contra muestra aun no cumple con la precisión este laboratorista queda desautorizado para realizar dicho ensayo.</t>
    </r>
  </si>
  <si>
    <t>Formato de resultados de repetibilidad y verificación intermedia</t>
  </si>
  <si>
    <r>
      <t xml:space="preserve">Si, el control cumple con las preguntas y obtiene un puntaje mayor a 95 puntos. 
</t>
    </r>
    <r>
      <rPr>
        <b/>
        <sz val="14"/>
        <rFont val="Calibri"/>
        <family val="2"/>
        <scheme val="minor"/>
      </rPr>
      <t>1. ¿Existe un responsable asignado a la ejecución del control?</t>
    </r>
    <r>
      <rPr>
        <sz val="14"/>
        <rFont val="Calibri"/>
        <family val="2"/>
        <scheme val="minor"/>
      </rPr>
      <t xml:space="preserve"> Si, El responsable es el coordinador técnico. 
</t>
    </r>
    <r>
      <rPr>
        <b/>
        <sz val="14"/>
        <rFont val="Calibri"/>
        <family val="2"/>
        <scheme val="minor"/>
      </rPr>
      <t>2. ¿El responsable tiene la autoridad y adecuada segregación de funciones en la ejecución del control?</t>
    </r>
    <r>
      <rPr>
        <sz val="14"/>
        <rFont val="Calibri"/>
        <family val="2"/>
        <scheme val="minor"/>
      </rPr>
      <t xml:space="preserve"> Si, el coordinador técnico tiene la autoridad y adecuada segregación de funciones para la ejecución del control. 
</t>
    </r>
    <r>
      <rPr>
        <b/>
        <sz val="14"/>
        <rFont val="Calibri"/>
        <family val="2"/>
        <scheme val="minor"/>
      </rPr>
      <t>3. ¿La oportunidad en que se ejecuta el control ayuda a prevenir la mitigación del riesgo o a detectar la materialización del riesgo de manera oportuna?</t>
    </r>
    <r>
      <rPr>
        <sz val="14"/>
        <rFont val="Calibri"/>
        <family val="2"/>
        <scheme val="minor"/>
      </rPr>
      <t xml:space="preserve"> El control se ejecuta de manera oportuna  debido a que se realiza la verificacion de manera  mensual.
</t>
    </r>
    <r>
      <rPr>
        <b/>
        <sz val="14"/>
        <rFont val="Calibri"/>
        <family val="2"/>
        <scheme val="minor"/>
      </rPr>
      <t>4. ¿Las actividades que se desarrollan en el control realmente buscan por si sola prevenir o detectar las causas que pueden dar origen al riesgo, ejemplo Verificar, Validar Cotejar, Comparar, Revisar, etc.?</t>
    </r>
    <r>
      <rPr>
        <sz val="14"/>
        <rFont val="Calibri"/>
        <family val="2"/>
        <scheme val="minor"/>
      </rPr>
      <t xml:space="preserve"> Si, debido a que se verifica que la ejecución del ensayo se realiza de acuerdo a la norma. 
</t>
    </r>
    <r>
      <rPr>
        <b/>
        <sz val="14"/>
        <rFont val="Calibri"/>
        <family val="2"/>
        <scheme val="minor"/>
      </rPr>
      <t>5. ¿La fuente de información que se utiliza en el desarrollo del control es información confiable que permita mitigar el riesgo?</t>
    </r>
    <r>
      <rPr>
        <sz val="14"/>
        <rFont val="Calibri"/>
        <family val="2"/>
        <scheme val="minor"/>
      </rPr>
      <t xml:space="preserve"> Si, la fuente de información viene directamente de los responsables de quien ejecuto el ensayo.
</t>
    </r>
    <r>
      <rPr>
        <b/>
        <sz val="14"/>
        <rFont val="Calibri"/>
        <family val="2"/>
        <scheme val="minor"/>
      </rPr>
      <t>6. ¿Las observaciones, desviaciones o diferencias identificadas como resultados de la ejecución del control son investigadas y resueltas de manera oportuna?</t>
    </r>
    <r>
      <rPr>
        <sz val="14"/>
        <rFont val="Calibri"/>
        <family val="2"/>
        <scheme val="minor"/>
      </rPr>
      <t xml:space="preserve"> Si, se realiza verificación de la ejecución de los ensayos de acuerdo al método y se resuelven las desviaciones de manera inmediata. En este periodo no se presentaron desviaciones en este control.
</t>
    </r>
    <r>
      <rPr>
        <b/>
        <sz val="14"/>
        <rFont val="Calibri"/>
        <family val="2"/>
        <scheme val="minor"/>
      </rPr>
      <t>7. ¿Se deja evidencia o rastro de la ejecución del control, que permita a cualquier tercero con la evidencia, llegar a la misma conclusión?</t>
    </r>
    <r>
      <rPr>
        <sz val="14"/>
        <rFont val="Calibri"/>
        <family val="2"/>
        <scheme val="minor"/>
      </rPr>
      <t xml:space="preserve"> Si, se cuenta con los soportes de verificación de la precisión, como evidencia de la ejecución del control.</t>
    </r>
  </si>
  <si>
    <t>Diseño de Control: 
El control cumple con todas las variables establecidas en la política de la administración del riesgos  de la Unidad 
Evaluación: 
La evaluación de los criterios es completa
Ejecución de control:
Con los soporte allegados GLAB-FM-148 Análisis para el aseguramiento de la validez de los resultados diligenciado se evidencia la ejecución, se recomienda revisar el diligenciamiento completo del formato, se observa que tienen fecha 2020 y el nombre corresponde a la vigencia 2021.</t>
  </si>
  <si>
    <r>
      <t>2</t>
    </r>
    <r>
      <rPr>
        <b/>
        <sz val="14"/>
        <rFont val="Calibri"/>
        <family val="2"/>
        <scheme val="minor"/>
      </rPr>
      <t xml:space="preserve">. El técnico operativo, </t>
    </r>
    <r>
      <rPr>
        <sz val="14"/>
        <rFont val="Calibri"/>
        <family val="2"/>
        <scheme val="minor"/>
      </rPr>
      <t xml:space="preserve"> </t>
    </r>
    <r>
      <rPr>
        <b/>
        <sz val="14"/>
        <rFont val="Calibri"/>
        <family val="2"/>
        <scheme val="minor"/>
      </rPr>
      <t>semestralmente</t>
    </r>
    <r>
      <rPr>
        <sz val="14"/>
        <rFont val="Calibri"/>
        <family val="2"/>
        <scheme val="minor"/>
      </rPr>
      <t xml:space="preserve"> supervisa las competencias de los laboratoristas en la ejecución de los ensayo a través de una lista de chequeo que s</t>
    </r>
    <r>
      <rPr>
        <b/>
        <sz val="14"/>
        <rFont val="Calibri"/>
        <family val="2"/>
        <scheme val="minor"/>
      </rPr>
      <t xml:space="preserve">e  registra en el  formato de de supervisión GLAB-FM-126 que indica los criterios para la correcta  ejecución del ensayo  </t>
    </r>
    <r>
      <rPr>
        <sz val="14"/>
        <rFont val="Calibri"/>
        <family val="2"/>
        <scheme val="minor"/>
      </rPr>
      <t>establecido en la norma aplicable.</t>
    </r>
    <r>
      <rPr>
        <b/>
        <sz val="14"/>
        <rFont val="Calibri"/>
        <family val="2"/>
        <scheme val="minor"/>
      </rPr>
      <t xml:space="preserve"> en caso de encontrar desviaciones </t>
    </r>
    <r>
      <rPr>
        <sz val="14"/>
        <rFont val="Calibri"/>
        <family val="2"/>
        <scheme val="minor"/>
      </rPr>
      <t>en el  método se programa una nueva fecha para repetir la supervisión hasta que el laboratorista demuestre la competencia para ejecutar el ensayo de acuerdo a la norma.</t>
    </r>
  </si>
  <si>
    <t>Formato de supervisión de ensayos</t>
  </si>
  <si>
    <t>Este control se realiza semestralmente por tal motivo no enviamos evidencias del mismo</t>
  </si>
  <si>
    <t>Diseño de Control: 
El control cumple con todas las variables establecidas en la política de la administración del riesgos  de la Unidad
Evaluación: 
La evaluación de los criterios es completa, por favor verificar si el  técnico operativo tiene la autoridad para verificar la competencia de laboratoristas 
Ejecución de control:
no aplica por su periocidad</t>
  </si>
  <si>
    <r>
      <t xml:space="preserve">3. Cada  vez que se va a emitir un informe de ensayo el </t>
    </r>
    <r>
      <rPr>
        <b/>
        <sz val="14"/>
        <rFont val="Calibri"/>
        <family val="2"/>
        <scheme val="minor"/>
      </rPr>
      <t>coordinador técnico, verifica</t>
    </r>
    <r>
      <rPr>
        <sz val="14"/>
        <rFont val="Calibri"/>
        <family val="2"/>
        <scheme val="minor"/>
      </rPr>
      <t xml:space="preserve"> que  la información  de los registros de toma de datos sean coherentes y que corresponda a la información  digitada, dejando como </t>
    </r>
    <r>
      <rPr>
        <b/>
        <sz val="14"/>
        <rFont val="Calibri"/>
        <family val="2"/>
        <scheme val="minor"/>
      </rPr>
      <t>evidencia de la revisión  su  firma en el registro de toma datos y el  informe de ensayo</t>
    </r>
    <r>
      <rPr>
        <sz val="14"/>
        <rFont val="Calibri"/>
        <family val="2"/>
        <scheme val="minor"/>
      </rPr>
      <t>. si encuentra alguna diferencia en la información se solicita la corrección en el registro de toma de datos al laboratorista y/o la corrección del informe según corresponda.</t>
    </r>
  </si>
  <si>
    <t>Informes de ensayos emitidos por el laboratorio</t>
  </si>
  <si>
    <r>
      <t xml:space="preserve">Si, el control cumple con las preguntas y obtiene un puntaje mayor a 95 puntos. 
</t>
    </r>
    <r>
      <rPr>
        <b/>
        <sz val="14"/>
        <rFont val="Calibri"/>
        <family val="2"/>
        <scheme val="minor"/>
      </rPr>
      <t>1. ¿Existe un responsable asignado a la ejecución del control?</t>
    </r>
    <r>
      <rPr>
        <sz val="14"/>
        <rFont val="Calibri"/>
        <family val="2"/>
        <scheme val="minor"/>
      </rPr>
      <t xml:space="preserve"> Si, El responsable es el coordinador técnico. 
</t>
    </r>
    <r>
      <rPr>
        <b/>
        <sz val="14"/>
        <rFont val="Calibri"/>
        <family val="2"/>
        <scheme val="minor"/>
      </rPr>
      <t>2. ¿El responsable tiene la autoridad y adecuada segregación de funciones en la ejecución del control?</t>
    </r>
    <r>
      <rPr>
        <sz val="14"/>
        <rFont val="Calibri"/>
        <family val="2"/>
        <scheme val="minor"/>
      </rPr>
      <t xml:space="preserve"> Si, el coordinador técnico tiene la autoridad y adecuada segregación de funciones para la ejecución del control. 
</t>
    </r>
    <r>
      <rPr>
        <b/>
        <sz val="14"/>
        <rFont val="Calibri"/>
        <family val="2"/>
        <scheme val="minor"/>
      </rPr>
      <t>3. ¿La oportunidad en que se ejecuta el control ayuda a prevenir la mitigación del riesgo o a detectar la materialización del riesgo de manera oportuna?</t>
    </r>
    <r>
      <rPr>
        <sz val="14"/>
        <rFont val="Calibri"/>
        <family val="2"/>
        <scheme val="minor"/>
      </rPr>
      <t xml:space="preserve"> El control se ejecuta de manera oportuna ya que cada vez que se realiza un informe de ensayo este es revisado (ejemplo si el laboratorio emite resultado todos los días todos los días realiza revisión de los informes emitidos).
</t>
    </r>
    <r>
      <rPr>
        <b/>
        <sz val="14"/>
        <rFont val="Calibri"/>
        <family val="2"/>
        <scheme val="minor"/>
      </rPr>
      <t>4. ¿Las actividades que se desarrollan en el control realmente buscan por si sola prevenir o detectar las causas que pueden dar origen al riesgo, ejemplo Verificar, Validar Cotejar, Comparar, Revisar, etc.?</t>
    </r>
    <r>
      <rPr>
        <sz val="14"/>
        <rFont val="Calibri"/>
        <family val="2"/>
        <scheme val="minor"/>
      </rPr>
      <t xml:space="preserve"> Si, se verifica la coherencia de los datos primarios en la generación del informe, antes de ser enviado.
</t>
    </r>
    <r>
      <rPr>
        <b/>
        <sz val="14"/>
        <rFont val="Calibri"/>
        <family val="2"/>
        <scheme val="minor"/>
      </rPr>
      <t>5. ¿La fuente de información que se utiliza en el desarrollo del control es información confiable que permita mitigar el riesgo?</t>
    </r>
    <r>
      <rPr>
        <sz val="14"/>
        <rFont val="Calibri"/>
        <family val="2"/>
        <scheme val="minor"/>
      </rPr>
      <t xml:space="preserve"> Si, la fuente de información viene directamente de quien ejecuto el ensayo.
</t>
    </r>
    <r>
      <rPr>
        <b/>
        <sz val="14"/>
        <rFont val="Calibri"/>
        <family val="2"/>
        <scheme val="minor"/>
      </rPr>
      <t>6. ¿Las observaciones, desviaciones o diferencias identificadas como resultados de la ejecución del control son investigadas y resueltas de manera oportuna?</t>
    </r>
    <r>
      <rPr>
        <sz val="14"/>
        <rFont val="Calibri"/>
        <family val="2"/>
        <scheme val="minor"/>
      </rPr>
      <t xml:space="preserve"> Si, se realiza las acciones correspondientes para la generación de informes coherentes con sus resultados. En este periodo no se presentaron desviaciones en este control.
</t>
    </r>
    <r>
      <rPr>
        <b/>
        <sz val="14"/>
        <rFont val="Calibri"/>
        <family val="2"/>
        <scheme val="minor"/>
      </rPr>
      <t>7. ¿Se deja evidencia o rastro de la ejecución del control, que permita a cualquier tercero con la evidencia, llegar a la misma conclusión?</t>
    </r>
    <r>
      <rPr>
        <sz val="14"/>
        <rFont val="Calibri"/>
        <family val="2"/>
        <scheme val="minor"/>
      </rPr>
      <t xml:space="preserve"> Si, se cuentan con los informes de ensayos revisados, como evidencia de la ejecución del control.</t>
    </r>
  </si>
  <si>
    <t>Diseño de Control: 
El control cumple con todas las variables establecidas en la política de la administración del riesgos  de la Unidad 
Evaluación: 
La evaluación de los criterios es completa
Ejecución de control:
Se evidencian los reportes de ensayos de enero, febrero. marzo y abril</t>
  </si>
  <si>
    <r>
      <t xml:space="preserve">4. </t>
    </r>
    <r>
      <rPr>
        <b/>
        <sz val="14"/>
        <rFont val="Calibri"/>
        <family val="2"/>
        <scheme val="minor"/>
      </rPr>
      <t>Cada vez que se crea o se hace alguna modificación en los  formatos de informe de ensayo que  influya en  el  calculo de resultados</t>
    </r>
    <r>
      <rPr>
        <sz val="14"/>
        <rFont val="Calibri"/>
        <family val="2"/>
        <scheme val="minor"/>
      </rPr>
      <t xml:space="preserve"> , el  </t>
    </r>
    <r>
      <rPr>
        <b/>
        <sz val="14"/>
        <rFont val="Calibri"/>
        <family val="2"/>
        <scheme val="minor"/>
      </rPr>
      <t>coordinador técnico</t>
    </r>
    <r>
      <rPr>
        <sz val="14"/>
        <rFont val="Calibri"/>
        <family val="2"/>
        <scheme val="minor"/>
      </rPr>
      <t>,  realiza una validación de las formulas por medio de una verificación manual que se  registra en el formato GLAB-FM-104 "verificación manual hojas de cálculo" con el fin de evitar errores en los resultados. En caso de encontrar alguna desviación, el coordinador  técnico realizara las correcciones necesarias en el formato de informe de ensayo y  realizara la validación de las formulas nuevamente.</t>
    </r>
  </si>
  <si>
    <t>Registros de la verificación manual de los informes de ensayo</t>
  </si>
  <si>
    <r>
      <t xml:space="preserve">Si, el control cumple con las preguntas y obtiene un puntaje mayor a 95 puntos. 
</t>
    </r>
    <r>
      <rPr>
        <b/>
        <sz val="14"/>
        <rFont val="Calibri"/>
        <family val="2"/>
        <scheme val="minor"/>
      </rPr>
      <t>1. ¿Existe un responsable asignado a la ejecución del control?</t>
    </r>
    <r>
      <rPr>
        <sz val="14"/>
        <rFont val="Calibri"/>
        <family val="2"/>
        <scheme val="minor"/>
      </rPr>
      <t xml:space="preserve"> Si, El responsable es el coordinador técnico. 
</t>
    </r>
    <r>
      <rPr>
        <b/>
        <sz val="14"/>
        <rFont val="Calibri"/>
        <family val="2"/>
        <scheme val="minor"/>
      </rPr>
      <t>2. ¿El responsable tiene la autoridad y adecuada segregación de funciones en la ejecución del control?</t>
    </r>
    <r>
      <rPr>
        <sz val="14"/>
        <rFont val="Calibri"/>
        <family val="2"/>
        <scheme val="minor"/>
      </rPr>
      <t xml:space="preserve"> Si, el técnico operativo tiene la autoridad y adecuada segregación de funciones para la ejecución del control. 
</t>
    </r>
    <r>
      <rPr>
        <b/>
        <sz val="14"/>
        <rFont val="Calibri"/>
        <family val="2"/>
        <scheme val="minor"/>
      </rPr>
      <t>3. ¿La oportunidad en que se ejecuta el control ayuda a prevenir la mitigación del riesgo o a detectar la materialización del riesgo de manera oportuna?</t>
    </r>
    <r>
      <rPr>
        <sz val="14"/>
        <rFont val="Calibri"/>
        <family val="2"/>
        <scheme val="minor"/>
      </rPr>
      <t xml:space="preserve"> El control se ejecuta de manera oportuna "De tal manera que no se utilice ningún formato de informe antes de ser validado".
</t>
    </r>
    <r>
      <rPr>
        <b/>
        <sz val="14"/>
        <rFont val="Calibri"/>
        <family val="2"/>
        <scheme val="minor"/>
      </rPr>
      <t>4. ¿Las actividades que se desarrollan en el control realmente buscan por si sola prevenir o detectar las causas que pueden dar origen al riesgo, ejemplo Verificar, Validar Cotejar, Comparar, Revisar, etc.?</t>
    </r>
    <r>
      <rPr>
        <sz val="14"/>
        <rFont val="Calibri"/>
        <family val="2"/>
        <scheme val="minor"/>
      </rPr>
      <t xml:space="preserve"> Si, se realiza la validación de los formatos de informe antes de ser utilizados.
</t>
    </r>
    <r>
      <rPr>
        <b/>
        <sz val="14"/>
        <rFont val="Calibri"/>
        <family val="2"/>
        <scheme val="minor"/>
      </rPr>
      <t>5. ¿La fuente de información que se utiliza en el desarrollo del control es información confiable que permita mitigar el riesgo?</t>
    </r>
    <r>
      <rPr>
        <sz val="14"/>
        <rFont val="Calibri"/>
        <family val="2"/>
        <scheme val="minor"/>
      </rPr>
      <t xml:space="preserve"> Si, la fuente de información viene directamente de los responsables de la misma.
</t>
    </r>
    <r>
      <rPr>
        <b/>
        <sz val="14"/>
        <rFont val="Calibri"/>
        <family val="2"/>
        <scheme val="minor"/>
      </rPr>
      <t>6. ¿Las observaciones, desviaciones o diferencias identificadas como resultados de la ejecución del control son investigadas y resueltas de manera oportuna?</t>
    </r>
    <r>
      <rPr>
        <sz val="14"/>
        <rFont val="Calibri"/>
        <family val="2"/>
        <scheme val="minor"/>
      </rPr>
      <t xml:space="preserve"> Si, se realiza la validación de los formatos de informe y si se encuentra alguna desviación se corrige en la formulación del forma y se vuelve a validar el ensayo. En este periodo no se presentaron desviaciones en este control.
</t>
    </r>
    <r>
      <rPr>
        <b/>
        <sz val="14"/>
        <rFont val="Calibri"/>
        <family val="2"/>
        <scheme val="minor"/>
      </rPr>
      <t>7. ¿Se deja evidencia o rastro de la ejecución del control, que permita a cualquier tercero con la evidencia, llegar a la misma conclusión?</t>
    </r>
    <r>
      <rPr>
        <sz val="14"/>
        <rFont val="Calibri"/>
        <family val="2"/>
        <scheme val="minor"/>
      </rPr>
      <t xml:space="preserve"> Si, se cuentan con los soportes de verificación de los formatos de informe  en el formato de verificación manual de los cálculos y el informe validado, como evidencia de la ejecución del control.</t>
    </r>
  </si>
  <si>
    <r>
      <rPr>
        <b/>
        <sz val="14"/>
        <rFont val="Calibri"/>
        <family val="2"/>
        <scheme val="minor"/>
      </rPr>
      <t xml:space="preserve">Diseño de Control: </t>
    </r>
    <r>
      <rPr>
        <sz val="14"/>
        <rFont val="Calibri"/>
        <family val="2"/>
        <scheme val="minor"/>
      </rPr>
      <t xml:space="preserve">
El control cumple con todas las variables establecidas en la política de la administración del riesgos  de la Unidad 
</t>
    </r>
    <r>
      <rPr>
        <b/>
        <sz val="14"/>
        <rFont val="Calibri"/>
        <family val="2"/>
        <scheme val="minor"/>
      </rPr>
      <t xml:space="preserve">Evaluación: </t>
    </r>
    <r>
      <rPr>
        <sz val="14"/>
        <rFont val="Calibri"/>
        <family val="2"/>
        <scheme val="minor"/>
      </rPr>
      <t xml:space="preserve">
La evaluación de los criterios es completa, por favor aclarar si el coordinador técnico tiene la asignación en su obligaciones o en sus funciones 
</t>
    </r>
    <r>
      <rPr>
        <b/>
        <sz val="14"/>
        <rFont val="Calibri"/>
        <family val="2"/>
        <scheme val="minor"/>
      </rPr>
      <t>Ejecución de control:</t>
    </r>
    <r>
      <rPr>
        <sz val="14"/>
        <rFont val="Calibri"/>
        <family val="2"/>
        <scheme val="minor"/>
      </rPr>
      <t xml:space="preserve">
Se evidencian los reportes devalidación manual de los informes de ensayo de marzo y abril</t>
    </r>
  </si>
  <si>
    <r>
      <t>5.</t>
    </r>
    <r>
      <rPr>
        <b/>
        <sz val="14"/>
        <rFont val="Calibri"/>
        <family val="2"/>
        <scheme val="minor"/>
      </rPr>
      <t xml:space="preserve"> Cada vez que va a ser instalado o reinstalado un equipamiento en el laboratorio, el auxiliar de acreditación</t>
    </r>
    <r>
      <rPr>
        <sz val="14"/>
        <rFont val="Calibri"/>
        <family val="2"/>
        <scheme val="minor"/>
      </rPr>
      <t xml:space="preserve"> verifica que  cumpla con los requisitos especificados en la norma de ensayo revisando los resultados de verificaciones, comprobaciones intermedias  y/o calibración  según aplique, por medio de la plantilla GLAB-FM-111 "Liberación de los informes de verificaciones, comprobaciones intermedias y certificados de calibración", si el equipamiento no cumple con los requisitos especificado queda en estado fuera de servicio y se solicita su mantenimiento (correctivo o ajuste según aplique) y se vuelve a verificar, si cumple las especificaciones técnica se pone en servicio de lo contario se reintegra al almacén general para su disposición final.</t>
    </r>
  </si>
  <si>
    <t>Formato de verificación del equipamiento</t>
  </si>
  <si>
    <r>
      <t xml:space="preserve">Si, el control cumple con las preguntas y obtiene un puntaje mayor a 95 puntos. 
</t>
    </r>
    <r>
      <rPr>
        <b/>
        <sz val="14"/>
        <rFont val="Calibri"/>
        <family val="2"/>
        <scheme val="minor"/>
      </rPr>
      <t xml:space="preserve">1. ¿Existe un responsable asignado a la ejecución del control? </t>
    </r>
    <r>
      <rPr>
        <sz val="14"/>
        <rFont val="Calibri"/>
        <family val="2"/>
        <scheme val="minor"/>
      </rPr>
      <t xml:space="preserve">Si, El responsable es el auxiliar de acreditación. 
</t>
    </r>
    <r>
      <rPr>
        <b/>
        <sz val="14"/>
        <rFont val="Calibri"/>
        <family val="2"/>
        <scheme val="minor"/>
      </rPr>
      <t>2. ¿El responsable tiene la autoridad y adecuada segregación de funciones en la ejecución del control?</t>
    </r>
    <r>
      <rPr>
        <sz val="14"/>
        <rFont val="Calibri"/>
        <family val="2"/>
        <scheme val="minor"/>
      </rPr>
      <t xml:space="preserve"> Si, El auxiliar de acreditación tiene la autoridad y adecuada segregación de funciones para la realización del control. 
</t>
    </r>
    <r>
      <rPr>
        <b/>
        <sz val="14"/>
        <rFont val="Calibri"/>
        <family val="2"/>
        <scheme val="minor"/>
      </rPr>
      <t>3. ¿La oportunidad en que se ejecuta el control ayuda a prevenir la mitigación del riesgo o a detectar la materialización del riesgo de manera oportuna?</t>
    </r>
    <r>
      <rPr>
        <sz val="14"/>
        <rFont val="Calibri"/>
        <family val="2"/>
        <scheme val="minor"/>
      </rPr>
      <t xml:space="preserve"> El control se ejecuta de manera oportuna "De tal manera que no se utilice ningún equipo antes de realizar la verificación del cumplimiento de las especificaciones técnicas que debe cumplir de acuerdo al o a los ensayos para los que se usa".
</t>
    </r>
    <r>
      <rPr>
        <b/>
        <sz val="14"/>
        <rFont val="Calibri"/>
        <family val="2"/>
        <scheme val="minor"/>
      </rPr>
      <t>4. ¿Las actividades que se desarrollan en el control realmente buscan por si sola prevenir o detectar las causas que pueden dar origen al riesgo, ejemplo Verificar, Validar Cotejar, Comparar, Revisar, etc.?</t>
    </r>
    <r>
      <rPr>
        <sz val="14"/>
        <rFont val="Calibri"/>
        <family val="2"/>
        <scheme val="minor"/>
      </rPr>
      <t xml:space="preserve"> Si, porque la verificación de cumplimiento de especificaciones técnicas se realiza cada vez que se va a poner en servicio.
</t>
    </r>
    <r>
      <rPr>
        <b/>
        <sz val="14"/>
        <rFont val="Calibri"/>
        <family val="2"/>
        <scheme val="minor"/>
      </rPr>
      <t>5. ¿La fuente de información que se utiliza en el desarrollo del control es información confiable que permita mitigar el riesgo?</t>
    </r>
    <r>
      <rPr>
        <sz val="14"/>
        <rFont val="Calibri"/>
        <family val="2"/>
        <scheme val="minor"/>
      </rPr>
      <t xml:space="preserve"> Si, la fuente de información viene directamente de los informes de verificación y calibración.
</t>
    </r>
    <r>
      <rPr>
        <b/>
        <sz val="14"/>
        <rFont val="Calibri"/>
        <family val="2"/>
        <scheme val="minor"/>
      </rPr>
      <t>6. ¿Las observaciones, desviaciones o diferencias identificadas como resultados de la ejecución del control son investigadas y resueltas de manera oportuna?</t>
    </r>
    <r>
      <rPr>
        <sz val="14"/>
        <rFont val="Calibri"/>
        <family val="2"/>
        <scheme val="minor"/>
      </rPr>
      <t xml:space="preserve"> Si, se realiza la verificación de cumplimiento de especificaciones técnicas y si se encuentra alguna desviación se pone fuera de servicio y se solicita su mantenimiento (correctivo y/o ajuste según aplique y este no se pone en servicio hasta que no cumpla con las especificaciones técnicas. En este periodo no se presentaron desviaciones en este control.
</t>
    </r>
    <r>
      <rPr>
        <b/>
        <sz val="14"/>
        <rFont val="Calibri"/>
        <family val="2"/>
        <scheme val="minor"/>
      </rPr>
      <t>7. ¿Se deja evidencia o rastro de la ejecución del control, que permita a cualquier tercero con la evidencia, llegar a la misma conclusión?</t>
    </r>
    <r>
      <rPr>
        <sz val="14"/>
        <rFont val="Calibri"/>
        <family val="2"/>
        <scheme val="minor"/>
      </rPr>
      <t xml:space="preserve"> Si, se cuentan con los soportes de verificación de cumplimiento de especificaciones técnicas, como evidencia de la ejecución del control.</t>
    </r>
  </si>
  <si>
    <r>
      <rPr>
        <b/>
        <sz val="14"/>
        <rFont val="Calibri"/>
        <family val="2"/>
        <scheme val="minor"/>
      </rPr>
      <t xml:space="preserve">Diseño de Control: </t>
    </r>
    <r>
      <rPr>
        <sz val="14"/>
        <rFont val="Calibri"/>
        <family val="2"/>
        <scheme val="minor"/>
      </rPr>
      <t xml:space="preserve">
El control cumple con todas las variables establecidas en la política de la administración del riesgos  de la Unidad 
</t>
    </r>
    <r>
      <rPr>
        <b/>
        <sz val="14"/>
        <rFont val="Calibri"/>
        <family val="2"/>
        <scheme val="minor"/>
      </rPr>
      <t xml:space="preserve">Evaluación: </t>
    </r>
    <r>
      <rPr>
        <sz val="14"/>
        <rFont val="Calibri"/>
        <family val="2"/>
        <scheme val="minor"/>
      </rPr>
      <t xml:space="preserve">
La evaluación de los criterios es completa, por favor aclarar si el coordinador técnico tiene la asignación en su obligaciones o en sus funciones 
</t>
    </r>
    <r>
      <rPr>
        <b/>
        <sz val="14"/>
        <rFont val="Calibri"/>
        <family val="2"/>
        <scheme val="minor"/>
      </rPr>
      <t>Ejecución de control:</t>
    </r>
    <r>
      <rPr>
        <sz val="14"/>
        <rFont val="Calibri"/>
        <family val="2"/>
        <scheme val="minor"/>
      </rPr>
      <t xml:space="preserve">
Se evidencian los reportes da validación de las balanzas 2, 7, 13 y 15 </t>
    </r>
  </si>
  <si>
    <r>
      <t xml:space="preserve">6. </t>
    </r>
    <r>
      <rPr>
        <b/>
        <sz val="14"/>
        <rFont val="Calibri"/>
        <family val="2"/>
        <scheme val="minor"/>
      </rPr>
      <t>Cada vez que se realiza un  actividad (mantenimiento correctivo, preventivo, inspecciones, verificación, comprobación intermedia y calibración) al equipamiento, el técnico operativo verifica su correcto funcionamiento y</t>
    </r>
    <r>
      <rPr>
        <sz val="14"/>
        <rFont val="Calibri"/>
        <family val="2"/>
        <scheme val="minor"/>
      </rPr>
      <t xml:space="preserve"> lo registra en el formato GLAB-</t>
    </r>
    <r>
      <rPr>
        <b/>
        <sz val="14"/>
        <rFont val="Calibri"/>
        <family val="2"/>
        <scheme val="minor"/>
      </rPr>
      <t>FM-112</t>
    </r>
    <r>
      <rPr>
        <sz val="14"/>
        <rFont val="Calibri"/>
        <family val="2"/>
        <scheme val="minor"/>
      </rPr>
      <t xml:space="preserve">  inspección equipos del laboratorio UAERMV. Si al realizar la verificación el equipamiento presenta fallas se pone fuera de servicio hasta que este se encuentre en buen estado.</t>
    </r>
  </si>
  <si>
    <t>Registro de Inspecciones</t>
  </si>
  <si>
    <r>
      <t xml:space="preserve">Si, el control cumple con las preguntas y obtiene un puntaje mayor a 95 puntos. 
</t>
    </r>
    <r>
      <rPr>
        <b/>
        <sz val="14"/>
        <rFont val="Calibri"/>
        <family val="2"/>
        <scheme val="minor"/>
      </rPr>
      <t>1. ¿Existe un responsable asignado a la ejecución del control?</t>
    </r>
    <r>
      <rPr>
        <sz val="14"/>
        <rFont val="Calibri"/>
        <family val="2"/>
        <scheme val="minor"/>
      </rPr>
      <t xml:space="preserve"> Si, El responsable es el técnico operativo. 
</t>
    </r>
    <r>
      <rPr>
        <b/>
        <sz val="14"/>
        <rFont val="Calibri"/>
        <family val="2"/>
        <scheme val="minor"/>
      </rPr>
      <t xml:space="preserve">2. ¿El responsable tiene la autoridad y adecuada segregación de funciones en la ejecución del control? </t>
    </r>
    <r>
      <rPr>
        <sz val="14"/>
        <rFont val="Calibri"/>
        <family val="2"/>
        <scheme val="minor"/>
      </rPr>
      <t xml:space="preserve">Si, El técnico operativo tiene la autoridad y adecuada segregación de funciones para la realización del control. 
</t>
    </r>
    <r>
      <rPr>
        <b/>
        <sz val="14"/>
        <rFont val="Calibri"/>
        <family val="2"/>
        <scheme val="minor"/>
      </rPr>
      <t>3. ¿La oportunidad en que se ejecuta el control ayuda a prevenir la mitigación del riesgo o a detectar la materialización del riesgo de manera oportuna?</t>
    </r>
    <r>
      <rPr>
        <sz val="14"/>
        <rFont val="Calibri"/>
        <family val="2"/>
        <scheme val="minor"/>
      </rPr>
      <t xml:space="preserve"> si, El control se ejecuta de manera oportuna "De tal manera que se verifica el correcto funcionamiento después de cualquier intervención al equipamiento".
</t>
    </r>
    <r>
      <rPr>
        <b/>
        <sz val="14"/>
        <rFont val="Calibri"/>
        <family val="2"/>
        <scheme val="minor"/>
      </rPr>
      <t>4. ¿Las actividades que se desarrollan en el control realmente buscan por si sola prevenir o detectar las causas que pueden dar origen al riesgo, ejemplo Verificar, Validar Cotejar, Comparar, Revisar, etc.?</t>
    </r>
    <r>
      <rPr>
        <sz val="14"/>
        <rFont val="Calibri"/>
        <family val="2"/>
        <scheme val="minor"/>
      </rPr>
      <t xml:space="preserve"> Si, porque la verificación del funcionamiento se realiza cada vez que se le realiza alguna intervención al equipamiento.
</t>
    </r>
    <r>
      <rPr>
        <b/>
        <sz val="14"/>
        <rFont val="Calibri"/>
        <family val="2"/>
        <scheme val="minor"/>
      </rPr>
      <t>5. ¿La fuente de información que se utiliza en el desarrollo del control es información confiable que permita mitigar el riesgo?</t>
    </r>
    <r>
      <rPr>
        <sz val="14"/>
        <rFont val="Calibri"/>
        <family val="2"/>
        <scheme val="minor"/>
      </rPr>
      <t xml:space="preserve"> Si, la fuente de información viene directamente de la persona que verifica el funcionamiento del equipamiento.
</t>
    </r>
    <r>
      <rPr>
        <b/>
        <sz val="14"/>
        <rFont val="Calibri"/>
        <family val="2"/>
        <scheme val="minor"/>
      </rPr>
      <t>6. ¿Las observaciones, desviaciones o diferencias identificadas como resultados de la ejecución del control son investigadas y resueltas de manera oportuna?</t>
    </r>
    <r>
      <rPr>
        <sz val="14"/>
        <rFont val="Calibri"/>
        <family val="2"/>
        <scheme val="minor"/>
      </rPr>
      <t xml:space="preserve"> Si, se realiza la verificación del funcionamiento del equipamiento y si se encuentra alguna desviación se pone fuera de servicio y se solicita su mantenimiento (correctivo y/o ajuste según aplique y este no se pone en servicio hasta que no cumpla con las especificaciones técnicas. En este periodo no se presentaron desviaciones en este control.
</t>
    </r>
    <r>
      <rPr>
        <b/>
        <sz val="14"/>
        <rFont val="Calibri"/>
        <family val="2"/>
        <scheme val="minor"/>
      </rPr>
      <t>7. ¿Se deja evidencia o rastro de la ejecución del control, que permita a cualquier tercero con la evidencia, llegar a la misma conclusión?</t>
    </r>
    <r>
      <rPr>
        <sz val="14"/>
        <rFont val="Calibri"/>
        <family val="2"/>
        <scheme val="minor"/>
      </rPr>
      <t xml:space="preserve"> Si, se cuentan con los soportes de las inspecciones del correcto funcionamiento del equipamiento.</t>
    </r>
  </si>
  <si>
    <r>
      <rPr>
        <b/>
        <sz val="14"/>
        <rFont val="Calibri"/>
        <family val="2"/>
        <scheme val="minor"/>
      </rPr>
      <t xml:space="preserve">Diseño de Control: </t>
    </r>
    <r>
      <rPr>
        <sz val="14"/>
        <rFont val="Calibri"/>
        <family val="2"/>
        <scheme val="minor"/>
      </rPr>
      <t xml:space="preserve">
El control cumple con todas las variables establecidas en la política de la administración del riesgos  de la Unidad 
</t>
    </r>
    <r>
      <rPr>
        <b/>
        <sz val="14"/>
        <rFont val="Calibri"/>
        <family val="2"/>
        <scheme val="minor"/>
      </rPr>
      <t xml:space="preserve">Evaluación: </t>
    </r>
    <r>
      <rPr>
        <sz val="14"/>
        <rFont val="Calibri"/>
        <family val="2"/>
        <scheme val="minor"/>
      </rPr>
      <t xml:space="preserve">
La evaluación de los criterios es completa
</t>
    </r>
    <r>
      <rPr>
        <b/>
        <sz val="14"/>
        <rFont val="Calibri"/>
        <family val="2"/>
        <scheme val="minor"/>
      </rPr>
      <t>Ejecución de control:</t>
    </r>
    <r>
      <rPr>
        <sz val="14"/>
        <rFont val="Calibri"/>
        <family val="2"/>
        <scheme val="minor"/>
      </rPr>
      <t xml:space="preserve">
Se evidencian los reportes del registro de inspecciones de balanzas y hornos</t>
    </r>
  </si>
  <si>
    <r>
      <t xml:space="preserve">7. </t>
    </r>
    <r>
      <rPr>
        <b/>
        <sz val="14"/>
        <rFont val="Calibri"/>
        <family val="2"/>
        <scheme val="minor"/>
      </rPr>
      <t>Cada vez que se solicita un equipamiento menor (tamices, diales, termómetros, pie de rey entre otros) para su uso, el auxiliar de equipos,</t>
    </r>
    <r>
      <rPr>
        <sz val="14"/>
        <rFont val="Calibri"/>
        <family val="2"/>
        <scheme val="minor"/>
      </rPr>
      <t xml:space="preserve"> revisa que este en buen estado cuando lo entrega y cuando lo recibe, lo registra en el formato GLAB-FM-115 control y seguimiento de equipos, . en caso de encontrar que un equipo esta en mal estado se pone fuera de servicio hasta  que se verifique el correcto funcionamiento de este.</t>
    </r>
  </si>
  <si>
    <t>Registros de control y seguimiento de equipos</t>
  </si>
  <si>
    <r>
      <t xml:space="preserve">Si, el control cumple con las preguntas y obtiene un puntaje mayor a 95 puntos. 
</t>
    </r>
    <r>
      <rPr>
        <b/>
        <sz val="14"/>
        <rFont val="Calibri"/>
        <family val="2"/>
        <scheme val="minor"/>
      </rPr>
      <t>1. ¿Existe un responsable asignado a la ejecución del control?</t>
    </r>
    <r>
      <rPr>
        <sz val="14"/>
        <rFont val="Calibri"/>
        <family val="2"/>
        <scheme val="minor"/>
      </rPr>
      <t xml:space="preserve"> Si, El responsable es el auxiliar de equipos. 
</t>
    </r>
    <r>
      <rPr>
        <b/>
        <sz val="14"/>
        <rFont val="Calibri"/>
        <family val="2"/>
        <scheme val="minor"/>
      </rPr>
      <t>2. ¿El responsable tiene la autoridad y adecuada segregación de funciones en la ejecución del control?</t>
    </r>
    <r>
      <rPr>
        <sz val="14"/>
        <rFont val="Calibri"/>
        <family val="2"/>
        <scheme val="minor"/>
      </rPr>
      <t xml:space="preserve"> Si, El auxiliar de equipos tiene la autoridad y adecuada segregación de funciones para la ejecución del control. 
</t>
    </r>
    <r>
      <rPr>
        <b/>
        <sz val="14"/>
        <rFont val="Calibri"/>
        <family val="2"/>
        <scheme val="minor"/>
      </rPr>
      <t>3. ¿La oportunidad en que se ejecuta el control ayuda a prevenir la mitigación del riesgo o a detectar la materialización del riesgo de manera oportuna?</t>
    </r>
    <r>
      <rPr>
        <sz val="14"/>
        <rFont val="Calibri"/>
        <family val="2"/>
        <scheme val="minor"/>
      </rPr>
      <t xml:space="preserve"> El control se ejecuta de manera oportuna, porque se realiza el control en el momento de la entrega y de recibo de cada equipo antes y después de usarlo.
</t>
    </r>
    <r>
      <rPr>
        <b/>
        <sz val="14"/>
        <rFont val="Calibri"/>
        <family val="2"/>
        <scheme val="minor"/>
      </rPr>
      <t>4. ¿Las actividades que se desarrollan en el control realmente buscan por si sola prevenir o detectar las causas que pueden dar origen al riesgo, ejemplo Verificar, Validar Cotejar, Comparar, Revisar, etc.?</t>
    </r>
    <r>
      <rPr>
        <sz val="14"/>
        <rFont val="Calibri"/>
        <family val="2"/>
        <scheme val="minor"/>
      </rPr>
      <t xml:space="preserve"> Si, se verifica el correcto funcionamiento del equipamiento menor (tamices, diales, termómetros, pie de rey entre otros) tanto cuando lo entrega como cuando lo recibe.
</t>
    </r>
    <r>
      <rPr>
        <b/>
        <sz val="14"/>
        <rFont val="Calibri"/>
        <family val="2"/>
        <scheme val="minor"/>
      </rPr>
      <t>5. ¿La fuente de información que se utiliza en el desarrollo del control es información confiable que permita mitigar el riesgo?</t>
    </r>
    <r>
      <rPr>
        <sz val="14"/>
        <rFont val="Calibri"/>
        <family val="2"/>
        <scheme val="minor"/>
      </rPr>
      <t xml:space="preserve"> Si, la fuente de información viene directamente del seguimiento al equipamiento.
</t>
    </r>
    <r>
      <rPr>
        <b/>
        <sz val="14"/>
        <rFont val="Calibri"/>
        <family val="2"/>
        <scheme val="minor"/>
      </rPr>
      <t>6. ¿Las observaciones, desviaciones o diferencias identificadas como resultados de la ejecución del control son investigadas y resueltas de manera oportuna?</t>
    </r>
    <r>
      <rPr>
        <sz val="14"/>
        <rFont val="Calibri"/>
        <family val="2"/>
        <scheme val="minor"/>
      </rPr>
      <t xml:space="preserve"> Si, se encuentra que el equipo esta en mal estado se pone fuera de servicio hasta  que se verifique el correcto funcionamiento de este. En este periodo no se presentaron desviaciones en este control.
</t>
    </r>
    <r>
      <rPr>
        <b/>
        <sz val="14"/>
        <rFont val="Calibri"/>
        <family val="2"/>
        <scheme val="minor"/>
      </rPr>
      <t>7. ¿Se deja evidencia o rastro de la ejecución del control, que permita a cualquier tercero con la evidencia, llegar a la misma conclusión?</t>
    </r>
    <r>
      <rPr>
        <sz val="14"/>
        <rFont val="Calibri"/>
        <family val="2"/>
        <scheme val="minor"/>
      </rPr>
      <t xml:space="preserve"> Si, se cuentan con los soportes de verificación del correcto funcionamiento del equipamiento, como evidencia de la ejecución del control.</t>
    </r>
  </si>
  <si>
    <r>
      <rPr>
        <b/>
        <sz val="14"/>
        <rFont val="Calibri"/>
        <family val="2"/>
        <scheme val="minor"/>
      </rPr>
      <t xml:space="preserve">Diseño de Control: </t>
    </r>
    <r>
      <rPr>
        <sz val="14"/>
        <rFont val="Calibri"/>
        <family val="2"/>
        <scheme val="minor"/>
      </rPr>
      <t xml:space="preserve">
El control cumple con todas las variables establecidas en la política de la administración del riesgos  de la Unidad 
</t>
    </r>
    <r>
      <rPr>
        <b/>
        <sz val="14"/>
        <rFont val="Calibri"/>
        <family val="2"/>
        <scheme val="minor"/>
      </rPr>
      <t xml:space="preserve">Evaluación: </t>
    </r>
    <r>
      <rPr>
        <sz val="14"/>
        <rFont val="Calibri"/>
        <family val="2"/>
        <scheme val="minor"/>
      </rPr>
      <t xml:space="preserve">
La evaluación de los criterios es completa
</t>
    </r>
    <r>
      <rPr>
        <b/>
        <sz val="14"/>
        <rFont val="Calibri"/>
        <family val="2"/>
        <scheme val="minor"/>
      </rPr>
      <t>Ejecución de control:</t>
    </r>
    <r>
      <rPr>
        <sz val="14"/>
        <rFont val="Calibri"/>
        <family val="2"/>
        <scheme val="minor"/>
      </rPr>
      <t xml:space="preserve">
Se evidencian los registros de uso de equipos y elementos de enero, febrero, marzo y abril</t>
    </r>
  </si>
  <si>
    <t>2. Incumplimiento en la fecha de entrega de los informes</t>
  </si>
  <si>
    <r>
      <t xml:space="preserve">8. </t>
    </r>
    <r>
      <rPr>
        <b/>
        <sz val="14"/>
        <rFont val="Calibri"/>
        <family val="2"/>
        <scheme val="minor"/>
      </rPr>
      <t>El líder operativo, mensualmente en la programación del personal GLAB-FM- 134 verifica que cada rol tenga un responsable principal y un relevo</t>
    </r>
    <r>
      <rPr>
        <sz val="14"/>
        <rFont val="Calibri"/>
        <family val="2"/>
        <scheme val="minor"/>
      </rPr>
      <t>, con el fin de garantizar que todos los roles tengan un responsable sin ser afectado por el ausentismo, de no ser así se solicita al coordinador técnico que realice la programación del relevo.</t>
    </r>
  </si>
  <si>
    <t>Registro de la programación del personal mensual</t>
  </si>
  <si>
    <r>
      <t xml:space="preserve">Si, el control cumple con las preguntas y obtiene un puntaje mayor a 95 puntos. 
</t>
    </r>
    <r>
      <rPr>
        <b/>
        <sz val="14"/>
        <rFont val="Calibri"/>
        <family val="2"/>
        <scheme val="minor"/>
      </rPr>
      <t>1. ¿Existe un responsable asignado a la ejecución del control?</t>
    </r>
    <r>
      <rPr>
        <sz val="14"/>
        <rFont val="Calibri"/>
        <family val="2"/>
        <scheme val="minor"/>
      </rPr>
      <t xml:space="preserve"> Si, El responsable es l lider operativo. 
</t>
    </r>
    <r>
      <rPr>
        <b/>
        <sz val="14"/>
        <rFont val="Calibri"/>
        <family val="2"/>
        <scheme val="minor"/>
      </rPr>
      <t>2. ¿El responsable tiene la autoridad y adecuada segregación de funciones en la ejecución del control?</t>
    </r>
    <r>
      <rPr>
        <sz val="14"/>
        <rFont val="Calibri"/>
        <family val="2"/>
        <scheme val="minor"/>
      </rPr>
      <t xml:space="preserve"> Si, El lider operativoo tiene la autoridad y adecuada segregación de funciones para la realización del control. 
</t>
    </r>
    <r>
      <rPr>
        <b/>
        <sz val="14"/>
        <rFont val="Calibri"/>
        <family val="2"/>
        <scheme val="minor"/>
      </rPr>
      <t>3. ¿La oportunidad en que se ejecuta el control ayuda a prevenir la mitigación del riesgo o a detectar la materialización del riesgo de manera oportuna?</t>
    </r>
    <r>
      <rPr>
        <sz val="14"/>
        <rFont val="Calibri"/>
        <family val="2"/>
        <scheme val="minor"/>
      </rPr>
      <t xml:space="preserve"> El control se ejecuta de manera oportuna "De tal manera que el personal se encuentra programado para el desarrollo de su rol con su respectivo relevo".
</t>
    </r>
    <r>
      <rPr>
        <b/>
        <sz val="14"/>
        <rFont val="Calibri"/>
        <family val="2"/>
        <scheme val="minor"/>
      </rPr>
      <t>4. ¿Las actividades que se desarrollan en el control realmente buscan por si sola prevenir o detectar las causas que pueden dar origen al riesgo, ejemplo Verificar, Validar Cotejar, Comparar, Revisar, etc.?</t>
    </r>
    <r>
      <rPr>
        <sz val="14"/>
        <rFont val="Calibri"/>
        <family val="2"/>
        <scheme val="minor"/>
      </rPr>
      <t xml:space="preserve"> Si, porque verifica que todo el personal se encuentra programado con su respectivo relevo".
</t>
    </r>
    <r>
      <rPr>
        <b/>
        <sz val="14"/>
        <rFont val="Calibri"/>
        <family val="2"/>
        <scheme val="minor"/>
      </rPr>
      <t>5. ¿La fuente de información que se utiliza en el desarrollo del control es información confiable que permita mitigar el riesgo?</t>
    </r>
    <r>
      <rPr>
        <sz val="14"/>
        <rFont val="Calibri"/>
        <family val="2"/>
        <scheme val="minor"/>
      </rPr>
      <t xml:space="preserve"> Si, la fuente de información viene directamente de los responsables de la misma.
</t>
    </r>
    <r>
      <rPr>
        <b/>
        <sz val="14"/>
        <rFont val="Calibri"/>
        <family val="2"/>
        <scheme val="minor"/>
      </rPr>
      <t>6. ¿Las observaciones, desviaciones o diferencias identificadas como resultados de la ejecución del control son investigadas y resueltas de manera oportuna?</t>
    </r>
    <r>
      <rPr>
        <sz val="14"/>
        <rFont val="Calibri"/>
        <family val="2"/>
        <scheme val="minor"/>
      </rPr>
      <t xml:space="preserve"> Si,  si aun con la programación del personal no se logra tener el personal suficiente para la realización de las actividades se reubica al personal teniendo en cuenta las prioridades de los servicios a prestar. En este periodo no se presentaron desviaciones en este control.
</t>
    </r>
    <r>
      <rPr>
        <b/>
        <sz val="14"/>
        <rFont val="Calibri"/>
        <family val="2"/>
        <scheme val="minor"/>
      </rPr>
      <t>7. ¿Se deja evidencia o rastro de la ejecución del control, que permita a cualquier tercero con la evidencia, llegar a la misma conclusión?</t>
    </r>
    <r>
      <rPr>
        <sz val="14"/>
        <rFont val="Calibri"/>
        <family val="2"/>
        <scheme val="minor"/>
      </rPr>
      <t xml:space="preserve"> Si, se cuentan con los soportes de programación de personal con su respectivos relevos, como evidencia de la ejecución del control.</t>
    </r>
  </si>
  <si>
    <r>
      <rPr>
        <b/>
        <sz val="14"/>
        <rFont val="Calibri"/>
        <family val="2"/>
        <scheme val="minor"/>
      </rPr>
      <t xml:space="preserve">Diseño de Control: </t>
    </r>
    <r>
      <rPr>
        <sz val="14"/>
        <rFont val="Calibri"/>
        <family val="2"/>
        <scheme val="minor"/>
      </rPr>
      <t xml:space="preserve">
El control cumple con todas las variables establecidas en la política de la administración del riesgos  de la Unidad 
</t>
    </r>
    <r>
      <rPr>
        <b/>
        <sz val="14"/>
        <rFont val="Calibri"/>
        <family val="2"/>
        <scheme val="minor"/>
      </rPr>
      <t xml:space="preserve">Evaluación: </t>
    </r>
    <r>
      <rPr>
        <sz val="14"/>
        <rFont val="Calibri"/>
        <family val="2"/>
        <scheme val="minor"/>
      </rPr>
      <t xml:space="preserve">
La evaluación de los criterios es completa
</t>
    </r>
    <r>
      <rPr>
        <b/>
        <sz val="14"/>
        <rFont val="Calibri"/>
        <family val="2"/>
        <scheme val="minor"/>
      </rPr>
      <t>Ejecución de control:</t>
    </r>
    <r>
      <rPr>
        <sz val="14"/>
        <rFont val="Calibri"/>
        <family val="2"/>
        <scheme val="minor"/>
      </rPr>
      <t xml:space="preserve">
Se evidencian los registros de la programación del personal; se recomienda revisar la pertinencia de este control frente a la mitigación del riesgo</t>
    </r>
  </si>
  <si>
    <r>
      <t xml:space="preserve">9. </t>
    </r>
    <r>
      <rPr>
        <b/>
        <sz val="14"/>
        <rFont val="Calibri"/>
        <family val="2"/>
        <scheme val="minor"/>
      </rPr>
      <t>El auxiliar de equipos, mensualmente hace seguimiento al cronograma de aseguramiento de equipos del laboratorio UAERMV formato GLAB-FM-146, verificando que  las actividades ejecutadas corresponda con las programadas</t>
    </r>
    <r>
      <rPr>
        <sz val="14"/>
        <rFont val="Calibri"/>
        <family val="2"/>
        <scheme val="minor"/>
      </rPr>
      <t>. En caso de encontrar que alguna actividad programada no fue ejecutadas se hace una inspección al funcionamiento del equipo si no presenta ninguna desviación se reprograma la actividad para el siguiente mes, de lo contrario se pone el equipo en estado fuera de uso, hasta garantizar su correcto funcionamiento.</t>
    </r>
  </si>
  <si>
    <t>Seguimiento del cronograma de aseguramiento metrológico</t>
  </si>
  <si>
    <r>
      <t xml:space="preserve">Si, el control cumple con las preguntas y obtiene un puntaje mayor a 95 puntos. 
</t>
    </r>
    <r>
      <rPr>
        <b/>
        <sz val="14"/>
        <rFont val="Calibri"/>
        <family val="2"/>
        <scheme val="minor"/>
      </rPr>
      <t>1. ¿Existe un responsable asignado a la ejecución del control?</t>
    </r>
    <r>
      <rPr>
        <sz val="14"/>
        <rFont val="Calibri"/>
        <family val="2"/>
        <scheme val="minor"/>
      </rPr>
      <t xml:space="preserve"> Si, El responsable es el lider operativo. 
</t>
    </r>
    <r>
      <rPr>
        <b/>
        <sz val="14"/>
        <rFont val="Calibri"/>
        <family val="2"/>
        <scheme val="minor"/>
      </rPr>
      <t>2. ¿El responsable tiene la autoridad y adecuada segregación de funciones en la ejecución del control?</t>
    </r>
    <r>
      <rPr>
        <sz val="14"/>
        <rFont val="Calibri"/>
        <family val="2"/>
        <scheme val="minor"/>
      </rPr>
      <t xml:space="preserve"> Si, El técnico operativo tiene la autoridad y adecuada segregación de funciones para la ejecución del control. 
</t>
    </r>
    <r>
      <rPr>
        <b/>
        <sz val="14"/>
        <rFont val="Calibri"/>
        <family val="2"/>
        <scheme val="minor"/>
      </rPr>
      <t>3. ¿La oportunidad en que se ejecuta el control ayuda a prevenir la mitigación del riesgo o a detectar la materialización del riesgo de manera oportuna?</t>
    </r>
    <r>
      <rPr>
        <sz val="14"/>
        <rFont val="Calibri"/>
        <family val="2"/>
        <scheme val="minor"/>
      </rPr>
      <t xml:space="preserve"> El control se ejecuta de manera oportuna, porque se realizan los mantenimientos de acuerdo a lo programado.
</t>
    </r>
    <r>
      <rPr>
        <b/>
        <sz val="14"/>
        <rFont val="Calibri"/>
        <family val="2"/>
        <scheme val="minor"/>
      </rPr>
      <t>4. ¿Las actividades que se desarrollan en el control realmente buscan por si sola prevenir o detectar las causas que pueden dar origen al riesgo, ejemplo Verificar, Validar Cotejar, Comparar, Revisar, etc.?</t>
    </r>
    <r>
      <rPr>
        <sz val="14"/>
        <rFont val="Calibri"/>
        <family val="2"/>
        <scheme val="minor"/>
      </rPr>
      <t xml:space="preserve"> Si, se verifica que las actividades programadas en el cronograma de aseguramiento metrológico de realicen.
</t>
    </r>
    <r>
      <rPr>
        <b/>
        <sz val="14"/>
        <rFont val="Calibri"/>
        <family val="2"/>
        <scheme val="minor"/>
      </rPr>
      <t>5. ¿La fuente de información que se utiliza en el desarrollo del control es información confiable que permita mitigar el riesgo?</t>
    </r>
    <r>
      <rPr>
        <sz val="14"/>
        <rFont val="Calibri"/>
        <family val="2"/>
        <scheme val="minor"/>
      </rPr>
      <t xml:space="preserve"> Si, la fuente de información viene directamente de los responsables de la misma.
</t>
    </r>
    <r>
      <rPr>
        <b/>
        <sz val="14"/>
        <rFont val="Calibri"/>
        <family val="2"/>
        <scheme val="minor"/>
      </rPr>
      <t>6. ¿Las observaciones, desviaciones o diferencias identificadas como resultados de la ejecución del control son investigadas y resueltas de manera oportuna?</t>
    </r>
    <r>
      <rPr>
        <sz val="14"/>
        <rFont val="Calibri"/>
        <family val="2"/>
        <scheme val="minor"/>
      </rPr>
      <t xml:space="preserve"> Si, se realiza la verificación de las actividades programadas y si se encuentra un incumplimiento se solicita la realización de la actividad y se realiza una inspección del equipamiento para verificar su funcionamiento si presenta alguna novedad que pueda influir en los resultados se pone fuera de servicio. En este periodo no se presentaron desviaciones en este control.
</t>
    </r>
    <r>
      <rPr>
        <b/>
        <sz val="14"/>
        <rFont val="Calibri"/>
        <family val="2"/>
        <scheme val="minor"/>
      </rPr>
      <t>7. ¿Se deja evidencia o rastro de la ejecución del control, que permita a cualquier tercero con la evidencia, llegar a la misma conclusión?</t>
    </r>
    <r>
      <rPr>
        <sz val="14"/>
        <rFont val="Calibri"/>
        <family val="2"/>
        <scheme val="minor"/>
      </rPr>
      <t xml:space="preserve"> Si, se cuentan con los soportes de verificación del cronograma de aseguramiento metrológico, como evidencia de la ejecución del control.</t>
    </r>
  </si>
  <si>
    <r>
      <rPr>
        <b/>
        <sz val="14"/>
        <rFont val="Calibri"/>
        <family val="2"/>
        <scheme val="minor"/>
      </rPr>
      <t xml:space="preserve">Diseño de Control: </t>
    </r>
    <r>
      <rPr>
        <sz val="14"/>
        <rFont val="Calibri"/>
        <family val="2"/>
        <scheme val="minor"/>
      </rPr>
      <t xml:space="preserve">
El control cumple con todas las variables establecidas en la política de la administración del riesgos  de la Unidad 
</t>
    </r>
    <r>
      <rPr>
        <b/>
        <sz val="14"/>
        <rFont val="Calibri"/>
        <family val="2"/>
        <scheme val="minor"/>
      </rPr>
      <t xml:space="preserve">Evaluación: </t>
    </r>
    <r>
      <rPr>
        <sz val="14"/>
        <rFont val="Calibri"/>
        <family val="2"/>
        <scheme val="minor"/>
      </rPr>
      <t xml:space="preserve">
La evaluación de los criterios es completa
</t>
    </r>
    <r>
      <rPr>
        <b/>
        <sz val="14"/>
        <rFont val="Calibri"/>
        <family val="2"/>
        <scheme val="minor"/>
      </rPr>
      <t>Ejecución de control:</t>
    </r>
    <r>
      <rPr>
        <sz val="14"/>
        <rFont val="Calibri"/>
        <family val="2"/>
        <scheme val="minor"/>
      </rPr>
      <t xml:space="preserve">
Se evidencian los registros del cronograma de aseguramiento de equipos; se recomienda revisar la pertinencia de este control frente a la mitigación del riesgo</t>
    </r>
  </si>
  <si>
    <r>
      <t>10.</t>
    </r>
    <r>
      <rPr>
        <b/>
        <sz val="14"/>
        <rFont val="Calibri"/>
        <family val="2"/>
        <scheme val="minor"/>
      </rPr>
      <t xml:space="preserve"> Cada vez que se genera una solicitud de servicio, el auxiliar administrativo verifica que exista un documento (acuerdo de servicio, orden de trabajo, acta o correo) entre las partes (cliente interno y laboratorio) en donde se establezcan los tiempos de entrega de resultados</t>
    </r>
    <r>
      <rPr>
        <sz val="14"/>
        <rFont val="Calibri"/>
        <family val="2"/>
        <scheme val="minor"/>
      </rPr>
      <t>. Si  hay solicitudes de servicios en donde no se especifique los tiempos de entrega, el servicio no se prestara hasta que el documento cuente con el requisito anteriormente mencionado.</t>
    </r>
  </si>
  <si>
    <t>acuerdos de servicio, ordenes de trabajo
actas de reunión entre otros</t>
  </si>
  <si>
    <r>
      <t xml:space="preserve">Si, el control cumple con las preguntas y obtiene un puntaje mayor a 95 puntos. 
</t>
    </r>
    <r>
      <rPr>
        <b/>
        <sz val="14"/>
        <rFont val="Calibri"/>
        <family val="2"/>
        <scheme val="minor"/>
      </rPr>
      <t>1. ¿Existe un responsable asignado a la ejecución del control?</t>
    </r>
    <r>
      <rPr>
        <sz val="14"/>
        <rFont val="Calibri"/>
        <family val="2"/>
        <scheme val="minor"/>
      </rPr>
      <t xml:space="preserve"> Si, El responsable es el líder operativo del proceso.
</t>
    </r>
    <r>
      <rPr>
        <b/>
        <sz val="14"/>
        <rFont val="Calibri"/>
        <family val="2"/>
        <scheme val="minor"/>
      </rPr>
      <t>2. ¿El responsable tiene la autoridad y adecuada segregación de funciones en la ejecución del control?</t>
    </r>
    <r>
      <rPr>
        <sz val="14"/>
        <rFont val="Calibri"/>
        <family val="2"/>
        <scheme val="minor"/>
      </rPr>
      <t xml:space="preserve"> Si, el líder operativo tiene la autoridad y adecuada segregación de funciones. 
</t>
    </r>
    <r>
      <rPr>
        <b/>
        <sz val="14"/>
        <rFont val="Calibri"/>
        <family val="2"/>
        <scheme val="minor"/>
      </rPr>
      <t>3. ¿La oportunidad en que se ejecuta el control ayuda a prevenir la mitigación del riesgo o a detectar la materialización del riesgo de manera oportuna?</t>
    </r>
    <r>
      <rPr>
        <sz val="14"/>
        <rFont val="Calibri"/>
        <family val="2"/>
        <scheme val="minor"/>
      </rPr>
      <t xml:space="preserve"> El control se ejecuta de manera oportuna "se verifica los tiempos de entrega de los resultados".
</t>
    </r>
    <r>
      <rPr>
        <b/>
        <sz val="14"/>
        <rFont val="Calibri"/>
        <family val="2"/>
        <scheme val="minor"/>
      </rPr>
      <t>4. ¿Las actividades que se desarrollan en el control realmente buscan por si sola prevenir o detectar las causas que pueden dar origen al riesgo, ejemplo Verificar, Validar Cotejar, Comparar, Revisar, etc.?</t>
    </r>
    <r>
      <rPr>
        <sz val="14"/>
        <rFont val="Calibri"/>
        <family val="2"/>
        <scheme val="minor"/>
      </rPr>
      <t xml:space="preserve"> Si, se verifica que los tiempos de entrega de los informe de acuerdo a lo establecido. 
</t>
    </r>
    <r>
      <rPr>
        <b/>
        <sz val="14"/>
        <rFont val="Calibri"/>
        <family val="2"/>
        <scheme val="minor"/>
      </rPr>
      <t>5. ¿La fuente de información que se utiliza en el desarrollo del control es información confiable que permita mitigar el riesgo?</t>
    </r>
    <r>
      <rPr>
        <sz val="14"/>
        <rFont val="Calibri"/>
        <family val="2"/>
        <scheme val="minor"/>
      </rPr>
      <t xml:space="preserve"> Si, la fuente de información viene directamente con las ordenes de trabajo originales.
</t>
    </r>
    <r>
      <rPr>
        <b/>
        <sz val="14"/>
        <rFont val="Calibri"/>
        <family val="2"/>
        <scheme val="minor"/>
      </rPr>
      <t>6. ¿Las observaciones, desviaciones o diferencias identificadas como resultados de la ejecución del control son investigadas y resueltas de manera oportuna?</t>
    </r>
    <r>
      <rPr>
        <sz val="14"/>
        <rFont val="Calibri"/>
        <family val="2"/>
        <scheme val="minor"/>
      </rPr>
      <t xml:space="preserve"> Si, se realiza verificación de la entrega de resultados y si se encuentra una desviación se identifica si da lugar a un trabajo no conforme si si implementa el procedimiento de trabajo no conforme. En este periodo no se presentaron desviaciones en este control.
</t>
    </r>
    <r>
      <rPr>
        <b/>
        <sz val="14"/>
        <rFont val="Calibri"/>
        <family val="2"/>
        <scheme val="minor"/>
      </rPr>
      <t>7. ¿Se deja evidencia o rastro de la ejecución del control, que permita a cualquier tercero con la evidencia, llegar a la misma conclusión?</t>
    </r>
    <r>
      <rPr>
        <sz val="14"/>
        <rFont val="Calibri"/>
        <family val="2"/>
        <scheme val="minor"/>
      </rPr>
      <t xml:space="preserve"> Si, se cuentan con los soportes de la revisión de la entrega de resultados, como evidencia de la ejecución del control.</t>
    </r>
  </si>
  <si>
    <r>
      <rPr>
        <b/>
        <sz val="14"/>
        <rFont val="Calibri"/>
        <family val="2"/>
        <scheme val="minor"/>
      </rPr>
      <t xml:space="preserve">Diseño de Control: </t>
    </r>
    <r>
      <rPr>
        <sz val="14"/>
        <rFont val="Calibri"/>
        <family val="2"/>
        <scheme val="minor"/>
      </rPr>
      <t xml:space="preserve">
El control cumple con todas las variables establecidas en la política de la administración del riesgos  de la Unidad 
</t>
    </r>
    <r>
      <rPr>
        <b/>
        <sz val="14"/>
        <rFont val="Calibri"/>
        <family val="2"/>
        <scheme val="minor"/>
      </rPr>
      <t xml:space="preserve">Evaluación: </t>
    </r>
    <r>
      <rPr>
        <sz val="14"/>
        <rFont val="Calibri"/>
        <family val="2"/>
        <scheme val="minor"/>
      </rPr>
      <t xml:space="preserve">
La evaluación de los criterios es completa
</t>
    </r>
    <r>
      <rPr>
        <b/>
        <sz val="14"/>
        <rFont val="Calibri"/>
        <family val="2"/>
        <scheme val="minor"/>
      </rPr>
      <t>Ejecución de control:</t>
    </r>
    <r>
      <rPr>
        <sz val="14"/>
        <rFont val="Calibri"/>
        <family val="2"/>
        <scheme val="minor"/>
      </rPr>
      <t xml:space="preserve">
Se evidencian correos electrónicos con las ordenes de trabajo y control y seguimiento de servicios especiales</t>
    </r>
  </si>
  <si>
    <t>3. Modificar  los resultados y/o los tiempos de entrega de informes de ensayos a cambio de beneficio a nombre propio o de terceros, con el fin agilizar, retrasar la entrega de informes o hacer que los materiales cumplan especificaciones técnicas.</t>
  </si>
  <si>
    <t xml:space="preserve">Corrupción </t>
  </si>
  <si>
    <r>
      <t>11</t>
    </r>
    <r>
      <rPr>
        <b/>
        <sz val="14"/>
        <rFont val="Calibri"/>
        <family val="2"/>
        <scheme val="minor"/>
      </rPr>
      <t xml:space="preserve">. Cada vez </t>
    </r>
    <r>
      <rPr>
        <sz val="14"/>
        <rFont val="Calibri"/>
        <family val="2"/>
        <scheme val="minor"/>
      </rPr>
      <t xml:space="preserve">que se genera una solicitud de servicio, </t>
    </r>
    <r>
      <rPr>
        <b/>
        <sz val="14"/>
        <rFont val="Calibri"/>
        <family val="2"/>
        <scheme val="minor"/>
      </rPr>
      <t>el auxiliar administrativo verifica</t>
    </r>
    <r>
      <rPr>
        <sz val="14"/>
        <rFont val="Calibri"/>
        <family val="2"/>
        <scheme val="minor"/>
      </rPr>
      <t xml:space="preserve"> que exista un documento (acuerdo de servicio, orden de trabajo, acta o correo) entre las partes (cliente interno y laboratorio) en donde se establezcan los tiempos de entrega de resultados. 
</t>
    </r>
    <r>
      <rPr>
        <b/>
        <sz val="14"/>
        <rFont val="Calibri"/>
        <family val="2"/>
        <scheme val="minor"/>
      </rPr>
      <t xml:space="preserve">Si  hay solicitudes de servicios en donde no </t>
    </r>
    <r>
      <rPr>
        <sz val="14"/>
        <rFont val="Calibri"/>
        <family val="2"/>
        <scheme val="minor"/>
      </rPr>
      <t>se especifique los tiempos de entrega, el servicio no se prestara hasta que el documento cuente con el requisito anteriormente mencionado.</t>
    </r>
  </si>
  <si>
    <r>
      <t xml:space="preserve">Si, el control cumple con las preguntas y obtiene un puntaje mayor a 95 puntos. 
</t>
    </r>
    <r>
      <rPr>
        <b/>
        <sz val="14"/>
        <rFont val="Calibri"/>
        <family val="2"/>
        <scheme val="minor"/>
      </rPr>
      <t>1. ¿Existe un responsable asignado a la ejecución del control?</t>
    </r>
    <r>
      <rPr>
        <sz val="14"/>
        <rFont val="Calibri"/>
        <family val="2"/>
        <scheme val="minor"/>
      </rPr>
      <t xml:space="preserve"> Si, El responsable es el líder operativo del proceso.
</t>
    </r>
    <r>
      <rPr>
        <b/>
        <sz val="14"/>
        <rFont val="Calibri"/>
        <family val="2"/>
        <scheme val="minor"/>
      </rPr>
      <t>2. ¿El responsable tiene la autoridad y adecuada segregación de funciones en la ejecución del control?</t>
    </r>
    <r>
      <rPr>
        <sz val="14"/>
        <rFont val="Calibri"/>
        <family val="2"/>
        <scheme val="minor"/>
      </rPr>
      <t xml:space="preserve"> Si, el líder operativo tiene la autoridad y adecuada segregación de funciones. 
</t>
    </r>
    <r>
      <rPr>
        <b/>
        <sz val="14"/>
        <rFont val="Calibri"/>
        <family val="2"/>
        <scheme val="minor"/>
      </rPr>
      <t>3. ¿La oportunidad en que se ejecuta el control ayuda a prevenir la mitigación del riesgo o a detectar la materialización del riesgo de manera oportuna?</t>
    </r>
    <r>
      <rPr>
        <sz val="14"/>
        <rFont val="Calibri"/>
        <family val="2"/>
        <scheme val="minor"/>
      </rPr>
      <t xml:space="preserve"> El control se ejecuta de manera oportuna "se verifica los tiempos de entrega de los resultados".
</t>
    </r>
    <r>
      <rPr>
        <b/>
        <sz val="14"/>
        <rFont val="Calibri"/>
        <family val="2"/>
        <scheme val="minor"/>
      </rPr>
      <t>4. ¿Las actividades que se desarrollan en el control realmente buscan por si sola prevenir o detectar las causas que pueden dar origen al riesgo, ejemplo Verificar, Validar Cotejar, Comparar, Revisar, etc.?</t>
    </r>
    <r>
      <rPr>
        <sz val="14"/>
        <rFont val="Calibri"/>
        <family val="2"/>
        <scheme val="minor"/>
      </rPr>
      <t xml:space="preserve"> Si, se </t>
    </r>
    <r>
      <rPr>
        <sz val="14"/>
        <color rgb="FF00B050"/>
        <rFont val="Calibri"/>
        <family val="2"/>
        <scheme val="minor"/>
      </rPr>
      <t>verifica</t>
    </r>
    <r>
      <rPr>
        <sz val="14"/>
        <rFont val="Calibri"/>
        <family val="2"/>
        <scheme val="minor"/>
      </rPr>
      <t xml:space="preserve"> que los tiempos de entrega de los informe de acuerdo a lo establecido. 
</t>
    </r>
    <r>
      <rPr>
        <b/>
        <sz val="14"/>
        <rFont val="Calibri"/>
        <family val="2"/>
        <scheme val="minor"/>
      </rPr>
      <t>5. ¿La fuente de información que se utiliza en el desarrollo del control es información confiable que permita mitigar el riesgo?</t>
    </r>
    <r>
      <rPr>
        <sz val="14"/>
        <rFont val="Calibri"/>
        <family val="2"/>
        <scheme val="minor"/>
      </rPr>
      <t xml:space="preserve"> Si, la fuente de información viene directamente con las </t>
    </r>
    <r>
      <rPr>
        <sz val="14"/>
        <color rgb="FF00B050"/>
        <rFont val="Calibri"/>
        <family val="2"/>
        <scheme val="minor"/>
      </rPr>
      <t>ordenes de trabajo</t>
    </r>
    <r>
      <rPr>
        <sz val="14"/>
        <rFont val="Calibri"/>
        <family val="2"/>
        <scheme val="minor"/>
      </rPr>
      <t xml:space="preserve"> originales.
</t>
    </r>
    <r>
      <rPr>
        <b/>
        <sz val="14"/>
        <rFont val="Calibri"/>
        <family val="2"/>
        <scheme val="minor"/>
      </rPr>
      <t>6. ¿Las observaciones, desviaciones o diferencias identificadas como resultados de la ejecución del control son investigadas y resueltas de manera oportuna?</t>
    </r>
    <r>
      <rPr>
        <sz val="14"/>
        <rFont val="Calibri"/>
        <family val="2"/>
        <scheme val="minor"/>
      </rPr>
      <t xml:space="preserve"> Si, se realiza verificación de la entrega de resultados y si se encuentra una desviación se identifica si da lugar a un trabajo no conforme si si implementa el procedimiento de trabajo no conforme. En este periodo no se presentaron desviaciones en este control.
</t>
    </r>
    <r>
      <rPr>
        <b/>
        <sz val="14"/>
        <rFont val="Calibri"/>
        <family val="2"/>
        <scheme val="minor"/>
      </rPr>
      <t>7. ¿Se deja evidencia o rastro de la ejecución del control, que permita a cualquier tercero con la evidencia, llegar a la misma conclusión?</t>
    </r>
    <r>
      <rPr>
        <sz val="14"/>
        <rFont val="Calibri"/>
        <family val="2"/>
        <scheme val="minor"/>
      </rPr>
      <t xml:space="preserve"> Si, se cuentan con los soportes de la </t>
    </r>
    <r>
      <rPr>
        <u/>
        <sz val="14"/>
        <rFont val="Calibri"/>
        <family val="2"/>
        <scheme val="minor"/>
      </rPr>
      <t>revisión de la entrega de resultados</t>
    </r>
    <r>
      <rPr>
        <sz val="14"/>
        <rFont val="Calibri"/>
        <family val="2"/>
        <scheme val="minor"/>
      </rPr>
      <t>, como evidencia de la ejecución del control.</t>
    </r>
  </si>
  <si>
    <r>
      <rPr>
        <b/>
        <sz val="14"/>
        <rFont val="Calibri"/>
        <family val="2"/>
        <scheme val="minor"/>
      </rPr>
      <t xml:space="preserve">Diseño de Control: </t>
    </r>
    <r>
      <rPr>
        <sz val="14"/>
        <rFont val="Calibri"/>
        <family val="2"/>
        <scheme val="minor"/>
      </rPr>
      <t xml:space="preserve">
Se recomienda mejorar la redacción del control en cuanto describir cual es la evidencia de la ejecución del control
</t>
    </r>
    <r>
      <rPr>
        <b/>
        <sz val="14"/>
        <rFont val="Calibri"/>
        <family val="2"/>
        <scheme val="minor"/>
      </rPr>
      <t xml:space="preserve">Evaluación: </t>
    </r>
    <r>
      <rPr>
        <sz val="14"/>
        <rFont val="Calibri"/>
        <family val="2"/>
        <scheme val="minor"/>
      </rPr>
      <t xml:space="preserve">
La evaluación de los criterios es completa, pero se recomienda revisar la respuesta 1 puesto que dentro del control no esta líder operativo del proceso como responsable del control
</t>
    </r>
    <r>
      <rPr>
        <b/>
        <sz val="14"/>
        <rFont val="Calibri"/>
        <family val="2"/>
        <scheme val="minor"/>
      </rPr>
      <t>Ejecución de control:</t>
    </r>
    <r>
      <rPr>
        <sz val="14"/>
        <rFont val="Calibri"/>
        <family val="2"/>
        <scheme val="minor"/>
      </rPr>
      <t xml:space="preserve">
Con los soporte allegados Control y seguimiento de servicios especiales no es clara como  verificaran que los documenos establezcan los tiempos de entrega de resultados. Adicional en la carpeta compartida se observa varias carpetas que se encuentran vacias</t>
    </r>
  </si>
  <si>
    <r>
      <t xml:space="preserve">12. </t>
    </r>
    <r>
      <rPr>
        <b/>
        <sz val="14"/>
        <rFont val="Calibri"/>
        <family val="2"/>
        <scheme val="minor"/>
      </rPr>
      <t>Cada vez</t>
    </r>
    <r>
      <rPr>
        <sz val="14"/>
        <rFont val="Calibri"/>
        <family val="2"/>
        <scheme val="minor"/>
      </rPr>
      <t xml:space="preserve"> que se emite un informe de ensayo, el </t>
    </r>
    <r>
      <rPr>
        <b/>
        <sz val="14"/>
        <rFont val="Calibri"/>
        <family val="2"/>
        <scheme val="minor"/>
      </rPr>
      <t>auxiliar administrativo</t>
    </r>
    <r>
      <rPr>
        <sz val="14"/>
        <rFont val="Calibri"/>
        <family val="2"/>
        <scheme val="minor"/>
      </rPr>
      <t xml:space="preserve">,  </t>
    </r>
    <r>
      <rPr>
        <b/>
        <sz val="14"/>
        <rFont val="Calibri"/>
        <family val="2"/>
        <scheme val="minor"/>
      </rPr>
      <t>valida</t>
    </r>
    <r>
      <rPr>
        <sz val="14"/>
        <rFont val="Calibri"/>
        <family val="2"/>
        <scheme val="minor"/>
      </rPr>
      <t xml:space="preserve"> por  medio  del formato  de control y  seguimiento de solicitudes  que  los tiempos  establecidos en la  solicitud de servicio se cumpla, </t>
    </r>
    <r>
      <rPr>
        <b/>
        <sz val="14"/>
        <rFont val="Calibri"/>
        <family val="2"/>
        <scheme val="minor"/>
      </rPr>
      <t xml:space="preserve">de encontrarse desviaciones </t>
    </r>
    <r>
      <rPr>
        <sz val="14"/>
        <rFont val="Calibri"/>
        <family val="2"/>
        <scheme val="minor"/>
      </rPr>
      <t>en los  tiempos se le comunica al cliente justificando las razones de dicho cambio.</t>
    </r>
  </si>
  <si>
    <t>Registros de control y seguimiento de los servicios prestados y los consolidados de ensayos mensuales</t>
  </si>
  <si>
    <r>
      <t xml:space="preserve">Si, el control cumple con las preguntas y obtiene un puntaje mayor a 95 puntos. 
</t>
    </r>
    <r>
      <rPr>
        <b/>
        <sz val="14"/>
        <rFont val="Calibri"/>
        <family val="2"/>
        <scheme val="minor"/>
      </rPr>
      <t>1. ¿Existe un responsable asignado a la ejecución del control?</t>
    </r>
    <r>
      <rPr>
        <sz val="14"/>
        <rFont val="Calibri"/>
        <family val="2"/>
        <scheme val="minor"/>
      </rPr>
      <t xml:space="preserve"> Si, El responsable es el auxiliar administrativo. 
</t>
    </r>
    <r>
      <rPr>
        <b/>
        <sz val="14"/>
        <rFont val="Calibri"/>
        <family val="2"/>
        <scheme val="minor"/>
      </rPr>
      <t>2. ¿El responsable tiene la autoridad y adecuada segregación de funciones en la ejecución del control?</t>
    </r>
    <r>
      <rPr>
        <sz val="14"/>
        <rFont val="Calibri"/>
        <family val="2"/>
        <scheme val="minor"/>
      </rPr>
      <t xml:space="preserve"> Si, El auxiliar administrativo tiene la autoridad y adecuada segregación de funciones. 
</t>
    </r>
    <r>
      <rPr>
        <b/>
        <sz val="14"/>
        <rFont val="Calibri"/>
        <family val="2"/>
        <scheme val="minor"/>
      </rPr>
      <t>3. ¿La oportunidad en que se ejecuta el control ayuda a prevenir la mitigación del riesgo o a detectar la materialización del riesgo de manera oportuna?</t>
    </r>
    <r>
      <rPr>
        <sz val="14"/>
        <rFont val="Calibri"/>
        <family val="2"/>
        <scheme val="minor"/>
      </rPr>
      <t xml:space="preserve"> El control se ejecuta de manera oportuna "de tal manera que se cuenta con los registros del control y seguimiento de los tiempos de entrega de los informes de ensayo de acuerdo a lo estupulado con el cliente".
</t>
    </r>
    <r>
      <rPr>
        <b/>
        <sz val="14"/>
        <rFont val="Calibri"/>
        <family val="2"/>
        <scheme val="minor"/>
      </rPr>
      <t>4. ¿Las actividades que se desarrollan en el control realmente buscan por si sola prevenir o detectar las causas que pueden dar origen al riesgo, ejemplo Verificar, Validar Cotejar, Comparar, Revisar, etc.?</t>
    </r>
    <r>
      <rPr>
        <sz val="14"/>
        <rFont val="Calibri"/>
        <family val="2"/>
        <scheme val="minor"/>
      </rPr>
      <t xml:space="preserve"> Si, se revisa que se cuente con los registros de control y seguimiento de las entregas de los informes de ensayo. 
</t>
    </r>
    <r>
      <rPr>
        <b/>
        <sz val="14"/>
        <rFont val="Calibri"/>
        <family val="2"/>
        <scheme val="minor"/>
      </rPr>
      <t>5. ¿La fuente de información que se utiliza en el desarrollo del control es información confiable que permita mitigar el riesgo?</t>
    </r>
    <r>
      <rPr>
        <sz val="14"/>
        <rFont val="Calibri"/>
        <family val="2"/>
        <scheme val="minor"/>
      </rPr>
      <t xml:space="preserve"> Si, la fuente de información viene directamente de quien envia los informes de ensayo.
</t>
    </r>
    <r>
      <rPr>
        <b/>
        <sz val="14"/>
        <rFont val="Calibri"/>
        <family val="2"/>
        <scheme val="minor"/>
      </rPr>
      <t>6. ¿Las observaciones, desviaciones o diferencias identificadas como resultados de la ejecución del control son investigadas y resueltas de manera oportuna?</t>
    </r>
    <r>
      <rPr>
        <sz val="14"/>
        <rFont val="Calibri"/>
        <family val="2"/>
        <scheme val="minor"/>
      </rPr>
      <t xml:space="preserve"> Si, se realiza la verificación de la entrega de los informes de acuerdo con lo estupulado con el cliente. En este periodo no se presentaron desviaciones en este control.
</t>
    </r>
    <r>
      <rPr>
        <b/>
        <sz val="14"/>
        <rFont val="Calibri"/>
        <family val="2"/>
        <scheme val="minor"/>
      </rPr>
      <t>7. ¿Se deja evidencia o rastro de la ejecución del control, que permita a cualquier tercero con la evidencia, llegar a la misma conclusión?</t>
    </r>
    <r>
      <rPr>
        <sz val="14"/>
        <rFont val="Calibri"/>
        <family val="2"/>
        <scheme val="minor"/>
      </rPr>
      <t xml:space="preserve"> Si, se cuentan con los soportes de </t>
    </r>
    <r>
      <rPr>
        <u/>
        <sz val="14"/>
        <rFont val="Calibri"/>
        <family val="2"/>
        <scheme val="minor"/>
      </rPr>
      <t>control y seguimiento de las entregas</t>
    </r>
    <r>
      <rPr>
        <sz val="14"/>
        <rFont val="Calibri"/>
        <family val="2"/>
        <scheme val="minor"/>
      </rPr>
      <t xml:space="preserve"> de los informes de acuerdo al tiempo estipualado por los clientes internos.</t>
    </r>
  </si>
  <si>
    <r>
      <rPr>
        <b/>
        <sz val="14"/>
        <rFont val="Calibri"/>
        <family val="2"/>
        <scheme val="minor"/>
      </rPr>
      <t xml:space="preserve">Diseño de Control: </t>
    </r>
    <r>
      <rPr>
        <sz val="14"/>
        <rFont val="Calibri"/>
        <family val="2"/>
        <scheme val="minor"/>
      </rPr>
      <t xml:space="preserve">
Se recomienda mejorar la redacción del control en cuanto describir cual es la evidencia de la ejecución del control
</t>
    </r>
    <r>
      <rPr>
        <b/>
        <sz val="14"/>
        <rFont val="Calibri"/>
        <family val="2"/>
        <scheme val="minor"/>
      </rPr>
      <t xml:space="preserve">Evaluación: </t>
    </r>
    <r>
      <rPr>
        <sz val="14"/>
        <rFont val="Calibri"/>
        <family val="2"/>
        <scheme val="minor"/>
      </rPr>
      <t xml:space="preserve">
La evaluación de los criterios es completa, pero se recomienda revisar la respuesta 1 puesto que dentro del control no esta líder operativo del proceso como responsable del control
</t>
    </r>
    <r>
      <rPr>
        <b/>
        <sz val="14"/>
        <rFont val="Calibri"/>
        <family val="2"/>
        <scheme val="minor"/>
      </rPr>
      <t>Ejecución de control:</t>
    </r>
    <r>
      <rPr>
        <sz val="14"/>
        <rFont val="Calibri"/>
        <family val="2"/>
        <scheme val="minor"/>
      </rPr>
      <t xml:space="preserve">
No se pudo evidenciar la ejecución porque al ingresar a la carpeta compartida en del SHAREPOINT  esta se encuentra vacia</t>
    </r>
  </si>
  <si>
    <t xml:space="preserve">4. Que se pierda o modifique información de los registros de datos primarios y/o  los informes de ensayo
</t>
  </si>
  <si>
    <t>Seguridad de la información</t>
  </si>
  <si>
    <r>
      <t>13.</t>
    </r>
    <r>
      <rPr>
        <b/>
        <sz val="14"/>
        <rFont val="Calibri"/>
        <family val="2"/>
        <scheme val="minor"/>
      </rPr>
      <t xml:space="preserve"> El líder de acreditación, mensualmente revisa</t>
    </r>
    <r>
      <rPr>
        <sz val="14"/>
        <rFont val="Calibri"/>
        <family val="2"/>
        <scheme val="minor"/>
      </rPr>
      <t xml:space="preserve"> que se halla generado una copia digital de los registros de toma de datos en el repositorio, con el fin de guardar una copia digital de este. En el  caso de no encontrar el archivo digitalizado, se solicita la digitalización de inmediato.</t>
    </r>
  </si>
  <si>
    <t>Registros de toma de datos digitalizados en pdf</t>
  </si>
  <si>
    <r>
      <t xml:space="preserve">Si, el control cumple con las preguntas y obtiene un puntaje mayor a 95 puntos. 
</t>
    </r>
    <r>
      <rPr>
        <b/>
        <sz val="14"/>
        <rFont val="Calibri"/>
        <family val="2"/>
        <scheme val="minor"/>
      </rPr>
      <t>1. ¿Existe un responsable asignado a la ejecución del control?</t>
    </r>
    <r>
      <rPr>
        <sz val="14"/>
        <rFont val="Calibri"/>
        <family val="2"/>
        <scheme val="minor"/>
      </rPr>
      <t xml:space="preserve"> Si, El responsable es el lider de acreditación. 
</t>
    </r>
    <r>
      <rPr>
        <b/>
        <sz val="14"/>
        <rFont val="Calibri"/>
        <family val="2"/>
        <scheme val="minor"/>
      </rPr>
      <t>2. ¿El responsable tiene la autoridad y adecuada segregación de funciones en la ejecución del control?</t>
    </r>
    <r>
      <rPr>
        <sz val="14"/>
        <rFont val="Calibri"/>
        <family val="2"/>
        <scheme val="minor"/>
      </rPr>
      <t xml:space="preserve"> Si, El alider de acreditación tiene la autoridad y adecuada segregación de funciones. 
</t>
    </r>
    <r>
      <rPr>
        <b/>
        <sz val="14"/>
        <rFont val="Calibri"/>
        <family val="2"/>
        <scheme val="minor"/>
      </rPr>
      <t>3. ¿La oportunidad en que se ejecuta el control ayuda a prevenir la mitigación del riesgo o a detectar la materialización del riesgo de manera oportuna?</t>
    </r>
    <r>
      <rPr>
        <sz val="14"/>
        <rFont val="Calibri"/>
        <family val="2"/>
        <scheme val="minor"/>
      </rPr>
      <t xml:space="preserve"> El control se ejecuta de manera oportuna "de tal manera que se cuenta con los registros de toma de datos scaneados en pdf".
</t>
    </r>
    <r>
      <rPr>
        <b/>
        <sz val="14"/>
        <rFont val="Calibri"/>
        <family val="2"/>
        <scheme val="minor"/>
      </rPr>
      <t>4. ¿Las actividades que se desarrollan en el control realmente buscan por si sola prevenir o detectar las causas que pueden dar origen al riesgo, ejemplo Verificar, Validar Cotejar, Comparar, Revisar, etc.?</t>
    </r>
    <r>
      <rPr>
        <sz val="14"/>
        <rFont val="Calibri"/>
        <family val="2"/>
        <scheme val="minor"/>
      </rPr>
      <t xml:space="preserve"> Si, se revisa que se cuente con los registros de toma de datos de los ensayos de manera digital. 
</t>
    </r>
    <r>
      <rPr>
        <b/>
        <sz val="14"/>
        <rFont val="Calibri"/>
        <family val="2"/>
        <scheme val="minor"/>
      </rPr>
      <t>5. ¿La fuente de información que se utiliza en el desarrollo del control es información confiable que permita mitigar el riesgo?</t>
    </r>
    <r>
      <rPr>
        <sz val="14"/>
        <rFont val="Calibri"/>
        <family val="2"/>
        <scheme val="minor"/>
      </rPr>
      <t xml:space="preserve"> Si, la fuente de información viene directamente de los formatos d etoma de datos.
</t>
    </r>
    <r>
      <rPr>
        <b/>
        <sz val="14"/>
        <rFont val="Calibri"/>
        <family val="2"/>
        <scheme val="minor"/>
      </rPr>
      <t>6. ¿Las observaciones, desviaciones o diferencias identificadas como resultados de la ejecución del control son investigadas y resueltas de manera oportuna?</t>
    </r>
    <r>
      <rPr>
        <sz val="14"/>
        <rFont val="Calibri"/>
        <family val="2"/>
        <scheme val="minor"/>
      </rPr>
      <t xml:space="preserve"> Si, se realiza la revision que se cuente con los registros de toma de datos en pdf si, no se cuenta con el archivo de un registro se digitaliza de inmediato y se verifica que se encuentren digitalizados todos los registros de ese mes. En este periodo no se presentaron desviaciones en este control.
</t>
    </r>
    <r>
      <rPr>
        <b/>
        <sz val="14"/>
        <rFont val="Calibri"/>
        <family val="2"/>
        <scheme val="minor"/>
      </rPr>
      <t>7. ¿Se deja evidencia o rastro de la ejecución del control, que permita a cualquier tercero con la evidencia, llegar a la misma conclusión?</t>
    </r>
    <r>
      <rPr>
        <sz val="14"/>
        <rFont val="Calibri"/>
        <family val="2"/>
        <scheme val="minor"/>
      </rPr>
      <t xml:space="preserve"> Si, se cuentan con los soportes de toma de datos de manera digital, como evidencia de la ejecución del control.</t>
    </r>
  </si>
  <si>
    <r>
      <rPr>
        <b/>
        <sz val="14"/>
        <rFont val="Calibri"/>
        <family val="2"/>
        <scheme val="minor"/>
      </rPr>
      <t xml:space="preserve">Diseño de Control: </t>
    </r>
    <r>
      <rPr>
        <sz val="14"/>
        <rFont val="Calibri"/>
        <family val="2"/>
        <scheme val="minor"/>
      </rPr>
      <t xml:space="preserve">
El control cumple con todas las variables establecidas en la política de la administración del riesgos  de la Unidad 
</t>
    </r>
    <r>
      <rPr>
        <b/>
        <sz val="14"/>
        <rFont val="Calibri"/>
        <family val="2"/>
        <scheme val="minor"/>
      </rPr>
      <t xml:space="preserve">Evaluación: </t>
    </r>
    <r>
      <rPr>
        <sz val="14"/>
        <rFont val="Calibri"/>
        <family val="2"/>
        <scheme val="minor"/>
      </rPr>
      <t xml:space="preserve">
La evaluación de los criterios es completa
</t>
    </r>
    <r>
      <rPr>
        <b/>
        <sz val="14"/>
        <rFont val="Calibri"/>
        <family val="2"/>
        <scheme val="minor"/>
      </rPr>
      <t>Ejecución de control:</t>
    </r>
    <r>
      <rPr>
        <sz val="14"/>
        <rFont val="Calibri"/>
        <family val="2"/>
        <scheme val="minor"/>
      </rPr>
      <t xml:space="preserve">
Se evidencian los registros de toma de datos de enero, febrero, marzo y abril</t>
    </r>
  </si>
  <si>
    <r>
      <t>14.</t>
    </r>
    <r>
      <rPr>
        <b/>
        <sz val="14"/>
        <rFont val="Calibri"/>
        <family val="2"/>
        <scheme val="minor"/>
      </rPr>
      <t xml:space="preserve"> El líder de acreditación, trimestralmente verifica que los permisos asignados en el repositorio para modificar</t>
    </r>
    <r>
      <rPr>
        <sz val="14"/>
        <rFont val="Calibri"/>
        <family val="2"/>
        <scheme val="minor"/>
      </rPr>
      <t>, crear y visualizar los documentos del laboratorio estén de acuerdo al rol desempeñado por cada persona, deja como evidencia un acta de reunión. Si se encuentra alguna diferencia en los permisos se pone una mesa de ayuda para solicitar  la modificación.</t>
    </r>
  </si>
  <si>
    <t>Acta de reunión de la verificación de los permisos para cada rol</t>
  </si>
  <si>
    <r>
      <t xml:space="preserve">Si, el control cumple con las preguntas y obtiene un puntaje mayor a 95 puntos. 
</t>
    </r>
    <r>
      <rPr>
        <b/>
        <sz val="14"/>
        <rFont val="Calibri"/>
        <family val="2"/>
        <scheme val="minor"/>
      </rPr>
      <t>1. ¿Existe un responsable asignado a la ejecución del control?</t>
    </r>
    <r>
      <rPr>
        <sz val="14"/>
        <rFont val="Calibri"/>
        <family val="2"/>
        <scheme val="minor"/>
      </rPr>
      <t xml:space="preserve"> Si, El líder de acreditación
</t>
    </r>
    <r>
      <rPr>
        <b/>
        <sz val="14"/>
        <rFont val="Calibri"/>
        <family val="2"/>
        <scheme val="minor"/>
      </rPr>
      <t>2. ¿El responsable tiene la autoridad y adecuada segregación de funciones en la ejecución del control?</t>
    </r>
    <r>
      <rPr>
        <sz val="14"/>
        <rFont val="Calibri"/>
        <family val="2"/>
        <scheme val="minor"/>
      </rPr>
      <t xml:space="preserve"> Si, El líder de acreditación tiene la autoridad y adecuada segregación de funciones para la ejecución del control. 
</t>
    </r>
    <r>
      <rPr>
        <b/>
        <sz val="14"/>
        <rFont val="Calibri"/>
        <family val="2"/>
        <scheme val="minor"/>
      </rPr>
      <t>3. ¿La oportunidad en que se ejecuta el control ayuda a prevenir la mitigación del riesgo o a detectar la materialización del riesgo de manera oportuna?</t>
    </r>
    <r>
      <rPr>
        <sz val="14"/>
        <rFont val="Calibri"/>
        <family val="2"/>
        <scheme val="minor"/>
      </rPr>
      <t xml:space="preserve"> El control se ejecuta de manera oportuna "De tal manera que se tiene permisos en las carpetas de acuerdo al rol desempeñado por el personal del laboratorio".
</t>
    </r>
    <r>
      <rPr>
        <b/>
        <sz val="14"/>
        <rFont val="Calibri"/>
        <family val="2"/>
        <scheme val="minor"/>
      </rPr>
      <t>4. ¿Las actividades que se desarrollan en el control realmente buscan por si sola prevenir o detectar las causas que pueden dar origen al riesgo, ejemplo Verificar, Validar Cotejar, Comparar, Revisar, etc.?</t>
    </r>
    <r>
      <rPr>
        <sz val="14"/>
        <rFont val="Calibri"/>
        <family val="2"/>
        <scheme val="minor"/>
      </rPr>
      <t xml:space="preserve"> Si, se verifica el se cuenten con los permisos para las carpetas de acuerdo al rol desempeñado. 
</t>
    </r>
    <r>
      <rPr>
        <b/>
        <sz val="14"/>
        <rFont val="Calibri"/>
        <family val="2"/>
        <scheme val="minor"/>
      </rPr>
      <t>5. ¿La fuente de información que se utiliza en el desarrollo del control es información confiable que permita mitigar el riesgo?</t>
    </r>
    <r>
      <rPr>
        <sz val="14"/>
        <rFont val="Calibri"/>
        <family val="2"/>
        <scheme val="minor"/>
      </rPr>
      <t xml:space="preserve"> Si, la fuente de información viene directamente de los responsables de la misma.
</t>
    </r>
    <r>
      <rPr>
        <b/>
        <sz val="14"/>
        <rFont val="Calibri"/>
        <family val="2"/>
        <scheme val="minor"/>
      </rPr>
      <t>6. ¿Las observaciones, desviaciones o diferencias identificadas como resultados de la ejecución del control son investigadas y resueltas de manera oportuna?</t>
    </r>
    <r>
      <rPr>
        <sz val="14"/>
        <rFont val="Calibri"/>
        <family val="2"/>
        <scheme val="minor"/>
      </rPr>
      <t xml:space="preserve"> Si, se verifica el se cuenten con los permisos para las carpetas de acuerdo al rol desempeñado y si  se encuentra alguna diferencia se pone una mesa de ayuda para  la modificación de los permisos y se verifica los permisos de todo el personal de la carpeta compartida. En este periodo no se presentaron desviaciones en este control.
</t>
    </r>
    <r>
      <rPr>
        <b/>
        <sz val="14"/>
        <rFont val="Calibri"/>
        <family val="2"/>
        <scheme val="minor"/>
      </rPr>
      <t>7. ¿Se deja evidencia o rastro de la ejecución del control, que permita a cualquier tercero con la evidencia, llegar a la misma conclusión?</t>
    </r>
    <r>
      <rPr>
        <sz val="14"/>
        <rFont val="Calibri"/>
        <family val="2"/>
        <scheme val="minor"/>
      </rPr>
      <t xml:space="preserve"> Si, se cuentan con el acta de verificacion de los permisos de acuerdo a los roles, como evidencia de la ejecución del control.</t>
    </r>
  </si>
  <si>
    <r>
      <rPr>
        <b/>
        <sz val="14"/>
        <rFont val="Calibri"/>
        <family val="2"/>
        <scheme val="minor"/>
      </rPr>
      <t xml:space="preserve">Diseño de Control: </t>
    </r>
    <r>
      <rPr>
        <sz val="14"/>
        <rFont val="Calibri"/>
        <family val="2"/>
        <scheme val="minor"/>
      </rPr>
      <t xml:space="preserve">
El control cumple con todas las variables establecidas en la política de la administración del riesgos  de la Unidad 
</t>
    </r>
    <r>
      <rPr>
        <b/>
        <sz val="14"/>
        <rFont val="Calibri"/>
        <family val="2"/>
        <scheme val="minor"/>
      </rPr>
      <t xml:space="preserve">Evaluación: </t>
    </r>
    <r>
      <rPr>
        <sz val="14"/>
        <rFont val="Calibri"/>
        <family val="2"/>
        <scheme val="minor"/>
      </rPr>
      <t xml:space="preserve">
La evaluación de los criterios es completa
</t>
    </r>
    <r>
      <rPr>
        <b/>
        <sz val="14"/>
        <rFont val="Calibri"/>
        <family val="2"/>
        <scheme val="minor"/>
      </rPr>
      <t>Ejecución de control:</t>
    </r>
    <r>
      <rPr>
        <sz val="14"/>
        <rFont val="Calibri"/>
        <family val="2"/>
        <scheme val="minor"/>
      </rPr>
      <t xml:space="preserve">
Se evidencian acta del mes de marzo</t>
    </r>
  </si>
  <si>
    <t>N° RIESGO</t>
  </si>
  <si>
    <t>ZONA DE RIESGO RESIDUAL</t>
  </si>
  <si>
    <t>ACTIVIDAD DEL CONTROL</t>
  </si>
  <si>
    <t>¿ESTA INCORPORADA EN EL PLAN DE ACCIÓN DEL PROCESO?</t>
  </si>
  <si>
    <t>RESPONSABLE (Nombre/
Dependencia)</t>
  </si>
  <si>
    <t xml:space="preserve">TIEMPO DE LA ACTIVIDAD  </t>
  </si>
  <si>
    <t xml:space="preserve">% DE CUMPLIMIENTO DEL PLAN A LA FECHA </t>
  </si>
  <si>
    <t xml:space="preserve">INDICADOR </t>
  </si>
  <si>
    <t>INDIQUE LAS EVIDENCIAS QUE  DEMUESTRAN LAS ACCIONES DE CONTROL</t>
  </si>
  <si>
    <t>Riesgo moderado</t>
  </si>
  <si>
    <t>Líder operativo del proceso y contratista 
Subdirección técnica de producción e intervención</t>
  </si>
  <si>
    <t>06 meses</t>
  </si>
  <si>
    <t>Verificación del cumplimiento de la precision en los formatos de informe de ensayo:
1. Materia organica formato GLAB-FM-002.
2. Equivalente de arena GLAB-FM-006.
3. Gravedad especifica Bulk GLAB-FM-170.</t>
  </si>
  <si>
    <t>ok</t>
  </si>
  <si>
    <t>Líder operativo del proceso y contratista
Subdirección técnica de producción e intervención</t>
  </si>
  <si>
    <t>03 meses</t>
  </si>
  <si>
    <t>Firman de los compromisos de confidencialidad de los contratos de OPS del laboratorio.</t>
  </si>
  <si>
    <t>se evidencio el cumplimiento de la actividad</t>
  </si>
  <si>
    <t>¿Qué dificultades como lideres de proceso han presentado respecto a la ejecución de los controles y actividades de control que han propuesto?</t>
  </si>
  <si>
    <t xml:space="preserve">PREGUNTAS </t>
  </si>
  <si>
    <t>1. ¿Existen nuevos eventos, actores o elementos en el contexto estratégico del proceso?  SI______ NO __x____ ¿Cuáles?</t>
  </si>
  <si>
    <t>2. ¿Existen nuevos riesgos potenciales ? SI______ NO ___x___ ¿Cuáles?</t>
  </si>
  <si>
    <t>3. ¿Se realizaron cambios en el Mapa de Riesgos del Proceso? SI______ NO __x____ ¿Cuáles?</t>
  </si>
  <si>
    <t xml:space="preserve">4. ¿Se ha materializado alguno de los riesgos del mapa de riesgos? SI______ NO __x____ </t>
  </si>
  <si>
    <t>Elaborado por:</t>
  </si>
  <si>
    <t>NOMBRE</t>
  </si>
  <si>
    <t>FIRMA</t>
  </si>
  <si>
    <t>WILLINTONG CONTRERAS CAMACHO</t>
  </si>
  <si>
    <t>MERCY RIVERA FONSECA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</si>
</sst>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 #,##0.00_);_(* \(#,##0.00\);_(* &quot;-&quot;??_);_(@_)"/>
    <numFmt numFmtId="165" formatCode="_(* #,##0_);_(* \(#,##0\);_(* &quot;-&quot;??_);_(@_)"/>
  </numFmts>
  <fonts count="64" x14ac:knownFonts="1">
    <font>
      <sz val="11"/>
      <color theme="1"/>
      <name val="Calibri"/>
      <family val="2"/>
      <scheme val="minor"/>
    </font>
    <font>
      <b/>
      <sz val="11"/>
      <color theme="1"/>
      <name val="Calibri"/>
      <family val="2"/>
      <scheme val="minor"/>
    </font>
    <font>
      <b/>
      <sz val="12"/>
      <color theme="1"/>
      <name val="Calibri"/>
      <family val="2"/>
      <scheme val="minor"/>
    </font>
    <font>
      <b/>
      <sz val="11"/>
      <name val="Calibri"/>
      <family val="2"/>
      <scheme val="minor"/>
    </font>
    <font>
      <b/>
      <sz val="10"/>
      <color theme="1"/>
      <name val="Calibri"/>
      <family val="2"/>
      <scheme val="minor"/>
    </font>
    <font>
      <sz val="9"/>
      <color theme="1"/>
      <name val="Calibri"/>
      <family val="2"/>
      <scheme val="minor"/>
    </font>
    <font>
      <sz val="9"/>
      <name val="Calibri"/>
      <family val="2"/>
      <scheme val="minor"/>
    </font>
    <font>
      <sz val="11"/>
      <color theme="1"/>
      <name val="Calibri"/>
      <family val="2"/>
      <scheme val="minor"/>
    </font>
    <font>
      <b/>
      <sz val="14"/>
      <color theme="1"/>
      <name val="Arial"/>
      <family val="2"/>
    </font>
    <font>
      <b/>
      <sz val="11"/>
      <color rgb="FF7030A0"/>
      <name val="Calibri"/>
      <family val="2"/>
      <scheme val="minor"/>
    </font>
    <font>
      <b/>
      <sz val="11"/>
      <color theme="5" tint="-0.499984740745262"/>
      <name val="Calibri"/>
      <family val="2"/>
      <scheme val="minor"/>
    </font>
    <font>
      <b/>
      <sz val="11"/>
      <color theme="1"/>
      <name val="Arial"/>
      <family val="2"/>
    </font>
    <font>
      <sz val="11"/>
      <color theme="1"/>
      <name val="Arial"/>
      <family val="2"/>
    </font>
    <font>
      <b/>
      <sz val="12"/>
      <color theme="1"/>
      <name val="Arial"/>
      <family val="2"/>
    </font>
    <font>
      <sz val="11"/>
      <name val="Arial"/>
      <family val="2"/>
    </font>
    <font>
      <sz val="12"/>
      <color theme="1"/>
      <name val="Arial"/>
      <family val="2"/>
    </font>
    <font>
      <sz val="10"/>
      <name val="Arial"/>
      <family val="2"/>
    </font>
    <font>
      <sz val="11"/>
      <color rgb="FF7030A0"/>
      <name val="Arial"/>
      <family val="2"/>
    </font>
    <font>
      <b/>
      <sz val="16"/>
      <color theme="1"/>
      <name val="Arial"/>
      <family val="2"/>
    </font>
    <font>
      <b/>
      <sz val="10"/>
      <name val="Arial"/>
      <family val="2"/>
    </font>
    <font>
      <b/>
      <sz val="11"/>
      <name val="Arial"/>
      <family val="2"/>
    </font>
    <font>
      <i/>
      <sz val="11"/>
      <name val="Arial"/>
      <family val="2"/>
    </font>
    <font>
      <b/>
      <sz val="12"/>
      <name val="Arial"/>
      <family val="2"/>
    </font>
    <font>
      <b/>
      <sz val="18"/>
      <name val="Arial"/>
      <family val="2"/>
    </font>
    <font>
      <sz val="8"/>
      <name val="Calibri"/>
      <family val="2"/>
    </font>
    <font>
      <sz val="6"/>
      <color theme="1"/>
      <name val="Arial"/>
      <family val="2"/>
    </font>
    <font>
      <sz val="12"/>
      <name val="Arial"/>
      <family val="2"/>
    </font>
    <font>
      <sz val="11"/>
      <name val="Calibri"/>
      <family val="2"/>
      <scheme val="minor"/>
    </font>
    <font>
      <b/>
      <sz val="16"/>
      <name val="Arial"/>
      <family val="2"/>
    </font>
    <font>
      <b/>
      <sz val="14"/>
      <name val="Arial"/>
      <family val="2"/>
    </font>
    <font>
      <i/>
      <sz val="11"/>
      <color theme="1"/>
      <name val="Arial"/>
      <family val="2"/>
    </font>
    <font>
      <sz val="11"/>
      <color rgb="FFFF0000"/>
      <name val="Arial"/>
      <family val="2"/>
    </font>
    <font>
      <sz val="8"/>
      <name val="Calibri"/>
      <family val="2"/>
      <scheme val="minor"/>
    </font>
    <font>
      <u/>
      <sz val="10"/>
      <color indexed="12"/>
      <name val="Arial"/>
      <family val="2"/>
    </font>
    <font>
      <sz val="8"/>
      <name val="Arial"/>
      <family val="2"/>
    </font>
    <font>
      <b/>
      <sz val="8"/>
      <name val="Arial"/>
      <family val="2"/>
    </font>
    <font>
      <b/>
      <sz val="9"/>
      <name val="Arial"/>
      <family val="2"/>
    </font>
    <font>
      <b/>
      <sz val="9"/>
      <color theme="9" tint="-0.249977111117893"/>
      <name val="Arial"/>
      <family val="2"/>
    </font>
    <font>
      <sz val="9"/>
      <name val="Arial"/>
      <family val="2"/>
    </font>
    <font>
      <sz val="9"/>
      <color theme="1" tint="0.249977111117893"/>
      <name val="Arial"/>
      <family val="2"/>
    </font>
    <font>
      <sz val="9"/>
      <color theme="1"/>
      <name val="Arial"/>
      <family val="2"/>
    </font>
    <font>
      <b/>
      <sz val="9"/>
      <color theme="1"/>
      <name val="Arial"/>
      <family val="2"/>
    </font>
    <font>
      <sz val="9"/>
      <color rgb="FFFF0000"/>
      <name val="Arial"/>
      <family val="2"/>
    </font>
    <font>
      <b/>
      <sz val="12"/>
      <color indexed="81"/>
      <name val="Arial"/>
      <family val="2"/>
    </font>
    <font>
      <sz val="12"/>
      <color indexed="81"/>
      <name val="Arial"/>
      <family val="2"/>
    </font>
    <font>
      <sz val="9"/>
      <color indexed="81"/>
      <name val="Tahoma"/>
      <family val="2"/>
    </font>
    <font>
      <b/>
      <sz val="16"/>
      <color indexed="81"/>
      <name val="Tahoma"/>
      <family val="2"/>
    </font>
    <font>
      <sz val="16"/>
      <color indexed="81"/>
      <name val="Tahoma"/>
      <family val="2"/>
    </font>
    <font>
      <sz val="10"/>
      <name val="Calibri"/>
      <family val="2"/>
      <scheme val="minor"/>
    </font>
    <font>
      <sz val="14"/>
      <name val="Calibri"/>
      <family val="2"/>
      <scheme val="minor"/>
    </font>
    <font>
      <b/>
      <sz val="14"/>
      <name val="Calibri"/>
      <family val="2"/>
      <scheme val="minor"/>
    </font>
    <font>
      <b/>
      <sz val="14"/>
      <color theme="1"/>
      <name val="Calibri"/>
      <family val="2"/>
      <scheme val="minor"/>
    </font>
    <font>
      <sz val="14"/>
      <color rgb="FF00B050"/>
      <name val="Calibri"/>
      <family val="2"/>
      <scheme val="minor"/>
    </font>
    <font>
      <u/>
      <sz val="14"/>
      <name val="Calibri"/>
      <family val="2"/>
      <scheme val="minor"/>
    </font>
    <font>
      <sz val="8"/>
      <color rgb="FFFF0000"/>
      <name val="Calibri"/>
      <family val="2"/>
      <scheme val="minor"/>
    </font>
    <font>
      <sz val="14"/>
      <color theme="1"/>
      <name val="Calibri"/>
      <family val="2"/>
      <scheme val="minor"/>
    </font>
    <font>
      <b/>
      <sz val="16"/>
      <color theme="1"/>
      <name val="Calibri"/>
      <family val="2"/>
      <scheme val="minor"/>
    </font>
    <font>
      <sz val="16"/>
      <name val="Calibri"/>
      <family val="2"/>
      <scheme val="minor"/>
    </font>
    <font>
      <b/>
      <sz val="16"/>
      <name val="Calibri"/>
      <family val="2"/>
      <scheme val="minor"/>
    </font>
    <font>
      <sz val="16"/>
      <color theme="1"/>
      <name val="Calibri"/>
      <family val="2"/>
      <scheme val="minor"/>
    </font>
    <font>
      <sz val="16"/>
      <color rgb="FFFF0000"/>
      <name val="Calibri"/>
      <family val="2"/>
      <scheme val="minor"/>
    </font>
    <font>
      <sz val="14"/>
      <color rgb="FFFF0000"/>
      <name val="Calibri"/>
      <family val="2"/>
      <scheme val="minor"/>
    </font>
    <font>
      <b/>
      <i/>
      <sz val="14"/>
      <name val="Calibri"/>
      <family val="2"/>
      <scheme val="minor"/>
    </font>
    <font>
      <sz val="10"/>
      <color rgb="FFFF0000"/>
      <name val="Calibri"/>
      <family val="2"/>
      <scheme val="minor"/>
    </font>
  </fonts>
  <fills count="15">
    <fill>
      <patternFill patternType="none"/>
    </fill>
    <fill>
      <patternFill patternType="gray125"/>
    </fill>
    <fill>
      <patternFill patternType="solid">
        <fgColor rgb="FFFFFF00"/>
        <bgColor indexed="64"/>
      </patternFill>
    </fill>
    <fill>
      <patternFill patternType="solid">
        <fgColor theme="7" tint="0.79998168889431442"/>
        <bgColor indexed="64"/>
      </patternFill>
    </fill>
    <fill>
      <patternFill patternType="solid">
        <fgColor theme="5" tint="0.59999389629810485"/>
        <bgColor indexed="64"/>
      </patternFill>
    </fill>
    <fill>
      <patternFill patternType="solid">
        <fgColor theme="7" tint="0.39997558519241921"/>
        <bgColor indexed="64"/>
      </patternFill>
    </fill>
    <fill>
      <patternFill patternType="solid">
        <fgColor theme="0"/>
        <bgColor indexed="64"/>
      </patternFill>
    </fill>
    <fill>
      <patternFill patternType="solid">
        <fgColor theme="5" tint="0.39997558519241921"/>
        <bgColor indexed="64"/>
      </patternFill>
    </fill>
    <fill>
      <patternFill patternType="solid">
        <fgColor theme="5"/>
        <bgColor indexed="64"/>
      </patternFill>
    </fill>
    <fill>
      <patternFill patternType="solid">
        <fgColor theme="9" tint="0.79998168889431442"/>
        <bgColor indexed="64"/>
      </patternFill>
    </fill>
    <fill>
      <patternFill patternType="solid">
        <fgColor rgb="FFFFFF99"/>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8" tint="0.79998168889431442"/>
        <bgColor indexed="64"/>
      </patternFill>
    </fill>
    <fill>
      <patternFill patternType="solid">
        <fgColor theme="1" tint="0.249977111117893"/>
        <bgColor indexed="64"/>
      </patternFill>
    </fill>
  </fills>
  <borders count="7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diagonal/>
    </border>
    <border>
      <left/>
      <right style="thin">
        <color indexed="64"/>
      </right>
      <top/>
      <bottom/>
      <diagonal/>
    </border>
    <border>
      <left/>
      <right style="thin">
        <color indexed="64"/>
      </right>
      <top/>
      <bottom style="thin">
        <color indexed="64"/>
      </bottom>
      <diagonal/>
    </border>
    <border>
      <left style="medium">
        <color indexed="64"/>
      </left>
      <right/>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dashed">
        <color indexed="64"/>
      </left>
      <right style="dashed">
        <color indexed="64"/>
      </right>
      <top style="thin">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thin">
        <color indexed="64"/>
      </right>
      <top style="dashed">
        <color indexed="64"/>
      </top>
      <bottom style="dashed">
        <color indexed="64"/>
      </bottom>
      <diagonal/>
    </border>
    <border>
      <left style="thin">
        <color indexed="64"/>
      </left>
      <right style="double">
        <color indexed="64"/>
      </right>
      <top style="thin">
        <color indexed="64"/>
      </top>
      <bottom style="thin">
        <color indexed="64"/>
      </bottom>
      <diagonal/>
    </border>
    <border>
      <left style="thin">
        <color indexed="64"/>
      </left>
      <right style="dashed">
        <color indexed="64"/>
      </right>
      <top/>
      <bottom style="dashed">
        <color indexed="64"/>
      </bottom>
      <diagonal/>
    </border>
    <border>
      <left/>
      <right style="dashed">
        <color indexed="64"/>
      </right>
      <top/>
      <bottom style="dashed">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6">
    <xf numFmtId="0" fontId="0" fillId="0" borderId="0"/>
    <xf numFmtId="9" fontId="7" fillId="0" borderId="0" applyFont="0" applyFill="0" applyBorder="0" applyAlignment="0" applyProtection="0"/>
    <xf numFmtId="0" fontId="16" fillId="0" borderId="0"/>
    <xf numFmtId="0" fontId="16" fillId="0" borderId="0"/>
    <xf numFmtId="0" fontId="33" fillId="0" borderId="0" applyNumberFormat="0" applyFill="0" applyBorder="0" applyAlignment="0" applyProtection="0">
      <alignment vertical="top"/>
      <protection locked="0"/>
    </xf>
    <xf numFmtId="164" fontId="7" fillId="0" borderId="0" applyFont="0" applyFill="0" applyBorder="0" applyAlignment="0" applyProtection="0"/>
  </cellStyleXfs>
  <cellXfs count="585">
    <xf numFmtId="0" fontId="0" fillId="0" borderId="0" xfId="0"/>
    <xf numFmtId="0" fontId="0" fillId="0" borderId="0" xfId="0" applyAlignment="1">
      <alignment horizontal="center"/>
    </xf>
    <xf numFmtId="0" fontId="0" fillId="0" borderId="20" xfId="0" applyBorder="1" applyAlignment="1">
      <alignment horizontal="center"/>
    </xf>
    <xf numFmtId="0" fontId="0" fillId="0" borderId="21" xfId="0" applyBorder="1" applyAlignment="1">
      <alignment horizontal="center"/>
    </xf>
    <xf numFmtId="0" fontId="4" fillId="3" borderId="1" xfId="0" applyFont="1" applyFill="1" applyBorder="1" applyAlignment="1">
      <alignment horizontal="center" vertical="center"/>
    </xf>
    <xf numFmtId="0" fontId="0" fillId="6" borderId="1" xfId="0" applyFill="1" applyBorder="1" applyAlignment="1">
      <alignment horizontal="center" wrapText="1"/>
    </xf>
    <xf numFmtId="0" fontId="8" fillId="4" borderId="1" xfId="0" applyFont="1" applyFill="1" applyBorder="1" applyAlignment="1">
      <alignment horizontal="center" vertical="center" wrapText="1"/>
    </xf>
    <xf numFmtId="0" fontId="0" fillId="6" borderId="0" xfId="0" applyFill="1"/>
    <xf numFmtId="0" fontId="0" fillId="6" borderId="1" xfId="0" applyFill="1" applyBorder="1" applyAlignment="1">
      <alignment horizontal="center"/>
    </xf>
    <xf numFmtId="0" fontId="0" fillId="6" borderId="20" xfId="0" applyFill="1" applyBorder="1" applyAlignment="1">
      <alignment horizontal="center"/>
    </xf>
    <xf numFmtId="0" fontId="5" fillId="6" borderId="16" xfId="0" applyFont="1" applyFill="1" applyBorder="1"/>
    <xf numFmtId="0" fontId="0" fillId="6" borderId="1" xfId="0" applyFont="1" applyFill="1" applyBorder="1" applyAlignment="1">
      <alignment horizontal="center"/>
    </xf>
    <xf numFmtId="9" fontId="0" fillId="9" borderId="1" xfId="1" applyFont="1" applyFill="1" applyBorder="1" applyAlignment="1">
      <alignment horizontal="center"/>
    </xf>
    <xf numFmtId="9" fontId="0" fillId="10" borderId="1" xfId="1" applyFont="1" applyFill="1" applyBorder="1" applyAlignment="1">
      <alignment horizontal="center"/>
    </xf>
    <xf numFmtId="9" fontId="0" fillId="7" borderId="1" xfId="1" applyFont="1" applyFill="1" applyBorder="1" applyAlignment="1">
      <alignment horizontal="center"/>
    </xf>
    <xf numFmtId="0" fontId="0" fillId="9" borderId="0" xfId="0" applyFill="1" applyAlignment="1">
      <alignment horizontal="center"/>
    </xf>
    <xf numFmtId="9" fontId="0" fillId="9" borderId="1" xfId="1" applyFont="1" applyFill="1" applyBorder="1" applyAlignment="1">
      <alignment horizontal="center" vertical="center" wrapText="1"/>
    </xf>
    <xf numFmtId="9" fontId="0" fillId="10" borderId="1" xfId="1" applyFont="1" applyFill="1" applyBorder="1" applyAlignment="1">
      <alignment horizontal="center" vertical="center" wrapText="1"/>
    </xf>
    <xf numFmtId="0" fontId="0" fillId="0" borderId="0" xfId="0" applyAlignment="1"/>
    <xf numFmtId="9" fontId="0" fillId="7" borderId="1" xfId="1" applyFont="1" applyFill="1" applyBorder="1" applyAlignment="1">
      <alignment horizontal="center" vertical="center" wrapText="1"/>
    </xf>
    <xf numFmtId="0" fontId="6" fillId="6" borderId="16" xfId="0" applyFont="1" applyFill="1" applyBorder="1"/>
    <xf numFmtId="0" fontId="5" fillId="6" borderId="16" xfId="0" applyFont="1" applyFill="1" applyBorder="1" applyAlignment="1"/>
    <xf numFmtId="0" fontId="5" fillId="6" borderId="15" xfId="0" applyFont="1" applyFill="1" applyBorder="1"/>
    <xf numFmtId="0" fontId="0" fillId="6" borderId="2" xfId="0" applyFill="1" applyBorder="1" applyAlignment="1">
      <alignment horizontal="center"/>
    </xf>
    <xf numFmtId="0" fontId="0" fillId="6" borderId="1" xfId="0" applyFont="1" applyFill="1" applyBorder="1" applyAlignment="1">
      <alignment horizontal="center" wrapText="1"/>
    </xf>
    <xf numFmtId="0" fontId="0" fillId="6" borderId="2" xfId="0" applyFill="1" applyBorder="1" applyAlignment="1">
      <alignment horizontal="center" wrapText="1"/>
    </xf>
    <xf numFmtId="18" fontId="0" fillId="6" borderId="2" xfId="0" applyNumberFormat="1" applyFill="1" applyBorder="1" applyAlignment="1">
      <alignment horizontal="center"/>
    </xf>
    <xf numFmtId="0" fontId="0" fillId="0" borderId="0" xfId="0" applyAlignment="1">
      <alignment vertical="center"/>
    </xf>
    <xf numFmtId="0" fontId="1" fillId="0" borderId="0" xfId="0" applyFont="1" applyAlignment="1">
      <alignment horizontal="center" vertical="center"/>
    </xf>
    <xf numFmtId="0" fontId="3" fillId="6" borderId="1" xfId="0" applyFont="1" applyFill="1" applyBorder="1" applyAlignment="1">
      <alignment horizontal="center" vertical="center"/>
    </xf>
    <xf numFmtId="0" fontId="3" fillId="2" borderId="1" xfId="0" applyFont="1" applyFill="1" applyBorder="1" applyAlignment="1">
      <alignment horizontal="center" vertical="center"/>
    </xf>
    <xf numFmtId="9" fontId="9" fillId="6" borderId="1" xfId="1" applyFont="1" applyFill="1" applyBorder="1" applyAlignment="1">
      <alignment horizontal="center" vertical="center"/>
    </xf>
    <xf numFmtId="9" fontId="1" fillId="6" borderId="1" xfId="1" applyFont="1" applyFill="1" applyBorder="1" applyAlignment="1">
      <alignment horizontal="center" vertical="center" wrapText="1"/>
    </xf>
    <xf numFmtId="0" fontId="3" fillId="8" borderId="1" xfId="0" applyFont="1" applyFill="1" applyBorder="1" applyAlignment="1">
      <alignment horizontal="center" vertical="center"/>
    </xf>
    <xf numFmtId="0" fontId="1" fillId="0" borderId="0" xfId="0" applyFont="1" applyAlignment="1">
      <alignment vertical="center"/>
    </xf>
    <xf numFmtId="0" fontId="3" fillId="3" borderId="1" xfId="0" applyFont="1" applyFill="1" applyBorder="1" applyAlignment="1">
      <alignment horizontal="center" vertical="center"/>
    </xf>
    <xf numFmtId="0" fontId="10" fillId="3" borderId="1" xfId="0" applyFont="1" applyFill="1" applyBorder="1" applyAlignment="1">
      <alignment horizontal="center" vertical="center"/>
    </xf>
    <xf numFmtId="9" fontId="9" fillId="6" borderId="1" xfId="1" applyFont="1" applyFill="1" applyBorder="1" applyAlignment="1">
      <alignment horizontal="center" vertical="center" wrapText="1"/>
    </xf>
    <xf numFmtId="0" fontId="0" fillId="7" borderId="1" xfId="0" applyFill="1" applyBorder="1" applyAlignment="1">
      <alignment horizontal="center"/>
    </xf>
    <xf numFmtId="0" fontId="4" fillId="4" borderId="1" xfId="0" applyFont="1" applyFill="1" applyBorder="1" applyAlignment="1">
      <alignment horizontal="center" vertical="center" wrapText="1"/>
    </xf>
    <xf numFmtId="0" fontId="0" fillId="0" borderId="0" xfId="0" applyAlignment="1">
      <alignment horizontal="center" vertical="center"/>
    </xf>
    <xf numFmtId="0" fontId="12" fillId="0" borderId="0" xfId="0" applyFont="1" applyAlignment="1">
      <alignment vertical="center"/>
    </xf>
    <xf numFmtId="0" fontId="12" fillId="0" borderId="0" xfId="0" applyFont="1" applyAlignment="1">
      <alignment horizontal="center" vertical="center"/>
    </xf>
    <xf numFmtId="0" fontId="14" fillId="6" borderId="0" xfId="0" applyFont="1" applyFill="1" applyBorder="1" applyAlignment="1">
      <alignment vertical="center"/>
    </xf>
    <xf numFmtId="0" fontId="12" fillId="0" borderId="25" xfId="0" applyFont="1" applyBorder="1" applyAlignment="1">
      <alignment vertical="center"/>
    </xf>
    <xf numFmtId="0" fontId="12" fillId="0" borderId="25" xfId="0" applyFont="1" applyBorder="1" applyAlignment="1">
      <alignment horizontal="center" vertical="center" wrapText="1"/>
    </xf>
    <xf numFmtId="0" fontId="12" fillId="0" borderId="26" xfId="0" applyFont="1" applyBorder="1" applyAlignment="1">
      <alignment vertical="center"/>
    </xf>
    <xf numFmtId="0" fontId="12" fillId="0" borderId="26" xfId="0" applyFont="1" applyBorder="1" applyAlignment="1">
      <alignment horizontal="center" vertical="center" wrapText="1"/>
    </xf>
    <xf numFmtId="0" fontId="12" fillId="0" borderId="27" xfId="0" applyFont="1" applyBorder="1" applyAlignment="1">
      <alignment vertical="center" wrapText="1"/>
    </xf>
    <xf numFmtId="0" fontId="12" fillId="0" borderId="26" xfId="0" applyFont="1" applyBorder="1" applyAlignment="1">
      <alignment vertical="center" wrapText="1"/>
    </xf>
    <xf numFmtId="0" fontId="17" fillId="0" borderId="26" xfId="0" applyFont="1" applyBorder="1" applyAlignment="1">
      <alignment horizontal="center" vertical="center" wrapText="1"/>
    </xf>
    <xf numFmtId="0" fontId="11" fillId="11" borderId="6" xfId="0" applyFont="1" applyFill="1" applyBorder="1" applyAlignment="1">
      <alignment horizontal="center" vertical="center"/>
    </xf>
    <xf numFmtId="0" fontId="13" fillId="11" borderId="1" xfId="0" applyFont="1" applyFill="1" applyBorder="1" applyAlignment="1">
      <alignment horizontal="center" vertical="center"/>
    </xf>
    <xf numFmtId="0" fontId="13" fillId="12" borderId="1" xfId="0" applyFont="1" applyFill="1" applyBorder="1" applyAlignment="1">
      <alignment horizontal="center" vertical="center"/>
    </xf>
    <xf numFmtId="0" fontId="12" fillId="12" borderId="0" xfId="0" applyFont="1" applyFill="1" applyAlignment="1">
      <alignment vertical="center"/>
    </xf>
    <xf numFmtId="0" fontId="11" fillId="11" borderId="1" xfId="0" applyFont="1" applyFill="1" applyBorder="1" applyAlignment="1">
      <alignment horizontal="center" vertical="center" wrapText="1"/>
    </xf>
    <xf numFmtId="0" fontId="11" fillId="0" borderId="16" xfId="0" applyFont="1" applyBorder="1" applyAlignment="1">
      <alignment horizontal="center" vertical="center"/>
    </xf>
    <xf numFmtId="0" fontId="11" fillId="12" borderId="2" xfId="0" applyFont="1" applyFill="1" applyBorder="1" applyAlignment="1">
      <alignment horizontal="center" vertical="center" wrapText="1"/>
    </xf>
    <xf numFmtId="0" fontId="13" fillId="11" borderId="1" xfId="0" applyFont="1" applyFill="1" applyBorder="1" applyAlignment="1">
      <alignment horizontal="center" vertical="center" wrapText="1"/>
    </xf>
    <xf numFmtId="0" fontId="11" fillId="11" borderId="6" xfId="0" applyFont="1" applyFill="1" applyBorder="1" applyAlignment="1">
      <alignment horizontal="center" vertical="center" wrapText="1"/>
    </xf>
    <xf numFmtId="0" fontId="13" fillId="12" borderId="1" xfId="0" applyFont="1" applyFill="1" applyBorder="1" applyAlignment="1">
      <alignment horizontal="center" vertical="center"/>
    </xf>
    <xf numFmtId="0" fontId="11" fillId="0" borderId="16" xfId="0" applyFont="1" applyBorder="1" applyAlignment="1">
      <alignment horizontal="center" vertical="center"/>
    </xf>
    <xf numFmtId="0" fontId="20" fillId="12" borderId="1" xfId="0" applyFont="1" applyFill="1" applyBorder="1" applyAlignment="1">
      <alignment horizontal="center" vertical="center" wrapText="1"/>
    </xf>
    <xf numFmtId="0" fontId="20" fillId="12" borderId="1" xfId="0" applyFont="1" applyFill="1" applyBorder="1" applyAlignment="1">
      <alignment horizontal="center" vertical="center"/>
    </xf>
    <xf numFmtId="0" fontId="20" fillId="12" borderId="28" xfId="0" applyFont="1" applyFill="1" applyBorder="1" applyAlignment="1">
      <alignment horizontal="center" vertical="center" wrapText="1"/>
    </xf>
    <xf numFmtId="0" fontId="15" fillId="0" borderId="0" xfId="0" applyFont="1" applyAlignment="1">
      <alignment horizontal="center" vertical="center"/>
    </xf>
    <xf numFmtId="0" fontId="16" fillId="0" borderId="0" xfId="0" applyFont="1" applyAlignment="1">
      <alignment wrapText="1"/>
    </xf>
    <xf numFmtId="0" fontId="16" fillId="0" borderId="0" xfId="0" applyFont="1" applyAlignment="1">
      <alignment horizontal="center" vertical="center" wrapText="1"/>
    </xf>
    <xf numFmtId="0" fontId="19" fillId="0" borderId="0" xfId="0" applyFont="1" applyAlignment="1">
      <alignment horizontal="center" wrapText="1"/>
    </xf>
    <xf numFmtId="0" fontId="24" fillId="0" borderId="0" xfId="0" applyFont="1"/>
    <xf numFmtId="0" fontId="24" fillId="0" borderId="1" xfId="0" applyFont="1" applyBorder="1"/>
    <xf numFmtId="0" fontId="12" fillId="0" borderId="0" xfId="0" applyFont="1" applyBorder="1" applyAlignment="1">
      <alignment vertical="center"/>
    </xf>
    <xf numFmtId="0" fontId="15" fillId="0" borderId="0" xfId="0" applyFont="1" applyBorder="1" applyAlignment="1">
      <alignment vertical="top" wrapText="1"/>
    </xf>
    <xf numFmtId="0" fontId="20" fillId="12" borderId="1" xfId="0" applyFont="1" applyFill="1" applyBorder="1" applyAlignment="1">
      <alignment horizontal="center" wrapText="1"/>
    </xf>
    <xf numFmtId="0" fontId="14" fillId="12" borderId="1" xfId="0" applyFont="1" applyFill="1" applyBorder="1" applyAlignment="1">
      <alignment horizontal="center" wrapText="1"/>
    </xf>
    <xf numFmtId="0" fontId="12" fillId="6" borderId="1" xfId="0" applyFont="1" applyFill="1" applyBorder="1" applyAlignment="1">
      <alignment horizontal="center" vertical="center"/>
    </xf>
    <xf numFmtId="0" fontId="12" fillId="6" borderId="1" xfId="0" applyFont="1" applyFill="1" applyBorder="1" applyAlignment="1">
      <alignment horizontal="center" vertical="center" wrapText="1"/>
    </xf>
    <xf numFmtId="0" fontId="11" fillId="12" borderId="15" xfId="0" applyFont="1" applyFill="1" applyBorder="1" applyAlignment="1">
      <alignment horizontal="center" vertical="center" wrapText="1"/>
    </xf>
    <xf numFmtId="0" fontId="11" fillId="12" borderId="17" xfId="0" applyFont="1" applyFill="1" applyBorder="1" applyAlignment="1">
      <alignment horizontal="center" vertical="center" wrapText="1"/>
    </xf>
    <xf numFmtId="0" fontId="11" fillId="12" borderId="2" xfId="0" applyFont="1" applyFill="1" applyBorder="1" applyAlignment="1">
      <alignment horizontal="center" wrapText="1"/>
    </xf>
    <xf numFmtId="0" fontId="12" fillId="0" borderId="1" xfId="0" applyFont="1" applyBorder="1" applyAlignment="1">
      <alignment vertical="center"/>
    </xf>
    <xf numFmtId="0" fontId="12" fillId="0" borderId="1" xfId="0" applyFont="1" applyBorder="1" applyAlignment="1">
      <alignment vertical="center" wrapText="1"/>
    </xf>
    <xf numFmtId="0" fontId="12" fillId="6" borderId="2" xfId="0" applyFont="1" applyFill="1" applyBorder="1" applyAlignment="1">
      <alignment horizontal="center" vertical="center"/>
    </xf>
    <xf numFmtId="0" fontId="12" fillId="6" borderId="2" xfId="0" applyFont="1" applyFill="1" applyBorder="1" applyAlignment="1">
      <alignment horizontal="center" vertical="center" wrapText="1"/>
    </xf>
    <xf numFmtId="0" fontId="11" fillId="0" borderId="16" xfId="0" applyFont="1" applyBorder="1" applyAlignment="1">
      <alignment horizontal="center" vertical="center"/>
    </xf>
    <xf numFmtId="0" fontId="11" fillId="11" borderId="1" xfId="0" applyFont="1" applyFill="1" applyBorder="1" applyAlignment="1">
      <alignment horizontal="center" vertical="center" wrapText="1"/>
    </xf>
    <xf numFmtId="0" fontId="11" fillId="12" borderId="2" xfId="0" applyFont="1" applyFill="1" applyBorder="1" applyAlignment="1">
      <alignment horizontal="center" vertical="center" wrapText="1"/>
    </xf>
    <xf numFmtId="0" fontId="11" fillId="12" borderId="1" xfId="0" applyFont="1" applyFill="1" applyBorder="1" applyAlignment="1">
      <alignment horizontal="center" vertical="center"/>
    </xf>
    <xf numFmtId="0" fontId="14" fillId="0" borderId="0" xfId="0" applyFont="1" applyAlignment="1">
      <alignment vertical="center"/>
    </xf>
    <xf numFmtId="0" fontId="20" fillId="11" borderId="6" xfId="0" applyFont="1" applyFill="1" applyBorder="1" applyAlignment="1">
      <alignment horizontal="center" vertical="center"/>
    </xf>
    <xf numFmtId="0" fontId="26" fillId="0" borderId="0" xfId="0" applyFont="1" applyAlignment="1">
      <alignment horizontal="center" vertical="center"/>
    </xf>
    <xf numFmtId="0" fontId="14" fillId="0" borderId="0" xfId="0" applyFont="1" applyAlignment="1">
      <alignment vertical="center" wrapText="1"/>
    </xf>
    <xf numFmtId="0" fontId="22" fillId="0" borderId="0" xfId="0" applyFont="1" applyAlignment="1">
      <alignment vertical="center"/>
    </xf>
    <xf numFmtId="0" fontId="14" fillId="0" borderId="1" xfId="2" applyFont="1" applyBorder="1" applyAlignment="1" applyProtection="1">
      <alignment horizontal="justify" vertical="center" wrapText="1"/>
      <protection locked="0"/>
    </xf>
    <xf numFmtId="0" fontId="14" fillId="6" borderId="1" xfId="0" applyFont="1" applyFill="1" applyBorder="1" applyAlignment="1">
      <alignment vertical="center" wrapText="1"/>
    </xf>
    <xf numFmtId="0" fontId="14" fillId="6" borderId="1" xfId="0" applyFont="1" applyFill="1" applyBorder="1" applyAlignment="1">
      <alignment horizontal="center" vertical="center"/>
    </xf>
    <xf numFmtId="0" fontId="20" fillId="11" borderId="1" xfId="0" applyFont="1" applyFill="1" applyBorder="1" applyAlignment="1">
      <alignment horizontal="center" vertical="center" wrapText="1"/>
    </xf>
    <xf numFmtId="0" fontId="14" fillId="6" borderId="1" xfId="0" applyFont="1" applyFill="1" applyBorder="1" applyAlignment="1">
      <alignment horizontal="center" vertical="center" wrapText="1"/>
    </xf>
    <xf numFmtId="0" fontId="14" fillId="6" borderId="2" xfId="0" applyFont="1" applyFill="1" applyBorder="1" applyAlignment="1">
      <alignment horizontal="center" vertical="center" wrapText="1"/>
    </xf>
    <xf numFmtId="0" fontId="12" fillId="6" borderId="2" xfId="0" applyFont="1" applyFill="1" applyBorder="1" applyAlignment="1">
      <alignment horizontal="justify" vertical="center" wrapText="1"/>
    </xf>
    <xf numFmtId="0" fontId="11" fillId="11" borderId="8" xfId="0" applyFont="1" applyFill="1" applyBorder="1" applyAlignment="1">
      <alignment horizontal="center" vertical="center"/>
    </xf>
    <xf numFmtId="0" fontId="14" fillId="6" borderId="1" xfId="0" applyFont="1" applyFill="1" applyBorder="1" applyAlignment="1">
      <alignment vertical="center"/>
    </xf>
    <xf numFmtId="0" fontId="20" fillId="12" borderId="2" xfId="0" applyFont="1" applyFill="1" applyBorder="1" applyAlignment="1">
      <alignment horizontal="center" vertical="center" wrapText="1"/>
    </xf>
    <xf numFmtId="0" fontId="14" fillId="0" borderId="1" xfId="0" applyFont="1" applyBorder="1" applyAlignment="1">
      <alignment horizontal="center" vertical="center" wrapText="1"/>
    </xf>
    <xf numFmtId="0" fontId="14" fillId="6" borderId="1" xfId="2" applyFont="1" applyFill="1" applyBorder="1" applyAlignment="1" applyProtection="1">
      <alignment horizontal="justify" vertical="center" wrapText="1"/>
      <protection locked="0"/>
    </xf>
    <xf numFmtId="0" fontId="13" fillId="12" borderId="1" xfId="0" applyFont="1" applyFill="1" applyBorder="1" applyAlignment="1">
      <alignment horizontal="center" vertical="center"/>
    </xf>
    <xf numFmtId="0" fontId="13" fillId="11" borderId="1" xfId="0" applyFont="1" applyFill="1" applyBorder="1" applyAlignment="1">
      <alignment horizontal="center" vertical="center"/>
    </xf>
    <xf numFmtId="0" fontId="20" fillId="12" borderId="1" xfId="0" applyFont="1" applyFill="1" applyBorder="1" applyAlignment="1">
      <alignment horizontal="center" vertical="center"/>
    </xf>
    <xf numFmtId="0" fontId="20" fillId="0" borderId="1" xfId="0" applyFont="1" applyBorder="1" applyAlignment="1">
      <alignment horizontal="center" vertical="center"/>
    </xf>
    <xf numFmtId="0" fontId="20" fillId="11" borderId="1" xfId="0" applyFont="1" applyFill="1" applyBorder="1" applyAlignment="1">
      <alignment horizontal="center" vertical="center"/>
    </xf>
    <xf numFmtId="0" fontId="20" fillId="12" borderId="1" xfId="0" applyFont="1" applyFill="1" applyBorder="1" applyAlignment="1">
      <alignment horizontal="center" vertical="center" wrapText="1"/>
    </xf>
    <xf numFmtId="0" fontId="14" fillId="0" borderId="2" xfId="2" applyFont="1" applyBorder="1" applyAlignment="1" applyProtection="1">
      <alignment horizontal="justify" vertical="center" wrapText="1"/>
      <protection locked="0"/>
    </xf>
    <xf numFmtId="0" fontId="14" fillId="6" borderId="1" xfId="0" applyFont="1" applyFill="1" applyBorder="1" applyAlignment="1">
      <alignment horizontal="center" vertical="center" wrapText="1"/>
    </xf>
    <xf numFmtId="0" fontId="14" fillId="6" borderId="2" xfId="0" applyFont="1" applyFill="1" applyBorder="1" applyAlignment="1">
      <alignment horizontal="center" vertical="center" wrapText="1"/>
    </xf>
    <xf numFmtId="0" fontId="14" fillId="0" borderId="1" xfId="0" applyFont="1" applyBorder="1" applyAlignment="1">
      <alignment vertical="center"/>
    </xf>
    <xf numFmtId="0" fontId="22" fillId="0" borderId="1" xfId="0" applyFont="1" applyBorder="1" applyAlignment="1">
      <alignment vertical="center"/>
    </xf>
    <xf numFmtId="0" fontId="26" fillId="0" borderId="1" xfId="0" applyFont="1" applyBorder="1" applyAlignment="1">
      <alignment vertical="center"/>
    </xf>
    <xf numFmtId="0" fontId="22" fillId="0" borderId="1" xfId="0" applyFont="1" applyBorder="1" applyAlignment="1">
      <alignment horizontal="center" vertical="center"/>
    </xf>
    <xf numFmtId="0" fontId="17" fillId="0" borderId="29" xfId="0" applyFont="1" applyBorder="1" applyAlignment="1">
      <alignment horizontal="center" vertical="center" wrapText="1"/>
    </xf>
    <xf numFmtId="0" fontId="12" fillId="0" borderId="8" xfId="0" applyFont="1" applyBorder="1" applyAlignment="1">
      <alignment vertical="center" wrapText="1"/>
    </xf>
    <xf numFmtId="0" fontId="12" fillId="0" borderId="30" xfId="0" applyFont="1" applyBorder="1" applyAlignment="1">
      <alignment horizontal="center" vertical="center" wrapText="1"/>
    </xf>
    <xf numFmtId="0" fontId="14" fillId="6" borderId="1" xfId="0" applyFont="1" applyFill="1" applyBorder="1" applyAlignment="1">
      <alignment horizontal="center" vertical="center" wrapText="1"/>
    </xf>
    <xf numFmtId="0" fontId="12" fillId="6" borderId="1" xfId="0" applyFont="1" applyFill="1" applyBorder="1" applyAlignment="1">
      <alignment vertical="center" wrapText="1"/>
    </xf>
    <xf numFmtId="0" fontId="12" fillId="6" borderId="25" xfId="0" applyFont="1" applyFill="1" applyBorder="1" applyAlignment="1">
      <alignment horizontal="center" vertical="center" wrapText="1"/>
    </xf>
    <xf numFmtId="0" fontId="0" fillId="5" borderId="7" xfId="0" applyFill="1" applyBorder="1" applyAlignment="1">
      <alignment horizontal="center"/>
    </xf>
    <xf numFmtId="0" fontId="0" fillId="5" borderId="14" xfId="0" applyFill="1" applyBorder="1" applyAlignment="1">
      <alignment horizontal="center"/>
    </xf>
    <xf numFmtId="0" fontId="0" fillId="5" borderId="24" xfId="0" applyFill="1" applyBorder="1" applyAlignment="1">
      <alignment horizontal="center"/>
    </xf>
    <xf numFmtId="0" fontId="4" fillId="4" borderId="6" xfId="0" applyFont="1" applyFill="1" applyBorder="1" applyAlignment="1">
      <alignment horizontal="center" vertical="center"/>
    </xf>
    <xf numFmtId="0" fontId="4" fillId="4" borderId="19" xfId="0" applyFont="1" applyFill="1" applyBorder="1" applyAlignment="1">
      <alignment horizontal="center" vertical="center"/>
    </xf>
    <xf numFmtId="0" fontId="4" fillId="4" borderId="16" xfId="0" applyFont="1" applyFill="1" applyBorder="1" applyAlignment="1">
      <alignment horizontal="center" vertical="center"/>
    </xf>
    <xf numFmtId="0" fontId="4" fillId="4" borderId="2" xfId="0" applyFont="1" applyFill="1" applyBorder="1" applyAlignment="1">
      <alignment horizontal="center" vertical="center" wrapText="1"/>
    </xf>
    <xf numFmtId="0" fontId="4" fillId="4" borderId="11" xfId="0" applyFont="1" applyFill="1" applyBorder="1" applyAlignment="1">
      <alignment horizontal="center" vertical="center" wrapText="1"/>
    </xf>
    <xf numFmtId="0" fontId="4" fillId="4" borderId="8"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4" fillId="3" borderId="11" xfId="0" applyFont="1" applyFill="1" applyBorder="1" applyAlignment="1">
      <alignment horizontal="center" vertical="center" wrapText="1"/>
    </xf>
    <xf numFmtId="0" fontId="4" fillId="3" borderId="8" xfId="0" applyFont="1" applyFill="1" applyBorder="1" applyAlignment="1">
      <alignment horizontal="center" vertical="center" wrapText="1"/>
    </xf>
    <xf numFmtId="0" fontId="4" fillId="3" borderId="23" xfId="0" applyFont="1" applyFill="1" applyBorder="1" applyAlignment="1">
      <alignment horizontal="center" vertical="center"/>
    </xf>
    <xf numFmtId="0" fontId="4" fillId="3" borderId="19" xfId="0" applyFont="1" applyFill="1" applyBorder="1" applyAlignment="1">
      <alignment horizontal="center" vertical="center"/>
    </xf>
    <xf numFmtId="0" fontId="4" fillId="3" borderId="16" xfId="0" applyFont="1" applyFill="1" applyBorder="1" applyAlignment="1">
      <alignment horizontal="center" vertical="center"/>
    </xf>
    <xf numFmtId="0" fontId="4" fillId="4" borderId="6" xfId="0" applyFont="1" applyFill="1" applyBorder="1" applyAlignment="1">
      <alignment horizontal="center" vertical="center" wrapText="1"/>
    </xf>
    <xf numFmtId="0" fontId="4" fillId="4" borderId="16" xfId="0" applyFont="1" applyFill="1" applyBorder="1" applyAlignment="1">
      <alignment horizontal="center" vertical="center" wrapText="1"/>
    </xf>
    <xf numFmtId="0" fontId="4" fillId="4" borderId="17" xfId="0" applyFont="1" applyFill="1" applyBorder="1" applyAlignment="1">
      <alignment horizontal="center" vertical="center" wrapText="1"/>
    </xf>
    <xf numFmtId="0" fontId="4" fillId="4" borderId="15" xfId="0" applyFont="1" applyFill="1" applyBorder="1" applyAlignment="1">
      <alignment horizontal="center" vertical="center" wrapText="1"/>
    </xf>
    <xf numFmtId="0" fontId="4" fillId="4" borderId="9" xfId="0" applyFont="1" applyFill="1" applyBorder="1" applyAlignment="1">
      <alignment horizontal="center" vertical="center" wrapText="1"/>
    </xf>
    <xf numFmtId="0" fontId="4" fillId="4" borderId="13" xfId="0" applyFont="1" applyFill="1" applyBorder="1" applyAlignment="1">
      <alignment horizontal="center" vertical="center" wrapText="1"/>
    </xf>
    <xf numFmtId="0" fontId="0" fillId="0" borderId="18" xfId="0" applyBorder="1" applyAlignment="1">
      <alignment horizontal="center" vertical="center"/>
    </xf>
    <xf numFmtId="0" fontId="2" fillId="2" borderId="6"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16" xfId="0" applyFont="1" applyFill="1" applyBorder="1" applyAlignment="1">
      <alignment horizontal="center" vertical="center"/>
    </xf>
    <xf numFmtId="0" fontId="4" fillId="3" borderId="17" xfId="0" applyFont="1" applyFill="1" applyBorder="1" applyAlignment="1">
      <alignment horizontal="center" vertical="center"/>
    </xf>
    <xf numFmtId="0" fontId="4" fillId="3" borderId="18" xfId="0" applyFont="1" applyFill="1" applyBorder="1" applyAlignment="1">
      <alignment horizontal="center" vertical="center"/>
    </xf>
    <xf numFmtId="0" fontId="4" fillId="3" borderId="15" xfId="0" applyFont="1" applyFill="1" applyBorder="1" applyAlignment="1">
      <alignment horizontal="center" vertical="center"/>
    </xf>
    <xf numFmtId="0" fontId="4" fillId="3" borderId="9" xfId="0" applyFont="1" applyFill="1" applyBorder="1" applyAlignment="1">
      <alignment horizontal="center" vertical="center"/>
    </xf>
    <xf numFmtId="0" fontId="4" fillId="3" borderId="10" xfId="0" applyFont="1" applyFill="1" applyBorder="1" applyAlignment="1">
      <alignment horizontal="center" vertical="center"/>
    </xf>
    <xf numFmtId="0" fontId="4" fillId="3" borderId="13" xfId="0" applyFont="1" applyFill="1" applyBorder="1" applyAlignment="1">
      <alignment horizontal="center" vertical="center"/>
    </xf>
    <xf numFmtId="0" fontId="1" fillId="4" borderId="17" xfId="0" applyFont="1" applyFill="1" applyBorder="1" applyAlignment="1">
      <alignment horizontal="center" vertical="center" wrapText="1"/>
    </xf>
    <xf numFmtId="0" fontId="1" fillId="4" borderId="15" xfId="0" applyFont="1" applyFill="1" applyBorder="1" applyAlignment="1">
      <alignment horizontal="center" vertical="center" wrapText="1"/>
    </xf>
    <xf numFmtId="0" fontId="1" fillId="4" borderId="22" xfId="0" applyFont="1" applyFill="1" applyBorder="1" applyAlignment="1">
      <alignment horizontal="center" vertical="center" wrapText="1"/>
    </xf>
    <xf numFmtId="0" fontId="1" fillId="4" borderId="12" xfId="0" applyFont="1" applyFill="1" applyBorder="1" applyAlignment="1">
      <alignment horizontal="center" vertical="center" wrapText="1"/>
    </xf>
    <xf numFmtId="0" fontId="1" fillId="4" borderId="9" xfId="0" applyFont="1" applyFill="1" applyBorder="1" applyAlignment="1">
      <alignment horizontal="center" vertical="center" wrapText="1"/>
    </xf>
    <xf numFmtId="0" fontId="1" fillId="4" borderId="13" xfId="0" applyFont="1" applyFill="1" applyBorder="1" applyAlignment="1">
      <alignment horizontal="center" vertical="center" wrapText="1"/>
    </xf>
    <xf numFmtId="0" fontId="4" fillId="3" borderId="3" xfId="0" applyFont="1" applyFill="1" applyBorder="1" applyAlignment="1">
      <alignment horizontal="center" vertical="center"/>
    </xf>
    <xf numFmtId="0" fontId="4" fillId="3" borderId="4" xfId="0" applyFont="1" applyFill="1" applyBorder="1" applyAlignment="1">
      <alignment horizontal="center" vertical="center"/>
    </xf>
    <xf numFmtId="0" fontId="4" fillId="3" borderId="5" xfId="0" applyFont="1" applyFill="1" applyBorder="1" applyAlignment="1">
      <alignment horizontal="center" vertical="center"/>
    </xf>
    <xf numFmtId="0" fontId="14" fillId="0" borderId="1" xfId="2" applyFont="1" applyBorder="1" applyAlignment="1" applyProtection="1">
      <alignment horizontal="center" vertical="center" wrapText="1"/>
      <protection locked="0"/>
    </xf>
    <xf numFmtId="0" fontId="14" fillId="0" borderId="1" xfId="2" applyFont="1" applyBorder="1" applyAlignment="1" applyProtection="1">
      <alignment horizontal="justify" vertical="center" wrapText="1"/>
      <protection locked="0"/>
    </xf>
    <xf numFmtId="0" fontId="14" fillId="6" borderId="1" xfId="0" applyFont="1" applyFill="1" applyBorder="1" applyAlignment="1">
      <alignment horizontal="center" vertical="center" wrapText="1"/>
    </xf>
    <xf numFmtId="0" fontId="14" fillId="6" borderId="1" xfId="0" applyFont="1" applyFill="1" applyBorder="1" applyAlignment="1">
      <alignment horizontal="justify" vertical="center" wrapText="1"/>
    </xf>
    <xf numFmtId="0" fontId="20" fillId="12" borderId="1" xfId="0" applyFont="1" applyFill="1" applyBorder="1" applyAlignment="1">
      <alignment horizontal="center" vertical="center"/>
    </xf>
    <xf numFmtId="0" fontId="20" fillId="0" borderId="1" xfId="0" applyFont="1" applyBorder="1" applyAlignment="1">
      <alignment horizontal="center" vertical="center"/>
    </xf>
    <xf numFmtId="0" fontId="14" fillId="0" borderId="1" xfId="2" applyFont="1" applyBorder="1" applyAlignment="1" applyProtection="1">
      <alignment horizontal="left" vertical="center" wrapText="1"/>
      <protection locked="0"/>
    </xf>
    <xf numFmtId="0" fontId="28" fillId="12" borderId="6" xfId="0" applyFont="1" applyFill="1" applyBorder="1" applyAlignment="1">
      <alignment horizontal="center" vertical="center" wrapText="1"/>
    </xf>
    <xf numFmtId="0" fontId="28" fillId="12" borderId="19" xfId="0" applyFont="1" applyFill="1" applyBorder="1" applyAlignment="1">
      <alignment horizontal="center" vertical="center" wrapText="1"/>
    </xf>
    <xf numFmtId="0" fontId="28" fillId="12" borderId="16" xfId="0" applyFont="1" applyFill="1" applyBorder="1" applyAlignment="1">
      <alignment horizontal="center" vertical="center" wrapText="1"/>
    </xf>
    <xf numFmtId="0" fontId="20" fillId="6" borderId="6" xfId="0" applyFont="1" applyFill="1" applyBorder="1" applyAlignment="1">
      <alignment horizontal="center" vertical="center"/>
    </xf>
    <xf numFmtId="0" fontId="20" fillId="6" borderId="19" xfId="0" applyFont="1" applyFill="1" applyBorder="1" applyAlignment="1">
      <alignment horizontal="center" vertical="center"/>
    </xf>
    <xf numFmtId="0" fontId="20" fillId="6" borderId="16" xfId="0" applyFont="1" applyFill="1" applyBorder="1" applyAlignment="1">
      <alignment horizontal="center" vertical="center"/>
    </xf>
    <xf numFmtId="0" fontId="29" fillId="6" borderId="6" xfId="0" applyFont="1" applyFill="1" applyBorder="1" applyAlignment="1">
      <alignment horizontal="center" vertical="center" wrapText="1"/>
    </xf>
    <xf numFmtId="0" fontId="29" fillId="6" borderId="19" xfId="0" applyFont="1" applyFill="1" applyBorder="1" applyAlignment="1">
      <alignment horizontal="center" vertical="center" wrapText="1"/>
    </xf>
    <xf numFmtId="0" fontId="29" fillId="6" borderId="16" xfId="0" applyFont="1" applyFill="1" applyBorder="1" applyAlignment="1">
      <alignment horizontal="center" vertical="center" wrapText="1"/>
    </xf>
    <xf numFmtId="0" fontId="20" fillId="11" borderId="1" xfId="0" applyFont="1" applyFill="1" applyBorder="1" applyAlignment="1">
      <alignment horizontal="center" vertical="center"/>
    </xf>
    <xf numFmtId="0" fontId="20" fillId="11" borderId="1" xfId="0" applyFont="1" applyFill="1" applyBorder="1" applyAlignment="1">
      <alignment horizontal="center" vertical="center" wrapText="1"/>
    </xf>
    <xf numFmtId="0" fontId="20" fillId="12" borderId="1" xfId="0" applyFont="1" applyFill="1" applyBorder="1" applyAlignment="1">
      <alignment horizontal="center" vertical="center" wrapText="1"/>
    </xf>
    <xf numFmtId="0" fontId="27" fillId="0" borderId="19" xfId="0" applyFont="1" applyBorder="1" applyAlignment="1">
      <alignment horizontal="center"/>
    </xf>
    <xf numFmtId="0" fontId="27" fillId="0" borderId="1" xfId="0" applyFont="1" applyBorder="1" applyAlignment="1">
      <alignment horizontal="center"/>
    </xf>
    <xf numFmtId="0" fontId="23" fillId="0" borderId="1" xfId="0" applyFont="1" applyBorder="1" applyAlignment="1">
      <alignment horizontal="center" vertical="center" wrapText="1"/>
    </xf>
    <xf numFmtId="0" fontId="22" fillId="0" borderId="1" xfId="0" applyFont="1" applyBorder="1" applyAlignment="1">
      <alignment horizontal="left" vertical="center" wrapText="1"/>
    </xf>
    <xf numFmtId="0" fontId="22" fillId="6" borderId="1" xfId="0" applyFont="1" applyFill="1" applyBorder="1" applyAlignment="1">
      <alignment horizontal="left" vertical="center" wrapText="1"/>
    </xf>
    <xf numFmtId="0" fontId="13" fillId="12" borderId="1" xfId="0" applyFont="1" applyFill="1" applyBorder="1" applyAlignment="1">
      <alignment horizontal="center" vertical="center"/>
    </xf>
    <xf numFmtId="0" fontId="11" fillId="0" borderId="1" xfId="0" applyFont="1" applyBorder="1" applyAlignment="1">
      <alignment horizontal="center" vertical="center"/>
    </xf>
    <xf numFmtId="0" fontId="13" fillId="11" borderId="1" xfId="0" applyFont="1" applyFill="1" applyBorder="1" applyAlignment="1">
      <alignment horizontal="center" vertical="center"/>
    </xf>
    <xf numFmtId="0" fontId="13" fillId="11" borderId="1" xfId="0" applyFont="1" applyFill="1" applyBorder="1" applyAlignment="1">
      <alignment horizontal="center" vertical="center" wrapText="1"/>
    </xf>
    <xf numFmtId="0" fontId="13" fillId="12" borderId="6" xfId="0" applyFont="1" applyFill="1" applyBorder="1" applyAlignment="1">
      <alignment horizontal="center" vertical="center"/>
    </xf>
    <xf numFmtId="0" fontId="13" fillId="12" borderId="19" xfId="0" applyFont="1" applyFill="1" applyBorder="1" applyAlignment="1">
      <alignment horizontal="center" vertical="center"/>
    </xf>
    <xf numFmtId="0" fontId="13" fillId="12" borderId="16" xfId="0" applyFont="1" applyFill="1" applyBorder="1" applyAlignment="1">
      <alignment horizontal="center" vertical="center"/>
    </xf>
    <xf numFmtId="0" fontId="11" fillId="0" borderId="6" xfId="0" applyFont="1" applyBorder="1" applyAlignment="1">
      <alignment horizontal="center" vertical="center"/>
    </xf>
    <xf numFmtId="0" fontId="11" fillId="0" borderId="19" xfId="0" applyFont="1" applyBorder="1" applyAlignment="1">
      <alignment horizontal="center" vertical="center"/>
    </xf>
    <xf numFmtId="0" fontId="11" fillId="0" borderId="16" xfId="0" applyFont="1" applyBorder="1" applyAlignment="1">
      <alignment horizontal="center" vertical="center"/>
    </xf>
    <xf numFmtId="0" fontId="12" fillId="0" borderId="17" xfId="2" applyFont="1" applyBorder="1" applyAlignment="1" applyProtection="1">
      <alignment horizontal="left" vertical="center" wrapText="1"/>
      <protection locked="0"/>
    </xf>
    <xf numFmtId="0" fontId="12" fillId="0" borderId="18" xfId="2" applyFont="1" applyBorder="1" applyAlignment="1" applyProtection="1">
      <alignment horizontal="left" vertical="center" wrapText="1"/>
      <protection locked="0"/>
    </xf>
    <xf numFmtId="0" fontId="12" fillId="0" borderId="15" xfId="2" applyFont="1" applyBorder="1" applyAlignment="1" applyProtection="1">
      <alignment horizontal="left" vertical="center" wrapText="1"/>
      <protection locked="0"/>
    </xf>
    <xf numFmtId="0" fontId="11" fillId="11" borderId="6" xfId="0" applyFont="1" applyFill="1" applyBorder="1" applyAlignment="1">
      <alignment horizontal="center" vertical="center"/>
    </xf>
    <xf numFmtId="0" fontId="11" fillId="11" borderId="16" xfId="0" applyFont="1" applyFill="1" applyBorder="1" applyAlignment="1">
      <alignment horizontal="center" vertical="center"/>
    </xf>
    <xf numFmtId="0" fontId="0" fillId="0" borderId="1" xfId="0" applyBorder="1" applyAlignment="1">
      <alignment horizontal="center"/>
    </xf>
    <xf numFmtId="0" fontId="18" fillId="12" borderId="1" xfId="0" applyFont="1" applyFill="1" applyBorder="1" applyAlignment="1">
      <alignment horizontal="center" vertical="center" wrapText="1"/>
    </xf>
    <xf numFmtId="0" fontId="11" fillId="11" borderId="1" xfId="0" applyFont="1" applyFill="1" applyBorder="1" applyAlignment="1">
      <alignment horizontal="center" vertical="center"/>
    </xf>
    <xf numFmtId="0" fontId="0" fillId="0" borderId="10" xfId="0" applyBorder="1" applyAlignment="1">
      <alignment horizontal="center"/>
    </xf>
    <xf numFmtId="0" fontId="11" fillId="6" borderId="1" xfId="0" applyFont="1" applyFill="1" applyBorder="1" applyAlignment="1">
      <alignment horizontal="center" vertical="center" wrapText="1"/>
    </xf>
    <xf numFmtId="0" fontId="11" fillId="6" borderId="1" xfId="0" applyFont="1" applyFill="1" applyBorder="1" applyAlignment="1">
      <alignment horizontal="center" vertical="center"/>
    </xf>
    <xf numFmtId="0" fontId="11" fillId="11" borderId="1" xfId="0" applyFont="1" applyFill="1" applyBorder="1" applyAlignment="1">
      <alignment horizontal="center" vertical="center" wrapText="1"/>
    </xf>
    <xf numFmtId="0" fontId="13" fillId="0" borderId="1" xfId="0" applyFont="1" applyBorder="1" applyAlignment="1">
      <alignment horizontal="center" vertical="center"/>
    </xf>
    <xf numFmtId="0" fontId="12" fillId="0" borderId="9" xfId="0" applyFont="1" applyBorder="1" applyAlignment="1">
      <alignment horizontal="left" vertical="center" wrapText="1"/>
    </xf>
    <xf numFmtId="0" fontId="12" fillId="0" borderId="10" xfId="0" applyFont="1" applyBorder="1" applyAlignment="1">
      <alignment horizontal="left" vertical="center" wrapText="1"/>
    </xf>
    <xf numFmtId="0" fontId="12" fillId="0" borderId="13" xfId="0" applyFont="1" applyBorder="1" applyAlignment="1">
      <alignment horizontal="left" vertical="center" wrapText="1"/>
    </xf>
    <xf numFmtId="0" fontId="20" fillId="12" borderId="2" xfId="0" applyFont="1" applyFill="1" applyBorder="1" applyAlignment="1">
      <alignment horizontal="center" vertical="center"/>
    </xf>
    <xf numFmtId="0" fontId="20" fillId="12" borderId="8" xfId="0" applyFont="1" applyFill="1" applyBorder="1" applyAlignment="1">
      <alignment horizontal="center" vertical="center"/>
    </xf>
    <xf numFmtId="0" fontId="20" fillId="12" borderId="17" xfId="0" applyFont="1" applyFill="1" applyBorder="1" applyAlignment="1">
      <alignment horizontal="center" vertical="center" wrapText="1"/>
    </xf>
    <xf numFmtId="0" fontId="20" fillId="12" borderId="9" xfId="0" applyFont="1" applyFill="1" applyBorder="1" applyAlignment="1">
      <alignment horizontal="center" vertical="center" wrapText="1"/>
    </xf>
    <xf numFmtId="0" fontId="11" fillId="12" borderId="2" xfId="0" applyFont="1" applyFill="1" applyBorder="1" applyAlignment="1">
      <alignment horizontal="center" vertical="center" wrapText="1"/>
    </xf>
    <xf numFmtId="0" fontId="11" fillId="12" borderId="8" xfId="0" applyFont="1" applyFill="1" applyBorder="1" applyAlignment="1">
      <alignment horizontal="center" vertical="center" wrapText="1"/>
    </xf>
    <xf numFmtId="0" fontId="11" fillId="12" borderId="1" xfId="0" applyFont="1" applyFill="1" applyBorder="1" applyAlignment="1">
      <alignment horizontal="center" vertical="center"/>
    </xf>
    <xf numFmtId="0" fontId="11" fillId="12" borderId="16" xfId="0" applyFont="1" applyFill="1" applyBorder="1" applyAlignment="1">
      <alignment horizontal="center" vertical="center"/>
    </xf>
    <xf numFmtId="0" fontId="11" fillId="12" borderId="6" xfId="0" applyFont="1" applyFill="1" applyBorder="1" applyAlignment="1">
      <alignment horizontal="center" vertical="center"/>
    </xf>
    <xf numFmtId="0" fontId="23" fillId="0" borderId="6" xfId="0" applyFont="1" applyBorder="1" applyAlignment="1">
      <alignment horizontal="center" vertical="center" wrapText="1"/>
    </xf>
    <xf numFmtId="0" fontId="23" fillId="0" borderId="19" xfId="0" applyFont="1" applyBorder="1" applyAlignment="1">
      <alignment horizontal="center" vertical="center" wrapText="1"/>
    </xf>
    <xf numFmtId="0" fontId="23" fillId="0" borderId="16" xfId="0" applyFont="1" applyBorder="1" applyAlignment="1">
      <alignment horizontal="center" vertical="center" wrapText="1"/>
    </xf>
    <xf numFmtId="0" fontId="22" fillId="0" borderId="6" xfId="0" applyFont="1" applyBorder="1" applyAlignment="1">
      <alignment horizontal="left" vertical="center" wrapText="1"/>
    </xf>
    <xf numFmtId="0" fontId="22" fillId="0" borderId="19" xfId="0" applyFont="1" applyBorder="1" applyAlignment="1">
      <alignment horizontal="left" vertical="center" wrapText="1"/>
    </xf>
    <xf numFmtId="0" fontId="22" fillId="0" borderId="16" xfId="0" applyFont="1" applyBorder="1" applyAlignment="1">
      <alignment horizontal="left" vertical="center" wrapText="1"/>
    </xf>
    <xf numFmtId="0" fontId="22" fillId="6" borderId="6" xfId="0" applyFont="1" applyFill="1" applyBorder="1" applyAlignment="1">
      <alignment horizontal="left" vertical="center" wrapText="1"/>
    </xf>
    <xf numFmtId="0" fontId="22" fillId="6" borderId="19" xfId="0" applyFont="1" applyFill="1" applyBorder="1" applyAlignment="1">
      <alignment horizontal="left" vertical="center" wrapText="1"/>
    </xf>
    <xf numFmtId="0" fontId="22" fillId="6" borderId="16" xfId="0" applyFont="1" applyFill="1" applyBorder="1" applyAlignment="1">
      <alignment horizontal="left" vertical="center" wrapText="1"/>
    </xf>
    <xf numFmtId="0" fontId="20" fillId="12" borderId="2" xfId="0" applyFont="1" applyFill="1" applyBorder="1" applyAlignment="1">
      <alignment horizontal="center" vertical="center" wrapText="1"/>
    </xf>
    <xf numFmtId="0" fontId="20" fillId="12" borderId="8" xfId="0" applyFont="1" applyFill="1" applyBorder="1" applyAlignment="1">
      <alignment horizontal="center" vertical="center" wrapText="1"/>
    </xf>
    <xf numFmtId="0" fontId="18" fillId="12" borderId="6" xfId="0" applyFont="1" applyFill="1" applyBorder="1" applyAlignment="1">
      <alignment horizontal="center" vertical="center" wrapText="1"/>
    </xf>
    <xf numFmtId="0" fontId="18" fillId="12" borderId="19" xfId="0" applyFont="1" applyFill="1" applyBorder="1" applyAlignment="1">
      <alignment horizontal="center" vertical="center" wrapText="1"/>
    </xf>
    <xf numFmtId="0" fontId="18" fillId="12" borderId="16" xfId="0" applyFont="1" applyFill="1" applyBorder="1" applyAlignment="1">
      <alignment horizontal="center" vertical="center" wrapText="1"/>
    </xf>
    <xf numFmtId="0" fontId="11" fillId="6" borderId="6" xfId="0" applyFont="1" applyFill="1" applyBorder="1" applyAlignment="1">
      <alignment horizontal="center" vertical="center"/>
    </xf>
    <xf numFmtId="0" fontId="11" fillId="6" borderId="19" xfId="0" applyFont="1" applyFill="1" applyBorder="1" applyAlignment="1">
      <alignment horizontal="center" vertical="center"/>
    </xf>
    <xf numFmtId="0" fontId="11" fillId="6" borderId="16" xfId="0" applyFont="1" applyFill="1" applyBorder="1" applyAlignment="1">
      <alignment horizontal="center" vertical="center"/>
    </xf>
    <xf numFmtId="0" fontId="11" fillId="6" borderId="6" xfId="0" applyFont="1" applyFill="1" applyBorder="1" applyAlignment="1">
      <alignment horizontal="center" vertical="center" wrapText="1"/>
    </xf>
    <xf numFmtId="0" fontId="11" fillId="6" borderId="19" xfId="0" applyFont="1" applyFill="1" applyBorder="1" applyAlignment="1">
      <alignment horizontal="center" vertical="center" wrapText="1"/>
    </xf>
    <xf numFmtId="0" fontId="11" fillId="6" borderId="16" xfId="0" applyFont="1" applyFill="1" applyBorder="1" applyAlignment="1">
      <alignment horizontal="center" vertical="center" wrapText="1"/>
    </xf>
    <xf numFmtId="0" fontId="11" fillId="11" borderId="19" xfId="0" applyFont="1" applyFill="1" applyBorder="1" applyAlignment="1">
      <alignment horizontal="center" vertical="center"/>
    </xf>
    <xf numFmtId="0" fontId="12" fillId="0" borderId="6" xfId="0" applyFont="1" applyBorder="1" applyAlignment="1">
      <alignment horizontal="justify" vertical="center"/>
    </xf>
    <xf numFmtId="0" fontId="12" fillId="0" borderId="19" xfId="0" applyFont="1" applyBorder="1" applyAlignment="1">
      <alignment horizontal="justify" vertical="center"/>
    </xf>
    <xf numFmtId="0" fontId="12" fillId="0" borderId="16" xfId="0" applyFont="1" applyBorder="1" applyAlignment="1">
      <alignment horizontal="justify" vertical="center"/>
    </xf>
    <xf numFmtId="0" fontId="0" fillId="0" borderId="19" xfId="0" applyBorder="1" applyAlignment="1">
      <alignment horizontal="center"/>
    </xf>
    <xf numFmtId="0" fontId="32" fillId="0" borderId="0" xfId="0" applyFont="1" applyFill="1" applyAlignment="1" applyProtection="1">
      <alignment horizontal="center" vertical="center" wrapText="1"/>
    </xf>
    <xf numFmtId="0" fontId="32" fillId="0" borderId="0" xfId="0" applyFont="1" applyFill="1" applyBorder="1" applyAlignment="1" applyProtection="1">
      <alignment horizontal="center" vertical="center" wrapText="1"/>
    </xf>
    <xf numFmtId="0" fontId="20" fillId="11" borderId="7" xfId="0" applyFont="1" applyFill="1" applyBorder="1" applyAlignment="1" applyProtection="1">
      <alignment horizontal="center" vertical="center" wrapText="1"/>
    </xf>
    <xf numFmtId="0" fontId="20" fillId="11" borderId="31" xfId="0" applyFont="1" applyFill="1" applyBorder="1" applyAlignment="1" applyProtection="1">
      <alignment horizontal="center" vertical="center" wrapText="1"/>
    </xf>
    <xf numFmtId="0" fontId="20" fillId="11" borderId="32" xfId="0" applyFont="1" applyFill="1" applyBorder="1" applyAlignment="1" applyProtection="1">
      <alignment horizontal="center" vertical="center" wrapText="1"/>
    </xf>
    <xf numFmtId="0" fontId="19" fillId="11" borderId="7" xfId="4" applyFont="1" applyFill="1" applyBorder="1" applyAlignment="1" applyProtection="1">
      <alignment horizontal="center" vertical="center" wrapText="1"/>
    </xf>
    <xf numFmtId="0" fontId="19" fillId="11" borderId="31" xfId="4" applyFont="1" applyFill="1" applyBorder="1" applyAlignment="1" applyProtection="1">
      <alignment horizontal="center" vertical="center" wrapText="1"/>
    </xf>
    <xf numFmtId="0" fontId="19" fillId="11" borderId="32" xfId="4" applyFont="1" applyFill="1" applyBorder="1" applyAlignment="1" applyProtection="1">
      <alignment horizontal="center" vertical="center" wrapText="1"/>
    </xf>
    <xf numFmtId="0" fontId="14" fillId="0" borderId="14" xfId="4" applyFont="1" applyFill="1" applyBorder="1" applyAlignment="1" applyProtection="1">
      <alignment horizontal="center" vertical="center" wrapText="1"/>
    </xf>
    <xf numFmtId="0" fontId="14" fillId="0" borderId="0" xfId="4" applyFont="1" applyFill="1" applyBorder="1" applyAlignment="1" applyProtection="1">
      <alignment horizontal="center" vertical="center" wrapText="1"/>
    </xf>
    <xf numFmtId="0" fontId="14" fillId="0" borderId="33" xfId="4" applyFont="1" applyFill="1" applyBorder="1" applyAlignment="1" applyProtection="1">
      <alignment horizontal="center" vertical="center" wrapText="1"/>
    </xf>
    <xf numFmtId="0" fontId="19" fillId="0" borderId="14" xfId="4" applyFont="1" applyFill="1" applyBorder="1" applyAlignment="1" applyProtection="1">
      <alignment horizontal="center" vertical="center" wrapText="1"/>
    </xf>
    <xf numFmtId="0" fontId="19" fillId="0" borderId="0" xfId="4" applyFont="1" applyFill="1" applyBorder="1" applyAlignment="1" applyProtection="1">
      <alignment horizontal="center" vertical="center" wrapText="1"/>
    </xf>
    <xf numFmtId="0" fontId="19" fillId="0" borderId="33" xfId="4" applyFont="1" applyFill="1" applyBorder="1" applyAlignment="1" applyProtection="1">
      <alignment horizontal="center" vertical="center" wrapText="1"/>
    </xf>
    <xf numFmtId="0" fontId="14" fillId="0" borderId="34" xfId="4" applyFont="1" applyFill="1" applyBorder="1" applyAlignment="1" applyProtection="1">
      <alignment horizontal="center" vertical="center" wrapText="1"/>
    </xf>
    <xf numFmtId="0" fontId="14" fillId="0" borderId="35" xfId="4" applyFont="1" applyFill="1" applyBorder="1" applyAlignment="1" applyProtection="1">
      <alignment horizontal="center" vertical="center" wrapText="1"/>
    </xf>
    <xf numFmtId="0" fontId="14" fillId="0" borderId="36" xfId="4" applyFont="1" applyFill="1" applyBorder="1" applyAlignment="1" applyProtection="1">
      <alignment horizontal="center" vertical="center" wrapText="1"/>
    </xf>
    <xf numFmtId="0" fontId="19" fillId="0" borderId="34" xfId="4" applyFont="1" applyFill="1" applyBorder="1" applyAlignment="1" applyProtection="1">
      <alignment horizontal="center" vertical="center" wrapText="1"/>
    </xf>
    <xf numFmtId="0" fontId="19" fillId="0" borderId="35" xfId="4" applyFont="1" applyFill="1" applyBorder="1" applyAlignment="1" applyProtection="1">
      <alignment horizontal="center" vertical="center" wrapText="1"/>
    </xf>
    <xf numFmtId="0" fontId="19" fillId="0" borderId="36" xfId="4" applyFont="1" applyFill="1" applyBorder="1" applyAlignment="1" applyProtection="1">
      <alignment horizontal="center" vertical="center" wrapText="1"/>
    </xf>
    <xf numFmtId="0" fontId="34" fillId="0" borderId="0" xfId="0" applyFont="1" applyFill="1" applyAlignment="1" applyProtection="1">
      <alignment horizontal="center" vertical="center" wrapText="1"/>
    </xf>
    <xf numFmtId="0" fontId="35" fillId="0" borderId="0" xfId="0" applyFont="1" applyFill="1" applyBorder="1" applyAlignment="1" applyProtection="1">
      <alignment horizontal="center" vertical="center" wrapText="1"/>
    </xf>
    <xf numFmtId="0" fontId="35" fillId="0" borderId="11" xfId="0" applyFont="1" applyFill="1" applyBorder="1" applyAlignment="1" applyProtection="1">
      <alignment vertical="center" wrapText="1"/>
    </xf>
    <xf numFmtId="0" fontId="35" fillId="0" borderId="0" xfId="0" applyFont="1" applyFill="1" applyBorder="1" applyAlignment="1" applyProtection="1">
      <alignment vertical="center" wrapText="1"/>
    </xf>
    <xf numFmtId="0" fontId="36" fillId="11" borderId="1" xfId="0" applyFont="1" applyFill="1" applyBorder="1" applyAlignment="1" applyProtection="1">
      <alignment horizontal="center" vertical="center" wrapText="1"/>
    </xf>
    <xf numFmtId="0" fontId="36" fillId="13" borderId="1" xfId="0" applyFont="1" applyFill="1" applyBorder="1" applyAlignment="1" applyProtection="1">
      <alignment horizontal="center" vertical="center" wrapText="1"/>
    </xf>
    <xf numFmtId="0" fontId="36" fillId="13" borderId="1" xfId="0" applyFont="1" applyFill="1" applyBorder="1" applyAlignment="1" applyProtection="1">
      <alignment horizontal="center" vertical="center" wrapText="1"/>
    </xf>
    <xf numFmtId="0" fontId="36" fillId="11" borderId="1" xfId="0" applyFont="1" applyFill="1" applyBorder="1" applyAlignment="1" applyProtection="1">
      <alignment horizontal="center" vertical="center" wrapText="1"/>
    </xf>
    <xf numFmtId="0" fontId="36" fillId="11" borderId="6" xfId="0" applyFont="1" applyFill="1" applyBorder="1" applyAlignment="1" applyProtection="1">
      <alignment horizontal="center" vertical="center" wrapText="1"/>
    </xf>
    <xf numFmtId="0" fontId="36" fillId="11" borderId="19" xfId="0" applyFont="1" applyFill="1" applyBorder="1" applyAlignment="1" applyProtection="1">
      <alignment horizontal="center" vertical="center" wrapText="1"/>
    </xf>
    <xf numFmtId="0" fontId="36" fillId="11" borderId="16" xfId="0" applyFont="1" applyFill="1" applyBorder="1" applyAlignment="1" applyProtection="1">
      <alignment horizontal="center" vertical="center" wrapText="1"/>
    </xf>
    <xf numFmtId="0" fontId="36" fillId="11" borderId="2" xfId="0" applyFont="1" applyFill="1" applyBorder="1" applyAlignment="1" applyProtection="1">
      <alignment horizontal="center" vertical="center" wrapText="1"/>
    </xf>
    <xf numFmtId="0" fontId="36" fillId="13" borderId="1" xfId="0" applyFont="1" applyFill="1" applyBorder="1" applyAlignment="1" applyProtection="1">
      <alignment vertical="center" wrapText="1"/>
    </xf>
    <xf numFmtId="0" fontId="36" fillId="11" borderId="11" xfId="0" applyFont="1" applyFill="1" applyBorder="1" applyAlignment="1" applyProtection="1">
      <alignment horizontal="center" vertical="center" wrapText="1"/>
    </xf>
    <xf numFmtId="0" fontId="36" fillId="11" borderId="8" xfId="0" applyFont="1" applyFill="1" applyBorder="1" applyAlignment="1" applyProtection="1">
      <alignment horizontal="center" vertical="center" wrapText="1"/>
    </xf>
    <xf numFmtId="0" fontId="36" fillId="11" borderId="1" xfId="0" applyFont="1" applyFill="1" applyBorder="1" applyAlignment="1" applyProtection="1">
      <alignment vertical="center" wrapText="1"/>
    </xf>
    <xf numFmtId="0" fontId="36" fillId="0" borderId="2" xfId="2" applyFont="1" applyFill="1" applyBorder="1" applyAlignment="1" applyProtection="1">
      <alignment horizontal="center" vertical="center" wrapText="1"/>
      <protection locked="0"/>
    </xf>
    <xf numFmtId="0" fontId="38" fillId="0" borderId="2" xfId="2" applyFont="1" applyFill="1" applyBorder="1" applyAlignment="1" applyProtection="1">
      <alignment horizontal="center" vertical="center" wrapText="1"/>
      <protection locked="0"/>
    </xf>
    <xf numFmtId="0" fontId="38" fillId="0" borderId="2" xfId="2" applyFont="1" applyFill="1" applyBorder="1" applyAlignment="1" applyProtection="1">
      <alignment horizontal="justify" vertical="center" wrapText="1"/>
      <protection locked="0"/>
    </xf>
    <xf numFmtId="0" fontId="39" fillId="14" borderId="2" xfId="2" applyFont="1" applyFill="1" applyBorder="1" applyAlignment="1" applyProtection="1">
      <alignment horizontal="center" vertical="center" wrapText="1"/>
      <protection locked="0"/>
    </xf>
    <xf numFmtId="0" fontId="36" fillId="0" borderId="1" xfId="2" applyFont="1" applyFill="1" applyBorder="1" applyAlignment="1" applyProtection="1">
      <alignment horizontal="center" vertical="center" wrapText="1"/>
    </xf>
    <xf numFmtId="0" fontId="36" fillId="0" borderId="2" xfId="0" applyFont="1" applyFill="1" applyBorder="1" applyAlignment="1" applyProtection="1">
      <alignment horizontal="center" vertical="center" wrapText="1"/>
      <protection locked="0"/>
    </xf>
    <xf numFmtId="0" fontId="40" fillId="6" borderId="1" xfId="2" applyFont="1" applyFill="1" applyBorder="1" applyAlignment="1" applyProtection="1">
      <alignment horizontal="justify" vertical="center" wrapText="1"/>
      <protection locked="0"/>
    </xf>
    <xf numFmtId="0" fontId="36" fillId="0" borderId="1" xfId="2" applyFont="1" applyFill="1" applyBorder="1" applyAlignment="1" applyProtection="1">
      <alignment horizontal="center" vertical="center" wrapText="1"/>
      <protection locked="0"/>
    </xf>
    <xf numFmtId="0" fontId="36" fillId="0" borderId="1" xfId="2" applyFont="1" applyFill="1" applyBorder="1" applyAlignment="1" applyProtection="1">
      <alignment horizontal="center" vertical="center" wrapText="1"/>
    </xf>
    <xf numFmtId="2" fontId="36" fillId="0" borderId="1" xfId="5" applyNumberFormat="1" applyFont="1" applyFill="1" applyBorder="1" applyAlignment="1" applyProtection="1">
      <alignment horizontal="center" vertical="center" wrapText="1"/>
    </xf>
    <xf numFmtId="2" fontId="36" fillId="0" borderId="1" xfId="5" applyNumberFormat="1" applyFont="1" applyFill="1" applyBorder="1" applyAlignment="1" applyProtection="1">
      <alignment horizontal="center" vertical="center" wrapText="1"/>
      <protection locked="0"/>
    </xf>
    <xf numFmtId="2" fontId="36" fillId="0" borderId="2" xfId="5" applyNumberFormat="1" applyFont="1" applyFill="1" applyBorder="1" applyAlignment="1" applyProtection="1">
      <alignment horizontal="center" vertical="center" wrapText="1"/>
    </xf>
    <xf numFmtId="2" fontId="36" fillId="0" borderId="2" xfId="5" applyNumberFormat="1" applyFont="1" applyFill="1" applyBorder="1" applyAlignment="1" applyProtection="1">
      <alignment horizontal="center" vertical="center" wrapText="1"/>
      <protection locked="0"/>
    </xf>
    <xf numFmtId="2" fontId="36" fillId="6" borderId="2" xfId="5" applyNumberFormat="1" applyFont="1" applyFill="1" applyBorder="1" applyAlignment="1" applyProtection="1">
      <alignment horizontal="center" vertical="center" wrapText="1"/>
    </xf>
    <xf numFmtId="0" fontId="36" fillId="0" borderId="2" xfId="0" applyFont="1" applyFill="1" applyBorder="1" applyAlignment="1" applyProtection="1">
      <alignment horizontal="center" vertical="center" wrapText="1"/>
    </xf>
    <xf numFmtId="0" fontId="38" fillId="0" borderId="2" xfId="0" applyFont="1" applyFill="1" applyBorder="1" applyAlignment="1" applyProtection="1">
      <alignment horizontal="center" vertical="center" wrapText="1"/>
      <protection locked="0"/>
    </xf>
    <xf numFmtId="14" fontId="38" fillId="0" borderId="2" xfId="0" applyNumberFormat="1" applyFont="1" applyFill="1" applyBorder="1" applyAlignment="1" applyProtection="1">
      <alignment horizontal="center" vertical="center" wrapText="1"/>
      <protection locked="0"/>
    </xf>
    <xf numFmtId="0" fontId="38" fillId="0" borderId="0" xfId="0" applyFont="1" applyFill="1" applyAlignment="1" applyProtection="1">
      <alignment horizontal="center" vertical="center" wrapText="1"/>
    </xf>
    <xf numFmtId="0" fontId="36" fillId="0" borderId="11" xfId="2" applyFont="1" applyFill="1" applyBorder="1" applyAlignment="1" applyProtection="1">
      <alignment horizontal="center" vertical="center" wrapText="1"/>
      <protection locked="0"/>
    </xf>
    <xf numFmtId="0" fontId="38" fillId="0" borderId="11" xfId="2" applyFont="1" applyFill="1" applyBorder="1" applyAlignment="1" applyProtection="1">
      <alignment horizontal="center" vertical="center" wrapText="1"/>
      <protection locked="0"/>
    </xf>
    <xf numFmtId="0" fontId="38" fillId="0" borderId="11" xfId="2" applyFont="1" applyFill="1" applyBorder="1" applyAlignment="1" applyProtection="1">
      <alignment horizontal="justify" vertical="center" wrapText="1"/>
      <protection locked="0"/>
    </xf>
    <xf numFmtId="0" fontId="39" fillId="14" borderId="11" xfId="2" applyFont="1" applyFill="1" applyBorder="1" applyAlignment="1" applyProtection="1">
      <alignment horizontal="center" vertical="center" wrapText="1"/>
      <protection locked="0"/>
    </xf>
    <xf numFmtId="0" fontId="36" fillId="0" borderId="11" xfId="0" applyFont="1" applyFill="1" applyBorder="1" applyAlignment="1" applyProtection="1">
      <alignment horizontal="center" vertical="center" wrapText="1"/>
      <protection locked="0"/>
    </xf>
    <xf numFmtId="0" fontId="38" fillId="6" borderId="1" xfId="2" applyFont="1" applyFill="1" applyBorder="1" applyAlignment="1" applyProtection="1">
      <alignment horizontal="justify" vertical="center" wrapText="1"/>
      <protection locked="0"/>
    </xf>
    <xf numFmtId="2" fontId="36" fillId="0" borderId="11" xfId="5" applyNumberFormat="1" applyFont="1" applyFill="1" applyBorder="1" applyAlignment="1" applyProtection="1">
      <alignment horizontal="center" vertical="center" wrapText="1"/>
    </xf>
    <xf numFmtId="2" fontId="36" fillId="0" borderId="11" xfId="5" applyNumberFormat="1" applyFont="1" applyFill="1" applyBorder="1" applyAlignment="1" applyProtection="1">
      <alignment horizontal="center" vertical="center" wrapText="1"/>
      <protection locked="0"/>
    </xf>
    <xf numFmtId="2" fontId="36" fillId="6" borderId="11" xfId="5" applyNumberFormat="1" applyFont="1" applyFill="1" applyBorder="1" applyAlignment="1" applyProtection="1">
      <alignment horizontal="center" vertical="center" wrapText="1"/>
    </xf>
    <xf numFmtId="0" fontId="36" fillId="0" borderId="11" xfId="0" applyFont="1" applyFill="1" applyBorder="1" applyAlignment="1" applyProtection="1">
      <alignment horizontal="center" vertical="center" wrapText="1"/>
    </xf>
    <xf numFmtId="0" fontId="38" fillId="0" borderId="11" xfId="0" applyFont="1" applyFill="1" applyBorder="1" applyAlignment="1" applyProtection="1">
      <alignment horizontal="center" vertical="center" wrapText="1"/>
      <protection locked="0"/>
    </xf>
    <xf numFmtId="14" fontId="38" fillId="0" borderId="11" xfId="0" applyNumberFormat="1" applyFont="1" applyFill="1" applyBorder="1" applyAlignment="1" applyProtection="1">
      <alignment horizontal="center" vertical="center" wrapText="1"/>
      <protection locked="0"/>
    </xf>
    <xf numFmtId="2" fontId="36" fillId="0" borderId="8" xfId="5" applyNumberFormat="1" applyFont="1" applyFill="1" applyBorder="1" applyAlignment="1" applyProtection="1">
      <alignment horizontal="center" vertical="center" wrapText="1"/>
    </xf>
    <xf numFmtId="0" fontId="36" fillId="0" borderId="8" xfId="2" applyFont="1" applyFill="1" applyBorder="1" applyAlignment="1" applyProtection="1">
      <alignment horizontal="center" vertical="center" wrapText="1"/>
      <protection locked="0"/>
    </xf>
    <xf numFmtId="0" fontId="38" fillId="0" borderId="8" xfId="2" applyFont="1" applyFill="1" applyBorder="1" applyAlignment="1" applyProtection="1">
      <alignment horizontal="center" vertical="center" wrapText="1"/>
      <protection locked="0"/>
    </xf>
    <xf numFmtId="0" fontId="38" fillId="0" borderId="8" xfId="2" applyFont="1" applyFill="1" applyBorder="1" applyAlignment="1" applyProtection="1">
      <alignment horizontal="justify" vertical="center" wrapText="1"/>
      <protection locked="0"/>
    </xf>
    <xf numFmtId="0" fontId="39" fillId="14" borderId="8" xfId="2" applyFont="1" applyFill="1" applyBorder="1" applyAlignment="1" applyProtection="1">
      <alignment horizontal="center" vertical="center" wrapText="1"/>
      <protection locked="0"/>
    </xf>
    <xf numFmtId="0" fontId="36" fillId="0" borderId="8" xfId="0" applyFont="1" applyFill="1" applyBorder="1" applyAlignment="1" applyProtection="1">
      <alignment horizontal="center" vertical="center" wrapText="1"/>
      <protection locked="0"/>
    </xf>
    <xf numFmtId="2" fontId="36" fillId="0" borderId="8" xfId="5" applyNumberFormat="1" applyFont="1" applyFill="1" applyBorder="1" applyAlignment="1" applyProtection="1">
      <alignment horizontal="center" vertical="center" wrapText="1"/>
      <protection locked="0"/>
    </xf>
    <xf numFmtId="2" fontId="36" fillId="6" borderId="8" xfId="5" applyNumberFormat="1" applyFont="1" applyFill="1" applyBorder="1" applyAlignment="1" applyProtection="1">
      <alignment horizontal="center" vertical="center" wrapText="1"/>
    </xf>
    <xf numFmtId="0" fontId="36" fillId="0" borderId="8" xfId="0" applyFont="1" applyFill="1" applyBorder="1" applyAlignment="1" applyProtection="1">
      <alignment horizontal="center" vertical="center" wrapText="1"/>
    </xf>
    <xf numFmtId="0" fontId="38" fillId="0" borderId="8" xfId="0" applyFont="1" applyFill="1" applyBorder="1" applyAlignment="1" applyProtection="1">
      <alignment horizontal="center" vertical="center" wrapText="1"/>
      <protection locked="0"/>
    </xf>
    <xf numFmtId="14" fontId="38" fillId="0" borderId="8" xfId="0" applyNumberFormat="1" applyFont="1" applyFill="1" applyBorder="1" applyAlignment="1" applyProtection="1">
      <alignment horizontal="center" vertical="center" wrapText="1"/>
      <protection locked="0"/>
    </xf>
    <xf numFmtId="0" fontId="38" fillId="0" borderId="1" xfId="2" applyFont="1" applyFill="1" applyBorder="1" applyAlignment="1" applyProtection="1">
      <alignment horizontal="justify" vertical="center" wrapText="1"/>
      <protection locked="0"/>
    </xf>
    <xf numFmtId="0" fontId="36" fillId="0" borderId="1" xfId="2" applyFont="1" applyFill="1" applyBorder="1" applyAlignment="1" applyProtection="1">
      <alignment horizontal="center" vertical="center" wrapText="1"/>
      <protection locked="0"/>
    </xf>
    <xf numFmtId="0" fontId="38" fillId="0" borderId="1" xfId="2" applyFont="1" applyFill="1" applyBorder="1" applyAlignment="1" applyProtection="1">
      <alignment horizontal="center" vertical="center" wrapText="1"/>
      <protection locked="0"/>
    </xf>
    <xf numFmtId="0" fontId="39" fillId="14" borderId="1" xfId="2" applyFont="1" applyFill="1" applyBorder="1" applyAlignment="1" applyProtection="1">
      <alignment horizontal="center" vertical="center" wrapText="1"/>
      <protection locked="0"/>
    </xf>
    <xf numFmtId="0" fontId="38" fillId="0" borderId="1" xfId="2" applyFont="1" applyFill="1" applyBorder="1" applyAlignment="1" applyProtection="1">
      <alignment horizontal="justify" vertical="center" wrapText="1"/>
      <protection locked="0"/>
    </xf>
    <xf numFmtId="0" fontId="36" fillId="0" borderId="8" xfId="2" applyFont="1" applyFill="1" applyBorder="1" applyAlignment="1" applyProtection="1">
      <alignment horizontal="center" vertical="center" wrapText="1"/>
    </xf>
    <xf numFmtId="2" fontId="36" fillId="0" borderId="1" xfId="5" applyNumberFormat="1" applyFont="1" applyFill="1" applyBorder="1" applyAlignment="1" applyProtection="1">
      <alignment horizontal="center" vertical="center" wrapText="1"/>
    </xf>
    <xf numFmtId="2" fontId="36" fillId="0" borderId="1" xfId="5" applyNumberFormat="1" applyFont="1" applyFill="1" applyBorder="1" applyAlignment="1" applyProtection="1">
      <alignment horizontal="center" vertical="center" wrapText="1"/>
      <protection locked="0"/>
    </xf>
    <xf numFmtId="2" fontId="36" fillId="6" borderId="1" xfId="5" applyNumberFormat="1" applyFont="1" applyFill="1" applyBorder="1" applyAlignment="1" applyProtection="1">
      <alignment horizontal="center" vertical="center" wrapText="1"/>
    </xf>
    <xf numFmtId="0" fontId="36" fillId="0" borderId="1" xfId="0" applyFont="1" applyFill="1" applyBorder="1" applyAlignment="1" applyProtection="1">
      <alignment horizontal="center" vertical="center" wrapText="1"/>
    </xf>
    <xf numFmtId="0" fontId="36" fillId="6" borderId="1" xfId="0" applyFont="1" applyFill="1" applyBorder="1" applyAlignment="1" applyProtection="1">
      <alignment horizontal="center" vertical="center" wrapText="1"/>
      <protection locked="0"/>
    </xf>
    <xf numFmtId="0" fontId="38" fillId="6" borderId="2" xfId="0" applyFont="1" applyFill="1" applyBorder="1" applyAlignment="1" applyProtection="1">
      <alignment horizontal="center" vertical="center" wrapText="1"/>
      <protection locked="0"/>
    </xf>
    <xf numFmtId="0" fontId="36" fillId="6" borderId="2" xfId="0" applyFont="1" applyFill="1" applyBorder="1" applyAlignment="1" applyProtection="1">
      <alignment horizontal="center" vertical="center" wrapText="1"/>
      <protection locked="0"/>
    </xf>
    <xf numFmtId="14" fontId="38" fillId="6" borderId="2" xfId="0" applyNumberFormat="1" applyFont="1" applyFill="1" applyBorder="1" applyAlignment="1" applyProtection="1">
      <alignment horizontal="center" vertical="center" wrapText="1"/>
      <protection locked="0"/>
    </xf>
    <xf numFmtId="0" fontId="38" fillId="6" borderId="11" xfId="0" applyFont="1" applyFill="1" applyBorder="1" applyAlignment="1" applyProtection="1">
      <alignment horizontal="center" vertical="center" wrapText="1"/>
      <protection locked="0"/>
    </xf>
    <xf numFmtId="0" fontId="36" fillId="6" borderId="11" xfId="0" applyFont="1" applyFill="1" applyBorder="1" applyAlignment="1" applyProtection="1">
      <alignment horizontal="center" vertical="center" wrapText="1"/>
      <protection locked="0"/>
    </xf>
    <xf numFmtId="14" fontId="38" fillId="6" borderId="11" xfId="0" applyNumberFormat="1" applyFont="1" applyFill="1" applyBorder="1" applyAlignment="1" applyProtection="1">
      <alignment horizontal="center" vertical="center" wrapText="1"/>
      <protection locked="0"/>
    </xf>
    <xf numFmtId="0" fontId="36" fillId="0" borderId="1" xfId="0" applyFont="1" applyFill="1" applyBorder="1" applyAlignment="1" applyProtection="1">
      <alignment horizontal="center" vertical="center" wrapText="1"/>
      <protection locked="0"/>
    </xf>
    <xf numFmtId="0" fontId="38" fillId="6" borderId="8" xfId="0" applyFont="1" applyFill="1" applyBorder="1" applyAlignment="1" applyProtection="1">
      <alignment horizontal="center" vertical="center" wrapText="1"/>
      <protection locked="0"/>
    </xf>
    <xf numFmtId="0" fontId="36" fillId="6" borderId="8" xfId="0" applyFont="1" applyFill="1" applyBorder="1" applyAlignment="1" applyProtection="1">
      <alignment horizontal="center" vertical="center" wrapText="1"/>
      <protection locked="0"/>
    </xf>
    <xf numFmtId="14" fontId="38" fillId="6" borderId="8" xfId="0" applyNumberFormat="1" applyFont="1" applyFill="1" applyBorder="1" applyAlignment="1" applyProtection="1">
      <alignment horizontal="center" vertical="center" wrapText="1"/>
      <protection locked="0"/>
    </xf>
    <xf numFmtId="0" fontId="36" fillId="0" borderId="2" xfId="2" applyFont="1" applyFill="1" applyBorder="1" applyAlignment="1" applyProtection="1">
      <alignment horizontal="center" vertical="center" textRotation="90" wrapText="1"/>
      <protection locked="0"/>
    </xf>
    <xf numFmtId="0" fontId="36" fillId="0" borderId="1" xfId="2" applyFont="1" applyFill="1" applyBorder="1" applyAlignment="1" applyProtection="1">
      <alignment vertical="center" wrapText="1"/>
    </xf>
    <xf numFmtId="2" fontId="36" fillId="0" borderId="1" xfId="5" applyNumberFormat="1" applyFont="1" applyFill="1" applyBorder="1" applyAlignment="1" applyProtection="1">
      <alignment vertical="center" wrapText="1"/>
    </xf>
    <xf numFmtId="0" fontId="36" fillId="0" borderId="8" xfId="2" applyFont="1" applyFill="1" applyBorder="1" applyAlignment="1" applyProtection="1">
      <alignment horizontal="center" vertical="center" textRotation="90" wrapText="1"/>
      <protection locked="0"/>
    </xf>
    <xf numFmtId="0" fontId="38" fillId="0" borderId="1" xfId="2" applyFont="1" applyFill="1" applyBorder="1" applyAlignment="1" applyProtection="1">
      <alignment horizontal="center" vertical="center" wrapText="1"/>
      <protection locked="0"/>
    </xf>
    <xf numFmtId="0" fontId="38" fillId="0" borderId="2" xfId="2" applyFont="1" applyFill="1" applyBorder="1" applyAlignment="1" applyProtection="1">
      <alignment horizontal="center" vertical="center" wrapText="1"/>
      <protection locked="0"/>
    </xf>
    <xf numFmtId="0" fontId="39" fillId="14" borderId="2" xfId="2" applyFont="1" applyFill="1" applyBorder="1" applyAlignment="1" applyProtection="1">
      <alignment horizontal="center" vertical="center" wrapText="1"/>
      <protection locked="0"/>
    </xf>
    <xf numFmtId="0" fontId="39" fillId="14" borderId="1" xfId="2" applyFont="1" applyFill="1" applyBorder="1" applyAlignment="1" applyProtection="1">
      <alignment horizontal="center" vertical="center" wrapText="1"/>
      <protection locked="0"/>
    </xf>
    <xf numFmtId="0" fontId="36" fillId="0" borderId="2" xfId="2" applyFont="1" applyFill="1" applyBorder="1" applyAlignment="1" applyProtection="1">
      <alignment horizontal="center" vertical="center" wrapText="1"/>
    </xf>
    <xf numFmtId="0" fontId="36" fillId="0" borderId="8" xfId="2" applyFont="1" applyFill="1" applyBorder="1" applyAlignment="1" applyProtection="1">
      <alignment horizontal="center" vertical="center" wrapText="1"/>
    </xf>
    <xf numFmtId="2" fontId="36" fillId="0" borderId="8" xfId="5" applyNumberFormat="1" applyFont="1" applyFill="1" applyBorder="1" applyAlignment="1" applyProtection="1">
      <alignment horizontal="center" vertical="center" wrapText="1"/>
    </xf>
    <xf numFmtId="2" fontId="36" fillId="0" borderId="8" xfId="5" applyNumberFormat="1" applyFont="1" applyFill="1" applyBorder="1" applyAlignment="1" applyProtection="1">
      <alignment horizontal="center" vertical="center" wrapText="1"/>
      <protection locked="0"/>
    </xf>
    <xf numFmtId="2" fontId="36" fillId="0" borderId="8" xfId="5" applyNumberFormat="1" applyFont="1" applyFill="1" applyBorder="1" applyAlignment="1" applyProtection="1">
      <alignment vertical="center" wrapText="1"/>
    </xf>
    <xf numFmtId="0" fontId="35" fillId="0" borderId="0" xfId="2" applyFont="1" applyFill="1" applyBorder="1" applyAlignment="1" applyProtection="1">
      <alignment horizontal="center" vertical="center" wrapText="1"/>
    </xf>
    <xf numFmtId="0" fontId="34" fillId="0" borderId="0" xfId="2" applyFont="1" applyFill="1" applyBorder="1" applyAlignment="1" applyProtection="1">
      <alignment horizontal="center" vertical="center" wrapText="1"/>
    </xf>
    <xf numFmtId="2" fontId="35" fillId="0" borderId="0" xfId="5" applyNumberFormat="1" applyFont="1" applyFill="1" applyBorder="1" applyAlignment="1" applyProtection="1">
      <alignment horizontal="center" vertical="center" wrapText="1"/>
    </xf>
    <xf numFmtId="0" fontId="34" fillId="0" borderId="0" xfId="0" applyFont="1" applyFill="1" applyBorder="1" applyAlignment="1" applyProtection="1">
      <alignment horizontal="center" vertical="center" wrapText="1"/>
    </xf>
    <xf numFmtId="165" fontId="32" fillId="0" borderId="0" xfId="5" applyNumberFormat="1" applyFont="1" applyFill="1" applyAlignment="1" applyProtection="1">
      <alignment horizontal="center" vertical="center" wrapText="1"/>
    </xf>
    <xf numFmtId="0" fontId="48" fillId="6" borderId="0" xfId="2" applyFont="1" applyFill="1"/>
    <xf numFmtId="0" fontId="48" fillId="6" borderId="0" xfId="2" applyFont="1" applyFill="1" applyAlignment="1">
      <alignment horizontal="left"/>
    </xf>
    <xf numFmtId="0" fontId="49" fillId="6" borderId="7" xfId="2" applyFont="1" applyFill="1" applyBorder="1"/>
    <xf numFmtId="0" fontId="50" fillId="6" borderId="31" xfId="2" applyFont="1" applyFill="1" applyBorder="1" applyAlignment="1">
      <alignment vertical="center"/>
    </xf>
    <xf numFmtId="0" fontId="50" fillId="6" borderId="37" xfId="2" applyFont="1" applyFill="1" applyBorder="1" applyAlignment="1">
      <alignment horizontal="center" vertical="center"/>
    </xf>
    <xf numFmtId="0" fontId="50" fillId="6" borderId="38" xfId="2" applyFont="1" applyFill="1" applyBorder="1" applyAlignment="1">
      <alignment horizontal="center" vertical="center"/>
    </xf>
    <xf numFmtId="0" fontId="50" fillId="6" borderId="39" xfId="2" applyFont="1" applyFill="1" applyBorder="1" applyAlignment="1">
      <alignment horizontal="center" vertical="center"/>
    </xf>
    <xf numFmtId="0" fontId="49" fillId="6" borderId="14" xfId="2" applyFont="1" applyFill="1" applyBorder="1"/>
    <xf numFmtId="0" fontId="50" fillId="6" borderId="0" xfId="2" applyFont="1" applyFill="1" applyAlignment="1">
      <alignment vertical="center"/>
    </xf>
    <xf numFmtId="0" fontId="50" fillId="6" borderId="23" xfId="2" applyFont="1" applyFill="1" applyBorder="1" applyAlignment="1">
      <alignment horizontal="left" vertical="center"/>
    </xf>
    <xf numFmtId="0" fontId="50" fillId="6" borderId="19" xfId="2" applyFont="1" applyFill="1" applyBorder="1" applyAlignment="1">
      <alignment horizontal="left" vertical="center"/>
    </xf>
    <xf numFmtId="0" fontId="50" fillId="6" borderId="40" xfId="2" applyFont="1" applyFill="1" applyBorder="1" applyAlignment="1">
      <alignment horizontal="left" vertical="center"/>
    </xf>
    <xf numFmtId="0" fontId="50" fillId="6" borderId="41" xfId="2" applyFont="1" applyFill="1" applyBorder="1" applyAlignment="1">
      <alignment horizontal="left" vertical="center"/>
    </xf>
    <xf numFmtId="0" fontId="50" fillId="6" borderId="42" xfId="2" applyFont="1" applyFill="1" applyBorder="1" applyAlignment="1">
      <alignment horizontal="left" vertical="center"/>
    </xf>
    <xf numFmtId="0" fontId="49" fillId="6" borderId="34" xfId="2" applyFont="1" applyFill="1" applyBorder="1"/>
    <xf numFmtId="0" fontId="50" fillId="6" borderId="35" xfId="2" applyFont="1" applyFill="1" applyBorder="1" applyAlignment="1">
      <alignment vertical="center"/>
    </xf>
    <xf numFmtId="0" fontId="50" fillId="6" borderId="43" xfId="2" applyFont="1" applyFill="1" applyBorder="1" applyAlignment="1">
      <alignment horizontal="left" vertical="center"/>
    </xf>
    <xf numFmtId="0" fontId="50" fillId="6" borderId="44" xfId="2" applyFont="1" applyFill="1" applyBorder="1" applyAlignment="1">
      <alignment horizontal="left" vertical="center"/>
    </xf>
    <xf numFmtId="0" fontId="50" fillId="6" borderId="45" xfId="2" applyFont="1" applyFill="1" applyBorder="1" applyAlignment="1">
      <alignment horizontal="left" vertical="center"/>
    </xf>
    <xf numFmtId="0" fontId="49" fillId="6" borderId="0" xfId="2" applyFont="1" applyFill="1" applyAlignment="1">
      <alignment horizontal="center"/>
    </xf>
    <xf numFmtId="0" fontId="50" fillId="6" borderId="37" xfId="2" applyFont="1" applyFill="1" applyBorder="1" applyAlignment="1">
      <alignment horizontal="left" vertical="center"/>
    </xf>
    <xf numFmtId="0" fontId="50" fillId="6" borderId="46" xfId="2" applyFont="1" applyFill="1" applyBorder="1" applyAlignment="1">
      <alignment horizontal="left" vertical="center"/>
    </xf>
    <xf numFmtId="0" fontId="49" fillId="6" borderId="38" xfId="2" applyFont="1" applyFill="1" applyBorder="1" applyAlignment="1">
      <alignment horizontal="center" vertical="center"/>
    </xf>
    <xf numFmtId="0" fontId="50" fillId="6" borderId="47" xfId="2" applyFont="1" applyFill="1" applyBorder="1" applyAlignment="1">
      <alignment horizontal="left" vertical="center"/>
    </xf>
    <xf numFmtId="0" fontId="50" fillId="6" borderId="38" xfId="2" applyFont="1" applyFill="1" applyBorder="1" applyAlignment="1">
      <alignment horizontal="left" vertical="center"/>
    </xf>
    <xf numFmtId="14" fontId="49" fillId="6" borderId="38" xfId="2" applyNumberFormat="1" applyFont="1" applyFill="1" applyBorder="1" applyAlignment="1">
      <alignment horizontal="left" vertical="center"/>
    </xf>
    <xf numFmtId="0" fontId="49" fillId="6" borderId="38" xfId="2" applyFont="1" applyFill="1" applyBorder="1" applyAlignment="1">
      <alignment horizontal="left" vertical="center"/>
    </xf>
    <xf numFmtId="0" fontId="49" fillId="6" borderId="39" xfId="2" applyFont="1" applyFill="1" applyBorder="1" applyAlignment="1">
      <alignment horizontal="left" vertical="center"/>
    </xf>
    <xf numFmtId="0" fontId="50" fillId="6" borderId="34" xfId="2" applyFont="1" applyFill="1" applyBorder="1" applyAlignment="1">
      <alignment horizontal="left" vertical="center" wrapText="1"/>
    </xf>
    <xf numFmtId="0" fontId="50" fillId="6" borderId="48" xfId="2" applyFont="1" applyFill="1" applyBorder="1" applyAlignment="1">
      <alignment horizontal="left" vertical="center" wrapText="1"/>
    </xf>
    <xf numFmtId="0" fontId="49" fillId="6" borderId="35" xfId="2" applyFont="1" applyFill="1" applyBorder="1" applyAlignment="1">
      <alignment horizontal="center" vertical="center"/>
    </xf>
    <xf numFmtId="0" fontId="50" fillId="6" borderId="49" xfId="2" applyFont="1" applyFill="1" applyBorder="1" applyAlignment="1">
      <alignment horizontal="left" vertical="center"/>
    </xf>
    <xf numFmtId="0" fontId="50" fillId="6" borderId="35" xfId="2" applyFont="1" applyFill="1" applyBorder="1" applyAlignment="1">
      <alignment horizontal="left" vertical="center"/>
    </xf>
    <xf numFmtId="0" fontId="50" fillId="6" borderId="48" xfId="2" applyFont="1" applyFill="1" applyBorder="1" applyAlignment="1">
      <alignment horizontal="left" vertical="center"/>
    </xf>
    <xf numFmtId="0" fontId="49" fillId="6" borderId="35" xfId="2" applyFont="1" applyFill="1" applyBorder="1" applyAlignment="1">
      <alignment horizontal="left" vertical="center" wrapText="1"/>
    </xf>
    <xf numFmtId="0" fontId="49" fillId="6" borderId="35" xfId="2" applyFont="1" applyFill="1" applyBorder="1" applyAlignment="1">
      <alignment horizontal="left" vertical="center"/>
    </xf>
    <xf numFmtId="0" fontId="49" fillId="6" borderId="36" xfId="2" applyFont="1" applyFill="1" applyBorder="1" applyAlignment="1">
      <alignment horizontal="left" vertical="center"/>
    </xf>
    <xf numFmtId="0" fontId="49" fillId="6" borderId="0" xfId="2" applyFont="1" applyFill="1"/>
    <xf numFmtId="0" fontId="49" fillId="6" borderId="0" xfId="2" applyFont="1" applyFill="1" applyAlignment="1">
      <alignment horizontal="left"/>
    </xf>
    <xf numFmtId="0" fontId="50" fillId="6" borderId="39" xfId="2" applyFont="1" applyFill="1" applyBorder="1" applyAlignment="1">
      <alignment horizontal="left" vertical="center"/>
    </xf>
    <xf numFmtId="0" fontId="49" fillId="6" borderId="43" xfId="2" applyFont="1" applyFill="1" applyBorder="1" applyAlignment="1">
      <alignment horizontal="center" vertical="center" wrapText="1"/>
    </xf>
    <xf numFmtId="0" fontId="49" fillId="6" borderId="44" xfId="2" applyFont="1" applyFill="1" applyBorder="1" applyAlignment="1">
      <alignment horizontal="center" vertical="center" wrapText="1"/>
    </xf>
    <xf numFmtId="0" fontId="49" fillId="6" borderId="45" xfId="2" applyFont="1" applyFill="1" applyBorder="1" applyAlignment="1">
      <alignment horizontal="center" vertical="center" wrapText="1"/>
    </xf>
    <xf numFmtId="0" fontId="49" fillId="6" borderId="43" xfId="2" applyFont="1" applyFill="1" applyBorder="1" applyAlignment="1">
      <alignment horizontal="center" vertical="center"/>
    </xf>
    <xf numFmtId="0" fontId="49" fillId="6" borderId="44" xfId="2" applyFont="1" applyFill="1" applyBorder="1" applyAlignment="1">
      <alignment horizontal="center" vertical="center"/>
    </xf>
    <xf numFmtId="0" fontId="49" fillId="6" borderId="45" xfId="2" applyFont="1" applyFill="1" applyBorder="1" applyAlignment="1">
      <alignment horizontal="center" vertical="center"/>
    </xf>
    <xf numFmtId="0" fontId="51" fillId="6" borderId="7" xfId="2" applyFont="1" applyFill="1" applyBorder="1" applyAlignment="1">
      <alignment horizontal="center" vertical="center"/>
    </xf>
    <xf numFmtId="0" fontId="51" fillId="6" borderId="31" xfId="2" applyFont="1" applyFill="1" applyBorder="1" applyAlignment="1">
      <alignment horizontal="center" vertical="center"/>
    </xf>
    <xf numFmtId="0" fontId="51" fillId="6" borderId="32" xfId="2" applyFont="1" applyFill="1" applyBorder="1" applyAlignment="1">
      <alignment horizontal="center" vertical="center"/>
    </xf>
    <xf numFmtId="0" fontId="50" fillId="6" borderId="50" xfId="2" applyFont="1" applyFill="1" applyBorder="1" applyAlignment="1">
      <alignment horizontal="center" vertical="center"/>
    </xf>
    <xf numFmtId="0" fontId="50" fillId="6" borderId="51" xfId="2" applyFont="1" applyFill="1" applyBorder="1" applyAlignment="1">
      <alignment horizontal="center" vertical="center"/>
    </xf>
    <xf numFmtId="0" fontId="50" fillId="6" borderId="51" xfId="2" applyFont="1" applyFill="1" applyBorder="1" applyAlignment="1">
      <alignment horizontal="center" vertical="center" wrapText="1"/>
    </xf>
    <xf numFmtId="0" fontId="50" fillId="6" borderId="51" xfId="2" applyFont="1" applyFill="1" applyBorder="1" applyAlignment="1">
      <alignment horizontal="center" vertical="center" wrapText="1"/>
    </xf>
    <xf numFmtId="0" fontId="50" fillId="6" borderId="51" xfId="2" applyFont="1" applyFill="1" applyBorder="1" applyAlignment="1">
      <alignment horizontal="left" vertical="center"/>
    </xf>
    <xf numFmtId="0" fontId="50" fillId="6" borderId="52" xfId="2" applyFont="1" applyFill="1" applyBorder="1" applyAlignment="1">
      <alignment horizontal="left" vertical="center"/>
    </xf>
    <xf numFmtId="0" fontId="32" fillId="6" borderId="0" xfId="2" applyFont="1" applyFill="1"/>
    <xf numFmtId="0" fontId="49" fillId="6" borderId="7" xfId="2" applyFont="1" applyFill="1" applyBorder="1" applyAlignment="1">
      <alignment horizontal="center" vertical="center" wrapText="1"/>
    </xf>
    <xf numFmtId="0" fontId="49" fillId="6" borderId="53" xfId="2" applyFont="1" applyFill="1" applyBorder="1" applyAlignment="1">
      <alignment horizontal="center" vertical="center" wrapText="1"/>
    </xf>
    <xf numFmtId="0" fontId="50" fillId="6" borderId="54" xfId="2" applyFont="1" applyFill="1" applyBorder="1" applyAlignment="1">
      <alignment horizontal="center" vertical="center"/>
    </xf>
    <xf numFmtId="0" fontId="49" fillId="6" borderId="55" xfId="2" applyFont="1" applyFill="1" applyBorder="1" applyAlignment="1">
      <alignment horizontal="justify" vertical="center" wrapText="1"/>
    </xf>
    <xf numFmtId="0" fontId="49" fillId="6" borderId="55" xfId="2" applyFont="1" applyFill="1" applyBorder="1" applyAlignment="1">
      <alignment horizontal="justify" vertical="center"/>
    </xf>
    <xf numFmtId="0" fontId="49" fillId="6" borderId="55" xfId="2" applyFont="1" applyFill="1" applyBorder="1" applyAlignment="1">
      <alignment horizontal="center" vertical="center" wrapText="1"/>
    </xf>
    <xf numFmtId="0" fontId="49" fillId="0" borderId="1" xfId="2" applyFont="1" applyFill="1" applyBorder="1" applyAlignment="1">
      <alignment horizontal="left" vertical="center" wrapText="1"/>
    </xf>
    <xf numFmtId="0" fontId="49" fillId="0" borderId="1" xfId="2" applyFont="1" applyFill="1" applyBorder="1" applyAlignment="1">
      <alignment horizontal="left" vertical="center"/>
    </xf>
    <xf numFmtId="0" fontId="49" fillId="0" borderId="56" xfId="2" applyFont="1" applyFill="1" applyBorder="1" applyAlignment="1">
      <alignment horizontal="left" vertical="center"/>
    </xf>
    <xf numFmtId="0" fontId="49" fillId="6" borderId="14" xfId="2" applyFont="1" applyFill="1" applyBorder="1" applyAlignment="1">
      <alignment horizontal="center" vertical="center" wrapText="1"/>
    </xf>
    <xf numFmtId="0" fontId="49" fillId="6" borderId="12" xfId="2" applyFont="1" applyFill="1" applyBorder="1" applyAlignment="1">
      <alignment horizontal="center" vertical="center" wrapText="1"/>
    </xf>
    <xf numFmtId="0" fontId="50" fillId="6" borderId="11" xfId="2" applyFont="1" applyFill="1" applyBorder="1" applyAlignment="1">
      <alignment horizontal="center" vertical="center"/>
    </xf>
    <xf numFmtId="0" fontId="49" fillId="6" borderId="24" xfId="2" applyFont="1" applyFill="1" applyBorder="1" applyAlignment="1">
      <alignment horizontal="center" vertical="center" wrapText="1"/>
    </xf>
    <xf numFmtId="0" fontId="49" fillId="6" borderId="13" xfId="2" applyFont="1" applyFill="1" applyBorder="1" applyAlignment="1">
      <alignment horizontal="center" vertical="center" wrapText="1"/>
    </xf>
    <xf numFmtId="0" fontId="50" fillId="6" borderId="8" xfId="2" applyFont="1" applyFill="1" applyBorder="1" applyAlignment="1">
      <alignment horizontal="center" vertical="center"/>
    </xf>
    <xf numFmtId="0" fontId="49" fillId="6" borderId="57" xfId="2" applyFont="1" applyFill="1" applyBorder="1" applyAlignment="1">
      <alignment horizontal="center" vertical="center" wrapText="1"/>
    </xf>
    <xf numFmtId="0" fontId="49" fillId="6" borderId="15" xfId="2" applyFont="1" applyFill="1" applyBorder="1" applyAlignment="1">
      <alignment horizontal="center" vertical="center" wrapText="1"/>
    </xf>
    <xf numFmtId="0" fontId="50" fillId="6" borderId="2" xfId="2" applyFont="1" applyFill="1" applyBorder="1" applyAlignment="1">
      <alignment horizontal="center" vertical="center"/>
    </xf>
    <xf numFmtId="0" fontId="49" fillId="6" borderId="6" xfId="2" applyFont="1" applyFill="1" applyBorder="1" applyAlignment="1">
      <alignment horizontal="justify" vertical="center" wrapText="1"/>
    </xf>
    <xf numFmtId="0" fontId="49" fillId="6" borderId="16" xfId="2" applyFont="1" applyFill="1" applyBorder="1" applyAlignment="1">
      <alignment horizontal="justify" vertical="center" wrapText="1"/>
    </xf>
    <xf numFmtId="0" fontId="49" fillId="6" borderId="6" xfId="2" applyFont="1" applyFill="1" applyBorder="1" applyAlignment="1">
      <alignment horizontal="center" vertical="center" wrapText="1"/>
    </xf>
    <xf numFmtId="0" fontId="49" fillId="6" borderId="19" xfId="2" applyFont="1" applyFill="1" applyBorder="1" applyAlignment="1">
      <alignment horizontal="center" vertical="center" wrapText="1"/>
    </xf>
    <xf numFmtId="0" fontId="49" fillId="6" borderId="16" xfId="2" applyFont="1" applyFill="1" applyBorder="1" applyAlignment="1">
      <alignment horizontal="center" vertical="center" wrapText="1"/>
    </xf>
    <xf numFmtId="0" fontId="49" fillId="6" borderId="47" xfId="2" applyFont="1" applyFill="1" applyBorder="1" applyAlignment="1">
      <alignment horizontal="justify" vertical="center" wrapText="1"/>
    </xf>
    <xf numFmtId="0" fontId="49" fillId="6" borderId="38" xfId="2" applyFont="1" applyFill="1" applyBorder="1" applyAlignment="1">
      <alignment horizontal="justify" vertical="center" wrapText="1"/>
    </xf>
    <xf numFmtId="0" fontId="49" fillId="6" borderId="46" xfId="2" applyFont="1" applyFill="1" applyBorder="1" applyAlignment="1">
      <alignment horizontal="justify" vertical="center" wrapText="1"/>
    </xf>
    <xf numFmtId="0" fontId="49" fillId="3" borderId="57" xfId="2" applyFont="1" applyFill="1" applyBorder="1" applyAlignment="1">
      <alignment horizontal="center" vertical="center" wrapText="1"/>
    </xf>
    <xf numFmtId="0" fontId="49" fillId="3" borderId="15" xfId="2" applyFont="1" applyFill="1" applyBorder="1" applyAlignment="1">
      <alignment horizontal="center" vertical="center" wrapText="1"/>
    </xf>
    <xf numFmtId="0" fontId="50" fillId="3" borderId="2" xfId="2" applyFont="1" applyFill="1" applyBorder="1" applyAlignment="1">
      <alignment horizontal="center" vertical="center" wrapText="1"/>
    </xf>
    <xf numFmtId="0" fontId="49" fillId="3" borderId="6" xfId="2" applyFont="1" applyFill="1" applyBorder="1" applyAlignment="1">
      <alignment horizontal="justify" vertical="center" wrapText="1"/>
    </xf>
    <xf numFmtId="0" fontId="49" fillId="3" borderId="16" xfId="2" applyFont="1" applyFill="1" applyBorder="1" applyAlignment="1">
      <alignment horizontal="justify" vertical="center" wrapText="1"/>
    </xf>
    <xf numFmtId="0" fontId="49" fillId="3" borderId="6" xfId="2" applyFont="1" applyFill="1" applyBorder="1" applyAlignment="1">
      <alignment horizontal="center" vertical="center" wrapText="1"/>
    </xf>
    <xf numFmtId="0" fontId="49" fillId="3" borderId="19" xfId="2" applyFont="1" applyFill="1" applyBorder="1" applyAlignment="1">
      <alignment horizontal="center" vertical="center" wrapText="1"/>
    </xf>
    <xf numFmtId="0" fontId="49" fillId="3" borderId="16" xfId="2" applyFont="1" applyFill="1" applyBorder="1" applyAlignment="1">
      <alignment horizontal="center" vertical="center" wrapText="1"/>
    </xf>
    <xf numFmtId="0" fontId="49" fillId="3" borderId="47" xfId="2" applyFont="1" applyFill="1" applyBorder="1" applyAlignment="1">
      <alignment horizontal="justify" vertical="center" wrapText="1"/>
    </xf>
    <xf numFmtId="0" fontId="49" fillId="3" borderId="38" xfId="2" applyFont="1" applyFill="1" applyBorder="1" applyAlignment="1">
      <alignment horizontal="justify" vertical="center" wrapText="1"/>
    </xf>
    <xf numFmtId="0" fontId="49" fillId="3" borderId="46" xfId="2" applyFont="1" applyFill="1" applyBorder="1" applyAlignment="1">
      <alignment horizontal="justify" vertical="center" wrapText="1"/>
    </xf>
    <xf numFmtId="0" fontId="49" fillId="3" borderId="1" xfId="2" applyFont="1" applyFill="1" applyBorder="1" applyAlignment="1">
      <alignment horizontal="left" vertical="center" wrapText="1"/>
    </xf>
    <xf numFmtId="0" fontId="49" fillId="3" borderId="1" xfId="2" applyFont="1" applyFill="1" applyBorder="1" applyAlignment="1">
      <alignment horizontal="left" vertical="center"/>
    </xf>
    <xf numFmtId="0" fontId="49" fillId="3" borderId="56" xfId="2" applyFont="1" applyFill="1" applyBorder="1" applyAlignment="1">
      <alignment horizontal="left" vertical="center"/>
    </xf>
    <xf numFmtId="0" fontId="49" fillId="3" borderId="24" xfId="2" applyFont="1" applyFill="1" applyBorder="1" applyAlignment="1">
      <alignment horizontal="center" vertical="center" wrapText="1"/>
    </xf>
    <xf numFmtId="0" fontId="49" fillId="3" borderId="13" xfId="2" applyFont="1" applyFill="1" applyBorder="1" applyAlignment="1">
      <alignment horizontal="center" vertical="center" wrapText="1"/>
    </xf>
    <xf numFmtId="0" fontId="50" fillId="3" borderId="8" xfId="2" applyFont="1" applyFill="1" applyBorder="1" applyAlignment="1">
      <alignment horizontal="center" vertical="center" wrapText="1"/>
    </xf>
    <xf numFmtId="0" fontId="49" fillId="3" borderId="9" xfId="2" applyFont="1" applyFill="1" applyBorder="1" applyAlignment="1">
      <alignment horizontal="justify" vertical="center" wrapText="1"/>
    </xf>
    <xf numFmtId="0" fontId="49" fillId="3" borderId="13" xfId="2" applyFont="1" applyFill="1" applyBorder="1" applyAlignment="1">
      <alignment horizontal="justify" vertical="center" wrapText="1"/>
    </xf>
    <xf numFmtId="0" fontId="49" fillId="3" borderId="17" xfId="2" applyFont="1" applyFill="1" applyBorder="1" applyAlignment="1">
      <alignment horizontal="center" vertical="center" wrapText="1"/>
    </xf>
    <xf numFmtId="0" fontId="49" fillId="3" borderId="18" xfId="2" applyFont="1" applyFill="1" applyBorder="1" applyAlignment="1">
      <alignment horizontal="center" vertical="center" wrapText="1"/>
    </xf>
    <xf numFmtId="0" fontId="49" fillId="3" borderId="1" xfId="2" applyFont="1" applyFill="1" applyBorder="1" applyAlignment="1">
      <alignment horizontal="justify" vertical="center" wrapText="1"/>
    </xf>
    <xf numFmtId="0" fontId="49" fillId="3" borderId="1" xfId="2" applyFont="1" applyFill="1" applyBorder="1" applyAlignment="1">
      <alignment horizontal="justify" vertical="center"/>
    </xf>
    <xf numFmtId="0" fontId="49" fillId="6" borderId="2" xfId="2" applyFont="1" applyFill="1" applyBorder="1" applyAlignment="1">
      <alignment horizontal="center" vertical="center" wrapText="1"/>
    </xf>
    <xf numFmtId="0" fontId="49" fillId="6" borderId="1" xfId="2" applyFont="1" applyFill="1" applyBorder="1" applyAlignment="1">
      <alignment horizontal="justify" vertical="center"/>
    </xf>
    <xf numFmtId="0" fontId="49" fillId="6" borderId="1" xfId="2" applyFont="1" applyFill="1" applyBorder="1" applyAlignment="1">
      <alignment horizontal="center" vertical="center" wrapText="1"/>
    </xf>
    <xf numFmtId="0" fontId="49" fillId="6" borderId="1" xfId="2" applyFont="1" applyFill="1" applyBorder="1" applyAlignment="1">
      <alignment horizontal="justify" vertical="center" wrapText="1"/>
    </xf>
    <xf numFmtId="0" fontId="49" fillId="6" borderId="8" xfId="2" applyFont="1" applyFill="1" applyBorder="1" applyAlignment="1">
      <alignment horizontal="center" vertical="center" wrapText="1"/>
    </xf>
    <xf numFmtId="0" fontId="50" fillId="6" borderId="7" xfId="2" applyFont="1" applyFill="1" applyBorder="1" applyAlignment="1">
      <alignment horizontal="center" vertical="center"/>
    </xf>
    <xf numFmtId="0" fontId="50" fillId="6" borderId="31" xfId="2" applyFont="1" applyFill="1" applyBorder="1" applyAlignment="1">
      <alignment horizontal="center" vertical="center"/>
    </xf>
    <xf numFmtId="0" fontId="50" fillId="6" borderId="32" xfId="2" applyFont="1" applyFill="1" applyBorder="1" applyAlignment="1">
      <alignment horizontal="center" vertical="center"/>
    </xf>
    <xf numFmtId="0" fontId="50" fillId="6" borderId="50" xfId="2" applyFont="1" applyFill="1" applyBorder="1" applyAlignment="1">
      <alignment vertical="center" wrapText="1"/>
    </xf>
    <xf numFmtId="0" fontId="50" fillId="6" borderId="58" xfId="2" applyFont="1" applyFill="1" applyBorder="1" applyAlignment="1">
      <alignment horizontal="center" vertical="center" wrapText="1"/>
    </xf>
    <xf numFmtId="0" fontId="50" fillId="6" borderId="50" xfId="2" applyFont="1" applyFill="1" applyBorder="1" applyAlignment="1">
      <alignment horizontal="center" vertical="center" wrapText="1"/>
    </xf>
    <xf numFmtId="0" fontId="50" fillId="6" borderId="58" xfId="2" applyFont="1" applyFill="1" applyBorder="1" applyAlignment="1">
      <alignment horizontal="center" vertical="center" wrapText="1"/>
    </xf>
    <xf numFmtId="0" fontId="50" fillId="6" borderId="59" xfId="2" applyFont="1" applyFill="1" applyBorder="1" applyAlignment="1">
      <alignment horizontal="center" vertical="center" wrapText="1"/>
    </xf>
    <xf numFmtId="0" fontId="50" fillId="6" borderId="60" xfId="2" applyFont="1" applyFill="1" applyBorder="1" applyAlignment="1">
      <alignment horizontal="center" vertical="center" wrapText="1"/>
    </xf>
    <xf numFmtId="0" fontId="50" fillId="6" borderId="58" xfId="2" applyFont="1" applyFill="1" applyBorder="1" applyAlignment="1">
      <alignment horizontal="left" vertical="center" wrapText="1"/>
    </xf>
    <xf numFmtId="0" fontId="50" fillId="6" borderId="59" xfId="2" applyFont="1" applyFill="1" applyBorder="1" applyAlignment="1">
      <alignment horizontal="left" vertical="center" wrapText="1"/>
    </xf>
    <xf numFmtId="0" fontId="50" fillId="6" borderId="61" xfId="2" applyFont="1" applyFill="1" applyBorder="1" applyAlignment="1">
      <alignment horizontal="left" vertical="center" wrapText="1"/>
    </xf>
    <xf numFmtId="0" fontId="54" fillId="6" borderId="0" xfId="2" applyFont="1" applyFill="1" applyAlignment="1">
      <alignment horizontal="center" wrapText="1"/>
    </xf>
    <xf numFmtId="0" fontId="32" fillId="6" borderId="0" xfId="2" applyFont="1" applyFill="1" applyAlignment="1">
      <alignment wrapText="1"/>
    </xf>
    <xf numFmtId="0" fontId="50" fillId="6" borderId="62" xfId="2" applyFont="1" applyFill="1" applyBorder="1" applyAlignment="1">
      <alignment horizontal="center" vertical="center" wrapText="1"/>
    </xf>
    <xf numFmtId="0" fontId="49" fillId="6" borderId="54" xfId="2" applyFont="1" applyFill="1" applyBorder="1" applyAlignment="1">
      <alignment horizontal="center" vertical="center" wrapText="1"/>
    </xf>
    <xf numFmtId="49" fontId="49" fillId="6" borderId="9" xfId="2" applyNumberFormat="1" applyFont="1" applyFill="1" applyBorder="1" applyAlignment="1">
      <alignment horizontal="justify" vertical="center" wrapText="1"/>
    </xf>
    <xf numFmtId="0" fontId="49" fillId="6" borderId="63" xfId="2" applyFont="1" applyFill="1" applyBorder="1" applyAlignment="1">
      <alignment horizontal="center" vertical="center" wrapText="1"/>
    </xf>
    <xf numFmtId="0" fontId="49" fillId="6" borderId="55" xfId="2" applyFont="1" applyFill="1" applyBorder="1" applyAlignment="1">
      <alignment horizontal="center" vertical="center" wrapText="1"/>
    </xf>
    <xf numFmtId="9" fontId="49" fillId="6" borderId="55" xfId="2" applyNumberFormat="1" applyFont="1" applyFill="1" applyBorder="1" applyAlignment="1">
      <alignment horizontal="center" vertical="center" wrapText="1"/>
    </xf>
    <xf numFmtId="9" fontId="50" fillId="6" borderId="64" xfId="2" applyNumberFormat="1" applyFont="1" applyFill="1" applyBorder="1" applyAlignment="1">
      <alignment horizontal="center" vertical="center" wrapText="1"/>
    </xf>
    <xf numFmtId="9" fontId="50" fillId="6" borderId="31" xfId="2" applyNumberFormat="1" applyFont="1" applyFill="1" applyBorder="1" applyAlignment="1">
      <alignment horizontal="center" vertical="center" wrapText="1"/>
    </xf>
    <xf numFmtId="9" fontId="50" fillId="6" borderId="53" xfId="2" applyNumberFormat="1" applyFont="1" applyFill="1" applyBorder="1" applyAlignment="1">
      <alignment horizontal="center" vertical="center" wrapText="1"/>
    </xf>
    <xf numFmtId="0" fontId="55" fillId="6" borderId="55" xfId="2" applyFont="1" applyFill="1" applyBorder="1" applyAlignment="1">
      <alignment horizontal="left" vertical="center" wrapText="1"/>
    </xf>
    <xf numFmtId="0" fontId="50" fillId="6" borderId="55" xfId="2" applyFont="1" applyFill="1" applyBorder="1" applyAlignment="1">
      <alignment horizontal="left" vertical="center" wrapText="1"/>
    </xf>
    <xf numFmtId="0" fontId="50" fillId="6" borderId="65" xfId="2" applyFont="1" applyFill="1" applyBorder="1" applyAlignment="1">
      <alignment horizontal="left" vertical="center" wrapText="1"/>
    </xf>
    <xf numFmtId="0" fontId="50" fillId="3" borderId="62" xfId="2" applyFont="1" applyFill="1" applyBorder="1" applyAlignment="1">
      <alignment horizontal="center" vertical="center" wrapText="1"/>
    </xf>
    <xf numFmtId="0" fontId="49" fillId="3" borderId="54" xfId="2" applyFont="1" applyFill="1" applyBorder="1" applyAlignment="1">
      <alignment horizontal="center" vertical="center" wrapText="1"/>
    </xf>
    <xf numFmtId="49" fontId="49" fillId="3" borderId="9" xfId="2" applyNumberFormat="1" applyFont="1" applyFill="1" applyBorder="1" applyAlignment="1">
      <alignment horizontal="justify" vertical="center" wrapText="1"/>
    </xf>
    <xf numFmtId="0" fontId="49" fillId="3" borderId="63" xfId="2" applyFont="1" applyFill="1" applyBorder="1" applyAlignment="1">
      <alignment horizontal="center" vertical="center" wrapText="1"/>
    </xf>
    <xf numFmtId="0" fontId="49" fillId="3" borderId="55" xfId="2" applyFont="1" applyFill="1" applyBorder="1" applyAlignment="1">
      <alignment horizontal="center" vertical="center" wrapText="1"/>
    </xf>
    <xf numFmtId="9" fontId="49" fillId="3" borderId="55" xfId="2" applyNumberFormat="1" applyFont="1" applyFill="1" applyBorder="1" applyAlignment="1">
      <alignment horizontal="center" vertical="center" wrapText="1"/>
    </xf>
    <xf numFmtId="9" fontId="50" fillId="3" borderId="64" xfId="2" applyNumberFormat="1" applyFont="1" applyFill="1" applyBorder="1" applyAlignment="1">
      <alignment horizontal="center" vertical="center" wrapText="1"/>
    </xf>
    <xf numFmtId="9" fontId="50" fillId="3" borderId="31" xfId="2" applyNumberFormat="1" applyFont="1" applyFill="1" applyBorder="1" applyAlignment="1">
      <alignment horizontal="center" vertical="center" wrapText="1"/>
    </xf>
    <xf numFmtId="9" fontId="50" fillId="3" borderId="53" xfId="2" applyNumberFormat="1" applyFont="1" applyFill="1" applyBorder="1" applyAlignment="1">
      <alignment horizontal="center" vertical="center" wrapText="1"/>
    </xf>
    <xf numFmtId="0" fontId="55" fillId="3" borderId="55" xfId="2" applyFont="1" applyFill="1" applyBorder="1" applyAlignment="1">
      <alignment horizontal="left" vertical="center" wrapText="1"/>
    </xf>
    <xf numFmtId="0" fontId="50" fillId="6" borderId="0" xfId="2" applyFont="1" applyFill="1" applyAlignment="1">
      <alignment horizontal="center" vertical="center"/>
    </xf>
    <xf numFmtId="0" fontId="50" fillId="6" borderId="0" xfId="2" applyFont="1" applyFill="1" applyAlignment="1">
      <alignment horizontal="left" vertical="center"/>
    </xf>
    <xf numFmtId="0" fontId="56" fillId="6" borderId="66" xfId="2" applyFont="1" applyFill="1" applyBorder="1" applyAlignment="1">
      <alignment horizontal="left" vertical="center"/>
    </xf>
    <xf numFmtId="0" fontId="56" fillId="6" borderId="59" xfId="2" applyFont="1" applyFill="1" applyBorder="1" applyAlignment="1">
      <alignment horizontal="left" vertical="center"/>
    </xf>
    <xf numFmtId="0" fontId="56" fillId="6" borderId="61" xfId="2" applyFont="1" applyFill="1" applyBorder="1" applyAlignment="1">
      <alignment horizontal="left" vertical="center"/>
    </xf>
    <xf numFmtId="0" fontId="57" fillId="6" borderId="0" xfId="2" applyFont="1" applyFill="1"/>
    <xf numFmtId="0" fontId="49" fillId="6" borderId="34" xfId="2" applyFont="1" applyFill="1" applyBorder="1" applyAlignment="1">
      <alignment horizontal="center"/>
    </xf>
    <xf numFmtId="0" fontId="49" fillId="6" borderId="35" xfId="2" applyFont="1" applyFill="1" applyBorder="1" applyAlignment="1">
      <alignment horizontal="center"/>
    </xf>
    <xf numFmtId="0" fontId="49" fillId="6" borderId="36" xfId="2" applyFont="1" applyFill="1" applyBorder="1" applyAlignment="1">
      <alignment horizontal="center"/>
    </xf>
    <xf numFmtId="0" fontId="58" fillId="11" borderId="37" xfId="2" applyFont="1" applyFill="1" applyBorder="1" applyAlignment="1">
      <alignment horizontal="center" vertical="center"/>
    </xf>
    <xf numFmtId="0" fontId="58" fillId="11" borderId="38" xfId="2" applyFont="1" applyFill="1" applyBorder="1" applyAlignment="1">
      <alignment horizontal="center" vertical="center"/>
    </xf>
    <xf numFmtId="0" fontId="58" fillId="11" borderId="39" xfId="2" applyFont="1" applyFill="1" applyBorder="1" applyAlignment="1">
      <alignment horizontal="center" vertical="center"/>
    </xf>
    <xf numFmtId="0" fontId="58" fillId="6" borderId="57" xfId="2" applyFont="1" applyFill="1" applyBorder="1" applyAlignment="1">
      <alignment horizontal="left" vertical="center"/>
    </xf>
    <xf numFmtId="0" fontId="58" fillId="6" borderId="18" xfId="2" applyFont="1" applyFill="1" applyBorder="1" applyAlignment="1">
      <alignment horizontal="left" vertical="center"/>
    </xf>
    <xf numFmtId="0" fontId="58" fillId="6" borderId="67" xfId="2" applyFont="1" applyFill="1" applyBorder="1" applyAlignment="1">
      <alignment horizontal="left" vertical="center"/>
    </xf>
    <xf numFmtId="0" fontId="58" fillId="6" borderId="0" xfId="2" applyFont="1" applyFill="1"/>
    <xf numFmtId="0" fontId="57" fillId="6" borderId="14" xfId="2" applyFont="1" applyFill="1" applyBorder="1"/>
    <xf numFmtId="0" fontId="57" fillId="6" borderId="0" xfId="2" applyFont="1" applyFill="1" applyAlignment="1">
      <alignment horizontal="left"/>
    </xf>
    <xf numFmtId="0" fontId="57" fillId="6" borderId="33" xfId="2" applyFont="1" applyFill="1" applyBorder="1" applyAlignment="1">
      <alignment horizontal="left"/>
    </xf>
    <xf numFmtId="0" fontId="57" fillId="6" borderId="24" xfId="2" applyFont="1" applyFill="1" applyBorder="1"/>
    <xf numFmtId="0" fontId="57" fillId="6" borderId="10" xfId="2" applyFont="1" applyFill="1" applyBorder="1"/>
    <xf numFmtId="0" fontId="57" fillId="6" borderId="10" xfId="2" applyFont="1" applyFill="1" applyBorder="1" applyAlignment="1">
      <alignment horizontal="left"/>
    </xf>
    <xf numFmtId="0" fontId="57" fillId="6" borderId="68" xfId="2" applyFont="1" applyFill="1" applyBorder="1" applyAlignment="1">
      <alignment horizontal="left"/>
    </xf>
    <xf numFmtId="0" fontId="59" fillId="6" borderId="14" xfId="2" applyFont="1" applyFill="1" applyBorder="1" applyAlignment="1">
      <alignment horizontal="left"/>
    </xf>
    <xf numFmtId="0" fontId="59" fillId="6" borderId="0" xfId="2" applyFont="1" applyFill="1" applyAlignment="1">
      <alignment horizontal="left"/>
    </xf>
    <xf numFmtId="0" fontId="59" fillId="6" borderId="33" xfId="2" applyFont="1" applyFill="1" applyBorder="1" applyAlignment="1">
      <alignment horizontal="left"/>
    </xf>
    <xf numFmtId="0" fontId="60" fillId="6" borderId="14" xfId="2" applyFont="1" applyFill="1" applyBorder="1" applyAlignment="1">
      <alignment horizontal="left"/>
    </xf>
    <xf numFmtId="0" fontId="57" fillId="6" borderId="0" xfId="2" applyFont="1" applyFill="1" applyAlignment="1">
      <alignment horizontal="center"/>
    </xf>
    <xf numFmtId="0" fontId="60" fillId="6" borderId="0" xfId="2" applyFont="1" applyFill="1" applyAlignment="1">
      <alignment horizontal="left"/>
    </xf>
    <xf numFmtId="0" fontId="60" fillId="6" borderId="24" xfId="2" applyFont="1" applyFill="1" applyBorder="1" applyAlignment="1">
      <alignment horizontal="left"/>
    </xf>
    <xf numFmtId="0" fontId="57" fillId="6" borderId="10" xfId="2" applyFont="1" applyFill="1" applyBorder="1" applyAlignment="1">
      <alignment horizontal="center"/>
    </xf>
    <xf numFmtId="0" fontId="60" fillId="6" borderId="10" xfId="2" applyFont="1" applyFill="1" applyBorder="1" applyAlignment="1">
      <alignment horizontal="left"/>
    </xf>
    <xf numFmtId="0" fontId="56" fillId="6" borderId="57" xfId="2" applyFont="1" applyFill="1" applyBorder="1" applyAlignment="1">
      <alignment horizontal="left"/>
    </xf>
    <xf numFmtId="0" fontId="56" fillId="6" borderId="18" xfId="2" applyFont="1" applyFill="1" applyBorder="1" applyAlignment="1">
      <alignment horizontal="left"/>
    </xf>
    <xf numFmtId="0" fontId="56" fillId="6" borderId="67" xfId="2" applyFont="1" applyFill="1" applyBorder="1" applyAlignment="1">
      <alignment horizontal="left"/>
    </xf>
    <xf numFmtId="0" fontId="61" fillId="6" borderId="34" xfId="2" applyFont="1" applyFill="1" applyBorder="1" applyAlignment="1">
      <alignment horizontal="left"/>
    </xf>
    <xf numFmtId="0" fontId="49" fillId="6" borderId="35" xfId="2" applyFont="1" applyFill="1" applyBorder="1" applyAlignment="1">
      <alignment horizontal="center"/>
    </xf>
    <xf numFmtId="0" fontId="49" fillId="6" borderId="35" xfId="2" applyFont="1" applyFill="1" applyBorder="1"/>
    <xf numFmtId="0" fontId="61" fillId="6" borderId="35" xfId="2" applyFont="1" applyFill="1" applyBorder="1" applyAlignment="1">
      <alignment horizontal="left"/>
    </xf>
    <xf numFmtId="0" fontId="49" fillId="6" borderId="35" xfId="2" applyFont="1" applyFill="1" applyBorder="1" applyAlignment="1">
      <alignment horizontal="left"/>
    </xf>
    <xf numFmtId="0" fontId="49" fillId="6" borderId="36" xfId="2" applyFont="1" applyFill="1" applyBorder="1" applyAlignment="1">
      <alignment horizontal="left"/>
    </xf>
    <xf numFmtId="0" fontId="61" fillId="6" borderId="0" xfId="2" applyFont="1" applyFill="1" applyAlignment="1">
      <alignment horizontal="left"/>
    </xf>
    <xf numFmtId="0" fontId="49" fillId="6" borderId="0" xfId="2" applyFont="1" applyFill="1" applyAlignment="1">
      <alignment horizontal="center"/>
    </xf>
    <xf numFmtId="0" fontId="61" fillId="6" borderId="0" xfId="2" applyFont="1" applyFill="1" applyAlignment="1">
      <alignment horizontal="left"/>
    </xf>
    <xf numFmtId="0" fontId="61" fillId="6" borderId="0" xfId="2" applyFont="1" applyFill="1" applyAlignment="1">
      <alignment horizontal="center"/>
    </xf>
    <xf numFmtId="0" fontId="58" fillId="6" borderId="50" xfId="2" applyFont="1" applyFill="1" applyBorder="1" applyAlignment="1">
      <alignment horizontal="center" vertical="center"/>
    </xf>
    <xf numFmtId="0" fontId="58" fillId="6" borderId="51" xfId="2" applyFont="1" applyFill="1" applyBorder="1" applyAlignment="1">
      <alignment horizontal="center" vertical="center"/>
    </xf>
    <xf numFmtId="0" fontId="58" fillId="6" borderId="52" xfId="2" applyFont="1" applyFill="1" applyBorder="1" applyAlignment="1">
      <alignment horizontal="center" vertical="center"/>
    </xf>
    <xf numFmtId="0" fontId="58" fillId="6" borderId="0" xfId="2" applyFont="1" applyFill="1" applyAlignment="1">
      <alignment vertical="center"/>
    </xf>
    <xf numFmtId="0" fontId="58" fillId="6" borderId="0" xfId="2" applyFont="1" applyFill="1" applyAlignment="1">
      <alignment horizontal="left" vertical="center"/>
    </xf>
    <xf numFmtId="0" fontId="58" fillId="6" borderId="5" xfId="2" applyFont="1" applyFill="1" applyBorder="1" applyAlignment="1">
      <alignment horizontal="center" vertical="center"/>
    </xf>
    <xf numFmtId="0" fontId="58" fillId="6" borderId="8" xfId="2" applyFont="1" applyFill="1" applyBorder="1" applyAlignment="1">
      <alignment horizontal="center" vertical="center"/>
    </xf>
    <xf numFmtId="0" fontId="58" fillId="6" borderId="9" xfId="2" applyFont="1" applyFill="1" applyBorder="1" applyAlignment="1">
      <alignment horizontal="center" vertical="center"/>
    </xf>
    <xf numFmtId="0" fontId="58" fillId="6" borderId="63" xfId="2" applyFont="1" applyFill="1" applyBorder="1" applyAlignment="1">
      <alignment horizontal="center" vertical="center"/>
    </xf>
    <xf numFmtId="0" fontId="58" fillId="6" borderId="55" xfId="2" applyFont="1" applyFill="1" applyBorder="1" applyAlignment="1">
      <alignment horizontal="center" vertical="center"/>
    </xf>
    <xf numFmtId="0" fontId="58" fillId="6" borderId="65" xfId="2" applyFont="1" applyFill="1" applyBorder="1" applyAlignment="1">
      <alignment horizontal="center" vertical="center"/>
    </xf>
    <xf numFmtId="0" fontId="58" fillId="6" borderId="0" xfId="2" applyFont="1" applyFill="1" applyAlignment="1">
      <alignment horizontal="left" vertical="center"/>
    </xf>
    <xf numFmtId="0" fontId="50" fillId="6" borderId="69" xfId="2" applyFont="1" applyFill="1" applyBorder="1" applyAlignment="1">
      <alignment horizontal="center" wrapText="1"/>
    </xf>
    <xf numFmtId="0" fontId="50" fillId="6" borderId="1" xfId="2" applyFont="1" applyFill="1" applyBorder="1" applyAlignment="1">
      <alignment horizontal="center" wrapText="1"/>
    </xf>
    <xf numFmtId="0" fontId="50" fillId="6" borderId="6" xfId="2" applyFont="1" applyFill="1" applyBorder="1" applyAlignment="1">
      <alignment horizontal="center" wrapText="1"/>
    </xf>
    <xf numFmtId="0" fontId="50" fillId="6" borderId="69" xfId="2" applyFont="1" applyFill="1" applyBorder="1" applyAlignment="1">
      <alignment horizontal="center" vertical="center"/>
    </xf>
    <xf numFmtId="0" fontId="50" fillId="6" borderId="1" xfId="2" applyFont="1" applyFill="1" applyBorder="1" applyAlignment="1">
      <alignment horizontal="center" vertical="center"/>
    </xf>
    <xf numFmtId="0" fontId="50" fillId="6" borderId="56" xfId="2" applyFont="1" applyFill="1" applyBorder="1" applyAlignment="1">
      <alignment horizontal="center" vertical="center"/>
    </xf>
    <xf numFmtId="0" fontId="50" fillId="6" borderId="0" xfId="2" applyFont="1" applyFill="1" applyAlignment="1">
      <alignment horizontal="left" vertical="center"/>
    </xf>
    <xf numFmtId="0" fontId="50" fillId="6" borderId="69" xfId="2" applyFont="1" applyFill="1" applyBorder="1" applyAlignment="1">
      <alignment horizontal="center" vertical="center" wrapText="1"/>
    </xf>
    <xf numFmtId="0" fontId="50" fillId="6" borderId="1" xfId="2" applyFont="1" applyFill="1" applyBorder="1" applyAlignment="1">
      <alignment horizontal="center" vertical="center" wrapText="1"/>
    </xf>
    <xf numFmtId="0" fontId="50" fillId="6" borderId="6" xfId="2" applyFont="1" applyFill="1" applyBorder="1" applyAlignment="1">
      <alignment horizontal="center" vertical="center" wrapText="1"/>
    </xf>
    <xf numFmtId="0" fontId="50" fillId="6" borderId="70" xfId="2" applyFont="1" applyFill="1" applyBorder="1" applyAlignment="1">
      <alignment horizontal="center"/>
    </xf>
    <xf numFmtId="0" fontId="50" fillId="6" borderId="71" xfId="2" applyFont="1" applyFill="1" applyBorder="1" applyAlignment="1">
      <alignment horizontal="center"/>
    </xf>
    <xf numFmtId="0" fontId="50" fillId="6" borderId="72" xfId="2" applyFont="1" applyFill="1" applyBorder="1" applyAlignment="1">
      <alignment horizontal="center"/>
    </xf>
    <xf numFmtId="0" fontId="50" fillId="6" borderId="70" xfId="2" applyFont="1" applyFill="1" applyBorder="1" applyAlignment="1">
      <alignment horizontal="center" vertical="center"/>
    </xf>
    <xf numFmtId="0" fontId="50" fillId="6" borderId="71" xfId="2" applyFont="1" applyFill="1" applyBorder="1" applyAlignment="1">
      <alignment horizontal="center" vertical="center"/>
    </xf>
    <xf numFmtId="0" fontId="50" fillId="6" borderId="73" xfId="2" applyFont="1" applyFill="1" applyBorder="1" applyAlignment="1">
      <alignment horizontal="center" vertical="center"/>
    </xf>
    <xf numFmtId="0" fontId="62" fillId="6" borderId="0" xfId="2" applyFont="1" applyFill="1" applyAlignment="1">
      <alignment horizontal="left"/>
    </xf>
    <xf numFmtId="0" fontId="63" fillId="6" borderId="0" xfId="2" applyFont="1" applyFill="1"/>
  </cellXfs>
  <cellStyles count="6">
    <cellStyle name="Hipervínculo" xfId="4" builtinId="8"/>
    <cellStyle name="Millares 2" xfId="5"/>
    <cellStyle name="Normal" xfId="0" builtinId="0"/>
    <cellStyle name="Normal 2" xfId="2"/>
    <cellStyle name="Normal 2 3" xfId="3"/>
    <cellStyle name="Porcentaje" xfId="1" builtinId="5"/>
  </cellStyles>
  <dxfs count="79">
    <dxf>
      <fill>
        <patternFill>
          <bgColor rgb="FF33CC33"/>
        </patternFill>
      </fill>
    </dxf>
    <dxf>
      <fill>
        <patternFill>
          <bgColor rgb="FFFFFF00"/>
        </patternFill>
      </fill>
    </dxf>
    <dxf>
      <fill>
        <patternFill>
          <bgColor rgb="FFFF9900"/>
        </patternFill>
      </fill>
    </dxf>
    <dxf>
      <fill>
        <patternFill>
          <bgColor rgb="FFFF0000"/>
        </patternFill>
      </fill>
    </dxf>
    <dxf>
      <fill>
        <patternFill patternType="solid">
          <bgColor theme="0"/>
        </patternFill>
      </fill>
    </dxf>
    <dxf>
      <fill>
        <patternFill>
          <bgColor theme="0"/>
        </patternFill>
      </fill>
    </dxf>
    <dxf>
      <fill>
        <patternFill patternType="solid">
          <bgColor theme="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theme="0"/>
        </patternFill>
      </fill>
    </dxf>
    <dxf>
      <fill>
        <patternFill patternType="solid">
          <bgColor theme="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theme="0"/>
        </patternFill>
      </fill>
    </dxf>
    <dxf>
      <fill>
        <patternFill patternType="solid">
          <bgColor theme="0"/>
        </patternFill>
      </fill>
    </dxf>
    <dxf>
      <fill>
        <patternFill>
          <bgColor rgb="FF33CC33"/>
        </patternFill>
      </fill>
    </dxf>
    <dxf>
      <fill>
        <patternFill>
          <bgColor rgb="FFFFFF00"/>
        </patternFill>
      </fill>
    </dxf>
    <dxf>
      <fill>
        <patternFill>
          <bgColor rgb="FFFF9900"/>
        </patternFill>
      </fill>
    </dxf>
    <dxf>
      <fill>
        <patternFill>
          <bgColor rgb="FFFF0000"/>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2.emf"/></Relationships>
</file>

<file path=xl/drawings/_rels/drawing6.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jp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xdr:from>
      <xdr:col>1</xdr:col>
      <xdr:colOff>634246</xdr:colOff>
      <xdr:row>6</xdr:row>
      <xdr:rowOff>95250</xdr:rowOff>
    </xdr:from>
    <xdr:to>
      <xdr:col>1</xdr:col>
      <xdr:colOff>1828799</xdr:colOff>
      <xdr:row>8</xdr:row>
      <xdr:rowOff>217714</xdr:rowOff>
    </xdr:to>
    <xdr:pic>
      <xdr:nvPicPr>
        <xdr:cNvPr id="2" name="Picture 1" descr="escudo negro">
          <a:extLst>
            <a:ext uri="{FF2B5EF4-FFF2-40B4-BE49-F238E27FC236}">
              <a16:creationId xmlns:a16="http://schemas.microsoft.com/office/drawing/2014/main" id="{724E51EA-5BC8-4741-8977-991ACAF08499}"/>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770317" y="258536"/>
          <a:ext cx="1194553" cy="1211035"/>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10</xdr:col>
      <xdr:colOff>634246</xdr:colOff>
      <xdr:row>5</xdr:row>
      <xdr:rowOff>95250</xdr:rowOff>
    </xdr:from>
    <xdr:to>
      <xdr:col>10</xdr:col>
      <xdr:colOff>1828799</xdr:colOff>
      <xdr:row>7</xdr:row>
      <xdr:rowOff>269875</xdr:rowOff>
    </xdr:to>
    <xdr:pic>
      <xdr:nvPicPr>
        <xdr:cNvPr id="2" name="Picture 1" descr="escudo negro">
          <a:extLst>
            <a:ext uri="{FF2B5EF4-FFF2-40B4-BE49-F238E27FC236}">
              <a16:creationId xmlns:a16="http://schemas.microsoft.com/office/drawing/2014/main" id="{C072D55F-92F0-42CB-84AD-F045FD996093}"/>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767596" y="257175"/>
          <a:ext cx="1194553" cy="1270000"/>
        </a:xfrm>
        <a:prstGeom prst="rect">
          <a:avLst/>
        </a:prstGeom>
        <a:noFill/>
        <a:ln w="9525">
          <a:noFill/>
          <a:miter lim="800000"/>
          <a:headEnd/>
          <a:tailEnd/>
        </a:ln>
      </xdr:spPr>
    </xdr:pic>
    <xdr:clientData/>
  </xdr:twoCellAnchor>
  <xdr:twoCellAnchor>
    <xdr:from>
      <xdr:col>1</xdr:col>
      <xdr:colOff>396875</xdr:colOff>
      <xdr:row>5</xdr:row>
      <xdr:rowOff>47625</xdr:rowOff>
    </xdr:from>
    <xdr:to>
      <xdr:col>2</xdr:col>
      <xdr:colOff>337303</xdr:colOff>
      <xdr:row>7</xdr:row>
      <xdr:rowOff>215446</xdr:rowOff>
    </xdr:to>
    <xdr:pic>
      <xdr:nvPicPr>
        <xdr:cNvPr id="3" name="Picture 1" descr="escudo negro">
          <a:extLst>
            <a:ext uri="{FF2B5EF4-FFF2-40B4-BE49-F238E27FC236}">
              <a16:creationId xmlns:a16="http://schemas.microsoft.com/office/drawing/2014/main" id="{EF332BE9-AE8A-4094-B1E4-D8CB31516A9A}"/>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698500" y="206375"/>
          <a:ext cx="1194553" cy="1263196"/>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734218</xdr:colOff>
      <xdr:row>4</xdr:row>
      <xdr:rowOff>67469</xdr:rowOff>
    </xdr:from>
    <xdr:to>
      <xdr:col>2</xdr:col>
      <xdr:colOff>178553</xdr:colOff>
      <xdr:row>6</xdr:row>
      <xdr:rowOff>235290</xdr:rowOff>
    </xdr:to>
    <xdr:pic>
      <xdr:nvPicPr>
        <xdr:cNvPr id="3" name="Picture 1" descr="escudo negro">
          <a:extLst>
            <a:ext uri="{FF2B5EF4-FFF2-40B4-BE49-F238E27FC236}">
              <a16:creationId xmlns:a16="http://schemas.microsoft.com/office/drawing/2014/main" id="{14C3DB98-A242-40B5-8C84-F433C2997CFB}"/>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932656" y="226219"/>
          <a:ext cx="1408866" cy="1259227"/>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634246</xdr:colOff>
      <xdr:row>1</xdr:row>
      <xdr:rowOff>95250</xdr:rowOff>
    </xdr:from>
    <xdr:to>
      <xdr:col>1</xdr:col>
      <xdr:colOff>1828799</xdr:colOff>
      <xdr:row>3</xdr:row>
      <xdr:rowOff>269875</xdr:rowOff>
    </xdr:to>
    <xdr:pic>
      <xdr:nvPicPr>
        <xdr:cNvPr id="2" name="Picture 1" descr="escudo negro">
          <a:extLst>
            <a:ext uri="{FF2B5EF4-FFF2-40B4-BE49-F238E27FC236}">
              <a16:creationId xmlns:a16="http://schemas.microsoft.com/office/drawing/2014/main" id="{B924FE8B-4FD7-470B-9DB8-9054B318ECD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840621" y="444500"/>
          <a:ext cx="1194553" cy="1270000"/>
        </a:xfrm>
        <a:prstGeom prst="rect">
          <a:avLst/>
        </a:prstGeom>
        <a:noFill/>
        <a:ln w="9525">
          <a:noFill/>
          <a:miter lim="800000"/>
          <a:headEnd/>
          <a:tailEnd/>
        </a:ln>
      </xdr:spPr>
    </xdr:pic>
    <xdr:clientData/>
  </xdr:twoCellAnchor>
</xdr:wsDr>
</file>

<file path=xl/drawings/drawing5.xml><?xml version="1.0" encoding="utf-8"?>
<xdr:wsDr xmlns:xdr="http://schemas.openxmlformats.org/drawingml/2006/spreadsheetDrawing" xmlns:a="http://schemas.openxmlformats.org/drawingml/2006/main">
  <xdr:oneCellAnchor>
    <xdr:from>
      <xdr:col>2</xdr:col>
      <xdr:colOff>0</xdr:colOff>
      <xdr:row>7</xdr:row>
      <xdr:rowOff>0</xdr:rowOff>
    </xdr:from>
    <xdr:ext cx="585060" cy="5663"/>
    <xdr:pic>
      <xdr:nvPicPr>
        <xdr:cNvPr id="2" name="1 Imagen">
          <a:extLst>
            <a:ext uri="{FF2B5EF4-FFF2-40B4-BE49-F238E27FC236}">
              <a16:creationId xmlns:a16="http://schemas.microsoft.com/office/drawing/2014/main" id="{69E60FAA-CB76-4256-A8A7-5EE84374AD77}"/>
            </a:ext>
          </a:extLst>
        </xdr:cNvPr>
        <xdr:cNvPicPr>
          <a:picLocks noChangeAspect="1" noChangeArrowheads="1"/>
        </xdr:cNvPicPr>
      </xdr:nvPicPr>
      <xdr:blipFill>
        <a:blip xmlns:r="http://schemas.openxmlformats.org/officeDocument/2006/relationships" r:embed="rId1">
          <a:duotone>
            <a:schemeClr val="accent1">
              <a:shade val="45000"/>
              <a:satMod val="135000"/>
            </a:schemeClr>
            <a:prstClr val="white"/>
          </a:duotone>
        </a:blip>
        <a:srcRect/>
        <a:stretch>
          <a:fillRect/>
        </a:stretch>
      </xdr:blipFill>
      <xdr:spPr bwMode="auto">
        <a:xfrm>
          <a:off x="1085850" y="1323975"/>
          <a:ext cx="585060" cy="5663"/>
        </a:xfrm>
        <a:prstGeom prst="rect">
          <a:avLst/>
        </a:prstGeom>
        <a:ln>
          <a:noFill/>
        </a:ln>
        <a:effectLst>
          <a:reflection blurRad="12700" stA="30000" endPos="30000" dist="5000" dir="5400000" sy="-100000" algn="bl" rotWithShape="0"/>
        </a:effectLst>
        <a:scene3d>
          <a:camera prst="perspectiveContrastingLeftFacing">
            <a:rot lat="300000" lon="19800000" rev="0"/>
          </a:camera>
          <a:lightRig rig="threePt" dir="t">
            <a:rot lat="0" lon="0" rev="2700000"/>
          </a:lightRig>
        </a:scene3d>
        <a:sp3d>
          <a:bevelT w="63500" h="50800"/>
        </a:sp3d>
      </xdr:spPr>
    </xdr:pic>
    <xdr:clientData/>
  </xdr:oneCellAnchor>
</xdr:wsDr>
</file>

<file path=xl/drawings/drawing6.xml><?xml version="1.0" encoding="utf-8"?>
<xdr:wsDr xmlns:xdr="http://schemas.openxmlformats.org/drawingml/2006/spreadsheetDrawing" xmlns:a="http://schemas.openxmlformats.org/drawingml/2006/main">
  <xdr:twoCellAnchor editAs="oneCell">
    <xdr:from>
      <xdr:col>2</xdr:col>
      <xdr:colOff>254935</xdr:colOff>
      <xdr:row>1</xdr:row>
      <xdr:rowOff>58832</xdr:rowOff>
    </xdr:from>
    <xdr:to>
      <xdr:col>3</xdr:col>
      <xdr:colOff>492126</xdr:colOff>
      <xdr:row>3</xdr:row>
      <xdr:rowOff>172843</xdr:rowOff>
    </xdr:to>
    <xdr:pic>
      <xdr:nvPicPr>
        <xdr:cNvPr id="2" name="Imagen 1">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83535" y="230282"/>
          <a:ext cx="789641" cy="790286"/>
        </a:xfrm>
        <a:prstGeom prst="rect">
          <a:avLst/>
        </a:prstGeom>
      </xdr:spPr>
    </xdr:pic>
    <xdr:clientData/>
  </xdr:twoCellAnchor>
  <xdr:twoCellAnchor editAs="oneCell">
    <xdr:from>
      <xdr:col>19</xdr:col>
      <xdr:colOff>571501</xdr:colOff>
      <xdr:row>25</xdr:row>
      <xdr:rowOff>4259036</xdr:rowOff>
    </xdr:from>
    <xdr:to>
      <xdr:col>28</xdr:col>
      <xdr:colOff>321526</xdr:colOff>
      <xdr:row>26</xdr:row>
      <xdr:rowOff>3660772</xdr:rowOff>
    </xdr:to>
    <xdr:pic>
      <xdr:nvPicPr>
        <xdr:cNvPr id="3" name="Imagen 2">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2"/>
        <a:stretch>
          <a:fillRect/>
        </a:stretch>
      </xdr:blipFill>
      <xdr:spPr>
        <a:xfrm>
          <a:off x="23469601" y="52284086"/>
          <a:ext cx="6608025" cy="3716561"/>
        </a:xfrm>
        <a:prstGeom prst="rect">
          <a:avLst/>
        </a:prstGeom>
      </xdr:spPr>
    </xdr:pic>
    <xdr:clientData/>
  </xdr:twoCellAnchor>
  <xdr:twoCellAnchor editAs="oneCell">
    <xdr:from>
      <xdr:col>19</xdr:col>
      <xdr:colOff>1</xdr:colOff>
      <xdr:row>27</xdr:row>
      <xdr:rowOff>0</xdr:rowOff>
    </xdr:from>
    <xdr:to>
      <xdr:col>27</xdr:col>
      <xdr:colOff>512026</xdr:colOff>
      <xdr:row>27</xdr:row>
      <xdr:rowOff>3715200</xdr:rowOff>
    </xdr:to>
    <xdr:pic>
      <xdr:nvPicPr>
        <xdr:cNvPr id="4" name="Imagen 3">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3"/>
        <a:stretch>
          <a:fillRect/>
        </a:stretch>
      </xdr:blipFill>
      <xdr:spPr>
        <a:xfrm>
          <a:off x="22898101" y="56864250"/>
          <a:ext cx="6608025" cy="37152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9.11_GLAB-MR-2021-V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uaermv-my.sharepoint.com/Users/dbernal/AppData/Local/Microsoft/Windows/Temporary%20Internet%20Files/Content.Outlook/6YTLUNT7/Matriz%20de%20Riesgos%20Contractua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ULAS"/>
      <sheetName val="MAPA DE RIESGOS PROCESOS"/>
      <sheetName val="MAPA DE RIESGOS PROCESOS (2)"/>
      <sheetName val="TIPOLOGÍA DE RIESGOS"/>
      <sheetName val="PROBABILIDAD"/>
      <sheetName val="IMPACTO GESTIÓN"/>
      <sheetName val="IMPACTO SEGURIDAD I"/>
      <sheetName val="IMPACTO CORRUPCIÓN"/>
      <sheetName val="IMPACTO SOBORNO"/>
      <sheetName val="EJEMPLO CONTROLES"/>
      <sheetName val="OPCIONES DE MANEJO DEL RIESGO"/>
      <sheetName val="MAPA DE CALOR"/>
    </sheetNames>
    <sheetDataSet>
      <sheetData sheetId="0">
        <row r="4">
          <cell r="B4" t="str">
            <v>Direccionamiento estratégico e innovación</v>
          </cell>
          <cell r="C4" t="str">
            <v>Gestion</v>
          </cell>
          <cell r="E4" t="str">
            <v>Daño_fisico</v>
          </cell>
          <cell r="G4" t="str">
            <v>Rara vez</v>
          </cell>
          <cell r="K4" t="str">
            <v>Aceptar el riesgo</v>
          </cell>
        </row>
        <row r="5">
          <cell r="B5" t="str">
            <v>Atención a partes interesadas y comunicaciones </v>
          </cell>
          <cell r="C5" t="str">
            <v>Corrupcion</v>
          </cell>
          <cell r="E5" t="str">
            <v>Eventos_naturales</v>
          </cell>
          <cell r="G5" t="str">
            <v>Improbable</v>
          </cell>
          <cell r="K5" t="str">
            <v>Reducir el riesgo</v>
          </cell>
        </row>
        <row r="6">
          <cell r="B6" t="str">
            <v>Estrategia y gobierno de TI </v>
          </cell>
          <cell r="C6" t="str">
            <v>Seguridad_de_la_informacion</v>
          </cell>
          <cell r="E6" t="str">
            <v>Perdidas_de_los_servicios_esenciales</v>
          </cell>
          <cell r="G6" t="str">
            <v>Posible</v>
          </cell>
          <cell r="K6" t="str">
            <v>Evitar el riesgo</v>
          </cell>
        </row>
        <row r="7">
          <cell r="B7" t="str">
            <v>Planificación de la intervención vial </v>
          </cell>
          <cell r="E7" t="str">
            <v>Perturbacion_debida_a_la_radiacion</v>
          </cell>
          <cell r="G7" t="str">
            <v>Probable</v>
          </cell>
          <cell r="K7" t="str">
            <v>Compartir el riesgo</v>
          </cell>
        </row>
        <row r="8">
          <cell r="B8" t="str">
            <v>Producción de mezcla y provisión de maquinaria y equipo </v>
          </cell>
          <cell r="E8" t="str">
            <v>Compromiso_de_la_informacion</v>
          </cell>
          <cell r="G8" t="str">
            <v>Casi seguro</v>
          </cell>
        </row>
        <row r="9">
          <cell r="B9" t="str">
            <v>Intervención de la malla vial </v>
          </cell>
          <cell r="E9" t="str">
            <v>Fallas_tecnicas</v>
          </cell>
        </row>
        <row r="10">
          <cell r="B10" t="str">
            <v>Gestión de servicios e infraestructura tecnológica </v>
          </cell>
          <cell r="E10" t="str">
            <v>Acciones_no_autorizadas</v>
          </cell>
        </row>
        <row r="11">
          <cell r="B11" t="str">
            <v>Gestión de recursos físicos </v>
          </cell>
          <cell r="E11" t="str">
            <v>Compromiso_de_las_funciones</v>
          </cell>
        </row>
        <row r="13">
          <cell r="B13" t="str">
            <v>Gestión contractual </v>
          </cell>
        </row>
        <row r="14">
          <cell r="B14" t="str">
            <v>Gestión financiera </v>
          </cell>
        </row>
        <row r="15">
          <cell r="B15" t="str">
            <v>Gestión de laboratorio </v>
          </cell>
        </row>
        <row r="16">
          <cell r="B16" t="str">
            <v>Gestión del talento humano </v>
          </cell>
        </row>
        <row r="17">
          <cell r="B17" t="str">
            <v>Gestión ambiental </v>
          </cell>
        </row>
        <row r="18">
          <cell r="B18" t="str">
            <v>Gestión documental </v>
          </cell>
        </row>
        <row r="19">
          <cell r="B19" t="str">
            <v>Gestión jurídica </v>
          </cell>
        </row>
        <row r="20">
          <cell r="B20" t="str">
            <v>Control Disciplinario Interno </v>
          </cell>
        </row>
        <row r="21">
          <cell r="B21" t="str">
            <v>Control evaluación y mejora de la gestión </v>
          </cell>
        </row>
        <row r="38">
          <cell r="B38" t="str">
            <v>Rara vezInsignificante</v>
          </cell>
          <cell r="C38" t="str">
            <v>Riesgo bajo</v>
          </cell>
        </row>
        <row r="39">
          <cell r="B39" t="str">
            <v>Rara vezMenor</v>
          </cell>
          <cell r="C39" t="str">
            <v>Riesgo bajo</v>
          </cell>
        </row>
        <row r="40">
          <cell r="B40" t="str">
            <v>Rara vezModerado</v>
          </cell>
          <cell r="C40" t="str">
            <v>Riesgo moderado</v>
          </cell>
        </row>
        <row r="41">
          <cell r="B41" t="str">
            <v>Rara vezMayor</v>
          </cell>
          <cell r="C41" t="str">
            <v>Riesgo alto</v>
          </cell>
        </row>
        <row r="42">
          <cell r="B42" t="str">
            <v>Rara vezCatastrófico</v>
          </cell>
          <cell r="C42" t="str">
            <v>Riesgo extremo</v>
          </cell>
        </row>
        <row r="43">
          <cell r="B43" t="str">
            <v>ImprobableInsignificante</v>
          </cell>
          <cell r="C43" t="str">
            <v>Riesgo bajo</v>
          </cell>
        </row>
        <row r="44">
          <cell r="B44" t="str">
            <v>ImprobableMenor</v>
          </cell>
          <cell r="C44" t="str">
            <v>Riesgo bajo</v>
          </cell>
        </row>
        <row r="45">
          <cell r="B45" t="str">
            <v>ImprobableModerado</v>
          </cell>
          <cell r="C45" t="str">
            <v>Riesgo moderado</v>
          </cell>
        </row>
        <row r="46">
          <cell r="B46" t="str">
            <v>ImprobableMayor</v>
          </cell>
          <cell r="C46" t="str">
            <v>Riesgo alto</v>
          </cell>
        </row>
        <row r="47">
          <cell r="B47" t="str">
            <v>ImprobableCatastrófico</v>
          </cell>
          <cell r="C47" t="str">
            <v>Riesgo extremo</v>
          </cell>
        </row>
        <row r="48">
          <cell r="B48" t="str">
            <v>PosibleInsignificante</v>
          </cell>
          <cell r="C48" t="str">
            <v>Riesgo bajo</v>
          </cell>
        </row>
        <row r="49">
          <cell r="B49" t="str">
            <v>PosibleMenor</v>
          </cell>
          <cell r="C49" t="str">
            <v>Riesgo moderado</v>
          </cell>
        </row>
        <row r="50">
          <cell r="B50" t="str">
            <v>PosibleModerado</v>
          </cell>
          <cell r="C50" t="str">
            <v>Riesgo alto</v>
          </cell>
        </row>
        <row r="51">
          <cell r="B51" t="str">
            <v>PosibleMayor</v>
          </cell>
          <cell r="C51" t="str">
            <v>Riesgo extremo</v>
          </cell>
        </row>
        <row r="52">
          <cell r="B52" t="str">
            <v>PosibleCatastrófico</v>
          </cell>
          <cell r="C52" t="str">
            <v>Riesgo extremo</v>
          </cell>
        </row>
        <row r="53">
          <cell r="B53" t="str">
            <v>ProbableInsignificante</v>
          </cell>
          <cell r="C53" t="str">
            <v>Riesgo moderado</v>
          </cell>
        </row>
        <row r="54">
          <cell r="B54" t="str">
            <v>ProbableMenor</v>
          </cell>
          <cell r="C54" t="str">
            <v>Riesgo alto</v>
          </cell>
        </row>
        <row r="55">
          <cell r="B55" t="str">
            <v>ProbableModerado</v>
          </cell>
          <cell r="C55" t="str">
            <v>Riesgo alto</v>
          </cell>
        </row>
        <row r="56">
          <cell r="B56" t="str">
            <v>ProbableMayor</v>
          </cell>
          <cell r="C56" t="str">
            <v>Riesgo extremo</v>
          </cell>
        </row>
        <row r="57">
          <cell r="B57" t="str">
            <v>ProbableCatastrófico</v>
          </cell>
          <cell r="C57" t="str">
            <v>Riesgo extremo</v>
          </cell>
        </row>
        <row r="58">
          <cell r="B58" t="str">
            <v>Casi seguroInsignificante</v>
          </cell>
          <cell r="C58" t="str">
            <v>Riesgo alto</v>
          </cell>
        </row>
        <row r="59">
          <cell r="B59" t="str">
            <v>Casi seguroMenor</v>
          </cell>
          <cell r="C59" t="str">
            <v>Riesgo alto</v>
          </cell>
        </row>
        <row r="60">
          <cell r="B60" t="str">
            <v>Casi seguroModerado</v>
          </cell>
          <cell r="C60" t="str">
            <v>Riesgo extremo</v>
          </cell>
        </row>
        <row r="61">
          <cell r="B61" t="str">
            <v>Casi seguroMayor</v>
          </cell>
          <cell r="C61" t="str">
            <v>Riesgo extremo</v>
          </cell>
        </row>
        <row r="62">
          <cell r="B62" t="str">
            <v>Casi seguroCatastrófico</v>
          </cell>
          <cell r="C62" t="str">
            <v>Riesgo extremo</v>
          </cell>
        </row>
        <row r="70">
          <cell r="B70" t="str">
            <v>FuerteFuerte</v>
          </cell>
          <cell r="C70" t="str">
            <v>No</v>
          </cell>
          <cell r="D70" t="str">
            <v>Fuerte</v>
          </cell>
        </row>
        <row r="71">
          <cell r="B71" t="str">
            <v>FuerteModerado</v>
          </cell>
          <cell r="C71" t="str">
            <v>Sí</v>
          </cell>
          <cell r="D71" t="str">
            <v>Moderado</v>
          </cell>
        </row>
        <row r="72">
          <cell r="B72" t="str">
            <v>FuerteDébil</v>
          </cell>
          <cell r="C72" t="str">
            <v>Sí</v>
          </cell>
          <cell r="D72" t="str">
            <v>Débil</v>
          </cell>
        </row>
        <row r="73">
          <cell r="B73" t="str">
            <v>ModeradoFuerte</v>
          </cell>
          <cell r="C73" t="str">
            <v>Sí</v>
          </cell>
          <cell r="D73" t="str">
            <v>Moderado</v>
          </cell>
        </row>
        <row r="74">
          <cell r="B74" t="str">
            <v>ModeradoModerado</v>
          </cell>
          <cell r="C74" t="str">
            <v>Sí</v>
          </cell>
          <cell r="D74" t="str">
            <v>Moderado</v>
          </cell>
        </row>
        <row r="75">
          <cell r="B75" t="str">
            <v>ModeradoDébil</v>
          </cell>
          <cell r="C75" t="str">
            <v>Sí</v>
          </cell>
          <cell r="D75" t="str">
            <v>Débil</v>
          </cell>
        </row>
        <row r="76">
          <cell r="B76" t="str">
            <v>DébilFuerte</v>
          </cell>
          <cell r="C76" t="str">
            <v>Sí</v>
          </cell>
          <cell r="D76" t="str">
            <v>Débil</v>
          </cell>
        </row>
        <row r="77">
          <cell r="B77" t="str">
            <v>DébilModerado</v>
          </cell>
          <cell r="C77" t="str">
            <v>Sí</v>
          </cell>
          <cell r="D77" t="str">
            <v>Débil</v>
          </cell>
        </row>
        <row r="78">
          <cell r="B78" t="str">
            <v>DébilDébil</v>
          </cell>
          <cell r="C78" t="str">
            <v>Sí</v>
          </cell>
          <cell r="D78" t="str">
            <v>Débil</v>
          </cell>
        </row>
        <row r="95">
          <cell r="B95" t="str">
            <v>FuerteDirectamenteDirectamente</v>
          </cell>
          <cell r="C95">
            <v>2</v>
          </cell>
          <cell r="D95">
            <v>2</v>
          </cell>
        </row>
        <row r="96">
          <cell r="B96" t="str">
            <v>FuerteDirectamenteIndirectamente</v>
          </cell>
          <cell r="C96">
            <v>2</v>
          </cell>
          <cell r="D96">
            <v>1</v>
          </cell>
        </row>
        <row r="97">
          <cell r="B97" t="str">
            <v>FuerteDirectamenteNo disminuye</v>
          </cell>
          <cell r="C97">
            <v>2</v>
          </cell>
          <cell r="D97">
            <v>0</v>
          </cell>
        </row>
        <row r="98">
          <cell r="B98" t="str">
            <v>FuerteNo disminuyeDirectamente</v>
          </cell>
          <cell r="C98">
            <v>0</v>
          </cell>
          <cell r="D98">
            <v>2</v>
          </cell>
        </row>
        <row r="99">
          <cell r="B99" t="str">
            <v>ModeradoDirectamenteDirectamente</v>
          </cell>
          <cell r="C99">
            <v>1</v>
          </cell>
          <cell r="D99">
            <v>1</v>
          </cell>
        </row>
        <row r="100">
          <cell r="B100" t="str">
            <v>ModeradoDirectamenteIndirectamente</v>
          </cell>
          <cell r="C100">
            <v>1</v>
          </cell>
          <cell r="D100">
            <v>0</v>
          </cell>
        </row>
        <row r="101">
          <cell r="B101" t="str">
            <v>ModeradoDirectamenteNo disminuye</v>
          </cell>
          <cell r="C101">
            <v>1</v>
          </cell>
          <cell r="D101">
            <v>0</v>
          </cell>
        </row>
        <row r="102">
          <cell r="B102" t="str">
            <v>ModeradoNo disminuyeDirectamente</v>
          </cell>
          <cell r="C102">
            <v>0</v>
          </cell>
          <cell r="D102">
            <v>1</v>
          </cell>
        </row>
      </sheetData>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m-x"/>
      <sheetName val="Fm-2x"/>
      <sheetName val="Fm-3x"/>
      <sheetName val="Fm-4x"/>
      <sheetName val="Fm-5x"/>
      <sheetName val="Fm-6x"/>
      <sheetName val="DB"/>
      <sheetName val="Hoja1"/>
      <sheetName val="Hoja2"/>
    </sheetNames>
    <sheetDataSet>
      <sheetData sheetId="0" refreshError="1"/>
      <sheetData sheetId="1" refreshError="1"/>
      <sheetData sheetId="2" refreshError="1"/>
      <sheetData sheetId="3" refreshError="1"/>
      <sheetData sheetId="4" refreshError="1"/>
      <sheetData sheetId="5" refreshError="1"/>
      <sheetData sheetId="6" refreshError="1">
        <row r="5">
          <cell r="D5">
            <v>1</v>
          </cell>
          <cell r="H5" t="str">
            <v>X</v>
          </cell>
          <cell r="J5">
            <v>0</v>
          </cell>
          <cell r="K5">
            <v>0</v>
          </cell>
          <cell r="L5">
            <v>0</v>
          </cell>
          <cell r="N5" t="str">
            <v>EVITAR EL RIESGO</v>
          </cell>
        </row>
        <row r="6">
          <cell r="D6">
            <v>0</v>
          </cell>
          <cell r="J6">
            <v>1</v>
          </cell>
          <cell r="K6">
            <v>1</v>
          </cell>
          <cell r="L6">
            <v>1</v>
          </cell>
          <cell r="N6" t="str">
            <v>REDUCIR EL RIESGO</v>
          </cell>
        </row>
      </sheetData>
      <sheetData sheetId="7" refreshError="1"/>
      <sheetData sheetId="8" refreshError="1"/>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5.xml"/><Relationship Id="rId1" Type="http://schemas.openxmlformats.org/officeDocument/2006/relationships/printerSettings" Target="../printerSettings/printerSettings6.bin"/><Relationship Id="rId5" Type="http://schemas.openxmlformats.org/officeDocument/2006/relationships/comments" Target="../comments1.xml"/><Relationship Id="rId4" Type="http://schemas.openxmlformats.org/officeDocument/2006/relationships/vmlDrawing" Target="../drawings/vmlDrawing2.v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V34"/>
  <sheetViews>
    <sheetView topLeftCell="E1" zoomScale="112" zoomScaleNormal="112" zoomScaleSheetLayoutView="90" workbookViewId="0">
      <selection activeCell="O4" sqref="O4:P6"/>
    </sheetView>
  </sheetViews>
  <sheetFormatPr baseColWidth="10" defaultRowHeight="15" x14ac:dyDescent="0.25"/>
  <cols>
    <col min="1" max="2" width="1.5703125" customWidth="1"/>
    <col min="3" max="3" width="3" style="1" customWidth="1"/>
    <col min="4" max="4" width="49.5703125" style="1" customWidth="1"/>
    <col min="5" max="5" width="12.140625" style="1" customWidth="1"/>
    <col min="6" max="6" width="6.140625" style="1" customWidth="1"/>
    <col min="7" max="7" width="4.85546875" style="1" customWidth="1"/>
    <col min="8" max="9" width="5.85546875" style="1" customWidth="1"/>
    <col min="10" max="10" width="10.7109375" style="1" customWidth="1"/>
    <col min="11" max="11" width="14.85546875" style="1" customWidth="1"/>
    <col min="12" max="12" width="14.7109375" style="1" customWidth="1"/>
    <col min="13" max="13" width="10.7109375" style="1" customWidth="1"/>
    <col min="14" max="14" width="13.42578125" style="15" customWidth="1"/>
    <col min="15" max="15" width="6.42578125" style="1" customWidth="1"/>
    <col min="16" max="16" width="5.7109375" style="1" customWidth="1"/>
    <col min="17" max="17" width="12" style="1" customWidth="1"/>
    <col min="18" max="18" width="9.28515625" style="1" customWidth="1"/>
    <col min="19" max="19" width="7.5703125" style="1" customWidth="1"/>
    <col min="20" max="20" width="12.85546875" style="1" customWidth="1"/>
    <col min="21" max="22" width="9.5703125" style="1" customWidth="1"/>
  </cols>
  <sheetData>
    <row r="1" spans="3:22" ht="15.75" thickBot="1" x14ac:dyDescent="0.3"/>
    <row r="2" spans="3:22" ht="27.75" customHeight="1" x14ac:dyDescent="0.25">
      <c r="C2" s="124" t="s">
        <v>36</v>
      </c>
      <c r="D2" s="146" t="s">
        <v>19</v>
      </c>
      <c r="E2" s="147"/>
      <c r="F2" s="147"/>
      <c r="G2" s="147"/>
      <c r="H2" s="147"/>
      <c r="I2" s="147"/>
      <c r="J2" s="147"/>
      <c r="K2" s="147"/>
      <c r="L2" s="147"/>
      <c r="M2" s="147"/>
      <c r="N2" s="147"/>
      <c r="O2" s="147"/>
      <c r="P2" s="147"/>
      <c r="Q2" s="147"/>
      <c r="R2" s="147"/>
      <c r="S2" s="147"/>
      <c r="T2" s="147"/>
      <c r="U2" s="147"/>
      <c r="V2" s="148"/>
    </row>
    <row r="3" spans="3:22" ht="15" customHeight="1" x14ac:dyDescent="0.25">
      <c r="C3" s="125"/>
      <c r="D3" s="136" t="s">
        <v>20</v>
      </c>
      <c r="E3" s="137"/>
      <c r="F3" s="137"/>
      <c r="G3" s="137"/>
      <c r="H3" s="137"/>
      <c r="I3" s="137"/>
      <c r="J3" s="137"/>
      <c r="K3" s="138"/>
      <c r="L3" s="127" t="s">
        <v>18</v>
      </c>
      <c r="M3" s="128"/>
      <c r="N3" s="128"/>
      <c r="O3" s="128"/>
      <c r="P3" s="128"/>
      <c r="Q3" s="128"/>
      <c r="R3" s="128"/>
      <c r="S3" s="128"/>
      <c r="T3" s="129"/>
      <c r="U3" s="155" t="s">
        <v>37</v>
      </c>
      <c r="V3" s="156"/>
    </row>
    <row r="4" spans="3:22" ht="30" customHeight="1" x14ac:dyDescent="0.25">
      <c r="C4" s="125"/>
      <c r="D4" s="161" t="s">
        <v>21</v>
      </c>
      <c r="E4" s="133" t="s">
        <v>42</v>
      </c>
      <c r="F4" s="149" t="s">
        <v>33</v>
      </c>
      <c r="G4" s="150"/>
      <c r="H4" s="150"/>
      <c r="I4" s="151"/>
      <c r="J4" s="133" t="s">
        <v>40</v>
      </c>
      <c r="K4" s="133" t="s">
        <v>34</v>
      </c>
      <c r="L4" s="130" t="s">
        <v>35</v>
      </c>
      <c r="M4" s="130" t="s">
        <v>22</v>
      </c>
      <c r="N4" s="130" t="s">
        <v>23</v>
      </c>
      <c r="O4" s="139" t="s">
        <v>24</v>
      </c>
      <c r="P4" s="140"/>
      <c r="Q4" s="130" t="s">
        <v>23</v>
      </c>
      <c r="R4" s="141" t="s">
        <v>26</v>
      </c>
      <c r="S4" s="142"/>
      <c r="T4" s="130" t="s">
        <v>23</v>
      </c>
      <c r="U4" s="157"/>
      <c r="V4" s="158"/>
    </row>
    <row r="5" spans="3:22" ht="15" customHeight="1" x14ac:dyDescent="0.25">
      <c r="C5" s="125"/>
      <c r="D5" s="162"/>
      <c r="E5" s="134"/>
      <c r="F5" s="152"/>
      <c r="G5" s="153"/>
      <c r="H5" s="153"/>
      <c r="I5" s="154"/>
      <c r="J5" s="134"/>
      <c r="K5" s="134"/>
      <c r="L5" s="131"/>
      <c r="M5" s="131"/>
      <c r="N5" s="131"/>
      <c r="O5" s="139" t="s">
        <v>25</v>
      </c>
      <c r="P5" s="140"/>
      <c r="Q5" s="131"/>
      <c r="R5" s="143"/>
      <c r="S5" s="144"/>
      <c r="T5" s="131"/>
      <c r="U5" s="159"/>
      <c r="V5" s="160"/>
    </row>
    <row r="6" spans="3:22" ht="25.5" x14ac:dyDescent="0.25">
      <c r="C6" s="126"/>
      <c r="D6" s="163"/>
      <c r="E6" s="135"/>
      <c r="F6" s="4" t="s">
        <v>29</v>
      </c>
      <c r="G6" s="4" t="s">
        <v>31</v>
      </c>
      <c r="H6" s="4" t="s">
        <v>30</v>
      </c>
      <c r="I6" s="4" t="s">
        <v>32</v>
      </c>
      <c r="J6" s="135"/>
      <c r="K6" s="135"/>
      <c r="L6" s="132"/>
      <c r="M6" s="132"/>
      <c r="N6" s="132"/>
      <c r="O6" s="39" t="s">
        <v>16</v>
      </c>
      <c r="P6" s="39" t="s">
        <v>17</v>
      </c>
      <c r="Q6" s="132"/>
      <c r="R6" s="39" t="s">
        <v>27</v>
      </c>
      <c r="S6" s="39" t="s">
        <v>28</v>
      </c>
      <c r="T6" s="132"/>
      <c r="U6" s="6" t="s">
        <v>16</v>
      </c>
      <c r="V6" s="6" t="s">
        <v>17</v>
      </c>
    </row>
    <row r="7" spans="3:22" s="7" customFormat="1" ht="15" customHeight="1" x14ac:dyDescent="0.25">
      <c r="C7" s="9">
        <v>1</v>
      </c>
      <c r="D7" s="10" t="s">
        <v>0</v>
      </c>
      <c r="E7" s="8">
        <v>5</v>
      </c>
      <c r="F7" s="8">
        <v>1</v>
      </c>
      <c r="G7" s="8">
        <v>2</v>
      </c>
      <c r="H7" s="8">
        <v>2</v>
      </c>
      <c r="I7" s="8"/>
      <c r="J7" s="8">
        <v>4</v>
      </c>
      <c r="K7" s="13">
        <f>(J7/E7)</f>
        <v>0.8</v>
      </c>
      <c r="L7" s="5">
        <v>13</v>
      </c>
      <c r="M7" s="5">
        <v>8</v>
      </c>
      <c r="N7" s="17">
        <f>(M7/L7)</f>
        <v>0.61538461538461542</v>
      </c>
      <c r="O7" s="5">
        <v>6</v>
      </c>
      <c r="P7" s="5">
        <v>2</v>
      </c>
      <c r="Q7" s="17">
        <f>(O7/M7)</f>
        <v>0.75</v>
      </c>
      <c r="R7" s="5">
        <v>8</v>
      </c>
      <c r="S7" s="5"/>
      <c r="T7" s="16">
        <v>1</v>
      </c>
      <c r="U7" s="8" t="s">
        <v>38</v>
      </c>
      <c r="V7" s="8"/>
    </row>
    <row r="8" spans="3:22" ht="15" customHeight="1" x14ac:dyDescent="0.25">
      <c r="C8" s="2">
        <v>2</v>
      </c>
      <c r="D8" s="10" t="s">
        <v>3</v>
      </c>
      <c r="E8" s="8">
        <v>4</v>
      </c>
      <c r="F8" s="8"/>
      <c r="G8" s="8">
        <v>3</v>
      </c>
      <c r="H8" s="8">
        <v>1</v>
      </c>
      <c r="I8" s="8"/>
      <c r="J8" s="8">
        <v>4</v>
      </c>
      <c r="K8" s="12">
        <f t="shared" ref="K8:K23" si="0">(J8/E8)</f>
        <v>1</v>
      </c>
      <c r="L8" s="5">
        <v>8</v>
      </c>
      <c r="M8" s="5">
        <v>8</v>
      </c>
      <c r="N8" s="16">
        <f t="shared" ref="N8:N22" si="1">(M8/L8)</f>
        <v>1</v>
      </c>
      <c r="O8" s="5">
        <v>4</v>
      </c>
      <c r="P8" s="5">
        <v>4</v>
      </c>
      <c r="Q8" s="19">
        <f t="shared" ref="Q8:Q23" si="2">(O8/M8)</f>
        <v>0.5</v>
      </c>
      <c r="R8" s="5">
        <v>7</v>
      </c>
      <c r="S8" s="5">
        <v>1</v>
      </c>
      <c r="T8" s="17">
        <f t="shared" ref="T8:T23" si="3">(R8/M8)</f>
        <v>0.875</v>
      </c>
      <c r="U8" s="8" t="s">
        <v>38</v>
      </c>
      <c r="V8" s="8"/>
    </row>
    <row r="9" spans="3:22" x14ac:dyDescent="0.25">
      <c r="C9" s="2">
        <v>3</v>
      </c>
      <c r="D9" s="10" t="s">
        <v>1</v>
      </c>
      <c r="E9" s="8">
        <v>2</v>
      </c>
      <c r="F9" s="8"/>
      <c r="G9" s="8"/>
      <c r="H9" s="8">
        <v>2</v>
      </c>
      <c r="I9" s="8"/>
      <c r="J9" s="8">
        <v>2</v>
      </c>
      <c r="K9" s="12">
        <f t="shared" si="0"/>
        <v>1</v>
      </c>
      <c r="L9" s="5">
        <v>3</v>
      </c>
      <c r="M9" s="5">
        <v>3</v>
      </c>
      <c r="N9" s="16">
        <f t="shared" si="1"/>
        <v>1</v>
      </c>
      <c r="O9" s="5">
        <v>3</v>
      </c>
      <c r="P9" s="5"/>
      <c r="Q9" s="16">
        <v>0.9</v>
      </c>
      <c r="R9" s="5">
        <v>1</v>
      </c>
      <c r="S9" s="5">
        <v>2</v>
      </c>
      <c r="T9" s="19">
        <f t="shared" si="3"/>
        <v>0.33333333333333331</v>
      </c>
      <c r="U9" s="8"/>
      <c r="V9" s="38" t="s">
        <v>39</v>
      </c>
    </row>
    <row r="10" spans="3:22" x14ac:dyDescent="0.25">
      <c r="C10" s="2">
        <v>4</v>
      </c>
      <c r="D10" s="10" t="s">
        <v>2</v>
      </c>
      <c r="E10" s="8">
        <v>3</v>
      </c>
      <c r="F10" s="8"/>
      <c r="G10" s="8"/>
      <c r="H10" s="8">
        <v>2</v>
      </c>
      <c r="I10" s="8">
        <v>1</v>
      </c>
      <c r="J10" s="8">
        <v>3</v>
      </c>
      <c r="K10" s="12">
        <f t="shared" si="0"/>
        <v>1</v>
      </c>
      <c r="L10" s="5">
        <v>6</v>
      </c>
      <c r="M10" s="5">
        <v>6</v>
      </c>
      <c r="N10" s="16">
        <f t="shared" si="1"/>
        <v>1</v>
      </c>
      <c r="O10" s="5">
        <v>6</v>
      </c>
      <c r="P10" s="5"/>
      <c r="Q10" s="16">
        <v>0.9</v>
      </c>
      <c r="R10" s="5">
        <v>5</v>
      </c>
      <c r="S10" s="5">
        <v>1</v>
      </c>
      <c r="T10" s="17">
        <f t="shared" si="3"/>
        <v>0.83333333333333337</v>
      </c>
      <c r="U10" s="8" t="s">
        <v>38</v>
      </c>
      <c r="V10" s="8"/>
    </row>
    <row r="11" spans="3:22" x14ac:dyDescent="0.25">
      <c r="C11" s="2">
        <v>5</v>
      </c>
      <c r="D11" s="10" t="s">
        <v>4</v>
      </c>
      <c r="E11" s="8">
        <v>7</v>
      </c>
      <c r="F11" s="8">
        <v>2</v>
      </c>
      <c r="G11" s="8">
        <v>5</v>
      </c>
      <c r="H11" s="8"/>
      <c r="I11" s="8"/>
      <c r="J11" s="8">
        <v>6</v>
      </c>
      <c r="K11" s="13">
        <f t="shared" si="0"/>
        <v>0.8571428571428571</v>
      </c>
      <c r="L11" s="5">
        <v>12</v>
      </c>
      <c r="M11" s="5">
        <v>6</v>
      </c>
      <c r="N11" s="19">
        <f t="shared" si="1"/>
        <v>0.5</v>
      </c>
      <c r="O11" s="5">
        <v>6</v>
      </c>
      <c r="P11" s="5"/>
      <c r="Q11" s="16">
        <v>0.9</v>
      </c>
      <c r="R11" s="5">
        <v>6</v>
      </c>
      <c r="S11" s="5"/>
      <c r="T11" s="16">
        <v>1</v>
      </c>
      <c r="U11" s="8"/>
      <c r="V11" s="38" t="s">
        <v>39</v>
      </c>
    </row>
    <row r="12" spans="3:22" x14ac:dyDescent="0.25">
      <c r="C12" s="2">
        <v>6</v>
      </c>
      <c r="D12" s="20" t="s">
        <v>5</v>
      </c>
      <c r="E12" s="8">
        <v>4</v>
      </c>
      <c r="F12" s="8"/>
      <c r="G12" s="8">
        <v>3</v>
      </c>
      <c r="H12" s="8">
        <v>1</v>
      </c>
      <c r="I12" s="8"/>
      <c r="J12" s="8">
        <v>4</v>
      </c>
      <c r="K12" s="12">
        <f t="shared" si="0"/>
        <v>1</v>
      </c>
      <c r="L12" s="5">
        <v>9</v>
      </c>
      <c r="M12" s="5">
        <v>9</v>
      </c>
      <c r="N12" s="16">
        <f t="shared" si="1"/>
        <v>1</v>
      </c>
      <c r="O12" s="5">
        <v>6</v>
      </c>
      <c r="P12" s="5">
        <v>3</v>
      </c>
      <c r="Q12" s="17">
        <f t="shared" si="2"/>
        <v>0.66666666666666663</v>
      </c>
      <c r="R12" s="5">
        <v>7</v>
      </c>
      <c r="S12" s="5">
        <v>2</v>
      </c>
      <c r="T12" s="17">
        <f t="shared" si="3"/>
        <v>0.77777777777777779</v>
      </c>
      <c r="U12" s="8"/>
      <c r="V12" s="38" t="s">
        <v>39</v>
      </c>
    </row>
    <row r="13" spans="3:22" x14ac:dyDescent="0.25">
      <c r="C13" s="2">
        <v>7</v>
      </c>
      <c r="D13" s="10" t="s">
        <v>6</v>
      </c>
      <c r="E13" s="8">
        <v>5</v>
      </c>
      <c r="F13" s="8"/>
      <c r="G13" s="8"/>
      <c r="H13" s="8">
        <v>2</v>
      </c>
      <c r="I13" s="8">
        <v>3</v>
      </c>
      <c r="J13" s="8">
        <v>5</v>
      </c>
      <c r="K13" s="12">
        <f t="shared" si="0"/>
        <v>1</v>
      </c>
      <c r="L13" s="5">
        <v>5</v>
      </c>
      <c r="M13" s="5">
        <v>5</v>
      </c>
      <c r="N13" s="16">
        <f t="shared" si="1"/>
        <v>1</v>
      </c>
      <c r="O13" s="5">
        <v>4</v>
      </c>
      <c r="P13" s="5">
        <v>1</v>
      </c>
      <c r="Q13" s="17">
        <f t="shared" si="2"/>
        <v>0.8</v>
      </c>
      <c r="R13" s="5">
        <v>4</v>
      </c>
      <c r="S13" s="5">
        <v>1</v>
      </c>
      <c r="T13" s="17">
        <f t="shared" si="3"/>
        <v>0.8</v>
      </c>
      <c r="U13" s="8" t="s">
        <v>38</v>
      </c>
      <c r="V13" s="8"/>
    </row>
    <row r="14" spans="3:22" x14ac:dyDescent="0.25">
      <c r="C14" s="2">
        <v>8</v>
      </c>
      <c r="D14" s="10" t="s">
        <v>7</v>
      </c>
      <c r="E14" s="8">
        <v>5</v>
      </c>
      <c r="F14" s="8">
        <v>2</v>
      </c>
      <c r="G14" s="8">
        <v>1</v>
      </c>
      <c r="H14" s="8">
        <v>2</v>
      </c>
      <c r="I14" s="8"/>
      <c r="J14" s="8">
        <v>3</v>
      </c>
      <c r="K14" s="13">
        <f t="shared" si="0"/>
        <v>0.6</v>
      </c>
      <c r="L14" s="5">
        <v>12</v>
      </c>
      <c r="M14" s="5">
        <v>7</v>
      </c>
      <c r="N14" s="19">
        <f t="shared" si="1"/>
        <v>0.58333333333333337</v>
      </c>
      <c r="O14" s="5">
        <v>6</v>
      </c>
      <c r="P14" s="5">
        <v>1</v>
      </c>
      <c r="Q14" s="17">
        <f t="shared" si="2"/>
        <v>0.8571428571428571</v>
      </c>
      <c r="R14" s="5">
        <v>7</v>
      </c>
      <c r="S14" s="5"/>
      <c r="T14" s="16">
        <f t="shared" si="3"/>
        <v>1</v>
      </c>
      <c r="U14" s="8" t="s">
        <v>38</v>
      </c>
      <c r="V14" s="8"/>
    </row>
    <row r="15" spans="3:22" x14ac:dyDescent="0.25">
      <c r="C15" s="2">
        <v>9</v>
      </c>
      <c r="D15" s="10" t="s">
        <v>8</v>
      </c>
      <c r="E15" s="8">
        <v>2</v>
      </c>
      <c r="F15" s="8">
        <v>2</v>
      </c>
      <c r="G15" s="8"/>
      <c r="H15" s="8"/>
      <c r="I15" s="8"/>
      <c r="J15" s="8">
        <v>2</v>
      </c>
      <c r="K15" s="12">
        <f t="shared" si="0"/>
        <v>1</v>
      </c>
      <c r="L15" s="5">
        <v>6</v>
      </c>
      <c r="M15" s="5">
        <v>6</v>
      </c>
      <c r="N15" s="16">
        <f t="shared" si="1"/>
        <v>1</v>
      </c>
      <c r="O15" s="5">
        <v>1</v>
      </c>
      <c r="P15" s="5">
        <v>5</v>
      </c>
      <c r="Q15" s="19">
        <f t="shared" si="2"/>
        <v>0.16666666666666666</v>
      </c>
      <c r="R15" s="5">
        <v>6</v>
      </c>
      <c r="S15" s="5"/>
      <c r="T15" s="16">
        <f t="shared" si="3"/>
        <v>1</v>
      </c>
      <c r="U15" s="8" t="s">
        <v>38</v>
      </c>
      <c r="V15" s="8"/>
    </row>
    <row r="16" spans="3:22" x14ac:dyDescent="0.25">
      <c r="C16" s="2">
        <v>10</v>
      </c>
      <c r="D16" s="10" t="s">
        <v>9</v>
      </c>
      <c r="E16" s="8">
        <v>5</v>
      </c>
      <c r="F16" s="8">
        <v>3</v>
      </c>
      <c r="G16" s="8"/>
      <c r="H16" s="8">
        <v>2</v>
      </c>
      <c r="I16" s="8"/>
      <c r="J16" s="8">
        <v>3</v>
      </c>
      <c r="K16" s="13">
        <f t="shared" si="0"/>
        <v>0.6</v>
      </c>
      <c r="L16" s="5">
        <v>11</v>
      </c>
      <c r="M16" s="5">
        <v>7</v>
      </c>
      <c r="N16" s="17">
        <f t="shared" si="1"/>
        <v>0.63636363636363635</v>
      </c>
      <c r="O16" s="5">
        <v>6</v>
      </c>
      <c r="P16" s="5">
        <v>1</v>
      </c>
      <c r="Q16" s="17">
        <f t="shared" si="2"/>
        <v>0.8571428571428571</v>
      </c>
      <c r="R16" s="5">
        <v>5</v>
      </c>
      <c r="S16" s="5">
        <v>2</v>
      </c>
      <c r="T16" s="17">
        <f t="shared" si="3"/>
        <v>0.7142857142857143</v>
      </c>
      <c r="U16" s="8"/>
      <c r="V16" s="38" t="s">
        <v>39</v>
      </c>
    </row>
    <row r="17" spans="3:22" s="7" customFormat="1" x14ac:dyDescent="0.25">
      <c r="C17" s="9">
        <v>11</v>
      </c>
      <c r="D17" s="10" t="s">
        <v>10</v>
      </c>
      <c r="E17" s="8">
        <v>2</v>
      </c>
      <c r="F17" s="8"/>
      <c r="G17" s="8">
        <v>1</v>
      </c>
      <c r="H17" s="8">
        <v>1</v>
      </c>
      <c r="I17" s="8"/>
      <c r="J17" s="8">
        <v>2</v>
      </c>
      <c r="K17" s="12">
        <f t="shared" si="0"/>
        <v>1</v>
      </c>
      <c r="L17" s="5">
        <v>2</v>
      </c>
      <c r="M17" s="5">
        <v>2</v>
      </c>
      <c r="N17" s="16">
        <f t="shared" si="1"/>
        <v>1</v>
      </c>
      <c r="O17" s="5">
        <v>1</v>
      </c>
      <c r="P17" s="5">
        <v>1</v>
      </c>
      <c r="Q17" s="19">
        <f t="shared" si="2"/>
        <v>0.5</v>
      </c>
      <c r="R17" s="5">
        <v>2</v>
      </c>
      <c r="S17" s="5"/>
      <c r="T17" s="16">
        <f t="shared" si="3"/>
        <v>1</v>
      </c>
      <c r="U17" s="8"/>
      <c r="V17" s="38" t="s">
        <v>39</v>
      </c>
    </row>
    <row r="18" spans="3:22" x14ac:dyDescent="0.25">
      <c r="C18" s="2">
        <v>12</v>
      </c>
      <c r="D18" s="10" t="s">
        <v>11</v>
      </c>
      <c r="E18" s="8">
        <v>3</v>
      </c>
      <c r="F18" s="8"/>
      <c r="G18" s="8">
        <v>3</v>
      </c>
      <c r="H18" s="8"/>
      <c r="I18" s="8"/>
      <c r="J18" s="11">
        <v>3</v>
      </c>
      <c r="K18" s="12">
        <f t="shared" si="0"/>
        <v>1</v>
      </c>
      <c r="L18" s="5">
        <v>4</v>
      </c>
      <c r="M18" s="5">
        <v>4</v>
      </c>
      <c r="N18" s="16">
        <f t="shared" si="1"/>
        <v>1</v>
      </c>
      <c r="O18" s="5">
        <v>3</v>
      </c>
      <c r="P18" s="5">
        <v>1</v>
      </c>
      <c r="Q18" s="17">
        <f t="shared" si="2"/>
        <v>0.75</v>
      </c>
      <c r="R18" s="5">
        <v>2</v>
      </c>
      <c r="S18" s="5">
        <v>2</v>
      </c>
      <c r="T18" s="19">
        <f t="shared" si="3"/>
        <v>0.5</v>
      </c>
      <c r="U18" s="8" t="s">
        <v>38</v>
      </c>
      <c r="V18" s="8"/>
    </row>
    <row r="19" spans="3:22" x14ac:dyDescent="0.25">
      <c r="C19" s="2">
        <v>13</v>
      </c>
      <c r="D19" s="10" t="s">
        <v>12</v>
      </c>
      <c r="E19" s="8">
        <v>4</v>
      </c>
      <c r="F19" s="8">
        <v>1</v>
      </c>
      <c r="G19" s="8">
        <v>3</v>
      </c>
      <c r="H19" s="8"/>
      <c r="I19" s="8"/>
      <c r="J19" s="8">
        <v>4</v>
      </c>
      <c r="K19" s="12">
        <f t="shared" si="0"/>
        <v>1</v>
      </c>
      <c r="L19" s="5">
        <v>12</v>
      </c>
      <c r="M19" s="5">
        <v>7</v>
      </c>
      <c r="N19" s="19">
        <f t="shared" si="1"/>
        <v>0.58333333333333337</v>
      </c>
      <c r="O19" s="5">
        <v>4</v>
      </c>
      <c r="P19" s="5">
        <v>3</v>
      </c>
      <c r="Q19" s="19">
        <f t="shared" si="2"/>
        <v>0.5714285714285714</v>
      </c>
      <c r="R19" s="5">
        <v>4</v>
      </c>
      <c r="S19" s="5">
        <v>3</v>
      </c>
      <c r="T19" s="19">
        <f t="shared" si="3"/>
        <v>0.5714285714285714</v>
      </c>
      <c r="U19" s="8"/>
      <c r="V19" s="38" t="s">
        <v>39</v>
      </c>
    </row>
    <row r="20" spans="3:22" x14ac:dyDescent="0.25">
      <c r="C20" s="2">
        <v>14</v>
      </c>
      <c r="D20" s="21" t="s">
        <v>13</v>
      </c>
      <c r="E20" s="8">
        <v>3</v>
      </c>
      <c r="F20" s="8">
        <v>1</v>
      </c>
      <c r="G20" s="8">
        <v>1</v>
      </c>
      <c r="H20" s="8">
        <v>1</v>
      </c>
      <c r="I20" s="8"/>
      <c r="J20" s="8">
        <v>3</v>
      </c>
      <c r="K20" s="12">
        <f t="shared" si="0"/>
        <v>1</v>
      </c>
      <c r="L20" s="24">
        <v>5</v>
      </c>
      <c r="M20" s="24">
        <v>5</v>
      </c>
      <c r="N20" s="16">
        <f t="shared" si="1"/>
        <v>1</v>
      </c>
      <c r="O20" s="24">
        <v>5</v>
      </c>
      <c r="P20" s="24"/>
      <c r="Q20" s="16">
        <v>0.9</v>
      </c>
      <c r="R20" s="24">
        <v>3</v>
      </c>
      <c r="S20" s="24">
        <v>2</v>
      </c>
      <c r="T20" s="17">
        <f t="shared" si="3"/>
        <v>0.6</v>
      </c>
      <c r="U20" s="8"/>
      <c r="V20" s="38" t="s">
        <v>39</v>
      </c>
    </row>
    <row r="21" spans="3:22" x14ac:dyDescent="0.25">
      <c r="C21" s="2">
        <v>15</v>
      </c>
      <c r="D21" s="10" t="s">
        <v>14</v>
      </c>
      <c r="E21" s="8">
        <v>5</v>
      </c>
      <c r="F21" s="8"/>
      <c r="G21" s="8">
        <v>2</v>
      </c>
      <c r="H21" s="8">
        <v>3</v>
      </c>
      <c r="I21" s="8"/>
      <c r="J21" s="8">
        <v>2</v>
      </c>
      <c r="K21" s="14">
        <f t="shared" si="0"/>
        <v>0.4</v>
      </c>
      <c r="L21" s="5">
        <v>14</v>
      </c>
      <c r="M21" s="5">
        <v>6</v>
      </c>
      <c r="N21" s="19">
        <f t="shared" si="1"/>
        <v>0.42857142857142855</v>
      </c>
      <c r="O21" s="5">
        <v>6</v>
      </c>
      <c r="P21" s="5"/>
      <c r="Q21" s="16">
        <v>0.9</v>
      </c>
      <c r="R21" s="5">
        <v>6</v>
      </c>
      <c r="S21" s="5"/>
      <c r="T21" s="16">
        <f t="shared" si="3"/>
        <v>1</v>
      </c>
      <c r="U21" s="8" t="s">
        <v>38</v>
      </c>
      <c r="V21" s="8"/>
    </row>
    <row r="22" spans="3:22" ht="15.75" thickBot="1" x14ac:dyDescent="0.3">
      <c r="C22" s="3">
        <v>16</v>
      </c>
      <c r="D22" s="22" t="s">
        <v>15</v>
      </c>
      <c r="E22" s="23">
        <v>2</v>
      </c>
      <c r="F22" s="23">
        <v>1</v>
      </c>
      <c r="G22" s="23"/>
      <c r="H22" s="23">
        <v>1</v>
      </c>
      <c r="I22" s="23"/>
      <c r="J22" s="23">
        <v>2</v>
      </c>
      <c r="K22" s="12">
        <f t="shared" si="0"/>
        <v>1</v>
      </c>
      <c r="L22" s="25">
        <v>4</v>
      </c>
      <c r="M22" s="25">
        <v>4</v>
      </c>
      <c r="N22" s="16">
        <f t="shared" si="1"/>
        <v>1</v>
      </c>
      <c r="O22" s="25">
        <v>4</v>
      </c>
      <c r="P22" s="25"/>
      <c r="Q22" s="16">
        <v>0.9</v>
      </c>
      <c r="R22" s="25">
        <v>4</v>
      </c>
      <c r="S22" s="25"/>
      <c r="T22" s="16">
        <f t="shared" si="3"/>
        <v>1</v>
      </c>
      <c r="U22" s="26" t="s">
        <v>38</v>
      </c>
      <c r="V22" s="23"/>
    </row>
    <row r="23" spans="3:22" s="34" customFormat="1" ht="25.5" customHeight="1" x14ac:dyDescent="0.25">
      <c r="C23" s="28"/>
      <c r="D23" s="29" t="s">
        <v>41</v>
      </c>
      <c r="E23" s="35">
        <f>SUM(E7:E22)</f>
        <v>61</v>
      </c>
      <c r="F23" s="29">
        <f t="shared" ref="F23:S23" si="4">SUM(F7:F22)</f>
        <v>13</v>
      </c>
      <c r="G23" s="29">
        <f t="shared" si="4"/>
        <v>24</v>
      </c>
      <c r="H23" s="29">
        <f t="shared" si="4"/>
        <v>20</v>
      </c>
      <c r="I23" s="29">
        <f t="shared" si="4"/>
        <v>4</v>
      </c>
      <c r="J23" s="36">
        <f t="shared" si="4"/>
        <v>52</v>
      </c>
      <c r="K23" s="31">
        <f t="shared" si="0"/>
        <v>0.85245901639344257</v>
      </c>
      <c r="L23" s="35">
        <f t="shared" si="4"/>
        <v>126</v>
      </c>
      <c r="M23" s="36">
        <f t="shared" si="4"/>
        <v>93</v>
      </c>
      <c r="N23" s="37">
        <f>(M23/L23)</f>
        <v>0.73809523809523814</v>
      </c>
      <c r="O23" s="35">
        <f t="shared" si="4"/>
        <v>71</v>
      </c>
      <c r="P23" s="33">
        <f t="shared" si="4"/>
        <v>22</v>
      </c>
      <c r="Q23" s="32">
        <f t="shared" si="2"/>
        <v>0.76344086021505375</v>
      </c>
      <c r="R23" s="35">
        <f t="shared" si="4"/>
        <v>77</v>
      </c>
      <c r="S23" s="33">
        <f t="shared" si="4"/>
        <v>16</v>
      </c>
      <c r="T23" s="32">
        <f t="shared" si="3"/>
        <v>0.82795698924731187</v>
      </c>
      <c r="U23" s="30">
        <v>9</v>
      </c>
      <c r="V23" s="33">
        <v>7</v>
      </c>
    </row>
    <row r="24" spans="3:22" s="27" customFormat="1" ht="24.75" customHeight="1" x14ac:dyDescent="0.25">
      <c r="C24" s="40"/>
      <c r="D24" s="145"/>
      <c r="E24" s="145"/>
      <c r="F24" s="145"/>
      <c r="G24" s="145"/>
      <c r="H24" s="145"/>
      <c r="I24" s="145"/>
      <c r="J24" s="145"/>
      <c r="K24" s="145"/>
      <c r="L24" s="145"/>
      <c r="M24" s="145"/>
      <c r="N24" s="145"/>
      <c r="O24" s="145"/>
      <c r="P24" s="145"/>
      <c r="Q24" s="145"/>
      <c r="R24" s="145"/>
      <c r="S24" s="145"/>
      <c r="T24" s="145"/>
      <c r="U24" s="145"/>
      <c r="V24" s="40"/>
    </row>
    <row r="25" spans="3:22" x14ac:dyDescent="0.25">
      <c r="N25" s="1"/>
    </row>
    <row r="26" spans="3:22" x14ac:dyDescent="0.25">
      <c r="N26" s="1"/>
    </row>
    <row r="27" spans="3:22" x14ac:dyDescent="0.25">
      <c r="N27" s="1"/>
    </row>
    <row r="28" spans="3:22" x14ac:dyDescent="0.25">
      <c r="D28" s="40"/>
      <c r="N28" s="1"/>
    </row>
    <row r="34" spans="11:11" x14ac:dyDescent="0.25">
      <c r="K34" s="18"/>
    </row>
  </sheetData>
  <autoFilter ref="T1:T34"/>
  <mergeCells count="19">
    <mergeCell ref="D24:U24"/>
    <mergeCell ref="D2:V2"/>
    <mergeCell ref="F4:I5"/>
    <mergeCell ref="U3:V5"/>
    <mergeCell ref="J4:J6"/>
    <mergeCell ref="E4:E6"/>
    <mergeCell ref="D4:D6"/>
    <mergeCell ref="C2:C6"/>
    <mergeCell ref="L3:T3"/>
    <mergeCell ref="Q4:Q6"/>
    <mergeCell ref="T4:T6"/>
    <mergeCell ref="K4:K6"/>
    <mergeCell ref="L4:L6"/>
    <mergeCell ref="M4:M6"/>
    <mergeCell ref="N4:N6"/>
    <mergeCell ref="D3:K3"/>
    <mergeCell ref="O4:P4"/>
    <mergeCell ref="O5:P5"/>
    <mergeCell ref="R4:S5"/>
  </mergeCell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Footer>&amp;LElaboro German A.&amp;R28/06/2019</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36"/>
  <sheetViews>
    <sheetView topLeftCell="G23" zoomScale="70" zoomScaleNormal="70" zoomScaleSheetLayoutView="180" zoomScalePageLayoutView="30" workbookViewId="0">
      <selection activeCell="C31" sqref="C31:I31"/>
    </sheetView>
  </sheetViews>
  <sheetFormatPr baseColWidth="10" defaultColWidth="10.140625" defaultRowHeight="14.25" x14ac:dyDescent="0.25"/>
  <cols>
    <col min="1" max="1" width="2" style="88" customWidth="1"/>
    <col min="2" max="2" width="44.28515625" style="88" customWidth="1"/>
    <col min="3" max="3" width="40.28515625" style="88" customWidth="1"/>
    <col min="4" max="4" width="14.42578125" style="88" bestFit="1" customWidth="1"/>
    <col min="5" max="5" width="56.42578125" style="88" customWidth="1"/>
    <col min="6" max="6" width="109" style="88" customWidth="1"/>
    <col min="7" max="7" width="33.140625" style="88" customWidth="1"/>
    <col min="8" max="8" width="32.5703125" style="88" customWidth="1"/>
    <col min="9" max="9" width="71.85546875" style="88" customWidth="1"/>
    <col min="10" max="10" width="2.140625" style="88" customWidth="1"/>
    <col min="11" max="16384" width="10.140625" style="88"/>
  </cols>
  <sheetData>
    <row r="1" spans="1:13" hidden="1" x14ac:dyDescent="0.25">
      <c r="B1" s="88" t="s">
        <v>61</v>
      </c>
      <c r="E1" s="88" t="s">
        <v>61</v>
      </c>
      <c r="G1" s="88" t="s">
        <v>76</v>
      </c>
    </row>
    <row r="2" spans="1:13" hidden="1" x14ac:dyDescent="0.25">
      <c r="B2" s="88" t="s">
        <v>36</v>
      </c>
      <c r="E2" s="88" t="s">
        <v>36</v>
      </c>
      <c r="G2" s="88" t="s">
        <v>77</v>
      </c>
    </row>
    <row r="3" spans="1:13" hidden="1" x14ac:dyDescent="0.25">
      <c r="B3" s="88" t="s">
        <v>64</v>
      </c>
      <c r="E3" s="88" t="s">
        <v>67</v>
      </c>
      <c r="G3" s="88" t="s">
        <v>78</v>
      </c>
    </row>
    <row r="4" spans="1:13" hidden="1" x14ac:dyDescent="0.25">
      <c r="E4" s="88" t="s">
        <v>66</v>
      </c>
    </row>
    <row r="5" spans="1:13" hidden="1" x14ac:dyDescent="0.25">
      <c r="E5" s="88" t="s">
        <v>70</v>
      </c>
    </row>
    <row r="6" spans="1:13" s="66" customFormat="1" ht="12.75" x14ac:dyDescent="0.2">
      <c r="B6" s="67"/>
      <c r="H6" s="68"/>
      <c r="I6" s="68"/>
    </row>
    <row r="7" spans="1:13" s="69" customFormat="1" ht="62.25" customHeight="1" x14ac:dyDescent="0.2">
      <c r="A7" s="66"/>
      <c r="B7" s="184"/>
      <c r="C7" s="185" t="s">
        <v>103</v>
      </c>
      <c r="D7" s="185"/>
      <c r="E7" s="185"/>
      <c r="F7" s="185"/>
      <c r="G7" s="185"/>
      <c r="H7" s="185"/>
      <c r="I7" s="185"/>
      <c r="J7" s="66"/>
      <c r="K7" s="66"/>
      <c r="L7" s="66"/>
      <c r="M7" s="66"/>
    </row>
    <row r="8" spans="1:13" s="69" customFormat="1" ht="24" customHeight="1" x14ac:dyDescent="0.2">
      <c r="A8" s="66"/>
      <c r="B8" s="184"/>
      <c r="C8" s="186" t="s">
        <v>102</v>
      </c>
      <c r="D8" s="186"/>
      <c r="E8" s="186"/>
      <c r="F8" s="186"/>
      <c r="G8" s="186" t="s">
        <v>100</v>
      </c>
      <c r="H8" s="186"/>
      <c r="I8" s="186"/>
      <c r="J8" s="66"/>
      <c r="K8" s="66"/>
      <c r="L8" s="66"/>
      <c r="M8" s="66"/>
    </row>
    <row r="9" spans="1:13" s="69" customFormat="1" ht="24" customHeight="1" x14ac:dyDescent="0.2">
      <c r="A9" s="66"/>
      <c r="B9" s="184"/>
      <c r="C9" s="187" t="s">
        <v>101</v>
      </c>
      <c r="D9" s="187"/>
      <c r="E9" s="187"/>
      <c r="F9" s="187"/>
      <c r="G9" s="187"/>
      <c r="H9" s="187"/>
      <c r="I9" s="187"/>
      <c r="J9" s="66"/>
      <c r="K9" s="66"/>
      <c r="L9" s="66"/>
      <c r="M9" s="66"/>
    </row>
    <row r="10" spans="1:13" s="69" customFormat="1" ht="18.75" customHeight="1" x14ac:dyDescent="0.25">
      <c r="A10" s="66"/>
      <c r="B10" s="183"/>
      <c r="C10" s="183"/>
      <c r="D10" s="183"/>
      <c r="E10" s="183"/>
      <c r="F10" s="183"/>
      <c r="G10" s="183"/>
      <c r="H10" s="183"/>
      <c r="I10" s="183"/>
      <c r="J10" s="66"/>
      <c r="K10" s="66"/>
      <c r="L10" s="66"/>
      <c r="M10" s="66"/>
    </row>
    <row r="11" spans="1:13" ht="20.25" x14ac:dyDescent="0.25">
      <c r="B11" s="171" t="s">
        <v>83</v>
      </c>
      <c r="C11" s="172"/>
      <c r="D11" s="172"/>
      <c r="E11" s="172"/>
      <c r="F11" s="172"/>
      <c r="G11" s="172"/>
      <c r="H11" s="172"/>
      <c r="I11" s="173"/>
    </row>
    <row r="12" spans="1:13" ht="22.5" customHeight="1" x14ac:dyDescent="0.25">
      <c r="B12" s="89" t="s">
        <v>84</v>
      </c>
      <c r="C12" s="174" t="s">
        <v>107</v>
      </c>
      <c r="D12" s="175"/>
      <c r="E12" s="175"/>
      <c r="F12" s="175"/>
      <c r="G12" s="175"/>
      <c r="H12" s="175"/>
      <c r="I12" s="176"/>
    </row>
    <row r="13" spans="1:13" ht="110.45" customHeight="1" x14ac:dyDescent="0.25">
      <c r="B13" s="89" t="s">
        <v>81</v>
      </c>
      <c r="C13" s="177" t="s">
        <v>108</v>
      </c>
      <c r="D13" s="178"/>
      <c r="E13" s="178"/>
      <c r="F13" s="178"/>
      <c r="G13" s="178"/>
      <c r="H13" s="178"/>
      <c r="I13" s="179"/>
    </row>
    <row r="14" spans="1:13" ht="39.75" customHeight="1" x14ac:dyDescent="0.25">
      <c r="B14" s="180" t="s">
        <v>167</v>
      </c>
      <c r="C14" s="180"/>
      <c r="D14" s="180"/>
      <c r="E14" s="180"/>
      <c r="F14" s="180"/>
      <c r="G14" s="181" t="s">
        <v>85</v>
      </c>
      <c r="H14" s="180"/>
      <c r="I14" s="182" t="s">
        <v>63</v>
      </c>
    </row>
    <row r="15" spans="1:13" s="90" customFormat="1" ht="92.25" customHeight="1" x14ac:dyDescent="0.2">
      <c r="B15" s="110" t="s">
        <v>98</v>
      </c>
      <c r="C15" s="110" t="s">
        <v>82</v>
      </c>
      <c r="D15" s="73" t="s">
        <v>118</v>
      </c>
      <c r="E15" s="110" t="s">
        <v>119</v>
      </c>
      <c r="F15" s="110" t="s">
        <v>99</v>
      </c>
      <c r="G15" s="74" t="s">
        <v>120</v>
      </c>
      <c r="H15" s="74" t="s">
        <v>121</v>
      </c>
      <c r="I15" s="182"/>
    </row>
    <row r="16" spans="1:13" x14ac:dyDescent="0.25">
      <c r="B16" s="114"/>
      <c r="C16" s="114"/>
      <c r="D16" s="114"/>
      <c r="E16" s="114"/>
      <c r="F16" s="114"/>
      <c r="G16" s="114"/>
      <c r="H16" s="114"/>
      <c r="I16" s="114"/>
    </row>
    <row r="17" spans="2:10" ht="152.44999999999999" customHeight="1" x14ac:dyDescent="0.25">
      <c r="B17" s="164" t="s">
        <v>109</v>
      </c>
      <c r="C17" s="165" t="s">
        <v>110</v>
      </c>
      <c r="D17" s="166" t="s">
        <v>76</v>
      </c>
      <c r="E17" s="164" t="s">
        <v>111</v>
      </c>
      <c r="F17" s="93" t="s">
        <v>147</v>
      </c>
      <c r="G17" s="95" t="s">
        <v>61</v>
      </c>
      <c r="H17" s="112" t="s">
        <v>61</v>
      </c>
      <c r="I17" s="93" t="s">
        <v>135</v>
      </c>
    </row>
    <row r="18" spans="2:10" ht="154.9" customHeight="1" x14ac:dyDescent="0.25">
      <c r="B18" s="164"/>
      <c r="C18" s="165"/>
      <c r="D18" s="166"/>
      <c r="E18" s="164"/>
      <c r="F18" s="104" t="s">
        <v>142</v>
      </c>
      <c r="G18" s="95" t="s">
        <v>61</v>
      </c>
      <c r="H18" s="112" t="s">
        <v>61</v>
      </c>
      <c r="I18" s="93" t="s">
        <v>122</v>
      </c>
    </row>
    <row r="19" spans="2:10" ht="183" customHeight="1" x14ac:dyDescent="0.25">
      <c r="B19" s="164"/>
      <c r="C19" s="165"/>
      <c r="D19" s="166"/>
      <c r="E19" s="164" t="s">
        <v>141</v>
      </c>
      <c r="F19" s="93" t="s">
        <v>143</v>
      </c>
      <c r="G19" s="95" t="s">
        <v>61</v>
      </c>
      <c r="H19" s="95" t="s">
        <v>61</v>
      </c>
      <c r="I19" s="93" t="s">
        <v>135</v>
      </c>
    </row>
    <row r="20" spans="2:10" ht="220.15" customHeight="1" x14ac:dyDescent="0.25">
      <c r="B20" s="164"/>
      <c r="C20" s="165"/>
      <c r="D20" s="166"/>
      <c r="E20" s="164"/>
      <c r="F20" s="93" t="s">
        <v>144</v>
      </c>
      <c r="G20" s="95" t="s">
        <v>61</v>
      </c>
      <c r="H20" s="95" t="s">
        <v>61</v>
      </c>
      <c r="I20" s="93" t="s">
        <v>136</v>
      </c>
    </row>
    <row r="21" spans="2:10" ht="220.15" customHeight="1" x14ac:dyDescent="0.25">
      <c r="B21" s="164"/>
      <c r="C21" s="165"/>
      <c r="D21" s="166"/>
      <c r="E21" s="164" t="s">
        <v>112</v>
      </c>
      <c r="F21" s="93" t="s">
        <v>148</v>
      </c>
      <c r="G21" s="95" t="s">
        <v>61</v>
      </c>
      <c r="H21" s="95" t="s">
        <v>61</v>
      </c>
      <c r="I21" s="93" t="s">
        <v>136</v>
      </c>
    </row>
    <row r="22" spans="2:10" ht="220.15" customHeight="1" x14ac:dyDescent="0.25">
      <c r="B22" s="164"/>
      <c r="C22" s="165"/>
      <c r="D22" s="166"/>
      <c r="E22" s="164"/>
      <c r="F22" s="93" t="s">
        <v>145</v>
      </c>
      <c r="G22" s="95" t="s">
        <v>61</v>
      </c>
      <c r="H22" s="95" t="s">
        <v>61</v>
      </c>
      <c r="I22" s="93" t="s">
        <v>136</v>
      </c>
    </row>
    <row r="23" spans="2:10" ht="220.15" customHeight="1" x14ac:dyDescent="0.25">
      <c r="B23" s="164"/>
      <c r="C23" s="165"/>
      <c r="D23" s="166"/>
      <c r="E23" s="164"/>
      <c r="F23" s="93" t="s">
        <v>146</v>
      </c>
      <c r="G23" s="95" t="s">
        <v>61</v>
      </c>
      <c r="H23" s="95" t="s">
        <v>61</v>
      </c>
      <c r="I23" s="93" t="s">
        <v>136</v>
      </c>
    </row>
    <row r="24" spans="2:10" ht="193.9" customHeight="1" x14ac:dyDescent="0.25">
      <c r="B24" s="166" t="s">
        <v>149</v>
      </c>
      <c r="C24" s="167" t="s">
        <v>150</v>
      </c>
      <c r="D24" s="166" t="s">
        <v>77</v>
      </c>
      <c r="E24" s="164" t="s">
        <v>114</v>
      </c>
      <c r="F24" s="93" t="s">
        <v>151</v>
      </c>
      <c r="G24" s="95" t="s">
        <v>61</v>
      </c>
      <c r="H24" s="112" t="s">
        <v>61</v>
      </c>
      <c r="I24" s="93" t="s">
        <v>123</v>
      </c>
    </row>
    <row r="25" spans="2:10" ht="160.9" customHeight="1" x14ac:dyDescent="0.25">
      <c r="B25" s="166"/>
      <c r="C25" s="167"/>
      <c r="D25" s="166"/>
      <c r="E25" s="164"/>
      <c r="F25" s="93" t="s">
        <v>152</v>
      </c>
      <c r="G25" s="95" t="s">
        <v>61</v>
      </c>
      <c r="H25" s="95" t="s">
        <v>61</v>
      </c>
      <c r="I25" s="93" t="s">
        <v>122</v>
      </c>
      <c r="J25" s="91"/>
    </row>
    <row r="26" spans="2:10" ht="102.75" hidden="1" customHeight="1" x14ac:dyDescent="0.25">
      <c r="B26" s="94"/>
      <c r="C26" s="94"/>
      <c r="D26" s="94"/>
      <c r="E26" s="94"/>
      <c r="F26" s="94"/>
      <c r="G26" s="95"/>
      <c r="H26" s="95"/>
      <c r="I26" s="94"/>
      <c r="J26" s="91"/>
    </row>
    <row r="27" spans="2:10" ht="102.75" hidden="1" customHeight="1" x14ac:dyDescent="0.25">
      <c r="B27" s="94"/>
      <c r="C27" s="94"/>
      <c r="D27" s="94"/>
      <c r="E27" s="94"/>
      <c r="F27" s="94"/>
      <c r="G27" s="95"/>
      <c r="H27" s="95"/>
      <c r="I27" s="94"/>
      <c r="J27" s="91"/>
    </row>
    <row r="28" spans="2:10" ht="102.75" hidden="1" customHeight="1" x14ac:dyDescent="0.25">
      <c r="B28" s="94"/>
      <c r="C28" s="94"/>
      <c r="D28" s="94"/>
      <c r="E28" s="94"/>
      <c r="F28" s="94"/>
      <c r="G28" s="95"/>
      <c r="H28" s="95"/>
      <c r="I28" s="94"/>
      <c r="J28" s="91"/>
    </row>
    <row r="29" spans="2:10" ht="102.75" hidden="1" customHeight="1" x14ac:dyDescent="0.25">
      <c r="B29" s="94"/>
      <c r="C29" s="94"/>
      <c r="D29" s="94"/>
      <c r="E29" s="94"/>
      <c r="F29" s="94"/>
      <c r="G29" s="95"/>
      <c r="H29" s="95"/>
      <c r="I29" s="94"/>
      <c r="J29" s="91"/>
    </row>
    <row r="30" spans="2:10" ht="102.75" hidden="1" customHeight="1" x14ac:dyDescent="0.25">
      <c r="B30" s="94"/>
      <c r="C30" s="94"/>
      <c r="D30" s="94"/>
      <c r="E30" s="94"/>
      <c r="F30" s="94"/>
      <c r="G30" s="95"/>
      <c r="H30" s="95"/>
      <c r="I30" s="94"/>
      <c r="J30" s="91"/>
    </row>
    <row r="31" spans="2:10" ht="99" customHeight="1" x14ac:dyDescent="0.25">
      <c r="B31" s="109" t="s">
        <v>71</v>
      </c>
      <c r="C31" s="170" t="s">
        <v>153</v>
      </c>
      <c r="D31" s="170"/>
      <c r="E31" s="170"/>
      <c r="F31" s="170"/>
      <c r="G31" s="170"/>
      <c r="H31" s="170"/>
      <c r="I31" s="170"/>
    </row>
    <row r="32" spans="2:10" ht="12" customHeight="1" x14ac:dyDescent="0.25">
      <c r="B32" s="114"/>
      <c r="C32" s="114"/>
      <c r="D32" s="114"/>
      <c r="E32" s="114"/>
      <c r="F32" s="114"/>
      <c r="G32" s="114"/>
      <c r="H32" s="114"/>
      <c r="I32" s="114"/>
    </row>
    <row r="33" spans="2:11" ht="36.75" customHeight="1" x14ac:dyDescent="0.25">
      <c r="B33" s="96" t="s">
        <v>94</v>
      </c>
      <c r="C33" s="169" t="s">
        <v>115</v>
      </c>
      <c r="D33" s="169"/>
      <c r="E33" s="169"/>
      <c r="F33" s="169"/>
      <c r="G33" s="169"/>
      <c r="H33" s="107" t="s">
        <v>95</v>
      </c>
      <c r="I33" s="108" t="s">
        <v>115</v>
      </c>
    </row>
    <row r="34" spans="2:11" ht="36.75" customHeight="1" x14ac:dyDescent="0.25">
      <c r="B34" s="109" t="s">
        <v>69</v>
      </c>
      <c r="C34" s="168" t="s">
        <v>90</v>
      </c>
      <c r="D34" s="168"/>
      <c r="E34" s="169" t="s">
        <v>116</v>
      </c>
      <c r="F34" s="169"/>
      <c r="G34" s="107" t="s">
        <v>89</v>
      </c>
      <c r="H34" s="169" t="s">
        <v>117</v>
      </c>
      <c r="I34" s="169"/>
      <c r="J34" s="92"/>
      <c r="K34" s="92"/>
    </row>
    <row r="35" spans="2:11" ht="12.75" customHeight="1" x14ac:dyDescent="0.25">
      <c r="B35" s="115"/>
      <c r="C35" s="115"/>
      <c r="D35" s="114"/>
      <c r="E35" s="114"/>
      <c r="F35" s="114"/>
      <c r="G35" s="114"/>
      <c r="H35" s="116"/>
      <c r="I35" s="116"/>
    </row>
    <row r="36" spans="2:11" ht="15" customHeight="1" x14ac:dyDescent="0.25">
      <c r="B36" s="115"/>
      <c r="C36" s="115"/>
      <c r="D36" s="115"/>
      <c r="E36" s="117"/>
      <c r="F36" s="117"/>
      <c r="G36" s="117"/>
      <c r="H36" s="116"/>
      <c r="I36" s="116"/>
    </row>
  </sheetData>
  <mergeCells count="27">
    <mergeCell ref="B10:I10"/>
    <mergeCell ref="B7:B9"/>
    <mergeCell ref="C7:I7"/>
    <mergeCell ref="C8:F8"/>
    <mergeCell ref="G8:I8"/>
    <mergeCell ref="C9:I9"/>
    <mergeCell ref="B11:I11"/>
    <mergeCell ref="C12:I12"/>
    <mergeCell ref="C13:I13"/>
    <mergeCell ref="B14:F14"/>
    <mergeCell ref="G14:H14"/>
    <mergeCell ref="I14:I15"/>
    <mergeCell ref="C34:D34"/>
    <mergeCell ref="E34:F34"/>
    <mergeCell ref="H34:I34"/>
    <mergeCell ref="C31:I31"/>
    <mergeCell ref="C33:G33"/>
    <mergeCell ref="E24:E25"/>
    <mergeCell ref="E19:E20"/>
    <mergeCell ref="B17:B23"/>
    <mergeCell ref="C17:C23"/>
    <mergeCell ref="D17:D23"/>
    <mergeCell ref="E17:E18"/>
    <mergeCell ref="E21:E23"/>
    <mergeCell ref="B24:B25"/>
    <mergeCell ref="C24:C25"/>
    <mergeCell ref="D24:D25"/>
  </mergeCells>
  <dataValidations xWindow="287" yWindow="419" count="6">
    <dataValidation type="list" allowBlank="1" showInputMessage="1" showErrorMessage="1" sqref="H17 H25:H30 H19:H23">
      <formula1>$E$1:$E$4</formula1>
    </dataValidation>
    <dataValidation type="list" allowBlank="1" showInputMessage="1" showErrorMessage="1" sqref="H18 H24">
      <formula1>$E$1:$E$5</formula1>
    </dataValidation>
    <dataValidation type="list" allowBlank="1" showInputMessage="1" showErrorMessage="1" sqref="D17 D24 D27:D30">
      <formula1>$G$1:$G$3</formula1>
    </dataValidation>
    <dataValidation allowBlank="1" showInputMessage="1" showErrorMessage="1" prompt="Causa: todos aquellos factores internos y externos que solos o en convinación de otros, pueden producir la materialización del riesgo._x000a_Vulnerabilidad: representa la devilidad de un activo o un control que puede ser explotada por una o mas amenazas." sqref="E17 E19 E24"/>
    <dataValidation allowBlank="1" showInputMessage="1" showErrorMessage="1" prompt="Para cada causa debe existir un control" sqref="F24:F25"/>
    <dataValidation type="list" allowBlank="1" showInputMessage="1" showErrorMessage="1" sqref="G17:G30">
      <formula1>$B$1:$B$3</formula1>
    </dataValidation>
  </dataValidations>
  <printOptions horizontalCentered="1"/>
  <pageMargins left="0.51181102362204722" right="0.51181102362204722" top="0.55118110236220474" bottom="0.55118110236220474" header="0.31496062992125984" footer="0.31496062992125984"/>
  <pageSetup scale="39" fitToHeight="0" orientation="landscape" r:id="rId1"/>
  <headerFooter>
    <oddFooter>&amp;LCalle 26 No. 57-41 Torre 8, Pisos 7 y 8 CEMSA - C.P. 111321 
Pbx: 3779555 – Información: Línea 195
www.umv.gov.co&amp;CCEM-FM-014 Hoja1
Página &amp;P de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41"/>
  <sheetViews>
    <sheetView topLeftCell="A23" zoomScale="60" zoomScaleNormal="60" zoomScaleSheetLayoutView="50" zoomScalePageLayoutView="40" workbookViewId="0">
      <selection activeCell="F34" sqref="F34"/>
    </sheetView>
  </sheetViews>
  <sheetFormatPr baseColWidth="10" defaultColWidth="3.42578125" defaultRowHeight="14.25" zeroHeight="1" x14ac:dyDescent="0.25"/>
  <cols>
    <col min="1" max="1" width="4.42578125" style="41" customWidth="1"/>
    <col min="2" max="2" width="28.28515625" style="41" customWidth="1"/>
    <col min="3" max="3" width="21.140625" style="41" customWidth="1"/>
    <col min="4" max="4" width="29.140625" style="41" customWidth="1"/>
    <col min="5" max="5" width="83.7109375" style="41" customWidth="1"/>
    <col min="6" max="6" width="21" style="41" customWidth="1"/>
    <col min="7" max="7" width="21" style="41" hidden="1" customWidth="1"/>
    <col min="8" max="8" width="21" style="41" customWidth="1"/>
    <col min="9" max="9" width="21" style="41" hidden="1" customWidth="1"/>
    <col min="10" max="10" width="21" style="41" customWidth="1"/>
    <col min="11" max="11" width="21" style="41" hidden="1" customWidth="1"/>
    <col min="12" max="12" width="21" style="41" customWidth="1"/>
    <col min="13" max="13" width="21" style="41" hidden="1" customWidth="1"/>
    <col min="14" max="14" width="21" style="41" customWidth="1"/>
    <col min="15" max="15" width="21" style="41" hidden="1" customWidth="1"/>
    <col min="16" max="16" width="25.140625" style="41" customWidth="1"/>
    <col min="17" max="17" width="21" style="41" hidden="1" customWidth="1"/>
    <col min="18" max="18" width="21" style="41" customWidth="1"/>
    <col min="19" max="19" width="19" style="41" hidden="1" customWidth="1"/>
    <col min="20" max="20" width="20.42578125" style="41" customWidth="1"/>
    <col min="21" max="21" width="20.7109375" style="41" customWidth="1"/>
    <col min="22" max="22" width="21.7109375" style="41" customWidth="1"/>
    <col min="23" max="23" width="63.85546875" style="41" customWidth="1"/>
    <col min="24" max="16378" width="3.42578125" style="41" customWidth="1"/>
    <col min="16379" max="16384" width="3.42578125" style="41"/>
  </cols>
  <sheetData>
    <row r="1" spans="1:23" hidden="1" x14ac:dyDescent="0.25">
      <c r="B1" s="54" t="s">
        <v>45</v>
      </c>
      <c r="C1" s="54" t="s">
        <v>47</v>
      </c>
      <c r="D1" s="54" t="s">
        <v>49</v>
      </c>
      <c r="E1" s="54" t="s">
        <v>51</v>
      </c>
      <c r="F1" s="54" t="s">
        <v>56</v>
      </c>
      <c r="G1" s="54" t="s">
        <v>58</v>
      </c>
      <c r="H1" s="54"/>
      <c r="I1" s="54"/>
      <c r="J1" s="41" t="s">
        <v>61</v>
      </c>
      <c r="L1" s="41" t="s">
        <v>61</v>
      </c>
      <c r="N1" s="41" t="s">
        <v>54</v>
      </c>
      <c r="P1" s="41" t="s">
        <v>73</v>
      </c>
    </row>
    <row r="2" spans="1:23" hidden="1" x14ac:dyDescent="0.25">
      <c r="B2" s="54" t="s">
        <v>46</v>
      </c>
      <c r="C2" s="54" t="s">
        <v>48</v>
      </c>
      <c r="D2" s="54" t="s">
        <v>50</v>
      </c>
      <c r="E2" s="54" t="s">
        <v>52</v>
      </c>
      <c r="F2" s="54" t="s">
        <v>57</v>
      </c>
      <c r="G2" s="54" t="s">
        <v>59</v>
      </c>
      <c r="H2" s="54"/>
      <c r="I2" s="54"/>
      <c r="J2" s="41" t="s">
        <v>36</v>
      </c>
      <c r="L2" s="41" t="s">
        <v>36</v>
      </c>
      <c r="N2" s="41" t="s">
        <v>55</v>
      </c>
      <c r="P2" s="41" t="s">
        <v>74</v>
      </c>
    </row>
    <row r="3" spans="1:23" hidden="1" x14ac:dyDescent="0.25">
      <c r="B3" s="54"/>
      <c r="C3" s="54"/>
      <c r="D3" s="54"/>
      <c r="E3" s="54" t="s">
        <v>53</v>
      </c>
      <c r="F3" s="54"/>
      <c r="G3" s="54" t="s">
        <v>60</v>
      </c>
      <c r="H3" s="54"/>
      <c r="I3" s="54"/>
      <c r="J3" s="41" t="s">
        <v>64</v>
      </c>
      <c r="L3" s="41" t="s">
        <v>67</v>
      </c>
      <c r="P3" s="41" t="s">
        <v>75</v>
      </c>
    </row>
    <row r="4" spans="1:23" hidden="1" x14ac:dyDescent="0.25">
      <c r="B4" s="54"/>
      <c r="C4" s="54"/>
      <c r="D4" s="54"/>
      <c r="E4" s="54"/>
      <c r="F4" s="54"/>
      <c r="G4" s="54"/>
      <c r="H4" s="54"/>
      <c r="I4" s="54"/>
      <c r="L4" s="41" t="s">
        <v>66</v>
      </c>
    </row>
    <row r="5" spans="1:23" s="66" customFormat="1" ht="12.75" x14ac:dyDescent="0.2">
      <c r="B5" s="67"/>
      <c r="H5" s="68"/>
      <c r="I5" s="68"/>
    </row>
    <row r="6" spans="1:23" s="69" customFormat="1" ht="62.25" customHeight="1" x14ac:dyDescent="0.2">
      <c r="A6" s="66"/>
      <c r="B6" s="203"/>
      <c r="C6" s="203"/>
      <c r="D6" s="185" t="s">
        <v>103</v>
      </c>
      <c r="E6" s="185"/>
      <c r="F6" s="185"/>
      <c r="G6" s="185"/>
      <c r="H6" s="185"/>
      <c r="I6" s="185"/>
      <c r="J6" s="185"/>
      <c r="K6" s="185"/>
      <c r="L6" s="185"/>
      <c r="M6" s="185"/>
      <c r="N6" s="185"/>
      <c r="O6" s="185"/>
      <c r="P6" s="185"/>
      <c r="Q6" s="185"/>
      <c r="R6" s="185"/>
      <c r="S6" s="185"/>
      <c r="T6" s="185"/>
      <c r="U6" s="185"/>
      <c r="V6" s="185"/>
      <c r="W6" s="185"/>
    </row>
    <row r="7" spans="1:23" s="69" customFormat="1" ht="24" customHeight="1" x14ac:dyDescent="0.2">
      <c r="A7" s="66"/>
      <c r="B7" s="203"/>
      <c r="C7" s="203"/>
      <c r="D7" s="186" t="s">
        <v>102</v>
      </c>
      <c r="E7" s="186"/>
      <c r="F7" s="186"/>
      <c r="G7" s="186"/>
      <c r="H7" s="186"/>
      <c r="I7" s="186"/>
      <c r="J7" s="186"/>
      <c r="K7" s="186"/>
      <c r="L7" s="186"/>
      <c r="M7" s="70"/>
      <c r="N7" s="186" t="s">
        <v>100</v>
      </c>
      <c r="O7" s="186"/>
      <c r="P7" s="186"/>
      <c r="Q7" s="186"/>
      <c r="R7" s="186"/>
      <c r="S7" s="186"/>
      <c r="T7" s="186"/>
      <c r="U7" s="186"/>
      <c r="V7" s="186"/>
      <c r="W7" s="186"/>
    </row>
    <row r="8" spans="1:23" s="69" customFormat="1" ht="24" customHeight="1" x14ac:dyDescent="0.2">
      <c r="A8" s="66"/>
      <c r="B8" s="203"/>
      <c r="C8" s="203"/>
      <c r="D8" s="187" t="s">
        <v>101</v>
      </c>
      <c r="E8" s="187"/>
      <c r="F8" s="187"/>
      <c r="G8" s="187"/>
      <c r="H8" s="187"/>
      <c r="I8" s="187"/>
      <c r="J8" s="187"/>
      <c r="K8" s="187"/>
      <c r="L8" s="187"/>
      <c r="M8" s="187"/>
      <c r="N8" s="187"/>
      <c r="O8" s="187"/>
      <c r="P8" s="187"/>
      <c r="Q8" s="187"/>
      <c r="R8" s="187"/>
      <c r="S8" s="187"/>
      <c r="T8" s="187"/>
      <c r="U8" s="187"/>
      <c r="V8" s="187"/>
      <c r="W8" s="187"/>
    </row>
    <row r="9" spans="1:23" s="69" customFormat="1" ht="18.75" customHeight="1" x14ac:dyDescent="0.25">
      <c r="A9" s="66"/>
      <c r="B9" s="206"/>
      <c r="C9" s="206"/>
      <c r="D9" s="206"/>
      <c r="E9" s="206"/>
      <c r="F9" s="206"/>
      <c r="G9" s="206"/>
      <c r="H9" s="206"/>
      <c r="I9" s="206"/>
      <c r="J9" s="66"/>
      <c r="K9" s="66"/>
      <c r="L9" s="66"/>
      <c r="M9" s="66"/>
    </row>
    <row r="10" spans="1:23" ht="20.25" x14ac:dyDescent="0.25">
      <c r="B10" s="204" t="s">
        <v>79</v>
      </c>
      <c r="C10" s="204"/>
      <c r="D10" s="204"/>
      <c r="E10" s="204"/>
      <c r="F10" s="204"/>
      <c r="G10" s="204"/>
      <c r="H10" s="204"/>
      <c r="I10" s="204"/>
      <c r="J10" s="204"/>
      <c r="K10" s="204"/>
      <c r="L10" s="204"/>
      <c r="M10" s="204"/>
      <c r="N10" s="204"/>
      <c r="O10" s="204"/>
      <c r="P10" s="204"/>
      <c r="Q10" s="204"/>
      <c r="R10" s="204"/>
      <c r="S10" s="204"/>
      <c r="T10" s="204"/>
      <c r="U10" s="204"/>
      <c r="V10" s="204"/>
      <c r="W10" s="204"/>
    </row>
    <row r="11" spans="1:23" s="71" customFormat="1" ht="34.5" customHeight="1" x14ac:dyDescent="0.25">
      <c r="A11" s="41"/>
      <c r="B11" s="205" t="s">
        <v>84</v>
      </c>
      <c r="C11" s="205"/>
      <c r="D11" s="205"/>
      <c r="E11" s="208" t="s">
        <v>107</v>
      </c>
      <c r="F11" s="208"/>
      <c r="G11" s="208"/>
      <c r="H11" s="208"/>
      <c r="I11" s="208"/>
      <c r="J11" s="208"/>
      <c r="K11" s="208"/>
      <c r="L11" s="208"/>
      <c r="M11" s="208"/>
      <c r="N11" s="208"/>
      <c r="O11" s="208"/>
      <c r="P11" s="208"/>
      <c r="Q11" s="208"/>
      <c r="R11" s="208"/>
      <c r="S11" s="208"/>
      <c r="T11" s="208"/>
      <c r="U11" s="208"/>
      <c r="V11" s="208"/>
      <c r="W11" s="208"/>
    </row>
    <row r="12" spans="1:23" s="71" customFormat="1" ht="49.5" customHeight="1" x14ac:dyDescent="0.25">
      <c r="A12" s="41"/>
      <c r="B12" s="205" t="s">
        <v>81</v>
      </c>
      <c r="C12" s="205"/>
      <c r="D12" s="205"/>
      <c r="E12" s="207" t="s">
        <v>108</v>
      </c>
      <c r="F12" s="207"/>
      <c r="G12" s="207"/>
      <c r="H12" s="207"/>
      <c r="I12" s="207"/>
      <c r="J12" s="207"/>
      <c r="K12" s="207"/>
      <c r="L12" s="207"/>
      <c r="M12" s="207"/>
      <c r="N12" s="207"/>
      <c r="O12" s="207"/>
      <c r="P12" s="207"/>
      <c r="Q12" s="207"/>
      <c r="R12" s="207"/>
      <c r="S12" s="207"/>
      <c r="T12" s="207"/>
      <c r="U12" s="207"/>
      <c r="V12" s="207"/>
      <c r="W12" s="207"/>
    </row>
    <row r="13" spans="1:23" ht="48.75" customHeight="1" x14ac:dyDescent="0.25">
      <c r="B13" s="205" t="str">
        <f>+'1. RIESGOS SIGNIFICATIVOS'!B14:F14</f>
        <v>DEL MAPA DE RIESGOS - VERSIÓN___2021_VF_1____</v>
      </c>
      <c r="C13" s="205"/>
      <c r="D13" s="205"/>
      <c r="E13" s="205"/>
      <c r="F13" s="205" t="s">
        <v>68</v>
      </c>
      <c r="G13" s="205"/>
      <c r="H13" s="205"/>
      <c r="I13" s="205"/>
      <c r="J13" s="205"/>
      <c r="K13" s="205"/>
      <c r="L13" s="205"/>
      <c r="M13" s="205"/>
      <c r="N13" s="205"/>
      <c r="O13" s="205"/>
      <c r="P13" s="205"/>
      <c r="Q13" s="205"/>
      <c r="R13" s="205"/>
      <c r="S13" s="205"/>
      <c r="T13" s="205"/>
      <c r="U13" s="205"/>
      <c r="V13" s="209" t="s">
        <v>92</v>
      </c>
      <c r="W13" s="209"/>
    </row>
    <row r="14" spans="1:23" s="65" customFormat="1" ht="198" customHeight="1" x14ac:dyDescent="0.25">
      <c r="B14" s="62" t="s">
        <v>98</v>
      </c>
      <c r="C14" s="63" t="s">
        <v>43</v>
      </c>
      <c r="D14" s="62" t="s">
        <v>119</v>
      </c>
      <c r="E14" s="62" t="s">
        <v>99</v>
      </c>
      <c r="F14" s="73" t="s">
        <v>124</v>
      </c>
      <c r="G14" s="73" t="s">
        <v>44</v>
      </c>
      <c r="H14" s="73" t="s">
        <v>125</v>
      </c>
      <c r="I14" s="73" t="s">
        <v>44</v>
      </c>
      <c r="J14" s="73" t="s">
        <v>126</v>
      </c>
      <c r="K14" s="73" t="s">
        <v>44</v>
      </c>
      <c r="L14" s="73" t="s">
        <v>127</v>
      </c>
      <c r="M14" s="73" t="s">
        <v>44</v>
      </c>
      <c r="N14" s="73" t="s">
        <v>128</v>
      </c>
      <c r="O14" s="73" t="s">
        <v>44</v>
      </c>
      <c r="P14" s="73" t="s">
        <v>129</v>
      </c>
      <c r="Q14" s="73" t="s">
        <v>44</v>
      </c>
      <c r="R14" s="74" t="s">
        <v>130</v>
      </c>
      <c r="S14" s="62" t="s">
        <v>44</v>
      </c>
      <c r="T14" s="62" t="s">
        <v>91</v>
      </c>
      <c r="U14" s="62" t="s">
        <v>72</v>
      </c>
      <c r="V14" s="85" t="s">
        <v>131</v>
      </c>
      <c r="W14" s="85" t="s">
        <v>63</v>
      </c>
    </row>
    <row r="15" spans="1:23" s="42" customFormat="1" ht="201" customHeight="1" x14ac:dyDescent="0.25">
      <c r="B15" s="164" t="s">
        <v>109</v>
      </c>
      <c r="C15" s="166" t="s">
        <v>76</v>
      </c>
      <c r="D15" s="164" t="s">
        <v>111</v>
      </c>
      <c r="E15" s="93" t="s">
        <v>147</v>
      </c>
      <c r="F15" s="75" t="s">
        <v>45</v>
      </c>
      <c r="G15" s="75"/>
      <c r="H15" s="75" t="s">
        <v>47</v>
      </c>
      <c r="I15" s="75"/>
      <c r="J15" s="75" t="s">
        <v>49</v>
      </c>
      <c r="K15" s="75"/>
      <c r="L15" s="75" t="s">
        <v>52</v>
      </c>
      <c r="M15" s="75"/>
      <c r="N15" s="75" t="s">
        <v>54</v>
      </c>
      <c r="O15" s="75"/>
      <c r="P15" s="76" t="s">
        <v>56</v>
      </c>
      <c r="Q15" s="75"/>
      <c r="R15" s="97" t="s">
        <v>58</v>
      </c>
      <c r="S15" s="75">
        <f>+IF(R15=$G$1,10,IF(R15=$G$2,5,0))</f>
        <v>10</v>
      </c>
      <c r="T15" s="75">
        <v>95</v>
      </c>
      <c r="U15" s="75" t="s">
        <v>74</v>
      </c>
      <c r="V15" s="75">
        <v>100</v>
      </c>
      <c r="W15" s="93" t="s">
        <v>154</v>
      </c>
    </row>
    <row r="16" spans="1:23" s="42" customFormat="1" ht="201" customHeight="1" x14ac:dyDescent="0.25">
      <c r="B16" s="164"/>
      <c r="C16" s="166"/>
      <c r="D16" s="164"/>
      <c r="E16" s="104" t="s">
        <v>142</v>
      </c>
      <c r="F16" s="82" t="s">
        <v>45</v>
      </c>
      <c r="G16" s="82"/>
      <c r="H16" s="82" t="s">
        <v>47</v>
      </c>
      <c r="I16" s="82"/>
      <c r="J16" s="82" t="s">
        <v>50</v>
      </c>
      <c r="K16" s="82"/>
      <c r="L16" s="82" t="s">
        <v>52</v>
      </c>
      <c r="M16" s="82"/>
      <c r="N16" s="82" t="s">
        <v>54</v>
      </c>
      <c r="O16" s="82"/>
      <c r="P16" s="83" t="s">
        <v>56</v>
      </c>
      <c r="Q16" s="82"/>
      <c r="R16" s="113" t="s">
        <v>58</v>
      </c>
      <c r="S16" s="82"/>
      <c r="T16" s="82">
        <v>80</v>
      </c>
      <c r="U16" s="82" t="s">
        <v>73</v>
      </c>
      <c r="V16" s="82">
        <v>100</v>
      </c>
      <c r="W16" s="93" t="s">
        <v>166</v>
      </c>
    </row>
    <row r="17" spans="1:23" s="42" customFormat="1" ht="201" customHeight="1" x14ac:dyDescent="0.25">
      <c r="B17" s="164"/>
      <c r="C17" s="166"/>
      <c r="D17" s="164" t="s">
        <v>141</v>
      </c>
      <c r="E17" s="93" t="s">
        <v>143</v>
      </c>
      <c r="F17" s="82" t="s">
        <v>45</v>
      </c>
      <c r="G17" s="82"/>
      <c r="H17" s="82" t="s">
        <v>47</v>
      </c>
      <c r="I17" s="82"/>
      <c r="J17" s="82" t="s">
        <v>49</v>
      </c>
      <c r="K17" s="82"/>
      <c r="L17" s="82" t="s">
        <v>51</v>
      </c>
      <c r="M17" s="82"/>
      <c r="N17" s="82" t="s">
        <v>54</v>
      </c>
      <c r="O17" s="82"/>
      <c r="P17" s="83" t="s">
        <v>56</v>
      </c>
      <c r="Q17" s="82"/>
      <c r="R17" s="113" t="s">
        <v>58</v>
      </c>
      <c r="S17" s="82"/>
      <c r="T17" s="82">
        <v>100</v>
      </c>
      <c r="U17" s="82" t="s">
        <v>75</v>
      </c>
      <c r="V17" s="82">
        <v>100</v>
      </c>
      <c r="W17" s="111" t="s">
        <v>171</v>
      </c>
    </row>
    <row r="18" spans="1:23" s="42" customFormat="1" ht="201" customHeight="1" x14ac:dyDescent="0.25">
      <c r="B18" s="164"/>
      <c r="C18" s="166"/>
      <c r="D18" s="164"/>
      <c r="E18" s="93" t="s">
        <v>144</v>
      </c>
      <c r="F18" s="82" t="s">
        <v>45</v>
      </c>
      <c r="G18" s="82"/>
      <c r="H18" s="82" t="s">
        <v>47</v>
      </c>
      <c r="I18" s="82"/>
      <c r="J18" s="82" t="s">
        <v>49</v>
      </c>
      <c r="K18" s="82"/>
      <c r="L18" s="82" t="s">
        <v>51</v>
      </c>
      <c r="M18" s="82"/>
      <c r="N18" s="82" t="s">
        <v>54</v>
      </c>
      <c r="O18" s="82"/>
      <c r="P18" s="83" t="s">
        <v>56</v>
      </c>
      <c r="Q18" s="82"/>
      <c r="R18" s="113" t="s">
        <v>58</v>
      </c>
      <c r="S18" s="82"/>
      <c r="T18" s="82">
        <v>100</v>
      </c>
      <c r="U18" s="82" t="s">
        <v>75</v>
      </c>
      <c r="V18" s="82">
        <v>100</v>
      </c>
      <c r="W18" s="111" t="s">
        <v>155</v>
      </c>
    </row>
    <row r="19" spans="1:23" s="42" customFormat="1" ht="201" customHeight="1" x14ac:dyDescent="0.25">
      <c r="B19" s="164"/>
      <c r="C19" s="166"/>
      <c r="D19" s="164" t="s">
        <v>112</v>
      </c>
      <c r="E19" s="93" t="s">
        <v>148</v>
      </c>
      <c r="F19" s="82" t="s">
        <v>45</v>
      </c>
      <c r="G19" s="82"/>
      <c r="H19" s="82" t="s">
        <v>47</v>
      </c>
      <c r="I19" s="82"/>
      <c r="J19" s="82" t="s">
        <v>49</v>
      </c>
      <c r="K19" s="82"/>
      <c r="L19" s="82" t="s">
        <v>51</v>
      </c>
      <c r="M19" s="82"/>
      <c r="N19" s="82" t="s">
        <v>54</v>
      </c>
      <c r="O19" s="82"/>
      <c r="P19" s="83" t="s">
        <v>56</v>
      </c>
      <c r="Q19" s="82"/>
      <c r="R19" s="113" t="s">
        <v>58</v>
      </c>
      <c r="S19" s="82"/>
      <c r="T19" s="82">
        <v>100</v>
      </c>
      <c r="U19" s="82" t="s">
        <v>75</v>
      </c>
      <c r="V19" s="82">
        <v>100</v>
      </c>
      <c r="W19" s="111" t="s">
        <v>155</v>
      </c>
    </row>
    <row r="20" spans="1:23" s="42" customFormat="1" ht="201" customHeight="1" x14ac:dyDescent="0.25">
      <c r="B20" s="164"/>
      <c r="C20" s="166"/>
      <c r="D20" s="164"/>
      <c r="E20" s="93" t="s">
        <v>145</v>
      </c>
      <c r="F20" s="82" t="s">
        <v>45</v>
      </c>
      <c r="G20" s="82"/>
      <c r="H20" s="82" t="s">
        <v>47</v>
      </c>
      <c r="I20" s="82"/>
      <c r="J20" s="82" t="s">
        <v>49</v>
      </c>
      <c r="K20" s="82"/>
      <c r="L20" s="82" t="s">
        <v>51</v>
      </c>
      <c r="M20" s="82"/>
      <c r="N20" s="82" t="s">
        <v>54</v>
      </c>
      <c r="O20" s="82"/>
      <c r="P20" s="83" t="s">
        <v>56</v>
      </c>
      <c r="Q20" s="82"/>
      <c r="R20" s="113" t="s">
        <v>58</v>
      </c>
      <c r="S20" s="82"/>
      <c r="T20" s="82">
        <v>100</v>
      </c>
      <c r="U20" s="82" t="s">
        <v>75</v>
      </c>
      <c r="V20" s="82">
        <v>100</v>
      </c>
      <c r="W20" s="111" t="s">
        <v>155</v>
      </c>
    </row>
    <row r="21" spans="1:23" s="42" customFormat="1" ht="201" customHeight="1" x14ac:dyDescent="0.25">
      <c r="B21" s="164"/>
      <c r="C21" s="166"/>
      <c r="D21" s="164"/>
      <c r="E21" s="93" t="s">
        <v>146</v>
      </c>
      <c r="F21" s="82" t="s">
        <v>45</v>
      </c>
      <c r="G21" s="82"/>
      <c r="H21" s="82" t="s">
        <v>47</v>
      </c>
      <c r="I21" s="82"/>
      <c r="J21" s="82" t="s">
        <v>49</v>
      </c>
      <c r="K21" s="82"/>
      <c r="L21" s="82" t="s">
        <v>51</v>
      </c>
      <c r="M21" s="82"/>
      <c r="N21" s="82" t="s">
        <v>54</v>
      </c>
      <c r="O21" s="82"/>
      <c r="P21" s="83" t="s">
        <v>56</v>
      </c>
      <c r="Q21" s="82"/>
      <c r="R21" s="113" t="s">
        <v>58</v>
      </c>
      <c r="S21" s="82"/>
      <c r="T21" s="82">
        <v>100</v>
      </c>
      <c r="U21" s="82" t="s">
        <v>75</v>
      </c>
      <c r="V21" s="82">
        <v>100</v>
      </c>
      <c r="W21" s="99" t="s">
        <v>172</v>
      </c>
    </row>
    <row r="22" spans="1:23" s="42" customFormat="1" ht="201" customHeight="1" x14ac:dyDescent="0.25">
      <c r="B22" s="166" t="s">
        <v>149</v>
      </c>
      <c r="C22" s="166" t="s">
        <v>77</v>
      </c>
      <c r="D22" s="164" t="s">
        <v>114</v>
      </c>
      <c r="E22" s="93" t="s">
        <v>151</v>
      </c>
      <c r="F22" s="82" t="s">
        <v>45</v>
      </c>
      <c r="G22" s="82"/>
      <c r="H22" s="82" t="s">
        <v>47</v>
      </c>
      <c r="I22" s="82"/>
      <c r="J22" s="82" t="s">
        <v>49</v>
      </c>
      <c r="K22" s="82"/>
      <c r="L22" s="82" t="s">
        <v>51</v>
      </c>
      <c r="M22" s="82"/>
      <c r="N22" s="82" t="s">
        <v>54</v>
      </c>
      <c r="O22" s="82"/>
      <c r="P22" s="83" t="s">
        <v>56</v>
      </c>
      <c r="Q22" s="82"/>
      <c r="R22" s="113" t="s">
        <v>58</v>
      </c>
      <c r="S22" s="82"/>
      <c r="T22" s="82">
        <v>100</v>
      </c>
      <c r="U22" s="82" t="s">
        <v>75</v>
      </c>
      <c r="V22" s="82">
        <v>100</v>
      </c>
      <c r="W22" s="111" t="s">
        <v>156</v>
      </c>
    </row>
    <row r="23" spans="1:23" s="42" customFormat="1" ht="262.89999999999998" customHeight="1" x14ac:dyDescent="0.25">
      <c r="B23" s="166"/>
      <c r="C23" s="166"/>
      <c r="D23" s="164"/>
      <c r="E23" s="93" t="s">
        <v>152</v>
      </c>
      <c r="F23" s="82" t="s">
        <v>45</v>
      </c>
      <c r="G23" s="82"/>
      <c r="H23" s="82" t="s">
        <v>47</v>
      </c>
      <c r="I23" s="82"/>
      <c r="J23" s="82" t="s">
        <v>49</v>
      </c>
      <c r="K23" s="82"/>
      <c r="L23" s="82" t="s">
        <v>51</v>
      </c>
      <c r="M23" s="82"/>
      <c r="N23" s="82" t="s">
        <v>54</v>
      </c>
      <c r="O23" s="82"/>
      <c r="P23" s="83" t="s">
        <v>56</v>
      </c>
      <c r="Q23" s="82"/>
      <c r="R23" s="98" t="s">
        <v>58</v>
      </c>
      <c r="S23" s="82"/>
      <c r="T23" s="82">
        <v>100</v>
      </c>
      <c r="U23" s="82" t="s">
        <v>75</v>
      </c>
      <c r="V23" s="82">
        <v>100</v>
      </c>
      <c r="W23" s="99" t="s">
        <v>157</v>
      </c>
    </row>
    <row r="24" spans="1:23" s="72" customFormat="1" ht="102" customHeight="1" x14ac:dyDescent="0.25">
      <c r="A24" s="41"/>
      <c r="B24" s="201" t="s">
        <v>71</v>
      </c>
      <c r="C24" s="202"/>
      <c r="D24" s="198" t="s">
        <v>173</v>
      </c>
      <c r="E24" s="199"/>
      <c r="F24" s="199"/>
      <c r="G24" s="199"/>
      <c r="H24" s="199"/>
      <c r="I24" s="199"/>
      <c r="J24" s="199"/>
      <c r="K24" s="199"/>
      <c r="L24" s="199"/>
      <c r="M24" s="199"/>
      <c r="N24" s="199"/>
      <c r="O24" s="199"/>
      <c r="P24" s="199"/>
      <c r="Q24" s="199"/>
      <c r="R24" s="199"/>
      <c r="S24" s="199"/>
      <c r="T24" s="199"/>
      <c r="U24" s="199"/>
      <c r="V24" s="199"/>
      <c r="W24" s="200"/>
    </row>
    <row r="25" spans="1:23" x14ac:dyDescent="0.25"/>
    <row r="26" spans="1:23" ht="36.75" customHeight="1" x14ac:dyDescent="0.25">
      <c r="B26" s="191" t="s">
        <v>94</v>
      </c>
      <c r="C26" s="191"/>
      <c r="D26" s="191"/>
      <c r="E26" s="189" t="s">
        <v>115</v>
      </c>
      <c r="F26" s="189"/>
      <c r="G26" s="189"/>
      <c r="H26" s="189"/>
      <c r="I26" s="189"/>
      <c r="J26" s="189"/>
      <c r="K26" s="189"/>
      <c r="L26" s="189"/>
      <c r="M26" s="189"/>
      <c r="N26" s="189"/>
      <c r="O26" s="189"/>
      <c r="P26" s="189"/>
      <c r="Q26" s="189"/>
      <c r="R26" s="189"/>
      <c r="S26" s="80"/>
      <c r="T26" s="188" t="s">
        <v>95</v>
      </c>
      <c r="U26" s="188"/>
      <c r="V26" s="189" t="s">
        <v>115</v>
      </c>
      <c r="W26" s="189"/>
    </row>
    <row r="27" spans="1:23" ht="36.75" customHeight="1" x14ac:dyDescent="0.25">
      <c r="B27" s="190" t="s">
        <v>69</v>
      </c>
      <c r="C27" s="190"/>
      <c r="D27" s="190"/>
      <c r="E27" s="188" t="s">
        <v>90</v>
      </c>
      <c r="F27" s="188"/>
      <c r="G27" s="60" t="s">
        <v>89</v>
      </c>
      <c r="H27" s="189" t="s">
        <v>116</v>
      </c>
      <c r="I27" s="189"/>
      <c r="J27" s="189"/>
      <c r="K27" s="189"/>
      <c r="L27" s="189"/>
      <c r="M27" s="189"/>
      <c r="N27" s="189"/>
      <c r="O27" s="80"/>
      <c r="P27" s="192" t="s">
        <v>106</v>
      </c>
      <c r="Q27" s="193"/>
      <c r="R27" s="194"/>
      <c r="S27" s="80"/>
      <c r="T27" s="195" t="s">
        <v>117</v>
      </c>
      <c r="U27" s="196"/>
      <c r="V27" s="196"/>
      <c r="W27" s="197"/>
    </row>
    <row r="28" spans="1:23" x14ac:dyDescent="0.25"/>
    <row r="29" spans="1:23" x14ac:dyDescent="0.25"/>
    <row r="30" spans="1:23" x14ac:dyDescent="0.25"/>
    <row r="31" spans="1:23" x14ac:dyDescent="0.25"/>
    <row r="32" spans="1:23" x14ac:dyDescent="0.25"/>
    <row r="33" x14ac:dyDescent="0.25"/>
    <row r="34" x14ac:dyDescent="0.25"/>
    <row r="35" x14ac:dyDescent="0.25"/>
    <row r="36" x14ac:dyDescent="0.25"/>
    <row r="37" x14ac:dyDescent="0.25"/>
    <row r="38" x14ac:dyDescent="0.25"/>
    <row r="39" x14ac:dyDescent="0.25"/>
    <row r="40" x14ac:dyDescent="0.25"/>
    <row r="41" x14ac:dyDescent="0.25"/>
  </sheetData>
  <mergeCells count="33">
    <mergeCell ref="B10:W10"/>
    <mergeCell ref="B13:E13"/>
    <mergeCell ref="F13:U13"/>
    <mergeCell ref="B11:D11"/>
    <mergeCell ref="B9:I9"/>
    <mergeCell ref="B12:D12"/>
    <mergeCell ref="E12:W12"/>
    <mergeCell ref="E11:W11"/>
    <mergeCell ref="V13:W13"/>
    <mergeCell ref="B6:C8"/>
    <mergeCell ref="D6:W6"/>
    <mergeCell ref="N7:W7"/>
    <mergeCell ref="D7:L7"/>
    <mergeCell ref="D8:W8"/>
    <mergeCell ref="D24:W24"/>
    <mergeCell ref="B15:B21"/>
    <mergeCell ref="C15:C21"/>
    <mergeCell ref="B22:B23"/>
    <mergeCell ref="C22:C23"/>
    <mergeCell ref="D22:D23"/>
    <mergeCell ref="D15:D16"/>
    <mergeCell ref="D17:D18"/>
    <mergeCell ref="D19:D21"/>
    <mergeCell ref="B24:C24"/>
    <mergeCell ref="E27:F27"/>
    <mergeCell ref="V26:W26"/>
    <mergeCell ref="T26:U26"/>
    <mergeCell ref="B27:D27"/>
    <mergeCell ref="H27:N27"/>
    <mergeCell ref="B26:D26"/>
    <mergeCell ref="E26:R26"/>
    <mergeCell ref="P27:R27"/>
    <mergeCell ref="T27:W27"/>
  </mergeCells>
  <dataValidations xWindow="254" yWindow="752" count="10">
    <dataValidation type="list" allowBlank="1" showInputMessage="1" showErrorMessage="1" sqref="C15 C22 R15:R23">
      <formula1>$G$1:$G$3</formula1>
    </dataValidation>
    <dataValidation allowBlank="1" showInputMessage="1" showErrorMessage="1" prompt="Para cada causa debe existir un control" sqref="E22:E23"/>
    <dataValidation allowBlank="1" showInputMessage="1" showErrorMessage="1" prompt="Causa: todos aquellos factores internos y externos que solos o en convinación de otros, pueden producir la materialización del riesgo._x000a_Vulnerabilidad: representa la devilidad de un activo o un control que puede ser explotada por una o mas amenazas." sqref="D15 D17 D22"/>
    <dataValidation type="list" allowBlank="1" showInputMessage="1" showErrorMessage="1" sqref="F15:F23">
      <formula1>$B$1:$B$2</formula1>
    </dataValidation>
    <dataValidation type="list" allowBlank="1" showInputMessage="1" showErrorMessage="1" sqref="H15:H23">
      <formula1>$C$1:$C$2</formula1>
    </dataValidation>
    <dataValidation type="list" allowBlank="1" showInputMessage="1" showErrorMessage="1" sqref="J15:J23">
      <formula1>$D$1:$D$2</formula1>
    </dataValidation>
    <dataValidation type="list" allowBlank="1" showInputMessage="1" showErrorMessage="1" sqref="L15:L23">
      <formula1>$E$1:$E$3</formula1>
    </dataValidation>
    <dataValidation type="list" allowBlank="1" showInputMessage="1" showErrorMessage="1" sqref="P15:P23">
      <formula1>$F$1:$F$2</formula1>
    </dataValidation>
    <dataValidation type="list" allowBlank="1" showInputMessage="1" showErrorMessage="1" sqref="N15:N23">
      <formula1>$N$1:$N$2</formula1>
    </dataValidation>
    <dataValidation type="list" allowBlank="1" showInputMessage="1" showErrorMessage="1" sqref="U15:U23">
      <formula1>$P$1:$P$3</formula1>
    </dataValidation>
  </dataValidations>
  <printOptions horizontalCentered="1"/>
  <pageMargins left="0.51181102362204722" right="0.51181102362204722" top="0.55118110236220474" bottom="0.55118110236220474" header="0.31496062992125984" footer="0.31496062992125984"/>
  <pageSetup scale="28" fitToHeight="0" orientation="landscape" r:id="rId1"/>
  <headerFooter>
    <oddFooter>&amp;LCalle 26 No. 57-41 Torre 8, Pisos 7 y 8 CEMSA - C.P. 111321 
Pbx: 3779555 – Información: Línea 195
www.umv.gov.co&amp;CCEM-FM-014 Hoja2
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5"/>
  <sheetViews>
    <sheetView topLeftCell="C24" zoomScale="73" zoomScaleNormal="73" zoomScalePageLayoutView="60" workbookViewId="0">
      <selection activeCell="C24" sqref="C24:I24"/>
    </sheetView>
  </sheetViews>
  <sheetFormatPr baseColWidth="10" defaultColWidth="11.42578125" defaultRowHeight="14.25" zeroHeight="1" x14ac:dyDescent="0.25"/>
  <cols>
    <col min="1" max="1" width="2.85546875" style="43" customWidth="1"/>
    <col min="2" max="2" width="29.5703125" style="41" customWidth="1"/>
    <col min="3" max="3" width="15.7109375" style="41" customWidth="1"/>
    <col min="4" max="4" width="69" style="41" customWidth="1"/>
    <col min="5" max="5" width="34.42578125" style="88" customWidth="1"/>
    <col min="6" max="6" width="44.5703125" style="41" customWidth="1"/>
    <col min="7" max="7" width="37.42578125" style="41" customWidth="1"/>
    <col min="8" max="8" width="43.42578125" style="41" customWidth="1"/>
    <col min="9" max="9" width="41.5703125" style="41" customWidth="1"/>
    <col min="10" max="10" width="4.28515625" style="43" customWidth="1"/>
    <col min="11" max="16356" width="11.42578125" style="43"/>
    <col min="16357" max="16384" width="6" style="43" customWidth="1"/>
  </cols>
  <sheetData>
    <row r="1" spans="1:10" hidden="1" x14ac:dyDescent="0.25">
      <c r="B1" s="41" t="s">
        <v>61</v>
      </c>
    </row>
    <row r="2" spans="1:10" hidden="1" x14ac:dyDescent="0.25">
      <c r="B2" s="41" t="s">
        <v>36</v>
      </c>
    </row>
    <row r="3" spans="1:10" hidden="1" x14ac:dyDescent="0.25">
      <c r="B3" s="41" t="s">
        <v>65</v>
      </c>
    </row>
    <row r="4" spans="1:10" s="66" customFormat="1" ht="12.75" x14ac:dyDescent="0.2">
      <c r="B4" s="67"/>
      <c r="H4" s="68"/>
      <c r="I4" s="68"/>
    </row>
    <row r="5" spans="1:10" s="69" customFormat="1" ht="62.25" customHeight="1" x14ac:dyDescent="0.2">
      <c r="A5" s="66"/>
      <c r="B5" s="203"/>
      <c r="C5" s="203"/>
      <c r="D5" s="223" t="s">
        <v>103</v>
      </c>
      <c r="E5" s="224"/>
      <c r="F5" s="224"/>
      <c r="G5" s="224"/>
      <c r="H5" s="224"/>
      <c r="I5" s="225"/>
      <c r="J5" s="66"/>
    </row>
    <row r="6" spans="1:10" s="69" customFormat="1" ht="24" customHeight="1" x14ac:dyDescent="0.2">
      <c r="A6" s="66"/>
      <c r="B6" s="203"/>
      <c r="C6" s="203"/>
      <c r="D6" s="226" t="s">
        <v>102</v>
      </c>
      <c r="E6" s="228"/>
      <c r="F6" s="226" t="s">
        <v>100</v>
      </c>
      <c r="G6" s="227"/>
      <c r="H6" s="227"/>
      <c r="I6" s="228"/>
      <c r="J6" s="66"/>
    </row>
    <row r="7" spans="1:10" s="69" customFormat="1" ht="24" customHeight="1" x14ac:dyDescent="0.2">
      <c r="A7" s="66"/>
      <c r="B7" s="203"/>
      <c r="C7" s="203"/>
      <c r="D7" s="229" t="s">
        <v>101</v>
      </c>
      <c r="E7" s="230"/>
      <c r="F7" s="230"/>
      <c r="G7" s="230"/>
      <c r="H7" s="230"/>
      <c r="I7" s="231"/>
      <c r="J7" s="66"/>
    </row>
    <row r="8" spans="1:10" s="69" customFormat="1" ht="18.75" customHeight="1" x14ac:dyDescent="0.25">
      <c r="A8" s="66"/>
      <c r="B8" s="206"/>
      <c r="C8" s="206"/>
      <c r="D8" s="206"/>
      <c r="E8" s="206"/>
      <c r="F8" s="206"/>
      <c r="G8" s="206"/>
      <c r="H8" s="206"/>
      <c r="I8" s="206"/>
      <c r="J8" s="66"/>
    </row>
    <row r="9" spans="1:10" s="41" customFormat="1" ht="20.25" x14ac:dyDescent="0.2">
      <c r="B9" s="234" t="s">
        <v>80</v>
      </c>
      <c r="C9" s="235"/>
      <c r="D9" s="235"/>
      <c r="E9" s="235"/>
      <c r="F9" s="235"/>
      <c r="G9" s="235"/>
      <c r="H9" s="235"/>
      <c r="I9" s="236"/>
      <c r="J9" s="66"/>
    </row>
    <row r="10" spans="1:10" s="41" customFormat="1" ht="29.25" customHeight="1" x14ac:dyDescent="0.25">
      <c r="B10" s="51" t="s">
        <v>84</v>
      </c>
      <c r="C10" s="237" t="s">
        <v>107</v>
      </c>
      <c r="D10" s="238"/>
      <c r="E10" s="238"/>
      <c r="F10" s="238"/>
      <c r="G10" s="238"/>
      <c r="H10" s="238"/>
      <c r="I10" s="239"/>
    </row>
    <row r="11" spans="1:10" s="41" customFormat="1" ht="49.5" customHeight="1" x14ac:dyDescent="0.25">
      <c r="B11" s="59" t="s">
        <v>81</v>
      </c>
      <c r="C11" s="240" t="str">
        <f>+'1. RIESGOS SIGNIFICATIVOS'!C13:I13</f>
        <v xml:space="preserve">Aportar a asegurar la calidad de las intervenciones de la UAERMV realizando ensayos y entregado resultados confiables, utilizados como insumos para: los diseños de la estructura de pavimento, diseños de mezcla asfáltica e hidráulica, control de calidad de las materias primas utilizadas para la producción de mezcla asfáltica e hidráulica y los materiales que componen las diferentes capas de la estructura de pavimento, durante el proceso constructivo y para el producto terminado. </v>
      </c>
      <c r="D11" s="241"/>
      <c r="E11" s="241"/>
      <c r="F11" s="241"/>
      <c r="G11" s="241"/>
      <c r="H11" s="241"/>
      <c r="I11" s="242"/>
    </row>
    <row r="12" spans="1:10" s="41" customFormat="1" ht="39.75" customHeight="1" x14ac:dyDescent="0.25">
      <c r="B12" s="205" t="str">
        <f>+'1. RIESGOS SIGNIFICATIVOS'!B14:F14</f>
        <v>DEL MAPA DE RIESGOS - VERSIÓN___2021_VF_1____</v>
      </c>
      <c r="C12" s="205"/>
      <c r="D12" s="201"/>
      <c r="E12" s="201" t="s">
        <v>62</v>
      </c>
      <c r="F12" s="243"/>
      <c r="G12" s="243"/>
      <c r="H12" s="243"/>
      <c r="I12" s="202"/>
    </row>
    <row r="13" spans="1:10" s="41" customFormat="1" ht="39.75" customHeight="1" x14ac:dyDescent="0.25">
      <c r="B13" s="232" t="s">
        <v>98</v>
      </c>
      <c r="C13" s="214" t="s">
        <v>43</v>
      </c>
      <c r="D13" s="216" t="s">
        <v>99</v>
      </c>
      <c r="E13" s="220" t="s">
        <v>24</v>
      </c>
      <c r="F13" s="220"/>
      <c r="G13" s="221" t="s">
        <v>26</v>
      </c>
      <c r="H13" s="222"/>
      <c r="I13" s="218" t="s">
        <v>93</v>
      </c>
    </row>
    <row r="14" spans="1:10" s="42" customFormat="1" ht="86.25" customHeight="1" x14ac:dyDescent="0.25">
      <c r="B14" s="233"/>
      <c r="C14" s="215"/>
      <c r="D14" s="217"/>
      <c r="E14" s="102" t="s">
        <v>134</v>
      </c>
      <c r="F14" s="86" t="s">
        <v>132</v>
      </c>
      <c r="G14" s="77" t="s">
        <v>133</v>
      </c>
      <c r="H14" s="78" t="s">
        <v>132</v>
      </c>
      <c r="I14" s="219"/>
    </row>
    <row r="15" spans="1:10" ht="198" customHeight="1" x14ac:dyDescent="0.25">
      <c r="B15" s="164" t="s">
        <v>109</v>
      </c>
      <c r="C15" s="166" t="s">
        <v>76</v>
      </c>
      <c r="D15" s="93" t="s">
        <v>147</v>
      </c>
      <c r="E15" s="118" t="s">
        <v>61</v>
      </c>
      <c r="F15" s="119" t="s">
        <v>113</v>
      </c>
      <c r="G15" s="120" t="s">
        <v>61</v>
      </c>
      <c r="H15" s="119" t="s">
        <v>113</v>
      </c>
      <c r="I15" s="81" t="s">
        <v>170</v>
      </c>
    </row>
    <row r="16" spans="1:10" ht="201.6" customHeight="1" x14ac:dyDescent="0.25">
      <c r="A16" s="101"/>
      <c r="B16" s="164"/>
      <c r="C16" s="166"/>
      <c r="D16" s="104" t="s">
        <v>142</v>
      </c>
      <c r="E16" s="121"/>
      <c r="F16" s="122"/>
      <c r="G16" s="76"/>
      <c r="H16" s="122"/>
      <c r="I16" s="122" t="s">
        <v>168</v>
      </c>
    </row>
    <row r="17" spans="1:9" ht="159.6" customHeight="1" x14ac:dyDescent="0.25">
      <c r="A17" s="101"/>
      <c r="B17" s="164"/>
      <c r="C17" s="166"/>
      <c r="D17" s="93" t="s">
        <v>143</v>
      </c>
      <c r="E17" s="118" t="s">
        <v>61</v>
      </c>
      <c r="F17" s="119" t="s">
        <v>113</v>
      </c>
      <c r="G17" s="120" t="s">
        <v>61</v>
      </c>
      <c r="H17" s="119" t="s">
        <v>113</v>
      </c>
      <c r="I17" s="81" t="s">
        <v>158</v>
      </c>
    </row>
    <row r="18" spans="1:9" ht="171.6" customHeight="1" x14ac:dyDescent="0.25">
      <c r="A18" s="101"/>
      <c r="B18" s="164"/>
      <c r="C18" s="166"/>
      <c r="D18" s="93" t="s">
        <v>144</v>
      </c>
      <c r="E18" s="118" t="s">
        <v>61</v>
      </c>
      <c r="F18" s="119" t="s">
        <v>113</v>
      </c>
      <c r="G18" s="120" t="s">
        <v>61</v>
      </c>
      <c r="H18" s="119" t="s">
        <v>113</v>
      </c>
      <c r="I18" s="81" t="s">
        <v>159</v>
      </c>
    </row>
    <row r="19" spans="1:9" ht="148.9" customHeight="1" x14ac:dyDescent="0.25">
      <c r="A19" s="101"/>
      <c r="B19" s="164"/>
      <c r="C19" s="166"/>
      <c r="D19" s="93" t="s">
        <v>148</v>
      </c>
      <c r="E19" s="118" t="s">
        <v>61</v>
      </c>
      <c r="F19" s="119" t="s">
        <v>113</v>
      </c>
      <c r="G19" s="120" t="s">
        <v>61</v>
      </c>
      <c r="H19" s="119" t="s">
        <v>113</v>
      </c>
      <c r="I19" s="81" t="s">
        <v>137</v>
      </c>
    </row>
    <row r="20" spans="1:9" ht="180" customHeight="1" x14ac:dyDescent="0.25">
      <c r="A20" s="101"/>
      <c r="B20" s="164"/>
      <c r="C20" s="166"/>
      <c r="D20" s="93" t="s">
        <v>145</v>
      </c>
      <c r="E20" s="118" t="s">
        <v>61</v>
      </c>
      <c r="F20" s="119" t="s">
        <v>113</v>
      </c>
      <c r="G20" s="120" t="s">
        <v>61</v>
      </c>
      <c r="H20" s="119" t="s">
        <v>113</v>
      </c>
      <c r="I20" s="81" t="s">
        <v>137</v>
      </c>
    </row>
    <row r="21" spans="1:9" ht="183" customHeight="1" x14ac:dyDescent="0.25">
      <c r="A21" s="101"/>
      <c r="B21" s="164"/>
      <c r="C21" s="166"/>
      <c r="D21" s="93" t="s">
        <v>146</v>
      </c>
      <c r="E21" s="118" t="s">
        <v>61</v>
      </c>
      <c r="F21" s="119" t="s">
        <v>113</v>
      </c>
      <c r="G21" s="120" t="s">
        <v>61</v>
      </c>
      <c r="H21" s="119" t="s">
        <v>113</v>
      </c>
      <c r="I21" s="81" t="s">
        <v>137</v>
      </c>
    </row>
    <row r="22" spans="1:9" ht="151.15" customHeight="1" x14ac:dyDescent="0.25">
      <c r="A22" s="101"/>
      <c r="B22" s="166" t="s">
        <v>149</v>
      </c>
      <c r="C22" s="166" t="s">
        <v>77</v>
      </c>
      <c r="D22" s="93" t="s">
        <v>151</v>
      </c>
      <c r="E22" s="103" t="s">
        <v>36</v>
      </c>
      <c r="F22" s="81" t="s">
        <v>160</v>
      </c>
      <c r="G22" s="76" t="s">
        <v>36</v>
      </c>
      <c r="H22" s="111" t="s">
        <v>161</v>
      </c>
      <c r="I22" s="81" t="s">
        <v>162</v>
      </c>
    </row>
    <row r="23" spans="1:9" ht="191.45" customHeight="1" x14ac:dyDescent="0.25">
      <c r="A23" s="101"/>
      <c r="B23" s="166"/>
      <c r="C23" s="166"/>
      <c r="D23" s="93" t="s">
        <v>152</v>
      </c>
      <c r="E23" s="103" t="s">
        <v>36</v>
      </c>
      <c r="F23" s="81" t="s">
        <v>160</v>
      </c>
      <c r="G23" s="76" t="s">
        <v>36</v>
      </c>
      <c r="H23" s="111" t="s">
        <v>161</v>
      </c>
      <c r="I23" s="81" t="s">
        <v>162</v>
      </c>
    </row>
    <row r="24" spans="1:9" s="41" customFormat="1" ht="122.45" customHeight="1" x14ac:dyDescent="0.25">
      <c r="B24" s="100" t="s">
        <v>71</v>
      </c>
      <c r="C24" s="211" t="s">
        <v>174</v>
      </c>
      <c r="D24" s="212"/>
      <c r="E24" s="212"/>
      <c r="F24" s="212"/>
      <c r="G24" s="212"/>
      <c r="H24" s="212"/>
      <c r="I24" s="213"/>
    </row>
    <row r="25" spans="1:9" x14ac:dyDescent="0.25"/>
    <row r="26" spans="1:9" ht="95.25" customHeight="1" x14ac:dyDescent="0.25">
      <c r="B26" s="85" t="s">
        <v>94</v>
      </c>
      <c r="C26" s="195" t="s">
        <v>115</v>
      </c>
      <c r="D26" s="196"/>
      <c r="E26" s="196"/>
      <c r="F26" s="196"/>
      <c r="G26" s="197"/>
      <c r="H26" s="87" t="s">
        <v>95</v>
      </c>
      <c r="I26" s="84" t="s">
        <v>115</v>
      </c>
    </row>
    <row r="27" spans="1:9" ht="37.5" customHeight="1" x14ac:dyDescent="0.25">
      <c r="B27" s="52" t="s">
        <v>69</v>
      </c>
      <c r="C27" s="188" t="s">
        <v>90</v>
      </c>
      <c r="D27" s="188"/>
      <c r="E27" s="210" t="s">
        <v>116</v>
      </c>
      <c r="F27" s="210"/>
      <c r="G27" s="60" t="s">
        <v>89</v>
      </c>
      <c r="H27" s="210" t="s">
        <v>117</v>
      </c>
      <c r="I27" s="210"/>
    </row>
    <row r="28" spans="1:9" x14ac:dyDescent="0.25"/>
    <row r="29" spans="1:9" x14ac:dyDescent="0.25"/>
    <row r="30" spans="1:9" x14ac:dyDescent="0.25"/>
    <row r="31" spans="1:9" x14ac:dyDescent="0.25"/>
    <row r="32" spans="1:9" x14ac:dyDescent="0.25"/>
    <row r="33" x14ac:dyDescent="0.25"/>
    <row r="34" x14ac:dyDescent="0.25"/>
    <row r="35" x14ac:dyDescent="0.25"/>
  </sheetData>
  <mergeCells count="26">
    <mergeCell ref="D13:D14"/>
    <mergeCell ref="I13:I14"/>
    <mergeCell ref="E13:F13"/>
    <mergeCell ref="G13:H13"/>
    <mergeCell ref="B5:C7"/>
    <mergeCell ref="B8:I8"/>
    <mergeCell ref="D5:I5"/>
    <mergeCell ref="F6:I6"/>
    <mergeCell ref="D6:E6"/>
    <mergeCell ref="D7:I7"/>
    <mergeCell ref="B13:B14"/>
    <mergeCell ref="B9:I9"/>
    <mergeCell ref="C10:I10"/>
    <mergeCell ref="C11:I11"/>
    <mergeCell ref="B12:D12"/>
    <mergeCell ref="E12:I12"/>
    <mergeCell ref="C13:C14"/>
    <mergeCell ref="B15:B21"/>
    <mergeCell ref="C15:C21"/>
    <mergeCell ref="B22:B23"/>
    <mergeCell ref="C22:C23"/>
    <mergeCell ref="H27:I27"/>
    <mergeCell ref="C26:G26"/>
    <mergeCell ref="C27:D27"/>
    <mergeCell ref="E27:F27"/>
    <mergeCell ref="C24:I24"/>
  </mergeCells>
  <dataValidations count="3">
    <dataValidation type="list" allowBlank="1" showInputMessage="1" showErrorMessage="1" sqref="E15:E23 G15:G23">
      <formula1>$B$1:$B$3</formula1>
    </dataValidation>
    <dataValidation allowBlank="1" showInputMessage="1" showErrorMessage="1" prompt="Para cada causa debe existir un control" sqref="D22:D23"/>
    <dataValidation type="list" allowBlank="1" showInputMessage="1" showErrorMessage="1" sqref="C22 C15">
      <formula1>$G$1:$G$3</formula1>
    </dataValidation>
  </dataValidations>
  <printOptions horizontalCentered="1"/>
  <pageMargins left="0.51181102362204722" right="0.51181102362204722" top="0.55118110236220474" bottom="0.55118110236220474" header="0.31496062992125984" footer="0.31496062992125984"/>
  <pageSetup scale="40" fitToHeight="0" orientation="landscape" r:id="rId1"/>
  <headerFooter>
    <oddFooter>&amp;LCalle 26 No. 57-41 Torre 8, Pisos 7 y 8 CEMSA - C.P. 111321 
Pbx: 3779555 – Información: Línea 195
www.umv.gov.co&amp;CCEM-FM-014 Hoja3
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24"/>
  <sheetViews>
    <sheetView view="pageBreakPreview" topLeftCell="C20" zoomScale="60" zoomScaleNormal="60" zoomScalePageLayoutView="60" workbookViewId="0">
      <selection activeCell="C21" sqref="C21:I21"/>
    </sheetView>
  </sheetViews>
  <sheetFormatPr baseColWidth="10" defaultRowHeight="15" x14ac:dyDescent="0.25"/>
  <cols>
    <col min="1" max="1" width="3.140625" customWidth="1"/>
    <col min="2" max="2" width="55" style="41" customWidth="1"/>
    <col min="3" max="3" width="37.140625" style="41" customWidth="1"/>
    <col min="4" max="4" width="61.140625" style="41" customWidth="1"/>
    <col min="5" max="8" width="44.42578125" style="41" customWidth="1"/>
    <col min="9" max="9" width="49" style="41" customWidth="1"/>
    <col min="10" max="10" width="3.140625" customWidth="1"/>
  </cols>
  <sheetData>
    <row r="1" spans="1:13" s="66" customFormat="1" ht="12.75" x14ac:dyDescent="0.2">
      <c r="B1" s="67"/>
      <c r="H1" s="68"/>
      <c r="I1" s="68"/>
    </row>
    <row r="2" spans="1:13" s="69" customFormat="1" ht="62.25" customHeight="1" x14ac:dyDescent="0.2">
      <c r="A2" s="66"/>
      <c r="B2" s="203"/>
      <c r="C2" s="185" t="s">
        <v>103</v>
      </c>
      <c r="D2" s="185"/>
      <c r="E2" s="185"/>
      <c r="F2" s="185"/>
      <c r="G2" s="185"/>
      <c r="H2" s="185"/>
      <c r="I2" s="185"/>
      <c r="J2" s="66"/>
      <c r="K2" s="66"/>
      <c r="L2" s="66"/>
      <c r="M2" s="66"/>
    </row>
    <row r="3" spans="1:13" s="69" customFormat="1" ht="24" customHeight="1" x14ac:dyDescent="0.2">
      <c r="A3" s="66"/>
      <c r="B3" s="203"/>
      <c r="C3" s="186" t="s">
        <v>102</v>
      </c>
      <c r="D3" s="186"/>
      <c r="E3" s="186"/>
      <c r="F3" s="186"/>
      <c r="G3" s="186" t="s">
        <v>100</v>
      </c>
      <c r="H3" s="186"/>
      <c r="I3" s="186"/>
      <c r="J3" s="66"/>
      <c r="K3" s="66"/>
      <c r="L3" s="66"/>
      <c r="M3" s="66"/>
    </row>
    <row r="4" spans="1:13" s="69" customFormat="1" ht="24" customHeight="1" x14ac:dyDescent="0.2">
      <c r="A4" s="66"/>
      <c r="B4" s="203"/>
      <c r="C4" s="187" t="s">
        <v>101</v>
      </c>
      <c r="D4" s="187"/>
      <c r="E4" s="187"/>
      <c r="F4" s="187"/>
      <c r="G4" s="187"/>
      <c r="H4" s="187"/>
      <c r="I4" s="187"/>
      <c r="J4" s="66"/>
      <c r="K4" s="66"/>
      <c r="L4" s="66"/>
      <c r="M4" s="66"/>
    </row>
    <row r="5" spans="1:13" s="69" customFormat="1" ht="18.75" customHeight="1" x14ac:dyDescent="0.25">
      <c r="A5" s="66"/>
      <c r="B5" s="247"/>
      <c r="C5" s="247"/>
      <c r="D5" s="247"/>
      <c r="E5" s="247"/>
      <c r="F5" s="247"/>
      <c r="G5" s="247"/>
      <c r="H5" s="247"/>
      <c r="I5" s="247"/>
      <c r="J5" s="66"/>
      <c r="K5" s="66"/>
      <c r="L5" s="66"/>
      <c r="M5" s="66"/>
    </row>
    <row r="6" spans="1:13" ht="20.25" x14ac:dyDescent="0.25">
      <c r="B6" s="234" t="s">
        <v>97</v>
      </c>
      <c r="C6" s="235"/>
      <c r="D6" s="235"/>
      <c r="E6" s="235"/>
      <c r="F6" s="235"/>
      <c r="G6" s="235"/>
      <c r="H6" s="235"/>
      <c r="I6" s="236"/>
    </row>
    <row r="7" spans="1:13" s="41" customFormat="1" ht="27.75" customHeight="1" x14ac:dyDescent="0.25">
      <c r="B7" s="59" t="s">
        <v>84</v>
      </c>
      <c r="C7" s="237" t="s">
        <v>107</v>
      </c>
      <c r="D7" s="238"/>
      <c r="E7" s="238"/>
      <c r="F7" s="238"/>
      <c r="G7" s="238"/>
      <c r="H7" s="238"/>
      <c r="I7" s="239"/>
    </row>
    <row r="8" spans="1:13" s="41" customFormat="1" ht="49.5" customHeight="1" x14ac:dyDescent="0.25">
      <c r="B8" s="59" t="s">
        <v>81</v>
      </c>
      <c r="C8" s="240" t="s">
        <v>108</v>
      </c>
      <c r="D8" s="241"/>
      <c r="E8" s="241"/>
      <c r="F8" s="241"/>
      <c r="G8" s="241"/>
      <c r="H8" s="241"/>
      <c r="I8" s="242"/>
    </row>
    <row r="9" spans="1:13" s="41" customFormat="1" ht="28.5" customHeight="1" x14ac:dyDescent="0.25">
      <c r="B9" s="55" t="s">
        <v>94</v>
      </c>
      <c r="C9" s="195" t="str">
        <f>+'1. RIESGOS SIGNIFICATIVOS'!C33:G33</f>
        <v>N/A</v>
      </c>
      <c r="D9" s="196"/>
      <c r="E9" s="196"/>
      <c r="F9" s="196"/>
      <c r="G9" s="197"/>
      <c r="H9" s="53" t="s">
        <v>95</v>
      </c>
      <c r="I9" s="56" t="str">
        <f>+'1. RIESGOS SIGNIFICATIVOS'!I33</f>
        <v>N/A</v>
      </c>
    </row>
    <row r="10" spans="1:13" ht="47.25" customHeight="1" x14ac:dyDescent="0.25">
      <c r="B10" s="201" t="str">
        <f>+'1. RIESGOS SIGNIFICATIVOS'!B14:F14</f>
        <v>DEL MAPA DE RIESGOS - VERSIÓN___2021_VF_1____</v>
      </c>
      <c r="C10" s="243"/>
      <c r="D10" s="202"/>
      <c r="E10" s="201" t="s">
        <v>96</v>
      </c>
      <c r="F10" s="243"/>
      <c r="G10" s="243"/>
      <c r="H10" s="243"/>
      <c r="I10" s="202"/>
    </row>
    <row r="11" spans="1:13" ht="78" customHeight="1" x14ac:dyDescent="0.25">
      <c r="B11" s="62" t="s">
        <v>98</v>
      </c>
      <c r="C11" s="63" t="s">
        <v>43</v>
      </c>
      <c r="D11" s="64" t="s">
        <v>99</v>
      </c>
      <c r="E11" s="79" t="s">
        <v>104</v>
      </c>
      <c r="F11" s="57" t="s">
        <v>86</v>
      </c>
      <c r="G11" s="79" t="s">
        <v>105</v>
      </c>
      <c r="H11" s="57" t="s">
        <v>87</v>
      </c>
      <c r="I11" s="57" t="s">
        <v>88</v>
      </c>
    </row>
    <row r="12" spans="1:13" ht="228.6" customHeight="1" x14ac:dyDescent="0.25">
      <c r="B12" s="164" t="s">
        <v>109</v>
      </c>
      <c r="C12" s="166" t="s">
        <v>76</v>
      </c>
      <c r="D12" s="93" t="s">
        <v>147</v>
      </c>
      <c r="E12" s="45" t="s">
        <v>138</v>
      </c>
      <c r="F12" s="45" t="s">
        <v>139</v>
      </c>
      <c r="G12" s="45"/>
      <c r="H12" s="44"/>
      <c r="I12" s="48" t="s">
        <v>164</v>
      </c>
    </row>
    <row r="13" spans="1:13" ht="160.15" customHeight="1" x14ac:dyDescent="0.25">
      <c r="B13" s="164"/>
      <c r="C13" s="166"/>
      <c r="D13" s="104" t="s">
        <v>142</v>
      </c>
      <c r="E13" s="45" t="s">
        <v>138</v>
      </c>
      <c r="F13" s="123"/>
      <c r="G13" s="47"/>
      <c r="H13" s="46"/>
      <c r="I13" s="123" t="s">
        <v>169</v>
      </c>
    </row>
    <row r="14" spans="1:13" ht="193.15" customHeight="1" x14ac:dyDescent="0.25">
      <c r="B14" s="164"/>
      <c r="C14" s="166"/>
      <c r="D14" s="93" t="s">
        <v>143</v>
      </c>
      <c r="E14" s="45" t="s">
        <v>138</v>
      </c>
      <c r="F14" s="45" t="s">
        <v>138</v>
      </c>
      <c r="G14" s="47"/>
      <c r="H14" s="46"/>
      <c r="I14" s="48" t="s">
        <v>140</v>
      </c>
    </row>
    <row r="15" spans="1:13" ht="160.15" customHeight="1" x14ac:dyDescent="0.25">
      <c r="B15" s="164"/>
      <c r="C15" s="166"/>
      <c r="D15" s="93" t="s">
        <v>144</v>
      </c>
      <c r="E15" s="45" t="s">
        <v>138</v>
      </c>
      <c r="F15" s="45" t="s">
        <v>138</v>
      </c>
      <c r="G15" s="47"/>
      <c r="H15" s="46"/>
      <c r="I15" s="48" t="s">
        <v>140</v>
      </c>
    </row>
    <row r="16" spans="1:13" ht="198" customHeight="1" x14ac:dyDescent="0.25">
      <c r="B16" s="164"/>
      <c r="C16" s="166"/>
      <c r="D16" s="93" t="s">
        <v>148</v>
      </c>
      <c r="E16" s="45" t="s">
        <v>138</v>
      </c>
      <c r="F16" s="45" t="s">
        <v>138</v>
      </c>
      <c r="G16" s="47"/>
      <c r="H16" s="46"/>
      <c r="I16" s="48" t="s">
        <v>140</v>
      </c>
    </row>
    <row r="17" spans="2:9" ht="142.15" customHeight="1" x14ac:dyDescent="0.25">
      <c r="B17" s="164"/>
      <c r="C17" s="166"/>
      <c r="D17" s="93" t="s">
        <v>145</v>
      </c>
      <c r="E17" s="45" t="s">
        <v>138</v>
      </c>
      <c r="F17" s="45" t="s">
        <v>138</v>
      </c>
      <c r="G17" s="50"/>
      <c r="H17" s="49"/>
      <c r="I17" s="48" t="s">
        <v>140</v>
      </c>
    </row>
    <row r="18" spans="2:9" ht="153" customHeight="1" x14ac:dyDescent="0.25">
      <c r="B18" s="164"/>
      <c r="C18" s="166"/>
      <c r="D18" s="93" t="s">
        <v>146</v>
      </c>
      <c r="E18" s="45" t="s">
        <v>138</v>
      </c>
      <c r="F18" s="45" t="s">
        <v>138</v>
      </c>
      <c r="G18" s="47"/>
      <c r="H18" s="46"/>
      <c r="I18" s="48" t="s">
        <v>140</v>
      </c>
    </row>
    <row r="19" spans="2:9" ht="177" customHeight="1" x14ac:dyDescent="0.25">
      <c r="B19" s="166" t="s">
        <v>149</v>
      </c>
      <c r="C19" s="166" t="s">
        <v>77</v>
      </c>
      <c r="D19" s="93" t="s">
        <v>151</v>
      </c>
      <c r="E19" s="45" t="s">
        <v>138</v>
      </c>
      <c r="F19" s="45" t="s">
        <v>163</v>
      </c>
      <c r="G19" s="50"/>
      <c r="H19" s="49"/>
      <c r="I19" s="48" t="s">
        <v>165</v>
      </c>
    </row>
    <row r="20" spans="2:9" ht="147" customHeight="1" x14ac:dyDescent="0.25">
      <c r="B20" s="166"/>
      <c r="C20" s="166"/>
      <c r="D20" s="93" t="s">
        <v>152</v>
      </c>
      <c r="E20" s="45" t="s">
        <v>138</v>
      </c>
      <c r="F20" s="45" t="s">
        <v>163</v>
      </c>
      <c r="G20" s="47"/>
      <c r="H20" s="46"/>
      <c r="I20" s="48" t="s">
        <v>165</v>
      </c>
    </row>
    <row r="21" spans="2:9" s="41" customFormat="1" ht="126.75" customHeight="1" x14ac:dyDescent="0.25">
      <c r="B21" s="52" t="s">
        <v>71</v>
      </c>
      <c r="C21" s="244" t="s">
        <v>175</v>
      </c>
      <c r="D21" s="245"/>
      <c r="E21" s="245"/>
      <c r="F21" s="245"/>
      <c r="G21" s="245"/>
      <c r="H21" s="245"/>
      <c r="I21" s="246"/>
    </row>
    <row r="23" spans="2:9" s="43" customFormat="1" ht="37.5" customHeight="1" x14ac:dyDescent="0.25">
      <c r="B23" s="58" t="s">
        <v>94</v>
      </c>
      <c r="C23" s="195"/>
      <c r="D23" s="196"/>
      <c r="E23" s="196"/>
      <c r="F23" s="196"/>
      <c r="G23" s="197"/>
      <c r="H23" s="60" t="s">
        <v>95</v>
      </c>
      <c r="I23" s="61"/>
    </row>
    <row r="24" spans="2:9" s="43" customFormat="1" ht="37.5" customHeight="1" x14ac:dyDescent="0.25">
      <c r="B24" s="106" t="s">
        <v>69</v>
      </c>
      <c r="C24" s="188" t="s">
        <v>90</v>
      </c>
      <c r="D24" s="188"/>
      <c r="E24" s="210" t="s">
        <v>116</v>
      </c>
      <c r="F24" s="210"/>
      <c r="G24" s="105" t="s">
        <v>89</v>
      </c>
      <c r="H24" s="210" t="s">
        <v>117</v>
      </c>
      <c r="I24" s="210"/>
    </row>
  </sheetData>
  <mergeCells count="21">
    <mergeCell ref="B2:B4"/>
    <mergeCell ref="C21:I21"/>
    <mergeCell ref="G3:I3"/>
    <mergeCell ref="B5:I5"/>
    <mergeCell ref="C7:I7"/>
    <mergeCell ref="C8:I8"/>
    <mergeCell ref="C9:G9"/>
    <mergeCell ref="B6:I6"/>
    <mergeCell ref="B10:D10"/>
    <mergeCell ref="E10:I10"/>
    <mergeCell ref="B12:B18"/>
    <mergeCell ref="B19:B20"/>
    <mergeCell ref="C23:G23"/>
    <mergeCell ref="C24:D24"/>
    <mergeCell ref="E24:F24"/>
    <mergeCell ref="H24:I24"/>
    <mergeCell ref="C2:I2"/>
    <mergeCell ref="C3:F3"/>
    <mergeCell ref="C4:I4"/>
    <mergeCell ref="C12:C18"/>
    <mergeCell ref="C19:C20"/>
  </mergeCells>
  <dataValidations count="3">
    <dataValidation type="list" allowBlank="1" showInputMessage="1" showErrorMessage="1" sqref="G12:G20">
      <formula1>$A$1:$A$7</formula1>
    </dataValidation>
    <dataValidation allowBlank="1" showInputMessage="1" showErrorMessage="1" prompt="Para cada causa debe existir un control" sqref="D19:D20"/>
    <dataValidation type="list" allowBlank="1" showInputMessage="1" showErrorMessage="1" sqref="C19 C12">
      <formula1>$G$1:$G$3</formula1>
    </dataValidation>
  </dataValidations>
  <printOptions horizontalCentered="1"/>
  <pageMargins left="0.51181102362204722" right="0.51181102362204722" top="0.55118110236220474" bottom="0.55118110236220474" header="0.31496062992125984" footer="0.31496062992125984"/>
  <pageSetup scale="32" fitToHeight="0" orientation="landscape" r:id="rId1"/>
  <headerFooter>
    <oddFooter>&amp;LCalle 26 No. 57-41 Torre 8, Pisos 7 y 8 CEMSA - C.P. 111321 
Pbx: 3779555 – Información: Línea 195
www.umv.gov.co&amp;CCEM-FM-014 Hoja4
Página &amp;P de &amp;N</oddFooter>
  </headerFooter>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BK49"/>
  <sheetViews>
    <sheetView showGridLines="0" topLeftCell="A7" zoomScale="70" zoomScaleNormal="70" zoomScaleSheetLayoutView="40" zoomScalePageLayoutView="50" workbookViewId="0"/>
  </sheetViews>
  <sheetFormatPr baseColWidth="10" defaultColWidth="11.42578125" defaultRowHeight="11.25" x14ac:dyDescent="0.25"/>
  <cols>
    <col min="1" max="1" width="4.28515625" style="248" customWidth="1"/>
    <col min="2" max="2" width="12" style="248" customWidth="1"/>
    <col min="3" max="3" width="7.7109375" style="248" customWidth="1"/>
    <col min="4" max="4" width="20.7109375" style="248" customWidth="1"/>
    <col min="5" max="5" width="40.7109375" style="248" customWidth="1"/>
    <col min="6" max="7" width="10.7109375" style="248" customWidth="1"/>
    <col min="8" max="8" width="12" style="248" customWidth="1"/>
    <col min="9" max="10" width="10.7109375" style="248" customWidth="1"/>
    <col min="11" max="12" width="20.7109375" style="248" customWidth="1"/>
    <col min="13" max="13" width="26.7109375" style="248" hidden="1" customWidth="1"/>
    <col min="14" max="14" width="24" style="248" hidden="1" customWidth="1" collapsed="1"/>
    <col min="15" max="15" width="15.7109375" style="248" customWidth="1" collapsed="1"/>
    <col min="16" max="16" width="15.7109375" style="248" customWidth="1"/>
    <col min="17" max="17" width="22.5703125" style="248" hidden="1" customWidth="1"/>
    <col min="18" max="18" width="15.7109375" style="248" customWidth="1"/>
    <col min="19" max="19" width="10.7109375" style="248" customWidth="1"/>
    <col min="20" max="20" width="28.85546875" style="248" customWidth="1" collapsed="1"/>
    <col min="21" max="21" width="20.140625" style="248" customWidth="1"/>
    <col min="22" max="22" width="20.7109375" style="248" customWidth="1"/>
    <col min="23" max="23" width="23.28515625" style="248" hidden="1" customWidth="1"/>
    <col min="24" max="24" width="20.7109375" style="248" customWidth="1"/>
    <col min="25" max="25" width="23.28515625" style="248" hidden="1" customWidth="1"/>
    <col min="26" max="26" width="20.7109375" style="248" customWidth="1"/>
    <col min="27" max="27" width="23.28515625" style="248" hidden="1" customWidth="1"/>
    <col min="28" max="28" width="20.7109375" style="248" customWidth="1"/>
    <col min="29" max="29" width="23.28515625" style="248" hidden="1" customWidth="1"/>
    <col min="30" max="30" width="20.7109375" style="248" customWidth="1"/>
    <col min="31" max="31" width="23.28515625" style="248" hidden="1" customWidth="1"/>
    <col min="32" max="32" width="21.7109375" style="248" customWidth="1"/>
    <col min="33" max="33" width="20" style="248" hidden="1" customWidth="1"/>
    <col min="34" max="34" width="20.7109375" style="248" customWidth="1"/>
    <col min="35" max="35" width="20" style="248" hidden="1" customWidth="1"/>
    <col min="36" max="39" width="10.7109375" style="248" customWidth="1"/>
    <col min="40" max="40" width="17.28515625" style="248" hidden="1" customWidth="1"/>
    <col min="41" max="42" width="10.7109375" style="248" customWidth="1"/>
    <col min="43" max="43" width="12.28515625" style="248" customWidth="1"/>
    <col min="44" max="44" width="10.7109375" style="248" customWidth="1"/>
    <col min="45" max="45" width="13.28515625" style="248" customWidth="1"/>
    <col min="46" max="46" width="13.7109375" style="248" customWidth="1"/>
    <col min="47" max="47" width="17.28515625" style="248" hidden="1" customWidth="1"/>
    <col min="48" max="49" width="15.7109375" style="248" customWidth="1"/>
    <col min="50" max="50" width="10.7109375" style="248" customWidth="1"/>
    <col min="51" max="51" width="12.5703125" style="248" customWidth="1"/>
    <col min="52" max="52" width="19.7109375" style="248" hidden="1" customWidth="1"/>
    <col min="53" max="54" width="10.7109375" style="248" customWidth="1"/>
    <col min="55" max="55" width="27.28515625" style="248" customWidth="1"/>
    <col min="56" max="57" width="20.42578125" style="248" customWidth="1"/>
    <col min="58" max="60" width="27.28515625" style="248" customWidth="1"/>
    <col min="61" max="61" width="22.7109375" style="248" customWidth="1"/>
    <col min="62" max="62" width="21.5703125" style="248" customWidth="1"/>
    <col min="63" max="63" width="15.28515625" style="248" customWidth="1"/>
    <col min="64" max="16384" width="11.42578125" style="248"/>
  </cols>
  <sheetData>
    <row r="1" spans="2:63" ht="12" thickBot="1" x14ac:dyDescent="0.3">
      <c r="C1" s="249"/>
      <c r="D1" s="249"/>
      <c r="E1" s="249"/>
      <c r="F1" s="249"/>
      <c r="G1" s="249"/>
      <c r="H1" s="249"/>
      <c r="I1" s="249"/>
      <c r="J1" s="249"/>
      <c r="K1" s="249"/>
      <c r="L1" s="249"/>
      <c r="M1" s="249"/>
      <c r="N1" s="249"/>
      <c r="O1" s="249"/>
      <c r="P1" s="249"/>
      <c r="Q1" s="249"/>
      <c r="R1" s="249"/>
      <c r="S1" s="249"/>
      <c r="T1" s="249"/>
      <c r="U1" s="249"/>
      <c r="V1" s="249"/>
      <c r="W1" s="249"/>
      <c r="X1" s="249"/>
      <c r="Y1" s="249"/>
      <c r="Z1" s="249"/>
      <c r="AA1" s="249"/>
      <c r="AB1" s="249"/>
      <c r="AC1" s="249"/>
      <c r="AD1" s="249"/>
      <c r="AE1" s="249"/>
      <c r="AF1" s="249"/>
      <c r="AG1" s="249"/>
      <c r="AH1" s="249"/>
      <c r="AI1" s="249"/>
      <c r="AJ1" s="249"/>
      <c r="AK1" s="249"/>
      <c r="AL1" s="249"/>
      <c r="AM1" s="249"/>
      <c r="AN1" s="249"/>
      <c r="AO1" s="249"/>
      <c r="AP1" s="249"/>
      <c r="AQ1" s="249"/>
      <c r="AR1" s="249"/>
      <c r="AS1" s="249"/>
      <c r="AT1" s="249"/>
      <c r="AU1" s="249"/>
      <c r="AV1" s="249"/>
      <c r="AW1" s="249"/>
      <c r="AX1" s="249"/>
      <c r="AY1" s="249"/>
      <c r="AZ1" s="249"/>
      <c r="BA1" s="249"/>
      <c r="BB1" s="249"/>
      <c r="BC1" s="249"/>
      <c r="BD1" s="249"/>
      <c r="BE1" s="249"/>
      <c r="BF1" s="249"/>
      <c r="BG1" s="249"/>
      <c r="BH1" s="249"/>
      <c r="BI1" s="249"/>
      <c r="BJ1" s="249"/>
      <c r="BK1" s="249"/>
    </row>
    <row r="2" spans="2:63" ht="41.25" customHeight="1" x14ac:dyDescent="0.25">
      <c r="B2" s="250" t="s">
        <v>176</v>
      </c>
      <c r="C2" s="251"/>
      <c r="D2" s="251"/>
      <c r="E2" s="251"/>
      <c r="F2" s="251"/>
      <c r="G2" s="251"/>
      <c r="H2" s="251"/>
      <c r="I2" s="251"/>
      <c r="J2" s="251"/>
      <c r="K2" s="251"/>
      <c r="L2" s="251"/>
      <c r="M2" s="251"/>
      <c r="N2" s="251"/>
      <c r="O2" s="251"/>
      <c r="P2" s="251"/>
      <c r="Q2" s="251"/>
      <c r="R2" s="251"/>
      <c r="S2" s="251"/>
      <c r="T2" s="251"/>
      <c r="U2" s="252"/>
      <c r="V2" s="253" t="str">
        <f>B2</f>
        <v>OBJETIVO DEL PROCESO</v>
      </c>
      <c r="W2" s="254"/>
      <c r="X2" s="254"/>
      <c r="Y2" s="254"/>
      <c r="Z2" s="254"/>
      <c r="AA2" s="254"/>
      <c r="AB2" s="254"/>
      <c r="AC2" s="254"/>
      <c r="AD2" s="254"/>
      <c r="AE2" s="254"/>
      <c r="AF2" s="254"/>
      <c r="AG2" s="254"/>
      <c r="AH2" s="254"/>
      <c r="AI2" s="254"/>
      <c r="AJ2" s="254"/>
      <c r="AK2" s="254"/>
      <c r="AL2" s="254"/>
      <c r="AM2" s="254"/>
      <c r="AN2" s="254"/>
      <c r="AO2" s="254"/>
      <c r="AP2" s="254"/>
      <c r="AQ2" s="254"/>
      <c r="AR2" s="255"/>
      <c r="AS2" s="253" t="str">
        <f>B2</f>
        <v>OBJETIVO DEL PROCESO</v>
      </c>
      <c r="AT2" s="254"/>
      <c r="AU2" s="254"/>
      <c r="AV2" s="254"/>
      <c r="AW2" s="254"/>
      <c r="AX2" s="254"/>
      <c r="AY2" s="254"/>
      <c r="AZ2" s="254"/>
      <c r="BA2" s="254"/>
      <c r="BB2" s="254"/>
      <c r="BC2" s="254"/>
      <c r="BD2" s="254"/>
      <c r="BE2" s="254"/>
      <c r="BF2" s="254"/>
      <c r="BG2" s="254"/>
      <c r="BH2" s="254"/>
      <c r="BI2" s="254"/>
      <c r="BJ2" s="254"/>
      <c r="BK2" s="255"/>
    </row>
    <row r="3" spans="2:63" ht="18.75" customHeight="1" x14ac:dyDescent="0.25">
      <c r="B3" s="256"/>
      <c r="C3" s="257"/>
      <c r="D3" s="257"/>
      <c r="E3" s="257"/>
      <c r="F3" s="257"/>
      <c r="G3" s="257"/>
      <c r="H3" s="257"/>
      <c r="I3" s="257"/>
      <c r="J3" s="257"/>
      <c r="K3" s="257"/>
      <c r="L3" s="257"/>
      <c r="M3" s="257"/>
      <c r="N3" s="257"/>
      <c r="O3" s="257"/>
      <c r="P3" s="257"/>
      <c r="Q3" s="257"/>
      <c r="R3" s="257"/>
      <c r="S3" s="257"/>
      <c r="T3" s="257"/>
      <c r="U3" s="258"/>
      <c r="V3" s="259">
        <f>B3</f>
        <v>0</v>
      </c>
      <c r="W3" s="260"/>
      <c r="X3" s="260"/>
      <c r="Y3" s="260"/>
      <c r="Z3" s="260"/>
      <c r="AA3" s="260"/>
      <c r="AB3" s="260"/>
      <c r="AC3" s="260"/>
      <c r="AD3" s="260"/>
      <c r="AE3" s="260"/>
      <c r="AF3" s="260"/>
      <c r="AG3" s="260"/>
      <c r="AH3" s="260"/>
      <c r="AI3" s="260"/>
      <c r="AJ3" s="260"/>
      <c r="AK3" s="260"/>
      <c r="AL3" s="260"/>
      <c r="AM3" s="260"/>
      <c r="AN3" s="260"/>
      <c r="AO3" s="260"/>
      <c r="AP3" s="260"/>
      <c r="AQ3" s="260"/>
      <c r="AR3" s="261"/>
      <c r="AS3" s="259">
        <f>B3</f>
        <v>0</v>
      </c>
      <c r="AT3" s="260"/>
      <c r="AU3" s="260"/>
      <c r="AV3" s="260"/>
      <c r="AW3" s="260"/>
      <c r="AX3" s="260"/>
      <c r="AY3" s="260"/>
      <c r="AZ3" s="260"/>
      <c r="BA3" s="260"/>
      <c r="BB3" s="260"/>
      <c r="BC3" s="260"/>
      <c r="BD3" s="260"/>
      <c r="BE3" s="260"/>
      <c r="BF3" s="260"/>
      <c r="BG3" s="260"/>
      <c r="BH3" s="260"/>
      <c r="BI3" s="260"/>
      <c r="BJ3" s="260"/>
      <c r="BK3" s="261"/>
    </row>
    <row r="4" spans="2:63" ht="18.75" customHeight="1" thickBot="1" x14ac:dyDescent="0.3">
      <c r="B4" s="262"/>
      <c r="C4" s="263"/>
      <c r="D4" s="263"/>
      <c r="E4" s="263"/>
      <c r="F4" s="263"/>
      <c r="G4" s="263"/>
      <c r="H4" s="263"/>
      <c r="I4" s="263"/>
      <c r="J4" s="263"/>
      <c r="K4" s="263"/>
      <c r="L4" s="263"/>
      <c r="M4" s="263"/>
      <c r="N4" s="263"/>
      <c r="O4" s="263"/>
      <c r="P4" s="263"/>
      <c r="Q4" s="263"/>
      <c r="R4" s="263"/>
      <c r="S4" s="263"/>
      <c r="T4" s="263"/>
      <c r="U4" s="264"/>
      <c r="V4" s="265"/>
      <c r="W4" s="266"/>
      <c r="X4" s="266"/>
      <c r="Y4" s="266"/>
      <c r="Z4" s="266"/>
      <c r="AA4" s="266"/>
      <c r="AB4" s="266"/>
      <c r="AC4" s="266"/>
      <c r="AD4" s="266"/>
      <c r="AE4" s="266"/>
      <c r="AF4" s="266"/>
      <c r="AG4" s="266"/>
      <c r="AH4" s="266"/>
      <c r="AI4" s="266"/>
      <c r="AJ4" s="266"/>
      <c r="AK4" s="266"/>
      <c r="AL4" s="266"/>
      <c r="AM4" s="266"/>
      <c r="AN4" s="266"/>
      <c r="AO4" s="266"/>
      <c r="AP4" s="266"/>
      <c r="AQ4" s="266"/>
      <c r="AR4" s="267"/>
      <c r="AS4" s="265"/>
      <c r="AT4" s="266"/>
      <c r="AU4" s="266"/>
      <c r="AV4" s="266"/>
      <c r="AW4" s="266"/>
      <c r="AX4" s="266"/>
      <c r="AY4" s="266"/>
      <c r="AZ4" s="266"/>
      <c r="BA4" s="266"/>
      <c r="BB4" s="266"/>
      <c r="BC4" s="266"/>
      <c r="BD4" s="266"/>
      <c r="BE4" s="266"/>
      <c r="BF4" s="266"/>
      <c r="BG4" s="266"/>
      <c r="BH4" s="266"/>
      <c r="BI4" s="266"/>
      <c r="BJ4" s="266"/>
      <c r="BK4" s="267"/>
    </row>
    <row r="5" spans="2:63" ht="5.0999999999999996" customHeight="1" x14ac:dyDescent="0.25">
      <c r="C5" s="249"/>
      <c r="D5" s="249"/>
      <c r="E5" s="249"/>
      <c r="F5" s="249"/>
      <c r="G5" s="249"/>
      <c r="H5" s="249"/>
      <c r="I5" s="249"/>
      <c r="J5" s="249"/>
      <c r="K5" s="249"/>
      <c r="L5" s="249"/>
      <c r="M5" s="249"/>
      <c r="N5" s="249"/>
      <c r="O5" s="249"/>
      <c r="P5" s="249"/>
      <c r="Q5" s="249"/>
      <c r="R5" s="249"/>
      <c r="S5" s="249"/>
      <c r="T5" s="249"/>
      <c r="U5" s="249"/>
      <c r="V5" s="249"/>
      <c r="W5" s="249"/>
      <c r="X5" s="249"/>
      <c r="Y5" s="249"/>
      <c r="Z5" s="249"/>
      <c r="AA5" s="249"/>
      <c r="AB5" s="249"/>
      <c r="AC5" s="249"/>
      <c r="AD5" s="249"/>
      <c r="AE5" s="249"/>
      <c r="AF5" s="249"/>
      <c r="AG5" s="249"/>
      <c r="AH5" s="249"/>
      <c r="AI5" s="249"/>
      <c r="AJ5" s="249"/>
      <c r="AK5" s="249"/>
      <c r="AL5" s="249"/>
      <c r="AM5" s="249"/>
      <c r="AN5" s="249"/>
      <c r="AO5" s="249"/>
      <c r="AP5" s="249"/>
      <c r="AQ5" s="249"/>
      <c r="AR5" s="249"/>
      <c r="AS5" s="249"/>
      <c r="AT5" s="249"/>
      <c r="AU5" s="249"/>
      <c r="AV5" s="249"/>
      <c r="AW5" s="249"/>
      <c r="AX5" s="249"/>
      <c r="AY5" s="249"/>
      <c r="AZ5" s="249"/>
      <c r="BA5" s="249"/>
      <c r="BB5" s="249"/>
      <c r="BC5" s="249"/>
      <c r="BD5" s="249"/>
      <c r="BE5" s="249"/>
      <c r="BF5" s="249"/>
      <c r="BG5" s="249"/>
      <c r="BH5" s="249"/>
      <c r="BI5" s="249"/>
      <c r="BJ5" s="249"/>
      <c r="BK5" s="249"/>
    </row>
    <row r="6" spans="2:63" ht="5.0999999999999996" customHeight="1" x14ac:dyDescent="0.25"/>
    <row r="7" spans="2:63" s="268" customFormat="1" ht="5.0999999999999996" customHeight="1" x14ac:dyDescent="0.25">
      <c r="M7" s="269"/>
      <c r="Q7" s="270"/>
      <c r="U7" s="271"/>
      <c r="V7" s="271"/>
      <c r="W7" s="271"/>
      <c r="X7" s="271"/>
      <c r="Y7" s="271"/>
      <c r="Z7" s="271"/>
      <c r="AA7" s="271"/>
      <c r="AB7" s="271"/>
      <c r="AC7" s="271"/>
      <c r="AD7" s="271"/>
      <c r="AE7" s="271"/>
      <c r="AF7" s="271"/>
      <c r="AG7" s="271"/>
      <c r="AH7" s="271"/>
      <c r="AI7" s="271"/>
      <c r="AJ7" s="271"/>
      <c r="AK7" s="271"/>
      <c r="AL7" s="271"/>
      <c r="AM7" s="271"/>
      <c r="AN7" s="271"/>
      <c r="AO7" s="271"/>
      <c r="AP7" s="271"/>
      <c r="AQ7" s="271"/>
      <c r="AR7" s="271"/>
      <c r="AS7" s="271"/>
      <c r="AT7" s="271"/>
      <c r="AU7" s="271"/>
      <c r="AV7" s="271"/>
      <c r="AW7" s="271"/>
      <c r="AX7" s="271"/>
    </row>
    <row r="8" spans="2:63" s="268" customFormat="1" ht="34.5" customHeight="1" x14ac:dyDescent="0.25">
      <c r="B8" s="272" t="s">
        <v>177</v>
      </c>
      <c r="C8" s="272" t="s">
        <v>178</v>
      </c>
      <c r="D8" s="272" t="s">
        <v>179</v>
      </c>
      <c r="E8" s="272" t="s">
        <v>180</v>
      </c>
      <c r="F8" s="272" t="s">
        <v>181</v>
      </c>
      <c r="G8" s="272" t="s">
        <v>182</v>
      </c>
      <c r="H8" s="272" t="s">
        <v>183</v>
      </c>
      <c r="I8" s="272" t="s">
        <v>184</v>
      </c>
      <c r="J8" s="272" t="s">
        <v>185</v>
      </c>
      <c r="K8" s="272" t="s">
        <v>186</v>
      </c>
      <c r="L8" s="272" t="s">
        <v>187</v>
      </c>
      <c r="M8" s="273"/>
      <c r="N8" s="274"/>
      <c r="O8" s="272" t="s">
        <v>188</v>
      </c>
      <c r="P8" s="272"/>
      <c r="Q8" s="273"/>
      <c r="R8" s="275" t="s">
        <v>189</v>
      </c>
      <c r="S8" s="272" t="s">
        <v>190</v>
      </c>
      <c r="T8" s="272" t="s">
        <v>191</v>
      </c>
      <c r="U8" s="272"/>
      <c r="V8" s="272"/>
      <c r="W8" s="272"/>
      <c r="X8" s="272"/>
      <c r="Y8" s="272"/>
      <c r="Z8" s="272"/>
      <c r="AA8" s="272"/>
      <c r="AB8" s="272"/>
      <c r="AC8" s="272"/>
      <c r="AD8" s="272"/>
      <c r="AE8" s="272"/>
      <c r="AF8" s="272"/>
      <c r="AG8" s="272"/>
      <c r="AH8" s="272"/>
      <c r="AI8" s="272"/>
      <c r="AJ8" s="272"/>
      <c r="AK8" s="272"/>
      <c r="AL8" s="272"/>
      <c r="AM8" s="272"/>
      <c r="AN8" s="272"/>
      <c r="AO8" s="272"/>
      <c r="AP8" s="272"/>
      <c r="AQ8" s="272"/>
      <c r="AR8" s="272"/>
      <c r="AS8" s="272"/>
      <c r="AT8" s="272"/>
      <c r="AU8" s="272"/>
      <c r="AV8" s="272"/>
      <c r="AW8" s="272"/>
      <c r="AX8" s="276" t="s">
        <v>192</v>
      </c>
      <c r="AY8" s="277"/>
      <c r="AZ8" s="277"/>
      <c r="BA8" s="278"/>
      <c r="BB8" s="279" t="s">
        <v>193</v>
      </c>
      <c r="BC8" s="272" t="s">
        <v>194</v>
      </c>
      <c r="BD8" s="272"/>
      <c r="BE8" s="272"/>
      <c r="BF8" s="272"/>
      <c r="BG8" s="272"/>
      <c r="BH8" s="272" t="s">
        <v>195</v>
      </c>
      <c r="BI8" s="272"/>
      <c r="BJ8" s="272"/>
      <c r="BK8" s="272"/>
    </row>
    <row r="9" spans="2:63" s="268" customFormat="1" ht="33.75" customHeight="1" x14ac:dyDescent="0.25">
      <c r="B9" s="272"/>
      <c r="C9" s="272"/>
      <c r="D9" s="272"/>
      <c r="E9" s="272"/>
      <c r="F9" s="272"/>
      <c r="G9" s="272"/>
      <c r="H9" s="272"/>
      <c r="I9" s="272"/>
      <c r="J9" s="272"/>
      <c r="K9" s="272"/>
      <c r="L9" s="272"/>
      <c r="M9" s="273"/>
      <c r="N9" s="272" t="s">
        <v>196</v>
      </c>
      <c r="O9" s="272" t="s">
        <v>196</v>
      </c>
      <c r="P9" s="272" t="s">
        <v>197</v>
      </c>
      <c r="Q9" s="273"/>
      <c r="R9" s="279" t="s">
        <v>198</v>
      </c>
      <c r="S9" s="272"/>
      <c r="T9" s="272" t="s">
        <v>199</v>
      </c>
      <c r="U9" s="272"/>
      <c r="V9" s="272" t="s">
        <v>200</v>
      </c>
      <c r="W9" s="280"/>
      <c r="X9" s="272" t="s">
        <v>201</v>
      </c>
      <c r="Y9" s="280"/>
      <c r="Z9" s="272" t="s">
        <v>202</v>
      </c>
      <c r="AA9" s="280"/>
      <c r="AB9" s="272" t="s">
        <v>203</v>
      </c>
      <c r="AC9" s="280"/>
      <c r="AD9" s="272" t="s">
        <v>204</v>
      </c>
      <c r="AE9" s="280"/>
      <c r="AF9" s="272" t="s">
        <v>205</v>
      </c>
      <c r="AG9" s="280"/>
      <c r="AH9" s="272" t="s">
        <v>206</v>
      </c>
      <c r="AI9" s="280"/>
      <c r="AJ9" s="272" t="s">
        <v>207</v>
      </c>
      <c r="AK9" s="272" t="s">
        <v>208</v>
      </c>
      <c r="AL9" s="272" t="s">
        <v>209</v>
      </c>
      <c r="AM9" s="272"/>
      <c r="AN9" s="274"/>
      <c r="AO9" s="272" t="s">
        <v>210</v>
      </c>
      <c r="AP9" s="272"/>
      <c r="AQ9" s="272" t="s">
        <v>211</v>
      </c>
      <c r="AR9" s="272"/>
      <c r="AS9" s="272" t="s">
        <v>212</v>
      </c>
      <c r="AT9" s="272" t="s">
        <v>213</v>
      </c>
      <c r="AU9" s="280"/>
      <c r="AV9" s="272" t="s">
        <v>214</v>
      </c>
      <c r="AW9" s="272"/>
      <c r="AX9" s="272" t="s">
        <v>196</v>
      </c>
      <c r="AY9" s="272" t="s">
        <v>197</v>
      </c>
      <c r="AZ9" s="273"/>
      <c r="BA9" s="272" t="s">
        <v>215</v>
      </c>
      <c r="BB9" s="281"/>
      <c r="BC9" s="272" t="s">
        <v>216</v>
      </c>
      <c r="BD9" s="272" t="s">
        <v>217</v>
      </c>
      <c r="BE9" s="272" t="s">
        <v>218</v>
      </c>
      <c r="BF9" s="272" t="s">
        <v>219</v>
      </c>
      <c r="BG9" s="272" t="s">
        <v>220</v>
      </c>
      <c r="BH9" s="272" t="s">
        <v>221</v>
      </c>
      <c r="BI9" s="272" t="s">
        <v>217</v>
      </c>
      <c r="BJ9" s="272" t="s">
        <v>218</v>
      </c>
      <c r="BK9" s="272" t="s">
        <v>219</v>
      </c>
    </row>
    <row r="10" spans="2:63" s="268" customFormat="1" ht="60" x14ac:dyDescent="0.25">
      <c r="B10" s="272"/>
      <c r="C10" s="272"/>
      <c r="D10" s="272"/>
      <c r="E10" s="272"/>
      <c r="F10" s="272"/>
      <c r="G10" s="272"/>
      <c r="H10" s="272"/>
      <c r="I10" s="272"/>
      <c r="J10" s="272"/>
      <c r="K10" s="272"/>
      <c r="L10" s="272"/>
      <c r="M10" s="273"/>
      <c r="N10" s="272"/>
      <c r="O10" s="272"/>
      <c r="P10" s="272"/>
      <c r="Q10" s="273"/>
      <c r="R10" s="282"/>
      <c r="S10" s="272"/>
      <c r="T10" s="272"/>
      <c r="U10" s="272"/>
      <c r="V10" s="272"/>
      <c r="W10" s="274"/>
      <c r="X10" s="272"/>
      <c r="Y10" s="274"/>
      <c r="Z10" s="272"/>
      <c r="AA10" s="274"/>
      <c r="AB10" s="272"/>
      <c r="AC10" s="274"/>
      <c r="AD10" s="272"/>
      <c r="AE10" s="274"/>
      <c r="AF10" s="272"/>
      <c r="AG10" s="274"/>
      <c r="AH10" s="272"/>
      <c r="AI10" s="274"/>
      <c r="AJ10" s="272"/>
      <c r="AK10" s="272"/>
      <c r="AL10" s="272"/>
      <c r="AM10" s="272"/>
      <c r="AN10" s="280"/>
      <c r="AO10" s="272"/>
      <c r="AP10" s="272"/>
      <c r="AQ10" s="272"/>
      <c r="AR10" s="272"/>
      <c r="AS10" s="272"/>
      <c r="AT10" s="272"/>
      <c r="AU10" s="280"/>
      <c r="AV10" s="283" t="s">
        <v>222</v>
      </c>
      <c r="AW10" s="283" t="s">
        <v>223</v>
      </c>
      <c r="AX10" s="272"/>
      <c r="AY10" s="272"/>
      <c r="AZ10" s="273"/>
      <c r="BA10" s="272"/>
      <c r="BB10" s="282"/>
      <c r="BC10" s="272"/>
      <c r="BD10" s="272"/>
      <c r="BE10" s="272"/>
      <c r="BF10" s="272"/>
      <c r="BG10" s="272"/>
      <c r="BH10" s="272"/>
      <c r="BI10" s="272"/>
      <c r="BJ10" s="272"/>
      <c r="BK10" s="272"/>
    </row>
    <row r="11" spans="2:63" s="301" customFormat="1" ht="186.75" customHeight="1" x14ac:dyDescent="0.25">
      <c r="B11" s="284" t="s">
        <v>224</v>
      </c>
      <c r="C11" s="284">
        <v>1</v>
      </c>
      <c r="D11" s="285" t="s">
        <v>109</v>
      </c>
      <c r="E11" s="286" t="s">
        <v>225</v>
      </c>
      <c r="F11" s="284" t="s">
        <v>76</v>
      </c>
      <c r="G11" s="284" t="s">
        <v>226</v>
      </c>
      <c r="H11" s="284" t="s">
        <v>115</v>
      </c>
      <c r="I11" s="287" t="s">
        <v>227</v>
      </c>
      <c r="J11" s="287"/>
      <c r="K11" s="286" t="s">
        <v>111</v>
      </c>
      <c r="L11" s="286" t="s">
        <v>228</v>
      </c>
      <c r="M11" s="288" t="str">
        <f>IF(F11="gestion","impacto",IF(F11="corrupcion","impactocorrupcion",IF(F11="seguridad_de_la_informacion","impacto","")))</f>
        <v/>
      </c>
      <c r="N11" s="284" t="s">
        <v>229</v>
      </c>
      <c r="O11" s="284" t="s">
        <v>230</v>
      </c>
      <c r="P11" s="284" t="s">
        <v>74</v>
      </c>
      <c r="Q11" s="288" t="str">
        <f>O11&amp;P11</f>
        <v>ProbableModerado</v>
      </c>
      <c r="R11" s="289" t="str">
        <f>IFERROR(VLOOKUP(Q11,[1]FORMULAS!$B$38:$C$62,2,FALSE),"")</f>
        <v>Riesgo alto</v>
      </c>
      <c r="S11" s="289" t="s">
        <v>231</v>
      </c>
      <c r="T11" s="290" t="s">
        <v>232</v>
      </c>
      <c r="U11" s="290"/>
      <c r="V11" s="291" t="s">
        <v>45</v>
      </c>
      <c r="W11" s="292">
        <f t="shared" ref="W11:W24" si="0">IF(V11="Asignado",15,0)</f>
        <v>15</v>
      </c>
      <c r="X11" s="291" t="s">
        <v>47</v>
      </c>
      <c r="Y11" s="292">
        <f t="shared" ref="Y11:Y24" si="1">IF(X11="Adecuado",15,0)</f>
        <v>15</v>
      </c>
      <c r="Z11" s="291" t="s">
        <v>49</v>
      </c>
      <c r="AA11" s="292">
        <f t="shared" ref="AA11:AA24" si="2">IF(Z11="Oportuna",15,0)</f>
        <v>15</v>
      </c>
      <c r="AB11" s="291" t="s">
        <v>51</v>
      </c>
      <c r="AC11" s="292">
        <f t="shared" ref="AC11:AC24" si="3">IF(AB11="Prevenir",15,IF(AB11="Detectar",10,0))</f>
        <v>15</v>
      </c>
      <c r="AD11" s="291" t="s">
        <v>54</v>
      </c>
      <c r="AE11" s="292">
        <f t="shared" ref="AE11:AE24" si="4">IF(AD11="Confiable",15,0)</f>
        <v>15</v>
      </c>
      <c r="AF11" s="291" t="s">
        <v>56</v>
      </c>
      <c r="AG11" s="292">
        <f t="shared" ref="AG11:AG24" si="5">IF(AF11="Se investigan y resuelven oportunamente",15,0)</f>
        <v>15</v>
      </c>
      <c r="AH11" s="291" t="s">
        <v>58</v>
      </c>
      <c r="AI11" s="292">
        <f>IF(AH11="Completa",10,IF(AH11="incompleta",5,0))</f>
        <v>10</v>
      </c>
      <c r="AJ11" s="293">
        <f t="shared" ref="AJ11:AJ24" si="6">W11+Y11+AA11+AC11+AE11+AG11+AI11</f>
        <v>100</v>
      </c>
      <c r="AK11" s="293" t="str">
        <f>IF(AJ11&gt;=96,"Fuerte",IF(AJ11&gt;=86,"Moderado",IF(AJ11&gt;=1,"Débil","")))</f>
        <v>Fuerte</v>
      </c>
      <c r="AL11" s="294" t="s">
        <v>233</v>
      </c>
      <c r="AM11" s="293" t="str">
        <f>IF(AL11="Siempre se ejecuta","Fuerte",IF(AL11="Algunas veces","Moderado",IF(AL11="no se ejecuta","Débil","")))</f>
        <v>Fuerte</v>
      </c>
      <c r="AN11" s="293" t="str">
        <f>AK11&amp;AM11</f>
        <v>FuerteFuerte</v>
      </c>
      <c r="AO11" s="293" t="str">
        <f>IFERROR(VLOOKUP(AN11,[1]FORMULAS!$B$70:$D$78,3,FALSE),"")</f>
        <v>Fuerte</v>
      </c>
      <c r="AP11" s="293">
        <f>IF(AO11="fuerte",100,IF(AO11="Moderado",50,IF(AO11="débil",0,"")))</f>
        <v>100</v>
      </c>
      <c r="AQ11" s="295">
        <f>IFERROR(AVERAGE(AP11:AP14),0)</f>
        <v>100</v>
      </c>
      <c r="AR11" s="295" t="str">
        <f>IF(AQ11&gt;=100,"Fuerte",IF(AQ11&gt;=50,"Moderado",IF(AQ11&gt;=1,"Débil","")))</f>
        <v>Fuerte</v>
      </c>
      <c r="AS11" s="296" t="s">
        <v>234</v>
      </c>
      <c r="AT11" s="296" t="s">
        <v>235</v>
      </c>
      <c r="AU11" s="295" t="str">
        <f>+AR11&amp;AS11&amp;AT11</f>
        <v>FuerteDirectamenteNo disminuye</v>
      </c>
      <c r="AV11" s="297">
        <f>IFERROR(VLOOKUP(AU11,[1]FORMULAS!$B$95:$D$102,2,FALSE),0)</f>
        <v>2</v>
      </c>
      <c r="AW11" s="297">
        <f>IFERROR(VLOOKUP(AU11,[1]FORMULAS!$B$95:$D$102,3,FALSE),0)</f>
        <v>0</v>
      </c>
      <c r="AX11" s="284" t="s">
        <v>236</v>
      </c>
      <c r="AY11" s="284" t="s">
        <v>74</v>
      </c>
      <c r="AZ11" s="288" t="str">
        <f>AX11&amp;AY11</f>
        <v>Rara vezModerado</v>
      </c>
      <c r="BA11" s="298" t="str">
        <f>IFERROR(VLOOKUP(AZ11,[1]FORMULAS!$B$38:$C$62,2,FALSE),"")</f>
        <v>Riesgo moderado</v>
      </c>
      <c r="BB11" s="289" t="s">
        <v>231</v>
      </c>
      <c r="BC11" s="299" t="s">
        <v>237</v>
      </c>
      <c r="BD11" s="299" t="s">
        <v>238</v>
      </c>
      <c r="BE11" s="299" t="s">
        <v>239</v>
      </c>
      <c r="BF11" s="300" t="s">
        <v>240</v>
      </c>
      <c r="BG11" s="300" t="s">
        <v>241</v>
      </c>
      <c r="BH11" s="299" t="s">
        <v>242</v>
      </c>
      <c r="BI11" s="299" t="s">
        <v>243</v>
      </c>
      <c r="BJ11" s="299" t="s">
        <v>244</v>
      </c>
      <c r="BK11" s="300" t="s">
        <v>245</v>
      </c>
    </row>
    <row r="12" spans="2:63" s="301" customFormat="1" ht="139.5" customHeight="1" x14ac:dyDescent="0.25">
      <c r="B12" s="302"/>
      <c r="C12" s="302"/>
      <c r="D12" s="303"/>
      <c r="E12" s="304"/>
      <c r="F12" s="302"/>
      <c r="G12" s="302"/>
      <c r="H12" s="302"/>
      <c r="I12" s="305"/>
      <c r="J12" s="305"/>
      <c r="K12" s="304"/>
      <c r="L12" s="304"/>
      <c r="M12" s="288"/>
      <c r="N12" s="302"/>
      <c r="O12" s="302"/>
      <c r="P12" s="302"/>
      <c r="Q12" s="288"/>
      <c r="R12" s="306"/>
      <c r="S12" s="306"/>
      <c r="T12" s="307" t="s">
        <v>142</v>
      </c>
      <c r="U12" s="307"/>
      <c r="V12" s="291" t="s">
        <v>45</v>
      </c>
      <c r="W12" s="292">
        <f t="shared" si="0"/>
        <v>15</v>
      </c>
      <c r="X12" s="291" t="s">
        <v>47</v>
      </c>
      <c r="Y12" s="292">
        <f t="shared" si="1"/>
        <v>15</v>
      </c>
      <c r="Z12" s="291" t="s">
        <v>49</v>
      </c>
      <c r="AA12" s="292">
        <f t="shared" si="2"/>
        <v>15</v>
      </c>
      <c r="AB12" s="291" t="s">
        <v>51</v>
      </c>
      <c r="AC12" s="292">
        <f t="shared" si="3"/>
        <v>15</v>
      </c>
      <c r="AD12" s="291" t="s">
        <v>54</v>
      </c>
      <c r="AE12" s="292">
        <f t="shared" si="4"/>
        <v>15</v>
      </c>
      <c r="AF12" s="291" t="s">
        <v>56</v>
      </c>
      <c r="AG12" s="292">
        <f t="shared" si="5"/>
        <v>15</v>
      </c>
      <c r="AH12" s="291" t="s">
        <v>58</v>
      </c>
      <c r="AI12" s="292">
        <f t="shared" ref="AI12:AI16" si="7">IF(AH12="Completa",10,IF(AH12="incompleta",5,0))</f>
        <v>10</v>
      </c>
      <c r="AJ12" s="293">
        <f t="shared" si="6"/>
        <v>100</v>
      </c>
      <c r="AK12" s="293" t="str">
        <f>IF(AJ12&gt;=96,"Fuerte",IF(AJ12&gt;=86,"Moderado",IF(AJ12&gt;=1,"Débil","")))</f>
        <v>Fuerte</v>
      </c>
      <c r="AL12" s="294" t="s">
        <v>233</v>
      </c>
      <c r="AM12" s="293" t="str">
        <f t="shared" ref="AM12:AM16" si="8">IF(AL12="Siempre se ejecuta","Fuerte",IF(AL12="Algunas veces","Moderado",IF(AL12="no se ejecuta","Débil","")))</f>
        <v>Fuerte</v>
      </c>
      <c r="AN12" s="293" t="str">
        <f t="shared" ref="AN12:AN16" si="9">AK12&amp;AM12</f>
        <v>FuerteFuerte</v>
      </c>
      <c r="AO12" s="293" t="str">
        <f>IFERROR(VLOOKUP(AN12,[1]FORMULAS!$B$70:$D$78,3,FALSE),"")</f>
        <v>Fuerte</v>
      </c>
      <c r="AP12" s="293">
        <f t="shared" ref="AP12:AP16" si="10">IF(AO12="fuerte",100,IF(AO12="Moderado",50,IF(AO12="débil",0,"")))</f>
        <v>100</v>
      </c>
      <c r="AQ12" s="308"/>
      <c r="AR12" s="308"/>
      <c r="AS12" s="309"/>
      <c r="AT12" s="309"/>
      <c r="AU12" s="308"/>
      <c r="AV12" s="310"/>
      <c r="AW12" s="310"/>
      <c r="AX12" s="302"/>
      <c r="AY12" s="302"/>
      <c r="AZ12" s="288"/>
      <c r="BA12" s="311"/>
      <c r="BB12" s="306"/>
      <c r="BC12" s="312"/>
      <c r="BD12" s="312"/>
      <c r="BE12" s="312"/>
      <c r="BF12" s="313"/>
      <c r="BG12" s="313"/>
      <c r="BH12" s="312"/>
      <c r="BI12" s="312"/>
      <c r="BJ12" s="312"/>
      <c r="BK12" s="313"/>
    </row>
    <row r="13" spans="2:63" s="301" customFormat="1" ht="132.75" customHeight="1" x14ac:dyDescent="0.25">
      <c r="B13" s="302"/>
      <c r="C13" s="302"/>
      <c r="D13" s="303"/>
      <c r="E13" s="304"/>
      <c r="F13" s="302"/>
      <c r="G13" s="302"/>
      <c r="H13" s="302"/>
      <c r="I13" s="305"/>
      <c r="J13" s="305"/>
      <c r="K13" s="304" t="s">
        <v>141</v>
      </c>
      <c r="L13" s="304"/>
      <c r="M13" s="288"/>
      <c r="N13" s="302"/>
      <c r="O13" s="302"/>
      <c r="P13" s="302"/>
      <c r="Q13" s="288"/>
      <c r="R13" s="306"/>
      <c r="S13" s="306"/>
      <c r="T13" s="307" t="s">
        <v>143</v>
      </c>
      <c r="U13" s="307"/>
      <c r="V13" s="291" t="s">
        <v>45</v>
      </c>
      <c r="W13" s="292">
        <f t="shared" si="0"/>
        <v>15</v>
      </c>
      <c r="X13" s="291" t="s">
        <v>47</v>
      </c>
      <c r="Y13" s="292">
        <f t="shared" si="1"/>
        <v>15</v>
      </c>
      <c r="Z13" s="291" t="s">
        <v>49</v>
      </c>
      <c r="AA13" s="292">
        <f t="shared" si="2"/>
        <v>15</v>
      </c>
      <c r="AB13" s="291" t="s">
        <v>51</v>
      </c>
      <c r="AC13" s="292">
        <f t="shared" si="3"/>
        <v>15</v>
      </c>
      <c r="AD13" s="291" t="s">
        <v>54</v>
      </c>
      <c r="AE13" s="292">
        <f t="shared" si="4"/>
        <v>15</v>
      </c>
      <c r="AF13" s="291" t="s">
        <v>56</v>
      </c>
      <c r="AG13" s="292">
        <f t="shared" si="5"/>
        <v>15</v>
      </c>
      <c r="AH13" s="291" t="s">
        <v>58</v>
      </c>
      <c r="AI13" s="292">
        <f t="shared" si="7"/>
        <v>10</v>
      </c>
      <c r="AJ13" s="293">
        <f t="shared" si="6"/>
        <v>100</v>
      </c>
      <c r="AK13" s="293" t="str">
        <f t="shared" ref="AK13:AK14" si="11">IF(AJ13&gt;=96,"Fuerte",IF(AJ13&gt;=86,"Moderado",IF(AJ13&gt;=1,"Débil","")))</f>
        <v>Fuerte</v>
      </c>
      <c r="AL13" s="294" t="s">
        <v>233</v>
      </c>
      <c r="AM13" s="293" t="str">
        <f t="shared" si="8"/>
        <v>Fuerte</v>
      </c>
      <c r="AN13" s="293" t="str">
        <f t="shared" si="9"/>
        <v>FuerteFuerte</v>
      </c>
      <c r="AO13" s="293" t="str">
        <f>IFERROR(VLOOKUP(AN13,[1]FORMULAS!$B$70:$D$78,3,FALSE),"")</f>
        <v>Fuerte</v>
      </c>
      <c r="AP13" s="293">
        <f t="shared" si="10"/>
        <v>100</v>
      </c>
      <c r="AQ13" s="308"/>
      <c r="AR13" s="308"/>
      <c r="AS13" s="309"/>
      <c r="AT13" s="309"/>
      <c r="AU13" s="308"/>
      <c r="AV13" s="310"/>
      <c r="AW13" s="310"/>
      <c r="AX13" s="302"/>
      <c r="AY13" s="302"/>
      <c r="AZ13" s="288"/>
      <c r="BA13" s="311"/>
      <c r="BB13" s="306"/>
      <c r="BC13" s="312"/>
      <c r="BD13" s="312"/>
      <c r="BE13" s="312"/>
      <c r="BF13" s="313"/>
      <c r="BG13" s="313"/>
      <c r="BH13" s="312"/>
      <c r="BI13" s="312"/>
      <c r="BJ13" s="312"/>
      <c r="BK13" s="313"/>
    </row>
    <row r="14" spans="2:63" s="301" customFormat="1" ht="154.5" customHeight="1" x14ac:dyDescent="0.25">
      <c r="B14" s="302"/>
      <c r="C14" s="302"/>
      <c r="D14" s="303"/>
      <c r="E14" s="304"/>
      <c r="F14" s="302"/>
      <c r="G14" s="302"/>
      <c r="H14" s="302"/>
      <c r="I14" s="305"/>
      <c r="J14" s="305"/>
      <c r="K14" s="304"/>
      <c r="L14" s="304"/>
      <c r="M14" s="288"/>
      <c r="N14" s="302"/>
      <c r="O14" s="302"/>
      <c r="P14" s="302"/>
      <c r="Q14" s="288"/>
      <c r="R14" s="306"/>
      <c r="S14" s="306"/>
      <c r="T14" s="307" t="s">
        <v>144</v>
      </c>
      <c r="U14" s="307"/>
      <c r="V14" s="291" t="s">
        <v>45</v>
      </c>
      <c r="W14" s="292">
        <f t="shared" si="0"/>
        <v>15</v>
      </c>
      <c r="X14" s="291" t="s">
        <v>47</v>
      </c>
      <c r="Y14" s="292">
        <f t="shared" si="1"/>
        <v>15</v>
      </c>
      <c r="Z14" s="291" t="s">
        <v>49</v>
      </c>
      <c r="AA14" s="292">
        <f t="shared" si="2"/>
        <v>15</v>
      </c>
      <c r="AB14" s="291" t="s">
        <v>51</v>
      </c>
      <c r="AC14" s="292">
        <f t="shared" si="3"/>
        <v>15</v>
      </c>
      <c r="AD14" s="291" t="s">
        <v>54</v>
      </c>
      <c r="AE14" s="292">
        <f t="shared" si="4"/>
        <v>15</v>
      </c>
      <c r="AF14" s="291" t="s">
        <v>56</v>
      </c>
      <c r="AG14" s="292">
        <f t="shared" si="5"/>
        <v>15</v>
      </c>
      <c r="AH14" s="291" t="s">
        <v>58</v>
      </c>
      <c r="AI14" s="292">
        <f t="shared" si="7"/>
        <v>10</v>
      </c>
      <c r="AJ14" s="293">
        <f t="shared" si="6"/>
        <v>100</v>
      </c>
      <c r="AK14" s="293" t="str">
        <f t="shared" si="11"/>
        <v>Fuerte</v>
      </c>
      <c r="AL14" s="294" t="s">
        <v>233</v>
      </c>
      <c r="AM14" s="293" t="str">
        <f t="shared" si="8"/>
        <v>Fuerte</v>
      </c>
      <c r="AN14" s="293" t="str">
        <f t="shared" si="9"/>
        <v>FuerteFuerte</v>
      </c>
      <c r="AO14" s="293" t="str">
        <f>IFERROR(VLOOKUP(AN14,[1]FORMULAS!$B$70:$D$78,3,FALSE),"")</f>
        <v>Fuerte</v>
      </c>
      <c r="AP14" s="293">
        <f t="shared" si="10"/>
        <v>100</v>
      </c>
      <c r="AQ14" s="308"/>
      <c r="AR14" s="308"/>
      <c r="AS14" s="309"/>
      <c r="AT14" s="309"/>
      <c r="AU14" s="314"/>
      <c r="AV14" s="310"/>
      <c r="AW14" s="310"/>
      <c r="AX14" s="302"/>
      <c r="AY14" s="302"/>
      <c r="AZ14" s="288"/>
      <c r="BA14" s="311"/>
      <c r="BB14" s="306"/>
      <c r="BC14" s="312"/>
      <c r="BD14" s="312"/>
      <c r="BE14" s="312"/>
      <c r="BF14" s="313"/>
      <c r="BG14" s="313"/>
      <c r="BH14" s="312"/>
      <c r="BI14" s="312"/>
      <c r="BJ14" s="312"/>
      <c r="BK14" s="313"/>
    </row>
    <row r="15" spans="2:63" s="301" customFormat="1" ht="184.5" customHeight="1" x14ac:dyDescent="0.25">
      <c r="B15" s="302"/>
      <c r="C15" s="302"/>
      <c r="D15" s="303"/>
      <c r="E15" s="304"/>
      <c r="F15" s="302"/>
      <c r="G15" s="302"/>
      <c r="H15" s="302"/>
      <c r="I15" s="305"/>
      <c r="J15" s="305"/>
      <c r="K15" s="304" t="s">
        <v>112</v>
      </c>
      <c r="L15" s="304"/>
      <c r="M15" s="288"/>
      <c r="N15" s="302"/>
      <c r="O15" s="302"/>
      <c r="P15" s="302"/>
      <c r="Q15" s="288"/>
      <c r="R15" s="306"/>
      <c r="S15" s="306"/>
      <c r="T15" s="307" t="s">
        <v>246</v>
      </c>
      <c r="U15" s="307"/>
      <c r="V15" s="291" t="s">
        <v>45</v>
      </c>
      <c r="W15" s="292">
        <f t="shared" si="0"/>
        <v>15</v>
      </c>
      <c r="X15" s="291" t="s">
        <v>47</v>
      </c>
      <c r="Y15" s="292">
        <f t="shared" si="1"/>
        <v>15</v>
      </c>
      <c r="Z15" s="291" t="s">
        <v>49</v>
      </c>
      <c r="AA15" s="292">
        <f t="shared" si="2"/>
        <v>15</v>
      </c>
      <c r="AB15" s="291" t="s">
        <v>51</v>
      </c>
      <c r="AC15" s="292">
        <f t="shared" si="3"/>
        <v>15</v>
      </c>
      <c r="AD15" s="291" t="s">
        <v>54</v>
      </c>
      <c r="AE15" s="292">
        <f t="shared" si="4"/>
        <v>15</v>
      </c>
      <c r="AF15" s="291" t="s">
        <v>56</v>
      </c>
      <c r="AG15" s="292">
        <f t="shared" si="5"/>
        <v>15</v>
      </c>
      <c r="AH15" s="291" t="s">
        <v>58</v>
      </c>
      <c r="AI15" s="292">
        <f t="shared" si="7"/>
        <v>10</v>
      </c>
      <c r="AJ15" s="293">
        <f t="shared" si="6"/>
        <v>100</v>
      </c>
      <c r="AK15" s="293" t="str">
        <f>IF(AJ15&gt;=96,"Fuerte",IF(AJ15&gt;=86,"Moderado",IF(AJ15&gt;=1,"Débil","")))</f>
        <v>Fuerte</v>
      </c>
      <c r="AL15" s="294" t="s">
        <v>233</v>
      </c>
      <c r="AM15" s="293" t="str">
        <f t="shared" si="8"/>
        <v>Fuerte</v>
      </c>
      <c r="AN15" s="293" t="str">
        <f t="shared" si="9"/>
        <v>FuerteFuerte</v>
      </c>
      <c r="AO15" s="293" t="str">
        <f>IFERROR(VLOOKUP(AN15,[1]FORMULAS!$B$70:$D$78,3,FALSE),"")</f>
        <v>Fuerte</v>
      </c>
      <c r="AP15" s="293">
        <f t="shared" si="10"/>
        <v>100</v>
      </c>
      <c r="AQ15" s="308"/>
      <c r="AR15" s="308"/>
      <c r="AS15" s="309"/>
      <c r="AT15" s="309"/>
      <c r="AU15" s="308"/>
      <c r="AV15" s="310"/>
      <c r="AW15" s="310"/>
      <c r="AX15" s="302"/>
      <c r="AY15" s="302"/>
      <c r="AZ15" s="288"/>
      <c r="BA15" s="311"/>
      <c r="BB15" s="306"/>
      <c r="BC15" s="312"/>
      <c r="BD15" s="312"/>
      <c r="BE15" s="312"/>
      <c r="BF15" s="313"/>
      <c r="BG15" s="313"/>
      <c r="BH15" s="312"/>
      <c r="BI15" s="312"/>
      <c r="BJ15" s="312"/>
      <c r="BK15" s="313"/>
    </row>
    <row r="16" spans="2:63" s="301" customFormat="1" ht="132" customHeight="1" x14ac:dyDescent="0.25">
      <c r="B16" s="302"/>
      <c r="C16" s="302"/>
      <c r="D16" s="303"/>
      <c r="E16" s="304"/>
      <c r="F16" s="302"/>
      <c r="G16" s="302"/>
      <c r="H16" s="302"/>
      <c r="I16" s="305"/>
      <c r="J16" s="305"/>
      <c r="K16" s="304"/>
      <c r="L16" s="304"/>
      <c r="M16" s="288"/>
      <c r="N16" s="302"/>
      <c r="O16" s="302"/>
      <c r="P16" s="302"/>
      <c r="Q16" s="288"/>
      <c r="R16" s="306"/>
      <c r="S16" s="306"/>
      <c r="T16" s="307" t="s">
        <v>145</v>
      </c>
      <c r="U16" s="307"/>
      <c r="V16" s="291" t="s">
        <v>45</v>
      </c>
      <c r="W16" s="292">
        <f t="shared" si="0"/>
        <v>15</v>
      </c>
      <c r="X16" s="291" t="s">
        <v>47</v>
      </c>
      <c r="Y16" s="292">
        <f t="shared" si="1"/>
        <v>15</v>
      </c>
      <c r="Z16" s="291" t="s">
        <v>49</v>
      </c>
      <c r="AA16" s="292">
        <f t="shared" si="2"/>
        <v>15</v>
      </c>
      <c r="AB16" s="291" t="s">
        <v>51</v>
      </c>
      <c r="AC16" s="292">
        <f t="shared" si="3"/>
        <v>15</v>
      </c>
      <c r="AD16" s="291" t="s">
        <v>54</v>
      </c>
      <c r="AE16" s="292">
        <f t="shared" si="4"/>
        <v>15</v>
      </c>
      <c r="AF16" s="291" t="s">
        <v>56</v>
      </c>
      <c r="AG16" s="292">
        <f t="shared" si="5"/>
        <v>15</v>
      </c>
      <c r="AH16" s="291" t="s">
        <v>58</v>
      </c>
      <c r="AI16" s="292">
        <f t="shared" si="7"/>
        <v>10</v>
      </c>
      <c r="AJ16" s="293">
        <f t="shared" si="6"/>
        <v>100</v>
      </c>
      <c r="AK16" s="293" t="str">
        <f t="shared" ref="AK16" si="12">IF(AJ16&gt;=96,"Fuerte",IF(AJ16&gt;=86,"Moderado",IF(AJ16&gt;=1,"Débil","")))</f>
        <v>Fuerte</v>
      </c>
      <c r="AL16" s="294" t="s">
        <v>233</v>
      </c>
      <c r="AM16" s="293" t="str">
        <f t="shared" si="8"/>
        <v>Fuerte</v>
      </c>
      <c r="AN16" s="293" t="str">
        <f t="shared" si="9"/>
        <v>FuerteFuerte</v>
      </c>
      <c r="AO16" s="293" t="str">
        <f>IFERROR(VLOOKUP(AN16,[1]FORMULAS!$B$70:$D$78,3,FALSE),"")</f>
        <v>Fuerte</v>
      </c>
      <c r="AP16" s="293">
        <f t="shared" si="10"/>
        <v>100</v>
      </c>
      <c r="AQ16" s="308"/>
      <c r="AR16" s="308"/>
      <c r="AS16" s="309"/>
      <c r="AT16" s="309"/>
      <c r="AU16" s="314"/>
      <c r="AV16" s="310"/>
      <c r="AW16" s="310"/>
      <c r="AX16" s="302"/>
      <c r="AY16" s="302"/>
      <c r="AZ16" s="288"/>
      <c r="BA16" s="311"/>
      <c r="BB16" s="306"/>
      <c r="BC16" s="312"/>
      <c r="BD16" s="312"/>
      <c r="BE16" s="312"/>
      <c r="BF16" s="313"/>
      <c r="BG16" s="313"/>
      <c r="BH16" s="312"/>
      <c r="BI16" s="312"/>
      <c r="BJ16" s="312"/>
      <c r="BK16" s="313"/>
    </row>
    <row r="17" spans="2:63" s="301" customFormat="1" ht="111.75" customHeight="1" x14ac:dyDescent="0.25">
      <c r="B17" s="315"/>
      <c r="C17" s="315"/>
      <c r="D17" s="316"/>
      <c r="E17" s="317"/>
      <c r="F17" s="315"/>
      <c r="G17" s="315"/>
      <c r="H17" s="315"/>
      <c r="I17" s="318"/>
      <c r="J17" s="318"/>
      <c r="K17" s="317"/>
      <c r="L17" s="317"/>
      <c r="M17" s="292" t="str">
        <f t="shared" ref="M17:M18" si="13">IF(F17="gestion","impacto",IF(F17="corrupcion","impactocorrupcion",IF(F17="seguridad_de_la_informacion","impacto","")))</f>
        <v/>
      </c>
      <c r="N17" s="315"/>
      <c r="O17" s="315"/>
      <c r="P17" s="315"/>
      <c r="Q17" s="292" t="str">
        <f t="shared" ref="Q17:Q18" si="14">O17&amp;P17</f>
        <v/>
      </c>
      <c r="R17" s="319"/>
      <c r="S17" s="319"/>
      <c r="T17" s="307" t="s">
        <v>146</v>
      </c>
      <c r="U17" s="307"/>
      <c r="V17" s="291" t="s">
        <v>45</v>
      </c>
      <c r="W17" s="292">
        <f t="shared" si="0"/>
        <v>15</v>
      </c>
      <c r="X17" s="291" t="s">
        <v>47</v>
      </c>
      <c r="Y17" s="292">
        <f t="shared" si="1"/>
        <v>15</v>
      </c>
      <c r="Z17" s="291" t="s">
        <v>49</v>
      </c>
      <c r="AA17" s="292">
        <f t="shared" si="2"/>
        <v>15</v>
      </c>
      <c r="AB17" s="291" t="s">
        <v>51</v>
      </c>
      <c r="AC17" s="292">
        <f t="shared" si="3"/>
        <v>15</v>
      </c>
      <c r="AD17" s="291" t="s">
        <v>54</v>
      </c>
      <c r="AE17" s="292">
        <f t="shared" si="4"/>
        <v>15</v>
      </c>
      <c r="AF17" s="291" t="s">
        <v>56</v>
      </c>
      <c r="AG17" s="292">
        <f t="shared" si="5"/>
        <v>15</v>
      </c>
      <c r="AH17" s="291" t="s">
        <v>58</v>
      </c>
      <c r="AI17" s="292">
        <f>IF(AH17="Completa",10,IF(AH17="incompleta",5,0))</f>
        <v>10</v>
      </c>
      <c r="AJ17" s="293">
        <f t="shared" si="6"/>
        <v>100</v>
      </c>
      <c r="AK17" s="293" t="str">
        <f>IF(AJ17&gt;=96,"Fuerte",IF(AJ17&gt;=86,"Moderado",IF(AJ17&gt;=1,"Débil","")))</f>
        <v>Fuerte</v>
      </c>
      <c r="AL17" s="294" t="s">
        <v>233</v>
      </c>
      <c r="AM17" s="293" t="str">
        <f>IF(AL17="Siempre se ejecuta","Fuerte",IF(AL17="Algunas veces","Moderado",IF(AL17="no se ejecuta","Débil","")))</f>
        <v>Fuerte</v>
      </c>
      <c r="AN17" s="293" t="str">
        <f>AK17&amp;AM17</f>
        <v>FuerteFuerte</v>
      </c>
      <c r="AO17" s="293" t="str">
        <f>IFERROR(VLOOKUP(AN17,[1]FORMULAS!$B$70:$D$78,3,FALSE),"")</f>
        <v>Fuerte</v>
      </c>
      <c r="AP17" s="293">
        <f>IF(AO17="fuerte",100,IF(AO17="Moderado",50,IF(AO17="débil",0,"")))</f>
        <v>100</v>
      </c>
      <c r="AQ17" s="314"/>
      <c r="AR17" s="314"/>
      <c r="AS17" s="320"/>
      <c r="AT17" s="320"/>
      <c r="AU17" s="293" t="str">
        <f>+AR17&amp;AS17&amp;AT17</f>
        <v/>
      </c>
      <c r="AV17" s="321"/>
      <c r="AW17" s="321"/>
      <c r="AX17" s="315"/>
      <c r="AY17" s="315"/>
      <c r="AZ17" s="292" t="str">
        <f>AX17&amp;AY17</f>
        <v/>
      </c>
      <c r="BA17" s="322"/>
      <c r="BB17" s="319"/>
      <c r="BC17" s="323"/>
      <c r="BD17" s="323"/>
      <c r="BE17" s="323"/>
      <c r="BF17" s="324"/>
      <c r="BG17" s="324"/>
      <c r="BH17" s="323"/>
      <c r="BI17" s="323"/>
      <c r="BJ17" s="323"/>
      <c r="BK17" s="324"/>
    </row>
    <row r="18" spans="2:63" s="301" customFormat="1" ht="111" customHeight="1" x14ac:dyDescent="0.25">
      <c r="B18" s="284" t="s">
        <v>224</v>
      </c>
      <c r="C18" s="284">
        <v>2</v>
      </c>
      <c r="D18" s="307" t="s">
        <v>247</v>
      </c>
      <c r="E18" s="325" t="s">
        <v>248</v>
      </c>
      <c r="F18" s="326" t="s">
        <v>76</v>
      </c>
      <c r="G18" s="326" t="s">
        <v>226</v>
      </c>
      <c r="H18" s="327" t="s">
        <v>115</v>
      </c>
      <c r="I18" s="328"/>
      <c r="J18" s="328"/>
      <c r="K18" s="329" t="s">
        <v>249</v>
      </c>
      <c r="L18" s="286" t="s">
        <v>250</v>
      </c>
      <c r="M18" s="330" t="str">
        <f t="shared" si="13"/>
        <v/>
      </c>
      <c r="N18" s="315"/>
      <c r="O18" s="315" t="s">
        <v>229</v>
      </c>
      <c r="P18" s="315" t="s">
        <v>251</v>
      </c>
      <c r="Q18" s="330" t="str">
        <f t="shared" si="14"/>
        <v>PosibleMenor</v>
      </c>
      <c r="R18" s="319" t="str">
        <f>IFERROR(VLOOKUP(Q18,[1]FORMULAS!$B$38:$C$62,2,FALSE),"")</f>
        <v>Riesgo moderado</v>
      </c>
      <c r="S18" s="319" t="s">
        <v>231</v>
      </c>
      <c r="T18" s="307" t="s">
        <v>252</v>
      </c>
      <c r="U18" s="307"/>
      <c r="V18" s="291" t="s">
        <v>45</v>
      </c>
      <c r="W18" s="292">
        <f t="shared" si="0"/>
        <v>15</v>
      </c>
      <c r="X18" s="291" t="s">
        <v>47</v>
      </c>
      <c r="Y18" s="292">
        <f t="shared" si="1"/>
        <v>15</v>
      </c>
      <c r="Z18" s="291" t="s">
        <v>49</v>
      </c>
      <c r="AA18" s="292">
        <f t="shared" si="2"/>
        <v>15</v>
      </c>
      <c r="AB18" s="291" t="s">
        <v>51</v>
      </c>
      <c r="AC18" s="292">
        <f t="shared" si="3"/>
        <v>15</v>
      </c>
      <c r="AD18" s="291" t="s">
        <v>54</v>
      </c>
      <c r="AE18" s="292">
        <f t="shared" si="4"/>
        <v>15</v>
      </c>
      <c r="AF18" s="291" t="s">
        <v>56</v>
      </c>
      <c r="AG18" s="292">
        <f t="shared" si="5"/>
        <v>15</v>
      </c>
      <c r="AH18" s="291" t="s">
        <v>58</v>
      </c>
      <c r="AI18" s="292">
        <f>IF(AH18="Completa",10,IF(AH18="incompleta",5,0))</f>
        <v>10</v>
      </c>
      <c r="AJ18" s="293">
        <f t="shared" si="6"/>
        <v>100</v>
      </c>
      <c r="AK18" s="293" t="str">
        <f>IF(AJ18&gt;=96,"Fuerte",IF(AJ18&gt;=86,"Moderado",IF(AJ18&gt;=1,"Débil","")))</f>
        <v>Fuerte</v>
      </c>
      <c r="AL18" s="294" t="s">
        <v>233</v>
      </c>
      <c r="AM18" s="293" t="str">
        <f>IF(AL18="Siempre se ejecuta","Fuerte",IF(AL18="Algunas veces","Moderado",IF(AL18="no se ejecuta","Débil","")))</f>
        <v>Fuerte</v>
      </c>
      <c r="AN18" s="293" t="str">
        <f>AK18&amp;AM18</f>
        <v>FuerteFuerte</v>
      </c>
      <c r="AO18" s="293" t="str">
        <f>IFERROR(VLOOKUP(AN18,[1]FORMULAS!$B$70:$D$78,3,FALSE),"")</f>
        <v>Fuerte</v>
      </c>
      <c r="AP18" s="293">
        <f>IF(AO18="fuerte",100,IF(AO18="Moderado",50,IF(AO18="débil",0,"")))</f>
        <v>100</v>
      </c>
      <c r="AQ18" s="331">
        <f>IFERROR(AVERAGE(AP18:AP20),0)</f>
        <v>100</v>
      </c>
      <c r="AR18" s="331" t="str">
        <f>IF(AQ18&gt;=100,"Fuerte",IF(AQ18&gt;=50,"Moderado",IF(AQ18&gt;=1,"Débil","")))</f>
        <v>Fuerte</v>
      </c>
      <c r="AS18" s="332" t="s">
        <v>234</v>
      </c>
      <c r="AT18" s="332" t="s">
        <v>234</v>
      </c>
      <c r="AU18" s="331" t="str">
        <f>+AR18&amp;AS18&amp;AT18</f>
        <v>FuerteDirectamenteDirectamente</v>
      </c>
      <c r="AV18" s="333">
        <f>IFERROR(VLOOKUP(AU18,[1]FORMULAS!$B$95:$D$102,2,FALSE),0)</f>
        <v>2</v>
      </c>
      <c r="AW18" s="333">
        <v>1</v>
      </c>
      <c r="AX18" s="326" t="s">
        <v>236</v>
      </c>
      <c r="AY18" s="326" t="s">
        <v>253</v>
      </c>
      <c r="AZ18" s="288" t="str">
        <f>AX18&amp;AY18</f>
        <v>Rara vezInsignificante</v>
      </c>
      <c r="BA18" s="334" t="str">
        <f>IFERROR(VLOOKUP(AZ18,[1]FORMULAS!$B$38:$C$62,2,FALSE),"")</f>
        <v>Riesgo bajo</v>
      </c>
      <c r="BB18" s="335" t="s">
        <v>254</v>
      </c>
      <c r="BC18" s="336"/>
      <c r="BD18" s="337"/>
      <c r="BE18" s="337"/>
      <c r="BF18" s="338"/>
      <c r="BG18" s="338"/>
      <c r="BH18" s="336" t="s">
        <v>255</v>
      </c>
      <c r="BI18" s="337" t="s">
        <v>243</v>
      </c>
      <c r="BJ18" s="337" t="s">
        <v>244</v>
      </c>
      <c r="BK18" s="338" t="s">
        <v>256</v>
      </c>
    </row>
    <row r="19" spans="2:63" s="301" customFormat="1" ht="153" customHeight="1" x14ac:dyDescent="0.25">
      <c r="B19" s="302"/>
      <c r="C19" s="302"/>
      <c r="D19" s="307"/>
      <c r="E19" s="325"/>
      <c r="F19" s="326"/>
      <c r="G19" s="326"/>
      <c r="H19" s="327"/>
      <c r="I19" s="328"/>
      <c r="J19" s="328"/>
      <c r="K19" s="329" t="s">
        <v>257</v>
      </c>
      <c r="L19" s="304"/>
      <c r="M19" s="330"/>
      <c r="N19" s="315"/>
      <c r="O19" s="315"/>
      <c r="P19" s="315"/>
      <c r="Q19" s="330"/>
      <c r="R19" s="319"/>
      <c r="S19" s="319"/>
      <c r="T19" s="307" t="s">
        <v>258</v>
      </c>
      <c r="U19" s="307"/>
      <c r="V19" s="291" t="s">
        <v>45</v>
      </c>
      <c r="W19" s="292">
        <f t="shared" si="0"/>
        <v>15</v>
      </c>
      <c r="X19" s="291" t="s">
        <v>47</v>
      </c>
      <c r="Y19" s="292">
        <f t="shared" si="1"/>
        <v>15</v>
      </c>
      <c r="Z19" s="291" t="s">
        <v>49</v>
      </c>
      <c r="AA19" s="292">
        <f t="shared" si="2"/>
        <v>15</v>
      </c>
      <c r="AB19" s="291" t="s">
        <v>51</v>
      </c>
      <c r="AC19" s="292">
        <f t="shared" si="3"/>
        <v>15</v>
      </c>
      <c r="AD19" s="291" t="s">
        <v>54</v>
      </c>
      <c r="AE19" s="292">
        <f t="shared" si="4"/>
        <v>15</v>
      </c>
      <c r="AF19" s="291" t="s">
        <v>56</v>
      </c>
      <c r="AG19" s="292">
        <f t="shared" si="5"/>
        <v>15</v>
      </c>
      <c r="AH19" s="291" t="s">
        <v>58</v>
      </c>
      <c r="AI19" s="292">
        <f>IF(AH19="Completa",10,IF(AH19="incompleta",5,0))</f>
        <v>10</v>
      </c>
      <c r="AJ19" s="293">
        <f t="shared" si="6"/>
        <v>100</v>
      </c>
      <c r="AK19" s="293" t="str">
        <f>IF(AJ19&gt;=96,"Fuerte",IF(AJ19&gt;=86,"Moderado",IF(AJ19&gt;=1,"Débil","")))</f>
        <v>Fuerte</v>
      </c>
      <c r="AL19" s="294" t="s">
        <v>233</v>
      </c>
      <c r="AM19" s="293" t="str">
        <f>IF(AL19="Siempre se ejecuta","Fuerte",IF(AL19="Algunas veces","Moderado",IF(AL19="no se ejecuta","Débil","")))</f>
        <v>Fuerte</v>
      </c>
      <c r="AN19" s="293" t="str">
        <f>AK19&amp;AM19</f>
        <v>FuerteFuerte</v>
      </c>
      <c r="AO19" s="293" t="str">
        <f>IFERROR(VLOOKUP(AN19,[1]FORMULAS!$B$70:$D$78,3,FALSE),"")</f>
        <v>Fuerte</v>
      </c>
      <c r="AP19" s="293">
        <f>IF(AO19="fuerte",100,IF(AO19="Moderado",50,IF(AO19="débil",0,"")))</f>
        <v>100</v>
      </c>
      <c r="AQ19" s="331"/>
      <c r="AR19" s="308"/>
      <c r="AS19" s="332"/>
      <c r="AT19" s="332"/>
      <c r="AU19" s="331"/>
      <c r="AV19" s="333"/>
      <c r="AW19" s="333"/>
      <c r="AX19" s="326"/>
      <c r="AY19" s="326"/>
      <c r="AZ19" s="288"/>
      <c r="BA19" s="334"/>
      <c r="BB19" s="335"/>
      <c r="BC19" s="339"/>
      <c r="BD19" s="340"/>
      <c r="BE19" s="340"/>
      <c r="BF19" s="341"/>
      <c r="BG19" s="341"/>
      <c r="BH19" s="339"/>
      <c r="BI19" s="340"/>
      <c r="BJ19" s="340"/>
      <c r="BK19" s="341"/>
    </row>
    <row r="20" spans="2:63" s="301" customFormat="1" ht="152.25" customHeight="1" x14ac:dyDescent="0.25">
      <c r="B20" s="315"/>
      <c r="C20" s="315"/>
      <c r="D20" s="307"/>
      <c r="E20" s="325"/>
      <c r="F20" s="326"/>
      <c r="G20" s="326"/>
      <c r="H20" s="327"/>
      <c r="I20" s="328"/>
      <c r="J20" s="328"/>
      <c r="K20" s="329" t="s">
        <v>259</v>
      </c>
      <c r="L20" s="317"/>
      <c r="M20" s="288"/>
      <c r="N20" s="326"/>
      <c r="O20" s="326"/>
      <c r="P20" s="326"/>
      <c r="Q20" s="288"/>
      <c r="R20" s="342"/>
      <c r="S20" s="342"/>
      <c r="T20" s="307" t="s">
        <v>151</v>
      </c>
      <c r="U20" s="307"/>
      <c r="V20" s="291" t="s">
        <v>45</v>
      </c>
      <c r="W20" s="292">
        <f t="shared" si="0"/>
        <v>15</v>
      </c>
      <c r="X20" s="291" t="s">
        <v>47</v>
      </c>
      <c r="Y20" s="292">
        <f t="shared" si="1"/>
        <v>15</v>
      </c>
      <c r="Z20" s="291" t="s">
        <v>49</v>
      </c>
      <c r="AA20" s="292">
        <f t="shared" si="2"/>
        <v>15</v>
      </c>
      <c r="AB20" s="291" t="s">
        <v>51</v>
      </c>
      <c r="AC20" s="292">
        <f t="shared" si="3"/>
        <v>15</v>
      </c>
      <c r="AD20" s="291" t="s">
        <v>54</v>
      </c>
      <c r="AE20" s="292">
        <f t="shared" si="4"/>
        <v>15</v>
      </c>
      <c r="AF20" s="291" t="s">
        <v>56</v>
      </c>
      <c r="AG20" s="292">
        <f t="shared" si="5"/>
        <v>15</v>
      </c>
      <c r="AH20" s="291" t="s">
        <v>58</v>
      </c>
      <c r="AI20" s="292">
        <f t="shared" ref="AI20" si="15">IF(AH20="Completa",10,IF(AH20="incompleta",5,0))</f>
        <v>10</v>
      </c>
      <c r="AJ20" s="293">
        <f t="shared" si="6"/>
        <v>100</v>
      </c>
      <c r="AK20" s="293" t="str">
        <f t="shared" ref="AK20" si="16">IF(AJ20&gt;=96,"Fuerte",IF(AJ20&gt;=86,"Moderado",IF(AJ20&gt;=1,"Débil","")))</f>
        <v>Fuerte</v>
      </c>
      <c r="AL20" s="294" t="s">
        <v>233</v>
      </c>
      <c r="AM20" s="293" t="str">
        <f t="shared" ref="AM20" si="17">IF(AL20="Siempre se ejecuta","Fuerte",IF(AL20="Algunas veces","Moderado",IF(AL20="no se ejecuta","Débil","")))</f>
        <v>Fuerte</v>
      </c>
      <c r="AN20" s="293" t="str">
        <f t="shared" ref="AN20" si="18">AK20&amp;AM20</f>
        <v>FuerteFuerte</v>
      </c>
      <c r="AO20" s="293" t="str">
        <f>IFERROR(VLOOKUP(AN20,[1]FORMULAS!$B$70:$D$78,3,FALSE),"")</f>
        <v>Fuerte</v>
      </c>
      <c r="AP20" s="293">
        <f t="shared" ref="AP20" si="19">IF(AO20="fuerte",100,IF(AO20="Moderado",50,IF(AO20="débil",0,"")))</f>
        <v>100</v>
      </c>
      <c r="AQ20" s="331"/>
      <c r="AR20" s="314"/>
      <c r="AS20" s="332"/>
      <c r="AT20" s="332"/>
      <c r="AU20" s="331"/>
      <c r="AV20" s="333"/>
      <c r="AW20" s="333"/>
      <c r="AX20" s="326"/>
      <c r="AY20" s="326"/>
      <c r="AZ20" s="288"/>
      <c r="BA20" s="334"/>
      <c r="BB20" s="335"/>
      <c r="BC20" s="343"/>
      <c r="BD20" s="344"/>
      <c r="BE20" s="344"/>
      <c r="BF20" s="345"/>
      <c r="BG20" s="345"/>
      <c r="BH20" s="343"/>
      <c r="BI20" s="344"/>
      <c r="BJ20" s="344"/>
      <c r="BK20" s="345"/>
    </row>
    <row r="21" spans="2:63" s="301" customFormat="1" ht="132.75" customHeight="1" x14ac:dyDescent="0.25">
      <c r="B21" s="284" t="s">
        <v>224</v>
      </c>
      <c r="C21" s="284">
        <v>3</v>
      </c>
      <c r="D21" s="286" t="s">
        <v>149</v>
      </c>
      <c r="E21" s="286" t="s">
        <v>150</v>
      </c>
      <c r="F21" s="284" t="s">
        <v>77</v>
      </c>
      <c r="G21" s="284" t="s">
        <v>260</v>
      </c>
      <c r="H21" s="285" t="s">
        <v>115</v>
      </c>
      <c r="I21" s="287"/>
      <c r="J21" s="287"/>
      <c r="K21" s="286" t="s">
        <v>114</v>
      </c>
      <c r="L21" s="286" t="s">
        <v>261</v>
      </c>
      <c r="M21" s="292" t="str">
        <f>IF(F21="gestion","impacto",IF(F21="corrupcion","impactocorrupcion",IF(F21="seguridad_de_la_informacion","impacto","")))</f>
        <v/>
      </c>
      <c r="N21" s="346" t="s">
        <v>236</v>
      </c>
      <c r="O21" s="284" t="s">
        <v>229</v>
      </c>
      <c r="P21" s="284" t="s">
        <v>74</v>
      </c>
      <c r="Q21" s="347" t="str">
        <f t="shared" ref="Q21" si="20">O21&amp;P21</f>
        <v>PosibleModerado</v>
      </c>
      <c r="R21" s="289" t="str">
        <f>IFERROR(VLOOKUP(Q21,[1]FORMULAS!$B$38:$C$62,2,FALSE),"")</f>
        <v>Riesgo alto</v>
      </c>
      <c r="S21" s="289" t="s">
        <v>231</v>
      </c>
      <c r="T21" s="307" t="s">
        <v>151</v>
      </c>
      <c r="U21" s="307"/>
      <c r="V21" s="284" t="s">
        <v>45</v>
      </c>
      <c r="W21" s="292">
        <f t="shared" si="0"/>
        <v>15</v>
      </c>
      <c r="X21" s="284" t="s">
        <v>47</v>
      </c>
      <c r="Y21" s="292">
        <f t="shared" si="1"/>
        <v>15</v>
      </c>
      <c r="Z21" s="284" t="s">
        <v>49</v>
      </c>
      <c r="AA21" s="292">
        <f t="shared" si="2"/>
        <v>15</v>
      </c>
      <c r="AB21" s="284" t="s">
        <v>51</v>
      </c>
      <c r="AC21" s="292">
        <f t="shared" si="3"/>
        <v>15</v>
      </c>
      <c r="AD21" s="284" t="s">
        <v>54</v>
      </c>
      <c r="AE21" s="292">
        <f t="shared" si="4"/>
        <v>15</v>
      </c>
      <c r="AF21" s="284" t="s">
        <v>56</v>
      </c>
      <c r="AG21" s="292">
        <f t="shared" si="5"/>
        <v>15</v>
      </c>
      <c r="AH21" s="284" t="s">
        <v>58</v>
      </c>
      <c r="AI21" s="292">
        <f>IF(AH21="Completa",10,IF(AH21="incompleta",5,0))</f>
        <v>10</v>
      </c>
      <c r="AJ21" s="295">
        <f t="shared" si="6"/>
        <v>100</v>
      </c>
      <c r="AK21" s="295" t="str">
        <f>IF(AJ21&gt;=96,"Fuerte",IF(AJ21&gt;=86,"Moderado",IF(AJ21&gt;=1,"Débil","")))</f>
        <v>Fuerte</v>
      </c>
      <c r="AL21" s="296" t="s">
        <v>233</v>
      </c>
      <c r="AM21" s="295" t="str">
        <f>IF(AL21="Siempre se ejecuta","Fuerte",IF(AL21="Algunas veces","Moderado",IF(AL21="no se ejecuta","Débil","")))</f>
        <v>Fuerte</v>
      </c>
      <c r="AN21" s="293" t="str">
        <f>AK21&amp;AM21</f>
        <v>FuerteFuerte</v>
      </c>
      <c r="AO21" s="295" t="str">
        <f>IFERROR(VLOOKUP(AN21,[1]FORMULAS!$B$70:$D$78,3,FALSE),"")</f>
        <v>Fuerte</v>
      </c>
      <c r="AP21" s="295">
        <f>IF(AO21="fuerte",100,IF(AO21="Moderado",50,IF(AO21="débil",0,"")))</f>
        <v>100</v>
      </c>
      <c r="AQ21" s="295">
        <f>IFERROR(AVERAGE(AP21),0)</f>
        <v>100</v>
      </c>
      <c r="AR21" s="295" t="str">
        <f>IF(AQ21&gt;=100,"Fuerte",IF(AQ21&gt;=50,"Moderado",IF(AQ21&gt;=1,"Débil","")))</f>
        <v>Fuerte</v>
      </c>
      <c r="AS21" s="296" t="s">
        <v>234</v>
      </c>
      <c r="AT21" s="296" t="s">
        <v>235</v>
      </c>
      <c r="AU21" s="348" t="str">
        <f>+AR21&amp;AS21&amp;AT21</f>
        <v>FuerteDirectamenteNo disminuye</v>
      </c>
      <c r="AV21" s="297">
        <f>IFERROR(VLOOKUP(AU21,[1]FORMULAS!$B$95:$D$102,2,FALSE),0)</f>
        <v>2</v>
      </c>
      <c r="AW21" s="297">
        <f>IFERROR(VLOOKUP(AU21,[1]FORMULAS!$B$95:$D$102,3,FALSE),0)</f>
        <v>0</v>
      </c>
      <c r="AX21" s="284" t="s">
        <v>236</v>
      </c>
      <c r="AY21" s="284" t="s">
        <v>74</v>
      </c>
      <c r="AZ21" s="347" t="str">
        <f>AX21&amp;AY21</f>
        <v>Rara vezModerado</v>
      </c>
      <c r="BA21" s="298" t="str">
        <f>IFERROR(VLOOKUP(AZ21,[1]FORMULAS!$B$38:$C$62,2,FALSE),"")</f>
        <v>Riesgo moderado</v>
      </c>
      <c r="BB21" s="337" t="s">
        <v>231</v>
      </c>
      <c r="BC21" s="336" t="s">
        <v>262</v>
      </c>
      <c r="BD21" s="337" t="s">
        <v>263</v>
      </c>
      <c r="BE21" s="337" t="s">
        <v>264</v>
      </c>
      <c r="BF21" s="338" t="s">
        <v>265</v>
      </c>
      <c r="BG21" s="338" t="s">
        <v>266</v>
      </c>
      <c r="BH21" s="336" t="s">
        <v>267</v>
      </c>
      <c r="BI21" s="336" t="s">
        <v>268</v>
      </c>
      <c r="BJ21" s="337" t="s">
        <v>269</v>
      </c>
      <c r="BK21" s="338" t="s">
        <v>270</v>
      </c>
    </row>
    <row r="22" spans="2:63" s="301" customFormat="1" ht="111.75" customHeight="1" x14ac:dyDescent="0.25">
      <c r="B22" s="315"/>
      <c r="C22" s="315"/>
      <c r="D22" s="317"/>
      <c r="E22" s="317"/>
      <c r="F22" s="315"/>
      <c r="G22" s="315"/>
      <c r="H22" s="316"/>
      <c r="I22" s="318"/>
      <c r="J22" s="318"/>
      <c r="K22" s="317"/>
      <c r="L22" s="317"/>
      <c r="M22" s="292" t="str">
        <f>IF(F22="gestion","impacto",IF(F22="corrupcion","impactocorrupcion",IF(F22="seguridad_de_la_informacion","impacto","")))</f>
        <v/>
      </c>
      <c r="N22" s="349"/>
      <c r="O22" s="315"/>
      <c r="P22" s="315"/>
      <c r="Q22" s="347"/>
      <c r="R22" s="319"/>
      <c r="S22" s="319"/>
      <c r="T22" s="307" t="s">
        <v>152</v>
      </c>
      <c r="U22" s="307"/>
      <c r="V22" s="315"/>
      <c r="W22" s="292">
        <f t="shared" si="0"/>
        <v>0</v>
      </c>
      <c r="X22" s="315"/>
      <c r="Y22" s="292">
        <f t="shared" si="1"/>
        <v>0</v>
      </c>
      <c r="Z22" s="315"/>
      <c r="AA22" s="292">
        <f t="shared" si="2"/>
        <v>0</v>
      </c>
      <c r="AB22" s="315"/>
      <c r="AC22" s="292">
        <f t="shared" si="3"/>
        <v>0</v>
      </c>
      <c r="AD22" s="315"/>
      <c r="AE22" s="292">
        <f t="shared" si="4"/>
        <v>0</v>
      </c>
      <c r="AF22" s="315"/>
      <c r="AG22" s="292">
        <f t="shared" si="5"/>
        <v>0</v>
      </c>
      <c r="AH22" s="315"/>
      <c r="AI22" s="292">
        <f t="shared" ref="AI22:AI23" si="21">IF(AH22="Completa",10,IF(AH22="incompleta",5,0))</f>
        <v>0</v>
      </c>
      <c r="AJ22" s="314"/>
      <c r="AK22" s="314"/>
      <c r="AL22" s="320"/>
      <c r="AM22" s="314"/>
      <c r="AN22" s="293" t="str">
        <f t="shared" ref="AN22:AN23" si="22">AK22&amp;AM22</f>
        <v/>
      </c>
      <c r="AO22" s="314"/>
      <c r="AP22" s="314"/>
      <c r="AQ22" s="314"/>
      <c r="AR22" s="314"/>
      <c r="AS22" s="320"/>
      <c r="AT22" s="320"/>
      <c r="AU22" s="348"/>
      <c r="AV22" s="321"/>
      <c r="AW22" s="321"/>
      <c r="AX22" s="315"/>
      <c r="AY22" s="315"/>
      <c r="AZ22" s="347"/>
      <c r="BA22" s="322"/>
      <c r="BB22" s="344"/>
      <c r="BC22" s="343"/>
      <c r="BD22" s="344"/>
      <c r="BE22" s="344"/>
      <c r="BF22" s="345"/>
      <c r="BG22" s="345"/>
      <c r="BH22" s="343"/>
      <c r="BI22" s="343"/>
      <c r="BJ22" s="344"/>
      <c r="BK22" s="345"/>
    </row>
    <row r="23" spans="2:63" s="301" customFormat="1" ht="140.25" customHeight="1" x14ac:dyDescent="0.25">
      <c r="B23" s="284" t="s">
        <v>224</v>
      </c>
      <c r="C23" s="284">
        <v>4</v>
      </c>
      <c r="D23" s="286" t="s">
        <v>271</v>
      </c>
      <c r="E23" s="286" t="s">
        <v>272</v>
      </c>
      <c r="F23" s="350" t="s">
        <v>273</v>
      </c>
      <c r="G23" s="350" t="s">
        <v>274</v>
      </c>
      <c r="H23" s="351" t="s">
        <v>275</v>
      </c>
      <c r="I23" s="352" t="s">
        <v>276</v>
      </c>
      <c r="J23" s="353" t="s">
        <v>277</v>
      </c>
      <c r="K23" s="329" t="s">
        <v>278</v>
      </c>
      <c r="L23" s="329" t="s">
        <v>279</v>
      </c>
      <c r="M23" s="292" t="str">
        <f>IF(F23="gestion","impacto",IF(F23="corrupcion","impactocorrupcion",IF(F23="seguridad_de_la_informacion","impacto","")))</f>
        <v>impacto</v>
      </c>
      <c r="N23" s="346" t="s">
        <v>236</v>
      </c>
      <c r="O23" s="284" t="s">
        <v>236</v>
      </c>
      <c r="P23" s="284" t="s">
        <v>74</v>
      </c>
      <c r="Q23" s="354" t="str">
        <f>O23&amp;P23</f>
        <v>Rara vezModerado</v>
      </c>
      <c r="R23" s="289" t="str">
        <f>IFERROR(VLOOKUP(Q23,[1]FORMULAS!$B$38:$C$62,2,FALSE),"")</f>
        <v>Riesgo moderado</v>
      </c>
      <c r="S23" s="289" t="s">
        <v>231</v>
      </c>
      <c r="T23" s="325" t="s">
        <v>280</v>
      </c>
      <c r="U23" s="325"/>
      <c r="V23" s="284" t="s">
        <v>45</v>
      </c>
      <c r="W23" s="292">
        <f t="shared" si="0"/>
        <v>15</v>
      </c>
      <c r="X23" s="284" t="s">
        <v>47</v>
      </c>
      <c r="Y23" s="292">
        <f t="shared" si="1"/>
        <v>15</v>
      </c>
      <c r="Z23" s="291" t="s">
        <v>49</v>
      </c>
      <c r="AA23" s="292">
        <f t="shared" si="2"/>
        <v>15</v>
      </c>
      <c r="AB23" s="291" t="s">
        <v>51</v>
      </c>
      <c r="AC23" s="292">
        <f t="shared" si="3"/>
        <v>15</v>
      </c>
      <c r="AD23" s="291" t="s">
        <v>54</v>
      </c>
      <c r="AE23" s="292">
        <f t="shared" si="4"/>
        <v>15</v>
      </c>
      <c r="AF23" s="291" t="s">
        <v>56</v>
      </c>
      <c r="AG23" s="292">
        <f t="shared" si="5"/>
        <v>15</v>
      </c>
      <c r="AH23" s="291" t="s">
        <v>58</v>
      </c>
      <c r="AI23" s="355">
        <f t="shared" si="21"/>
        <v>10</v>
      </c>
      <c r="AJ23" s="356">
        <f t="shared" si="6"/>
        <v>100</v>
      </c>
      <c r="AK23" s="356" t="str">
        <f t="shared" ref="AK23" si="23">IF(AJ23&gt;=96,"Fuerte",IF(AJ23&gt;=86,"Moderado",IF(AJ23&gt;=1,"Débil","")))</f>
        <v>Fuerte</v>
      </c>
      <c r="AL23" s="357" t="s">
        <v>233</v>
      </c>
      <c r="AM23" s="356" t="str">
        <f t="shared" ref="AM23" si="24">IF(AL23="Siempre se ejecuta","Fuerte",IF(AL23="Algunas veces","Moderado",IF(AL23="no se ejecuta","Débil","")))</f>
        <v>Fuerte</v>
      </c>
      <c r="AN23" s="356" t="str">
        <f t="shared" si="22"/>
        <v>FuerteFuerte</v>
      </c>
      <c r="AO23" s="356" t="str">
        <f>IFERROR(VLOOKUP(AN23,[1]FORMULAS!$B$70:$D$78,3,FALSE),"")</f>
        <v>Fuerte</v>
      </c>
      <c r="AP23" s="356">
        <f t="shared" ref="AP23" si="25">IF(AO23="fuerte",100,IF(AO23="Moderado",50,IF(AO23="débil",0,"")))</f>
        <v>100</v>
      </c>
      <c r="AQ23" s="295">
        <f>IFERROR(AVERAGE(AP23),0)</f>
        <v>100</v>
      </c>
      <c r="AR23" s="295" t="str">
        <f>IF(AQ23&gt;=100,"Fuerte",IF(AQ23&gt;=50,"Moderado",IF(AQ23&gt;=1,"Débil","")))</f>
        <v>Fuerte</v>
      </c>
      <c r="AS23" s="296" t="s">
        <v>234</v>
      </c>
      <c r="AT23" s="296" t="s">
        <v>281</v>
      </c>
      <c r="AU23" s="358"/>
      <c r="AV23" s="297">
        <v>0</v>
      </c>
      <c r="AW23" s="297">
        <v>2</v>
      </c>
      <c r="AX23" s="284" t="s">
        <v>236</v>
      </c>
      <c r="AY23" s="284" t="s">
        <v>253</v>
      </c>
      <c r="AZ23" s="347" t="str">
        <f>AX23&amp;AY23</f>
        <v>Rara vezInsignificante</v>
      </c>
      <c r="BA23" s="334" t="str">
        <f>IFERROR(VLOOKUP(AZ23,[1]FORMULAS!$B$38:$C$62,2,FALSE),"")</f>
        <v>Riesgo bajo</v>
      </c>
      <c r="BB23" s="337" t="s">
        <v>254</v>
      </c>
      <c r="BC23" s="337"/>
      <c r="BD23" s="337"/>
      <c r="BE23" s="337"/>
      <c r="BF23" s="336"/>
      <c r="BG23" s="338"/>
      <c r="BH23" s="336"/>
      <c r="BI23" s="337"/>
      <c r="BJ23" s="337"/>
      <c r="BK23" s="338"/>
    </row>
    <row r="24" spans="2:63" s="301" customFormat="1" ht="210" customHeight="1" x14ac:dyDescent="0.25">
      <c r="B24" s="315"/>
      <c r="C24" s="315"/>
      <c r="D24" s="317"/>
      <c r="E24" s="317"/>
      <c r="F24" s="350" t="s">
        <v>273</v>
      </c>
      <c r="G24" s="350" t="s">
        <v>282</v>
      </c>
      <c r="H24" s="350" t="s">
        <v>283</v>
      </c>
      <c r="I24" s="353" t="s">
        <v>284</v>
      </c>
      <c r="J24" s="353" t="s">
        <v>285</v>
      </c>
      <c r="K24" s="329" t="s">
        <v>286</v>
      </c>
      <c r="L24" s="329" t="s">
        <v>287</v>
      </c>
      <c r="M24" s="292" t="str">
        <f>IF(F24="gestion","impacto",IF(F24="corrupcion","impactocorrupcion",IF(F24="seguridad_de_la_informacion","impacto","")))</f>
        <v>impacto</v>
      </c>
      <c r="N24" s="349"/>
      <c r="O24" s="315"/>
      <c r="P24" s="315"/>
      <c r="Q24" s="330"/>
      <c r="R24" s="319"/>
      <c r="S24" s="319"/>
      <c r="T24" s="325" t="s">
        <v>288</v>
      </c>
      <c r="U24" s="325"/>
      <c r="V24" s="315"/>
      <c r="W24" s="292">
        <f t="shared" si="0"/>
        <v>0</v>
      </c>
      <c r="X24" s="315"/>
      <c r="Y24" s="292">
        <f t="shared" si="1"/>
        <v>0</v>
      </c>
      <c r="Z24" s="291" t="s">
        <v>49</v>
      </c>
      <c r="AA24" s="292">
        <f t="shared" si="2"/>
        <v>15</v>
      </c>
      <c r="AB24" s="291" t="s">
        <v>51</v>
      </c>
      <c r="AC24" s="292">
        <f t="shared" si="3"/>
        <v>15</v>
      </c>
      <c r="AD24" s="291" t="s">
        <v>54</v>
      </c>
      <c r="AE24" s="292">
        <f t="shared" si="4"/>
        <v>15</v>
      </c>
      <c r="AF24" s="291" t="s">
        <v>56</v>
      </c>
      <c r="AG24" s="292">
        <f t="shared" si="5"/>
        <v>15</v>
      </c>
      <c r="AH24" s="291" t="s">
        <v>58</v>
      </c>
      <c r="AI24" s="292">
        <f>IF(AH24="Completa",10,IF(AH24="incompleta",5,0))</f>
        <v>10</v>
      </c>
      <c r="AJ24" s="293">
        <f t="shared" si="6"/>
        <v>70</v>
      </c>
      <c r="AK24" s="293" t="str">
        <f>IF(AJ24&gt;=96,"Fuerte",IF(AJ24&gt;=86,"Moderado",IF(AJ24&gt;=1,"Débil","")))</f>
        <v>Débil</v>
      </c>
      <c r="AL24" s="294" t="s">
        <v>233</v>
      </c>
      <c r="AM24" s="293" t="str">
        <f>IF(AL24="Siempre se ejecuta","Fuerte",IF(AL24="Algunas veces","Moderado",IF(AL24="no se ejecuta","Débil","")))</f>
        <v>Fuerte</v>
      </c>
      <c r="AN24" s="293" t="str">
        <f>AK24&amp;AM24</f>
        <v>DébilFuerte</v>
      </c>
      <c r="AO24" s="293" t="str">
        <f>IFERROR(VLOOKUP(AN24,[1]FORMULAS!$B$70:$D$78,3,FALSE),"")</f>
        <v>Débil</v>
      </c>
      <c r="AP24" s="293">
        <f>IF(AO24="fuerte",100,IF(AO24="Moderado",50,IF(AO24="débil",0,"")))</f>
        <v>0</v>
      </c>
      <c r="AQ24" s="314"/>
      <c r="AR24" s="314"/>
      <c r="AS24" s="320"/>
      <c r="AT24" s="320"/>
      <c r="AU24" s="348" t="str">
        <f>+AR24&amp;AS24&amp;AT24</f>
        <v/>
      </c>
      <c r="AV24" s="321"/>
      <c r="AW24" s="321"/>
      <c r="AX24" s="315"/>
      <c r="AY24" s="315"/>
      <c r="AZ24" s="347" t="str">
        <f>AX24&amp;AY24</f>
        <v/>
      </c>
      <c r="BA24" s="334"/>
      <c r="BB24" s="344"/>
      <c r="BC24" s="344"/>
      <c r="BD24" s="344"/>
      <c r="BE24" s="344"/>
      <c r="BF24" s="343"/>
      <c r="BG24" s="345"/>
      <c r="BH24" s="343"/>
      <c r="BI24" s="344"/>
      <c r="BJ24" s="344"/>
      <c r="BK24" s="345"/>
    </row>
    <row r="25" spans="2:63" s="268" customFormat="1" x14ac:dyDescent="0.25">
      <c r="B25" s="359"/>
      <c r="C25" s="359"/>
      <c r="D25" s="360"/>
      <c r="E25" s="360"/>
      <c r="F25" s="359"/>
      <c r="G25" s="359"/>
      <c r="H25" s="360"/>
      <c r="I25" s="360"/>
      <c r="J25" s="360"/>
      <c r="K25" s="359"/>
      <c r="L25" s="359"/>
      <c r="M25" s="359"/>
      <c r="N25" s="359"/>
      <c r="O25" s="359"/>
      <c r="P25" s="359"/>
      <c r="Q25" s="359"/>
      <c r="R25" s="269"/>
      <c r="S25" s="269"/>
      <c r="T25" s="360"/>
      <c r="U25" s="360"/>
      <c r="V25" s="359"/>
      <c r="W25" s="359"/>
      <c r="X25" s="359"/>
      <c r="Y25" s="359"/>
      <c r="Z25" s="359"/>
      <c r="AA25" s="359"/>
      <c r="AB25" s="359"/>
      <c r="AC25" s="359"/>
      <c r="AD25" s="359"/>
      <c r="AE25" s="359"/>
      <c r="AF25" s="359"/>
      <c r="AG25" s="359"/>
      <c r="AH25" s="359"/>
      <c r="AI25" s="359"/>
      <c r="AJ25" s="361"/>
      <c r="AK25" s="361"/>
      <c r="AL25" s="361"/>
      <c r="AM25" s="361"/>
      <c r="AN25" s="361"/>
      <c r="AO25" s="361"/>
      <c r="AP25" s="361"/>
      <c r="AQ25" s="361"/>
      <c r="AR25" s="361"/>
      <c r="AS25" s="361"/>
      <c r="AT25" s="361"/>
      <c r="AU25" s="361"/>
      <c r="AV25" s="361"/>
      <c r="AW25" s="361"/>
      <c r="AX25" s="359"/>
      <c r="AY25" s="359"/>
      <c r="AZ25" s="269"/>
      <c r="BA25" s="269"/>
      <c r="BB25" s="269"/>
      <c r="BC25" s="269"/>
      <c r="BD25" s="269"/>
      <c r="BE25" s="269"/>
      <c r="BF25" s="362"/>
      <c r="BG25" s="362"/>
      <c r="BH25" s="362"/>
    </row>
    <row r="26" spans="2:63" s="268" customFormat="1" x14ac:dyDescent="0.25">
      <c r="B26" s="359"/>
      <c r="C26" s="359"/>
      <c r="D26" s="360"/>
      <c r="E26" s="360"/>
      <c r="F26" s="359"/>
      <c r="G26" s="359"/>
      <c r="H26" s="360"/>
      <c r="I26" s="360"/>
      <c r="J26" s="360"/>
      <c r="K26" s="359"/>
      <c r="L26" s="359"/>
      <c r="M26" s="359"/>
      <c r="N26" s="359"/>
      <c r="O26" s="359"/>
      <c r="P26" s="359"/>
      <c r="Q26" s="359"/>
      <c r="R26" s="269"/>
      <c r="S26" s="269"/>
      <c r="T26" s="360"/>
      <c r="U26" s="360"/>
      <c r="V26" s="359"/>
      <c r="W26" s="359"/>
      <c r="X26" s="359"/>
      <c r="Y26" s="359"/>
      <c r="Z26" s="359"/>
      <c r="AA26" s="359"/>
      <c r="AB26" s="359"/>
      <c r="AC26" s="359"/>
      <c r="AD26" s="359"/>
      <c r="AE26" s="359"/>
      <c r="AF26" s="359"/>
      <c r="AG26" s="359"/>
      <c r="AH26" s="359"/>
      <c r="AI26" s="359"/>
      <c r="AJ26" s="361"/>
      <c r="AK26" s="361"/>
      <c r="AL26" s="361"/>
      <c r="AM26" s="361"/>
      <c r="AN26" s="361"/>
      <c r="AO26" s="361"/>
      <c r="AP26" s="361"/>
      <c r="AQ26" s="361"/>
      <c r="AR26" s="361"/>
      <c r="AS26" s="361"/>
      <c r="AT26" s="361"/>
      <c r="AU26" s="361"/>
      <c r="AV26" s="361"/>
      <c r="AW26" s="361"/>
      <c r="AX26" s="359"/>
      <c r="AY26" s="359"/>
      <c r="AZ26" s="269"/>
      <c r="BA26" s="269"/>
      <c r="BB26" s="269"/>
      <c r="BC26" s="269"/>
      <c r="BD26" s="269"/>
      <c r="BE26" s="269"/>
      <c r="BF26" s="362"/>
      <c r="BG26" s="362"/>
      <c r="BH26" s="362"/>
    </row>
    <row r="27" spans="2:63" s="268" customFormat="1" x14ac:dyDescent="0.25">
      <c r="D27" s="360"/>
      <c r="E27" s="360"/>
      <c r="F27" s="359"/>
      <c r="G27" s="359"/>
      <c r="H27" s="360"/>
      <c r="I27" s="360"/>
      <c r="J27" s="360"/>
      <c r="K27" s="359"/>
      <c r="L27" s="359"/>
      <c r="M27" s="359"/>
      <c r="N27" s="359"/>
      <c r="O27" s="359"/>
      <c r="P27" s="359"/>
      <c r="Q27" s="359"/>
      <c r="R27" s="269"/>
      <c r="S27" s="269"/>
      <c r="T27" s="360"/>
      <c r="U27" s="360"/>
      <c r="V27" s="359"/>
      <c r="W27" s="359"/>
      <c r="X27" s="359"/>
      <c r="Y27" s="359"/>
      <c r="Z27" s="359"/>
      <c r="AA27" s="359"/>
      <c r="AB27" s="359"/>
      <c r="AC27" s="359"/>
      <c r="AD27" s="359"/>
      <c r="AE27" s="359"/>
      <c r="AF27" s="359"/>
      <c r="AG27" s="359"/>
      <c r="AH27" s="359"/>
      <c r="AI27" s="359"/>
      <c r="AJ27" s="361"/>
      <c r="AK27" s="361"/>
      <c r="AL27" s="361"/>
      <c r="AM27" s="361"/>
      <c r="AN27" s="361"/>
      <c r="AO27" s="361"/>
      <c r="AP27" s="361"/>
      <c r="AQ27" s="361"/>
      <c r="AR27" s="361"/>
      <c r="AS27" s="361"/>
      <c r="AT27" s="361"/>
      <c r="AU27" s="361"/>
      <c r="AV27" s="361"/>
      <c r="AW27" s="361"/>
      <c r="AX27" s="359"/>
      <c r="AY27" s="359"/>
      <c r="AZ27" s="269"/>
      <c r="BA27" s="269"/>
      <c r="BB27" s="269"/>
      <c r="BC27" s="269"/>
      <c r="BD27" s="269"/>
      <c r="BE27" s="269"/>
      <c r="BF27" s="362"/>
      <c r="BG27" s="362"/>
      <c r="BH27" s="362"/>
    </row>
    <row r="28" spans="2:63" s="268" customFormat="1" x14ac:dyDescent="0.25">
      <c r="D28" s="360"/>
      <c r="E28" s="360"/>
      <c r="F28" s="359"/>
      <c r="G28" s="359"/>
      <c r="H28" s="360"/>
      <c r="I28" s="360"/>
      <c r="J28" s="360"/>
      <c r="K28" s="359"/>
      <c r="L28" s="359"/>
      <c r="M28" s="359"/>
      <c r="N28" s="359"/>
      <c r="O28" s="359"/>
      <c r="P28" s="359"/>
      <c r="Q28" s="359"/>
      <c r="R28" s="269"/>
      <c r="S28" s="269"/>
      <c r="T28" s="360"/>
      <c r="U28" s="360"/>
      <c r="V28" s="359"/>
      <c r="W28" s="359"/>
      <c r="X28" s="359"/>
      <c r="Y28" s="359"/>
      <c r="Z28" s="359"/>
      <c r="AA28" s="359"/>
      <c r="AB28" s="359"/>
      <c r="AC28" s="359"/>
      <c r="AD28" s="359"/>
      <c r="AE28" s="359"/>
      <c r="AF28" s="359"/>
      <c r="AG28" s="359"/>
      <c r="AH28" s="359"/>
      <c r="AI28" s="359"/>
      <c r="AJ28" s="361"/>
      <c r="AK28" s="361"/>
      <c r="AL28" s="361"/>
      <c r="AN28" s="361"/>
      <c r="AQ28" s="361"/>
      <c r="AR28" s="361"/>
      <c r="AS28" s="361"/>
      <c r="AT28" s="361"/>
      <c r="AU28" s="361"/>
      <c r="AV28" s="361"/>
      <c r="AW28" s="361"/>
      <c r="AX28" s="359"/>
      <c r="AY28" s="359"/>
      <c r="AZ28" s="269"/>
      <c r="BA28" s="269"/>
      <c r="BB28" s="269"/>
      <c r="BC28" s="269"/>
      <c r="BD28" s="269"/>
      <c r="BE28" s="269"/>
      <c r="BF28" s="362"/>
      <c r="BG28" s="362"/>
      <c r="BH28" s="362"/>
    </row>
    <row r="29" spans="2:63" x14ac:dyDescent="0.25">
      <c r="AS29" s="361"/>
    </row>
    <row r="30" spans="2:63" x14ac:dyDescent="0.25">
      <c r="E30" s="363"/>
      <c r="H30" s="363"/>
      <c r="I30" s="363"/>
      <c r="J30" s="363"/>
      <c r="AS30" s="361"/>
    </row>
    <row r="31" spans="2:63" x14ac:dyDescent="0.25">
      <c r="E31" s="363"/>
      <c r="H31" s="363"/>
      <c r="I31" s="363"/>
      <c r="J31" s="363"/>
    </row>
    <row r="32" spans="2:63" x14ac:dyDescent="0.25">
      <c r="E32" s="363"/>
      <c r="H32" s="363"/>
      <c r="I32" s="363"/>
      <c r="J32" s="363"/>
    </row>
    <row r="33" spans="5:10" x14ac:dyDescent="0.25">
      <c r="E33" s="363"/>
      <c r="H33" s="363"/>
      <c r="I33" s="363"/>
      <c r="J33" s="363"/>
    </row>
    <row r="34" spans="5:10" x14ac:dyDescent="0.25">
      <c r="E34" s="363"/>
      <c r="H34" s="363"/>
      <c r="I34" s="363"/>
      <c r="J34" s="363"/>
    </row>
    <row r="35" spans="5:10" x14ac:dyDescent="0.25">
      <c r="E35" s="363"/>
      <c r="H35" s="363"/>
      <c r="I35" s="363"/>
      <c r="J35" s="363"/>
    </row>
    <row r="36" spans="5:10" x14ac:dyDescent="0.25">
      <c r="E36" s="363"/>
      <c r="H36" s="363"/>
      <c r="I36" s="363"/>
      <c r="J36" s="363"/>
    </row>
    <row r="37" spans="5:10" x14ac:dyDescent="0.25">
      <c r="E37" s="363"/>
      <c r="H37" s="363"/>
      <c r="I37" s="363"/>
      <c r="J37" s="363"/>
    </row>
    <row r="38" spans="5:10" x14ac:dyDescent="0.25">
      <c r="E38" s="363"/>
      <c r="H38" s="363"/>
      <c r="I38" s="363"/>
      <c r="J38" s="363"/>
    </row>
    <row r="39" spans="5:10" x14ac:dyDescent="0.25">
      <c r="E39" s="363"/>
      <c r="H39" s="363"/>
      <c r="I39" s="363"/>
      <c r="J39" s="363"/>
    </row>
    <row r="40" spans="5:10" x14ac:dyDescent="0.25">
      <c r="E40" s="363"/>
      <c r="H40" s="363"/>
      <c r="I40" s="363"/>
      <c r="J40" s="363"/>
    </row>
    <row r="41" spans="5:10" x14ac:dyDescent="0.25">
      <c r="E41" s="363"/>
      <c r="H41" s="363"/>
      <c r="I41" s="363"/>
      <c r="J41" s="363"/>
    </row>
    <row r="42" spans="5:10" x14ac:dyDescent="0.25">
      <c r="E42" s="363"/>
      <c r="H42" s="363"/>
      <c r="I42" s="363"/>
      <c r="J42" s="363"/>
    </row>
    <row r="43" spans="5:10" x14ac:dyDescent="0.25">
      <c r="E43" s="363"/>
      <c r="H43" s="363"/>
      <c r="I43" s="363"/>
      <c r="J43" s="363"/>
    </row>
    <row r="44" spans="5:10" x14ac:dyDescent="0.25">
      <c r="E44" s="363"/>
      <c r="H44" s="363"/>
      <c r="I44" s="363"/>
      <c r="J44" s="363"/>
    </row>
    <row r="45" spans="5:10" x14ac:dyDescent="0.25">
      <c r="E45" s="363"/>
      <c r="H45" s="363"/>
      <c r="I45" s="363"/>
      <c r="J45" s="363"/>
    </row>
    <row r="46" spans="5:10" x14ac:dyDescent="0.25">
      <c r="E46" s="363"/>
      <c r="H46" s="363"/>
      <c r="I46" s="363"/>
      <c r="J46" s="363"/>
    </row>
    <row r="47" spans="5:10" x14ac:dyDescent="0.25">
      <c r="E47" s="363"/>
      <c r="H47" s="363"/>
      <c r="I47" s="363"/>
      <c r="J47" s="363"/>
    </row>
    <row r="48" spans="5:10" x14ac:dyDescent="0.25">
      <c r="E48" s="363"/>
      <c r="H48" s="363"/>
      <c r="I48" s="363"/>
      <c r="J48" s="363"/>
    </row>
    <row r="49" spans="5:10" x14ac:dyDescent="0.25">
      <c r="E49" s="363"/>
      <c r="H49" s="363"/>
      <c r="I49" s="363"/>
      <c r="J49" s="363"/>
    </row>
  </sheetData>
  <sheetProtection selectLockedCells="1"/>
  <mergeCells count="235">
    <mergeCell ref="BK23:BK24"/>
    <mergeCell ref="T24:U24"/>
    <mergeCell ref="BE23:BE24"/>
    <mergeCell ref="BF23:BF24"/>
    <mergeCell ref="BG23:BG24"/>
    <mergeCell ref="BH23:BH24"/>
    <mergeCell ref="BI23:BI24"/>
    <mergeCell ref="BJ23:BJ24"/>
    <mergeCell ref="AX23:AX24"/>
    <mergeCell ref="AY23:AY24"/>
    <mergeCell ref="BA23:BA24"/>
    <mergeCell ref="BB23:BB24"/>
    <mergeCell ref="BC23:BC24"/>
    <mergeCell ref="BD23:BD24"/>
    <mergeCell ref="AQ23:AQ24"/>
    <mergeCell ref="AR23:AR24"/>
    <mergeCell ref="AS23:AS24"/>
    <mergeCell ref="AT23:AT24"/>
    <mergeCell ref="AV23:AV24"/>
    <mergeCell ref="AW23:AW24"/>
    <mergeCell ref="Q23:Q24"/>
    <mergeCell ref="R23:R24"/>
    <mergeCell ref="S23:S24"/>
    <mergeCell ref="T23:U23"/>
    <mergeCell ref="V23:V24"/>
    <mergeCell ref="X23:X24"/>
    <mergeCell ref="BJ21:BJ22"/>
    <mergeCell ref="BK21:BK22"/>
    <mergeCell ref="T22:U22"/>
    <mergeCell ref="B23:B24"/>
    <mergeCell ref="C23:C24"/>
    <mergeCell ref="D23:D24"/>
    <mergeCell ref="E23:E24"/>
    <mergeCell ref="N23:N24"/>
    <mergeCell ref="O23:O24"/>
    <mergeCell ref="P23:P24"/>
    <mergeCell ref="BD21:BD22"/>
    <mergeCell ref="BE21:BE22"/>
    <mergeCell ref="BF21:BF22"/>
    <mergeCell ref="BG21:BG22"/>
    <mergeCell ref="BH21:BH22"/>
    <mergeCell ref="BI21:BI22"/>
    <mergeCell ref="AW21:AW22"/>
    <mergeCell ref="AX21:AX22"/>
    <mergeCell ref="AY21:AY22"/>
    <mergeCell ref="BA21:BA22"/>
    <mergeCell ref="BB21:BB22"/>
    <mergeCell ref="BC21:BC22"/>
    <mergeCell ref="AP21:AP22"/>
    <mergeCell ref="AQ21:AQ22"/>
    <mergeCell ref="AR21:AR22"/>
    <mergeCell ref="AS21:AS22"/>
    <mergeCell ref="AT21:AT22"/>
    <mergeCell ref="AV21:AV22"/>
    <mergeCell ref="AH21:AH22"/>
    <mergeCell ref="AJ21:AJ22"/>
    <mergeCell ref="AK21:AK22"/>
    <mergeCell ref="AL21:AL22"/>
    <mergeCell ref="AM21:AM22"/>
    <mergeCell ref="AO21:AO22"/>
    <mergeCell ref="V21:V22"/>
    <mergeCell ref="X21:X22"/>
    <mergeCell ref="Z21:Z22"/>
    <mergeCell ref="AB21:AB22"/>
    <mergeCell ref="AD21:AD22"/>
    <mergeCell ref="AF21:AF22"/>
    <mergeCell ref="N21:N22"/>
    <mergeCell ref="O21:O22"/>
    <mergeCell ref="P21:P22"/>
    <mergeCell ref="R21:R22"/>
    <mergeCell ref="S21:S22"/>
    <mergeCell ref="T21:U21"/>
    <mergeCell ref="G21:G22"/>
    <mergeCell ref="H21:H22"/>
    <mergeCell ref="I21:I22"/>
    <mergeCell ref="J21:J22"/>
    <mergeCell ref="K21:K22"/>
    <mergeCell ref="L21:L22"/>
    <mergeCell ref="BI18:BI20"/>
    <mergeCell ref="BJ18:BJ20"/>
    <mergeCell ref="BK18:BK20"/>
    <mergeCell ref="T19:U19"/>
    <mergeCell ref="T20:U20"/>
    <mergeCell ref="B21:B22"/>
    <mergeCell ref="C21:C22"/>
    <mergeCell ref="D21:D22"/>
    <mergeCell ref="E21:E22"/>
    <mergeCell ref="F21:F22"/>
    <mergeCell ref="BC18:BC20"/>
    <mergeCell ref="BD18:BD20"/>
    <mergeCell ref="BE18:BE20"/>
    <mergeCell ref="BF18:BF20"/>
    <mergeCell ref="BG18:BG20"/>
    <mergeCell ref="BH18:BH20"/>
    <mergeCell ref="AW18:AW20"/>
    <mergeCell ref="AX18:AX20"/>
    <mergeCell ref="AY18:AY20"/>
    <mergeCell ref="AZ18:AZ20"/>
    <mergeCell ref="BA18:BA20"/>
    <mergeCell ref="BB18:BB20"/>
    <mergeCell ref="AQ18:AQ20"/>
    <mergeCell ref="AR18:AR20"/>
    <mergeCell ref="AS18:AS20"/>
    <mergeCell ref="AT18:AT20"/>
    <mergeCell ref="AU18:AU20"/>
    <mergeCell ref="AV18:AV20"/>
    <mergeCell ref="O18:O20"/>
    <mergeCell ref="P18:P20"/>
    <mergeCell ref="Q18:Q20"/>
    <mergeCell ref="R18:R20"/>
    <mergeCell ref="S18:S20"/>
    <mergeCell ref="T18:U18"/>
    <mergeCell ref="H18:H20"/>
    <mergeCell ref="I18:I20"/>
    <mergeCell ref="J18:J20"/>
    <mergeCell ref="L18:L20"/>
    <mergeCell ref="M18:M20"/>
    <mergeCell ref="N18:N20"/>
    <mergeCell ref="B18:B20"/>
    <mergeCell ref="C18:C20"/>
    <mergeCell ref="D18:D20"/>
    <mergeCell ref="E18:E20"/>
    <mergeCell ref="F18:F20"/>
    <mergeCell ref="G18:G20"/>
    <mergeCell ref="BI11:BI17"/>
    <mergeCell ref="BJ11:BJ17"/>
    <mergeCell ref="BK11:BK17"/>
    <mergeCell ref="T12:U12"/>
    <mergeCell ref="K13:K14"/>
    <mergeCell ref="T13:U13"/>
    <mergeCell ref="T14:U14"/>
    <mergeCell ref="K15:K17"/>
    <mergeCell ref="M15:M16"/>
    <mergeCell ref="Q15:Q16"/>
    <mergeCell ref="BC11:BC17"/>
    <mergeCell ref="BD11:BD17"/>
    <mergeCell ref="BE11:BE17"/>
    <mergeCell ref="BF11:BF17"/>
    <mergeCell ref="BG11:BG17"/>
    <mergeCell ref="BH11:BH17"/>
    <mergeCell ref="AW11:AW17"/>
    <mergeCell ref="AX11:AX17"/>
    <mergeCell ref="AY11:AY17"/>
    <mergeCell ref="AZ11:AZ14"/>
    <mergeCell ref="BA11:BA17"/>
    <mergeCell ref="BB11:BB17"/>
    <mergeCell ref="AZ15:AZ16"/>
    <mergeCell ref="AQ11:AQ17"/>
    <mergeCell ref="AR11:AR17"/>
    <mergeCell ref="AS11:AS17"/>
    <mergeCell ref="AT11:AT17"/>
    <mergeCell ref="AU11:AU14"/>
    <mergeCell ref="AV11:AV17"/>
    <mergeCell ref="AU15:AU16"/>
    <mergeCell ref="O11:O17"/>
    <mergeCell ref="P11:P17"/>
    <mergeCell ref="Q11:Q14"/>
    <mergeCell ref="R11:R17"/>
    <mergeCell ref="S11:S17"/>
    <mergeCell ref="T11:U11"/>
    <mergeCell ref="T15:U15"/>
    <mergeCell ref="T16:U16"/>
    <mergeCell ref="T17:U17"/>
    <mergeCell ref="I11:I17"/>
    <mergeCell ref="J11:J17"/>
    <mergeCell ref="K11:K12"/>
    <mergeCell ref="L11:L17"/>
    <mergeCell ref="M11:M14"/>
    <mergeCell ref="N11:N17"/>
    <mergeCell ref="BI9:BI10"/>
    <mergeCell ref="BJ9:BJ10"/>
    <mergeCell ref="BK9:BK10"/>
    <mergeCell ref="B11:B17"/>
    <mergeCell ref="C11:C17"/>
    <mergeCell ref="D11:D17"/>
    <mergeCell ref="E11:E17"/>
    <mergeCell ref="F11:F17"/>
    <mergeCell ref="G11:G17"/>
    <mergeCell ref="H11:H17"/>
    <mergeCell ref="BC9:BC10"/>
    <mergeCell ref="BD9:BD10"/>
    <mergeCell ref="BE9:BE10"/>
    <mergeCell ref="BF9:BF10"/>
    <mergeCell ref="BG9:BG10"/>
    <mergeCell ref="BH9:BH10"/>
    <mergeCell ref="AT9:AT10"/>
    <mergeCell ref="AV9:AW9"/>
    <mergeCell ref="AX9:AX10"/>
    <mergeCell ref="AY9:AY10"/>
    <mergeCell ref="AZ9:AZ10"/>
    <mergeCell ref="BA9:BA10"/>
    <mergeCell ref="AJ9:AJ10"/>
    <mergeCell ref="AK9:AK10"/>
    <mergeCell ref="AL9:AM10"/>
    <mergeCell ref="AO9:AP10"/>
    <mergeCell ref="AQ9:AR10"/>
    <mergeCell ref="AS9:AS10"/>
    <mergeCell ref="BC8:BG8"/>
    <mergeCell ref="BH8:BK8"/>
    <mergeCell ref="N9:N10"/>
    <mergeCell ref="O9:O10"/>
    <mergeCell ref="P9:P10"/>
    <mergeCell ref="R9:R10"/>
    <mergeCell ref="T9:U10"/>
    <mergeCell ref="V9:V10"/>
    <mergeCell ref="X9:X10"/>
    <mergeCell ref="Z9:Z10"/>
    <mergeCell ref="O8:P8"/>
    <mergeCell ref="Q8:Q10"/>
    <mergeCell ref="S8:S10"/>
    <mergeCell ref="T8:AW8"/>
    <mergeCell ref="AX8:BA8"/>
    <mergeCell ref="BB8:BB10"/>
    <mergeCell ref="AB9:AB10"/>
    <mergeCell ref="AD9:AD10"/>
    <mergeCell ref="AF9:AF10"/>
    <mergeCell ref="AH9:AH10"/>
    <mergeCell ref="H8:H10"/>
    <mergeCell ref="I8:I10"/>
    <mergeCell ref="J8:J10"/>
    <mergeCell ref="K8:K10"/>
    <mergeCell ref="L8:L10"/>
    <mergeCell ref="M8:M10"/>
    <mergeCell ref="B8:B10"/>
    <mergeCell ref="C8:C10"/>
    <mergeCell ref="D8:D10"/>
    <mergeCell ref="E8:E10"/>
    <mergeCell ref="F8:F10"/>
    <mergeCell ref="G8:G10"/>
    <mergeCell ref="B2:U2"/>
    <mergeCell ref="V2:AR2"/>
    <mergeCell ref="AS2:BK2"/>
    <mergeCell ref="B3:U4"/>
    <mergeCell ref="V3:AR4"/>
    <mergeCell ref="AS3:BK4"/>
  </mergeCells>
  <conditionalFormatting sqref="R11 BF25:BG28 BC25:BC28 R18 R20 BA20 BC21 BF21 BF23 BC23">
    <cfRule type="containsText" dxfId="78" priority="76" operator="containsText" text="RIESGO EXTREMO">
      <formula>NOT(ISERROR(SEARCH("RIESGO EXTREMO",R11)))</formula>
    </cfRule>
    <cfRule type="containsText" dxfId="77" priority="77" operator="containsText" text="RIESGO ALTO">
      <formula>NOT(ISERROR(SEARCH("RIESGO ALTO",R11)))</formula>
    </cfRule>
    <cfRule type="containsText" dxfId="76" priority="78" operator="containsText" text="RIESGO MODERADO">
      <formula>NOT(ISERROR(SEARCH("RIESGO MODERADO",R11)))</formula>
    </cfRule>
    <cfRule type="containsText" dxfId="75" priority="79" operator="containsText" text="RIESGO BAJO">
      <formula>NOT(ISERROR(SEARCH("RIESGO BAJO",R11)))</formula>
    </cfRule>
  </conditionalFormatting>
  <conditionalFormatting sqref="I11 I21">
    <cfRule type="expression" dxfId="74" priority="75">
      <formula>EXACT(F11,"Seguridad_de_la_informacion")</formula>
    </cfRule>
  </conditionalFormatting>
  <conditionalFormatting sqref="J11 J21">
    <cfRule type="expression" dxfId="73" priority="74">
      <formula>EXACT(F11,"Seguridad_de_la_informacion")</formula>
    </cfRule>
  </conditionalFormatting>
  <conditionalFormatting sqref="BA11:BB11">
    <cfRule type="containsText" dxfId="72" priority="70" operator="containsText" text="RIESGO EXTREMO">
      <formula>NOT(ISERROR(SEARCH("RIESGO EXTREMO",BA11)))</formula>
    </cfRule>
    <cfRule type="containsText" dxfId="71" priority="71" operator="containsText" text="RIESGO ALTO">
      <formula>NOT(ISERROR(SEARCH("RIESGO ALTO",BA11)))</formula>
    </cfRule>
    <cfRule type="containsText" dxfId="70" priority="72" operator="containsText" text="RIESGO MODERADO">
      <formula>NOT(ISERROR(SEARCH("RIESGO MODERADO",BA11)))</formula>
    </cfRule>
    <cfRule type="containsText" dxfId="69" priority="73" operator="containsText" text="RIESGO BAJO">
      <formula>NOT(ISERROR(SEARCH("RIESGO BAJO",BA11)))</formula>
    </cfRule>
  </conditionalFormatting>
  <conditionalFormatting sqref="BC18:BF18">
    <cfRule type="containsText" dxfId="68" priority="66" operator="containsText" text="RIESGO EXTREMO">
      <formula>NOT(ISERROR(SEARCH("RIESGO EXTREMO",BC18)))</formula>
    </cfRule>
    <cfRule type="containsText" dxfId="67" priority="67" operator="containsText" text="RIESGO ALTO">
      <formula>NOT(ISERROR(SEARCH("RIESGO ALTO",BC18)))</formula>
    </cfRule>
    <cfRule type="containsText" dxfId="66" priority="68" operator="containsText" text="RIESGO MODERADO">
      <formula>NOT(ISERROR(SEARCH("RIESGO MODERADO",BC18)))</formula>
    </cfRule>
    <cfRule type="containsText" dxfId="65" priority="69" operator="containsText" text="RIESGO BAJO">
      <formula>NOT(ISERROR(SEARCH("RIESGO BAJO",BC18)))</formula>
    </cfRule>
  </conditionalFormatting>
  <conditionalFormatting sqref="BA18:BB18">
    <cfRule type="containsText" dxfId="64" priority="62" operator="containsText" text="RIESGO EXTREMO">
      <formula>NOT(ISERROR(SEARCH("RIESGO EXTREMO",BA18)))</formula>
    </cfRule>
    <cfRule type="containsText" dxfId="63" priority="63" operator="containsText" text="RIESGO ALTO">
      <formula>NOT(ISERROR(SEARCH("RIESGO ALTO",BA18)))</formula>
    </cfRule>
    <cfRule type="containsText" dxfId="62" priority="64" operator="containsText" text="RIESGO MODERADO">
      <formula>NOT(ISERROR(SEARCH("RIESGO MODERADO",BA18)))</formula>
    </cfRule>
    <cfRule type="containsText" dxfId="61" priority="65" operator="containsText" text="RIESGO BAJO">
      <formula>NOT(ISERROR(SEARCH("RIESGO BAJO",BA18)))</formula>
    </cfRule>
  </conditionalFormatting>
  <conditionalFormatting sqref="BD21:BE21">
    <cfRule type="containsText" dxfId="60" priority="58" operator="containsText" text="RIESGO EXTREMO">
      <formula>NOT(ISERROR(SEARCH("RIESGO EXTREMO",BD21)))</formula>
    </cfRule>
    <cfRule type="containsText" dxfId="59" priority="59" operator="containsText" text="RIESGO ALTO">
      <formula>NOT(ISERROR(SEARCH("RIESGO ALTO",BD21)))</formula>
    </cfRule>
    <cfRule type="containsText" dxfId="58" priority="60" operator="containsText" text="RIESGO MODERADO">
      <formula>NOT(ISERROR(SEARCH("RIESGO MODERADO",BD21)))</formula>
    </cfRule>
    <cfRule type="containsText" dxfId="57" priority="61" operator="containsText" text="RIESGO BAJO">
      <formula>NOT(ISERROR(SEARCH("RIESGO BAJO",BD21)))</formula>
    </cfRule>
  </conditionalFormatting>
  <conditionalFormatting sqref="BA21:BB21">
    <cfRule type="containsText" dxfId="56" priority="54" operator="containsText" text="RIESGO EXTREMO">
      <formula>NOT(ISERROR(SEARCH("RIESGO EXTREMO",BA21)))</formula>
    </cfRule>
    <cfRule type="containsText" dxfId="55" priority="55" operator="containsText" text="RIESGO ALTO">
      <formula>NOT(ISERROR(SEARCH("RIESGO ALTO",BA21)))</formula>
    </cfRule>
    <cfRule type="containsText" dxfId="54" priority="56" operator="containsText" text="RIESGO MODERADO">
      <formula>NOT(ISERROR(SEARCH("RIESGO MODERADO",BA21)))</formula>
    </cfRule>
    <cfRule type="containsText" dxfId="53" priority="57" operator="containsText" text="RIESGO BAJO">
      <formula>NOT(ISERROR(SEARCH("RIESGO BAJO",BA21)))</formula>
    </cfRule>
  </conditionalFormatting>
  <conditionalFormatting sqref="S11">
    <cfRule type="containsText" dxfId="52" priority="50" operator="containsText" text="RIESGO EXTREMO">
      <formula>NOT(ISERROR(SEARCH("RIESGO EXTREMO",S11)))</formula>
    </cfRule>
    <cfRule type="containsText" dxfId="51" priority="51" operator="containsText" text="RIESGO ALTO">
      <formula>NOT(ISERROR(SEARCH("RIESGO ALTO",S11)))</formula>
    </cfRule>
    <cfRule type="containsText" dxfId="50" priority="52" operator="containsText" text="RIESGO MODERADO">
      <formula>NOT(ISERROR(SEARCH("RIESGO MODERADO",S11)))</formula>
    </cfRule>
    <cfRule type="containsText" dxfId="49" priority="53" operator="containsText" text="RIESGO BAJO">
      <formula>NOT(ISERROR(SEARCH("RIESGO BAJO",S11)))</formula>
    </cfRule>
  </conditionalFormatting>
  <conditionalFormatting sqref="S18">
    <cfRule type="containsText" dxfId="48" priority="46" operator="containsText" text="RIESGO EXTREMO">
      <formula>NOT(ISERROR(SEARCH("RIESGO EXTREMO",S18)))</formula>
    </cfRule>
    <cfRule type="containsText" dxfId="47" priority="47" operator="containsText" text="RIESGO ALTO">
      <formula>NOT(ISERROR(SEARCH("RIESGO ALTO",S18)))</formula>
    </cfRule>
    <cfRule type="containsText" dxfId="46" priority="48" operator="containsText" text="RIESGO MODERADO">
      <formula>NOT(ISERROR(SEARCH("RIESGO MODERADO",S18)))</formula>
    </cfRule>
    <cfRule type="containsText" dxfId="45" priority="49" operator="containsText" text="RIESGO BAJO">
      <formula>NOT(ISERROR(SEARCH("RIESGO BAJO",S18)))</formula>
    </cfRule>
  </conditionalFormatting>
  <conditionalFormatting sqref="S21">
    <cfRule type="containsText" dxfId="44" priority="42" operator="containsText" text="RIESGO EXTREMO">
      <formula>NOT(ISERROR(SEARCH("RIESGO EXTREMO",S21)))</formula>
    </cfRule>
    <cfRule type="containsText" dxfId="43" priority="43" operator="containsText" text="RIESGO ALTO">
      <formula>NOT(ISERROR(SEARCH("RIESGO ALTO",S21)))</formula>
    </cfRule>
    <cfRule type="containsText" dxfId="42" priority="44" operator="containsText" text="RIESGO MODERADO">
      <formula>NOT(ISERROR(SEARCH("RIESGO MODERADO",S21)))</formula>
    </cfRule>
    <cfRule type="containsText" dxfId="41" priority="45" operator="containsText" text="RIESGO BAJO">
      <formula>NOT(ISERROR(SEARCH("RIESGO BAJO",S21)))</formula>
    </cfRule>
  </conditionalFormatting>
  <conditionalFormatting sqref="R21 R23">
    <cfRule type="containsText" dxfId="40" priority="38" operator="containsText" text="RIESGO EXTREMO">
      <formula>NOT(ISERROR(SEARCH("RIESGO EXTREMO",R21)))</formula>
    </cfRule>
    <cfRule type="containsText" dxfId="39" priority="39" operator="containsText" text="RIESGO ALTO">
      <formula>NOT(ISERROR(SEARCH("RIESGO ALTO",R21)))</formula>
    </cfRule>
    <cfRule type="containsText" dxfId="38" priority="40" operator="containsText" text="RIESGO MODERADO">
      <formula>NOT(ISERROR(SEARCH("RIESGO MODERADO",R21)))</formula>
    </cfRule>
    <cfRule type="containsText" dxfId="37" priority="41" operator="containsText" text="RIESGO BAJO">
      <formula>NOT(ISERROR(SEARCH("RIESGO BAJO",R21)))</formula>
    </cfRule>
  </conditionalFormatting>
  <conditionalFormatting sqref="BC11:BF11">
    <cfRule type="containsText" dxfId="36" priority="34" operator="containsText" text="RIESGO EXTREMO">
      <formula>NOT(ISERROR(SEARCH("RIESGO EXTREMO",BC11)))</formula>
    </cfRule>
    <cfRule type="containsText" dxfId="35" priority="35" operator="containsText" text="RIESGO ALTO">
      <formula>NOT(ISERROR(SEARCH("RIESGO ALTO",BC11)))</formula>
    </cfRule>
    <cfRule type="containsText" dxfId="34" priority="36" operator="containsText" text="RIESGO MODERADO">
      <formula>NOT(ISERROR(SEARCH("RIESGO MODERADO",BC11)))</formula>
    </cfRule>
    <cfRule type="containsText" dxfId="33" priority="37" operator="containsText" text="RIESGO BAJO">
      <formula>NOT(ISERROR(SEARCH("RIESGO BAJO",BC11)))</formula>
    </cfRule>
  </conditionalFormatting>
  <conditionalFormatting sqref="BG11">
    <cfRule type="containsText" dxfId="32" priority="30" operator="containsText" text="RIESGO EXTREMO">
      <formula>NOT(ISERROR(SEARCH("RIESGO EXTREMO",BG11)))</formula>
    </cfRule>
    <cfRule type="containsText" dxfId="31" priority="31" operator="containsText" text="RIESGO ALTO">
      <formula>NOT(ISERROR(SEARCH("RIESGO ALTO",BG11)))</formula>
    </cfRule>
    <cfRule type="containsText" dxfId="30" priority="32" operator="containsText" text="RIESGO MODERADO">
      <formula>NOT(ISERROR(SEARCH("RIESGO MODERADO",BG11)))</formula>
    </cfRule>
    <cfRule type="containsText" dxfId="29" priority="33" operator="containsText" text="RIESGO BAJO">
      <formula>NOT(ISERROR(SEARCH("RIESGO BAJO",BG11)))</formula>
    </cfRule>
  </conditionalFormatting>
  <conditionalFormatting sqref="BH11:BK11">
    <cfRule type="containsText" dxfId="28" priority="26" operator="containsText" text="RIESGO EXTREMO">
      <formula>NOT(ISERROR(SEARCH("RIESGO EXTREMO",BH11)))</formula>
    </cfRule>
    <cfRule type="containsText" dxfId="27" priority="27" operator="containsText" text="RIESGO ALTO">
      <formula>NOT(ISERROR(SEARCH("RIESGO ALTO",BH11)))</formula>
    </cfRule>
    <cfRule type="containsText" dxfId="26" priority="28" operator="containsText" text="RIESGO MODERADO">
      <formula>NOT(ISERROR(SEARCH("RIESGO MODERADO",BH11)))</formula>
    </cfRule>
    <cfRule type="containsText" dxfId="25" priority="29" operator="containsText" text="RIESGO BAJO">
      <formula>NOT(ISERROR(SEARCH("RIESGO BAJO",BH11)))</formula>
    </cfRule>
  </conditionalFormatting>
  <conditionalFormatting sqref="BH18:BK18">
    <cfRule type="containsText" dxfId="24" priority="20" operator="containsText" text="RIESGO EXTREMO">
      <formula>NOT(ISERROR(SEARCH("RIESGO EXTREMO",BH18)))</formula>
    </cfRule>
    <cfRule type="containsText" dxfId="23" priority="21" operator="containsText" text="RIESGO ALTO">
      <formula>NOT(ISERROR(SEARCH("RIESGO ALTO",BH18)))</formula>
    </cfRule>
    <cfRule type="containsText" dxfId="22" priority="22" operator="containsText" text="RIESGO MODERADO">
      <formula>NOT(ISERROR(SEARCH("RIESGO MODERADO",BH18)))</formula>
    </cfRule>
    <cfRule type="containsText" dxfId="21" priority="23" operator="containsText" text="RIESGO BAJO">
      <formula>NOT(ISERROR(SEARCH("RIESGO BAJO",BH18)))</formula>
    </cfRule>
  </conditionalFormatting>
  <conditionalFormatting sqref="I18">
    <cfRule type="expression" dxfId="20" priority="25">
      <formula>EXACT(F18,"Seguridad_de_la_informacion")</formula>
    </cfRule>
  </conditionalFormatting>
  <conditionalFormatting sqref="J18 J20">
    <cfRule type="expression" dxfId="19" priority="24">
      <formula>EXACT(F18,"Seguridad_de_la_informacion")</formula>
    </cfRule>
  </conditionalFormatting>
  <conditionalFormatting sqref="BB19">
    <cfRule type="containsText" dxfId="18" priority="16" operator="containsText" text="RIESGO EXTREMO">
      <formula>NOT(ISERROR(SEARCH("RIESGO EXTREMO",BB19)))</formula>
    </cfRule>
    <cfRule type="containsText" dxfId="17" priority="17" operator="containsText" text="RIESGO ALTO">
      <formula>NOT(ISERROR(SEARCH("RIESGO ALTO",BB19)))</formula>
    </cfRule>
    <cfRule type="containsText" dxfId="16" priority="18" operator="containsText" text="RIESGO MODERADO">
      <formula>NOT(ISERROR(SEARCH("RIESGO MODERADO",BB19)))</formula>
    </cfRule>
    <cfRule type="containsText" dxfId="15" priority="19" operator="containsText" text="RIESGO BAJO">
      <formula>NOT(ISERROR(SEARCH("RIESGO BAJO",BB19)))</formula>
    </cfRule>
  </conditionalFormatting>
  <conditionalFormatting sqref="BK21">
    <cfRule type="containsText" dxfId="14" priority="12" operator="containsText" text="RIESGO EXTREMO">
      <formula>NOT(ISERROR(SEARCH("RIESGO EXTREMO",BK21)))</formula>
    </cfRule>
    <cfRule type="containsText" dxfId="13" priority="13" operator="containsText" text="RIESGO ALTO">
      <formula>NOT(ISERROR(SEARCH("RIESGO ALTO",BK21)))</formula>
    </cfRule>
    <cfRule type="containsText" dxfId="12" priority="14" operator="containsText" text="RIESGO MODERADO">
      <formula>NOT(ISERROR(SEARCH("RIESGO MODERADO",BK21)))</formula>
    </cfRule>
    <cfRule type="containsText" dxfId="11" priority="15" operator="containsText" text="RIESGO BAJO">
      <formula>NOT(ISERROR(SEARCH("RIESGO BAJO",BK21)))</formula>
    </cfRule>
  </conditionalFormatting>
  <conditionalFormatting sqref="BH21:BJ21">
    <cfRule type="containsText" dxfId="10" priority="8" operator="containsText" text="RIESGO EXTREMO">
      <formula>NOT(ISERROR(SEARCH("RIESGO EXTREMO",BH21)))</formula>
    </cfRule>
    <cfRule type="containsText" dxfId="9" priority="9" operator="containsText" text="RIESGO ALTO">
      <formula>NOT(ISERROR(SEARCH("RIESGO ALTO",BH21)))</formula>
    </cfRule>
    <cfRule type="containsText" dxfId="8" priority="10" operator="containsText" text="RIESGO MODERADO">
      <formula>NOT(ISERROR(SEARCH("RIESGO MODERADO",BH21)))</formula>
    </cfRule>
    <cfRule type="containsText" dxfId="7" priority="11" operator="containsText" text="RIESGO BAJO">
      <formula>NOT(ISERROR(SEARCH("RIESGO BAJO",BH21)))</formula>
    </cfRule>
  </conditionalFormatting>
  <conditionalFormatting sqref="I23">
    <cfRule type="expression" dxfId="6" priority="5">
      <formula>EXACT(F23,"Seguridad_de_la_informacion")</formula>
    </cfRule>
  </conditionalFormatting>
  <conditionalFormatting sqref="J23:J24">
    <cfRule type="expression" dxfId="5" priority="7">
      <formula>EXACT(F23,"Seguridad_de_la_informacion")</formula>
    </cfRule>
  </conditionalFormatting>
  <conditionalFormatting sqref="I24">
    <cfRule type="expression" dxfId="4" priority="6">
      <formula>EXACT(F24,"Seguridad_de_la_informacion")</formula>
    </cfRule>
  </conditionalFormatting>
  <conditionalFormatting sqref="BA23">
    <cfRule type="containsText" dxfId="3" priority="1" operator="containsText" text="RIESGO EXTREMO">
      <formula>NOT(ISERROR(SEARCH("RIESGO EXTREMO",BA23)))</formula>
    </cfRule>
    <cfRule type="containsText" dxfId="2" priority="2" operator="containsText" text="RIESGO ALTO">
      <formula>NOT(ISERROR(SEARCH("RIESGO ALTO",BA23)))</formula>
    </cfRule>
    <cfRule type="containsText" dxfId="1" priority="3" operator="containsText" text="RIESGO MODERADO">
      <formula>NOT(ISERROR(SEARCH("RIESGO MODERADO",BA23)))</formula>
    </cfRule>
    <cfRule type="containsText" dxfId="0" priority="4" operator="containsText" text="RIESGO BAJO">
      <formula>NOT(ISERROR(SEARCH("RIESGO BAJO",BA23)))</formula>
    </cfRule>
  </conditionalFormatting>
  <dataValidations count="26">
    <dataValidation allowBlank="1" showInputMessage="1" showErrorMessage="1" prompt="Seleccione la amenaza de acuerdo con el tipo seleccionado" sqref="J23:J24"/>
    <dataValidation allowBlank="1" showInputMessage="1" showErrorMessage="1" prompt="Solo aplica para los riesgos tipificados como seguridad de la información" sqref="I24"/>
    <dataValidation type="list" allowBlank="1" showInputMessage="1" showErrorMessage="1" sqref="V11:V21 V23">
      <formula1>"Asignado,No asignado"</formula1>
    </dataValidation>
    <dataValidation type="list" allowBlank="1" showInputMessage="1" showErrorMessage="1" sqref="X11:X21 X23">
      <formula1>"Adecuado,Inadecuado"</formula1>
    </dataValidation>
    <dataValidation type="list" allowBlank="1" showInputMessage="1" showErrorMessage="1" sqref="Z11:Z21 Z23:Z24">
      <formula1>"Oportuna,Inoportuna"</formula1>
    </dataValidation>
    <dataValidation type="list" allowBlank="1" showInputMessage="1" showErrorMessage="1" sqref="AB11:AB21 AB23:AB24">
      <formula1>"Prevenir,Detectar,No es un control"</formula1>
    </dataValidation>
    <dataValidation type="list" allowBlank="1" showInputMessage="1" showErrorMessage="1" sqref="AD11:AD21 AD23:AD24">
      <formula1>"Confiable,No confiable"</formula1>
    </dataValidation>
    <dataValidation type="list" allowBlank="1" showInputMessage="1" showErrorMessage="1" sqref="AF11:AF21 AF23:AF24">
      <formula1>"Se investigan y resuelven oportunamente,No se investigan y no se resuelven oportunamente"</formula1>
    </dataValidation>
    <dataValidation type="list" allowBlank="1" showInputMessage="1" showErrorMessage="1" sqref="AH11:AH21 AH23:AH24">
      <formula1>"Completa,Incompleta,No existe"</formula1>
    </dataValidation>
    <dataValidation type="list" allowBlank="1" showInputMessage="1" showErrorMessage="1" sqref="AL11:AL21 AL23:AL24">
      <formula1>"Siempre se ejecuta,Algunas veces,No se ejecuta"</formula1>
    </dataValidation>
    <dataValidation type="list" allowBlank="1" showInputMessage="1" showErrorMessage="1" sqref="Z25:Z28 AF25:AF28 V25:V28 AB25:AB28 X25:X28 AD25:AD28 AH25:AH28">
      <formula1>"SI,NO"</formula1>
    </dataValidation>
    <dataValidation type="list" allowBlank="1" showInputMessage="1" showErrorMessage="1" sqref="P25:Q28 P11 AY11 P18 AY18 AY25:AY28 P20:P21 AY20:AY21 O23:P23 AY23">
      <formula1>INDIRECT($M$11)</formula1>
    </dataValidation>
    <dataValidation type="list" allowBlank="1" showInputMessage="1" showErrorMessage="1" sqref="B11 B18 B21 B23">
      <formula1>procesos</formula1>
    </dataValidation>
    <dataValidation allowBlank="1" showInputMessage="1" showErrorMessage="1" prompt="Con base en el contexto interno y externo se identifica el riesgo, el cual estará asociado a aquellos eventos o situaciones que pueden entorpecer el normal desarrollo de los objetivos del proceso o institucionales." sqref="D11 D18 D20:D21 D23"/>
    <dataValidation allowBlank="1" showInputMessage="1" showErrorMessage="1" prompt="La descripción del riesgo se puede realizar a través de estas preguntas:_x000a_¿Qué puede suceder?_x000a_¿Cómo puede suceder?_x000a_¿Qué consecuencias tendría su materialización?" sqref="E11 E18 E20:E21 E23"/>
    <dataValidation type="list" allowBlank="1" showInputMessage="1" showErrorMessage="1" prompt="Seleccione el tipo de riesgo conforme a las categorias." sqref="F11 F18 F20:F21 F23:F24">
      <formula1>tipo_de_riesgos</formula1>
    </dataValidation>
    <dataValidation type="list" allowBlank="1" showInputMessage="1" showErrorMessage="1" prompt="Seleccione la tipología conforme al tipo de riesgo." sqref="G11 G18 G20:G21 G23:G24">
      <formula1>INDIRECT(F11)</formula1>
    </dataValidation>
    <dataValidation allowBlank="1" showInputMessage="1" showErrorMessage="1" prompt="Relacione el activo de información donde el nivel de criticidad corresponde a &quot;Crítico&quot;" sqref="H11 H18 H20:H21 H23:H24"/>
    <dataValidation type="list" allowBlank="1" showInputMessage="1" showErrorMessage="1" prompt="Solo aplica para los riesgos tipificados como seguridad de la información" sqref="I11 I18 I20:I21 I23">
      <formula1>tipo_de_amenaza</formula1>
    </dataValidation>
    <dataValidation type="list" allowBlank="1" showInputMessage="1" showErrorMessage="1" prompt="Seleccione la amenaza de acuerdo con el tipo seleccionado" sqref="J11 J18 J20:J21">
      <formula1>INDIRECT($I$11)</formula1>
    </dataValidation>
    <dataValidation allowBlank="1" showInputMessage="1" showErrorMessage="1" prompt="Causa: todos aquellos factores internos y externos que solos o en convinación de otros, pueden producir la materialización del riesgo._x000a_Vulnerabilidad: representa la devilidad de un activo o un control que puede ser explotada por una o mas amenazas." sqref="K11 K18:K21 K23:K24"/>
    <dataValidation allowBlank="1" showInputMessage="1" showErrorMessage="1" prompt="Para cada causa debe existir un control" sqref="U11 U15:U16 U18 U20:U24 T11:T24"/>
    <dataValidation type="list" allowBlank="1" showInputMessage="1" showErrorMessage="1" sqref="N11:O11 AX11 N18:O18 AX18 N21 N20:O20 N23 AX20:AX21 AX23">
      <formula1>probabilidad</formula1>
    </dataValidation>
    <dataValidation type="list" allowBlank="1" showInputMessage="1" showErrorMessage="1" sqref="AT11 AT18 AT20:AT21 AT23">
      <formula1>"Directamente,Indirectamente,No disminuye"</formula1>
    </dataValidation>
    <dataValidation type="list" allowBlank="1" showInputMessage="1" showErrorMessage="1" sqref="AS11 AS18 AS20:AS21 AS23">
      <formula1>"Directamente,No disminuye"</formula1>
    </dataValidation>
    <dataValidation type="list" allowBlank="1" showInputMessage="1" showErrorMessage="1" sqref="S11 S18 BB18:BB21 S20:S21 S23 BB23 BB11">
      <formula1>opciondelriesgo</formula1>
    </dataValidation>
  </dataValidations>
  <printOptions horizontalCentered="1"/>
  <pageMargins left="0.35433070866141736" right="0.51181102362204722" top="0.74803149606299213" bottom="0.74803149606299213" header="0.31496062992125984" footer="0.31496062992125984"/>
  <pageSetup paperSize="5" scale="25" orientation="landscape" r:id="rId1"/>
  <headerFooter>
    <oddHeader xml:space="preserve">&amp;L&amp;G&amp;C&amp;"Arial,Negrita"&amp;18FORMATO MAPA DE RIESGOS DE PROCESO  
&amp;"Arial,Normal"&amp;12
CÓDIGO: DESI-FM-018
FECHA DE APLICACIÓN: SEPTIEMBRE 2019&amp;R
VERSIÓN : 8 </oddHeader>
    <oddFooter>&amp;L&amp;"Arial,Normal"&amp;18     Calle 26 No. 57-41 Torre 8, Pisos 7-8 CEMSA - C.P. 111321
     Pbx: 3779555 – Información: Línea 195 
     www.umv.gov.co&amp;C&amp;"Arial,Normal"&amp;18DESI-FM-018
&amp;P de &amp;N</oddFooter>
  </headerFooter>
  <colBreaks count="2" manualBreakCount="2">
    <brk id="21" max="51" man="1"/>
    <brk id="44" max="51" man="1"/>
  </colBreaks>
  <drawing r:id="rId2"/>
  <legacyDrawing r:id="rId3"/>
  <legacyDrawingHF r:id="rId4"/>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C1:S67"/>
  <sheetViews>
    <sheetView tabSelected="1" topLeftCell="K35" zoomScale="60" zoomScaleNormal="60" zoomScaleSheetLayoutView="70" zoomScalePageLayoutView="90" workbookViewId="0">
      <selection activeCell="O18" sqref="O18:R18"/>
    </sheetView>
  </sheetViews>
  <sheetFormatPr baseColWidth="10" defaultColWidth="11.42578125" defaultRowHeight="12.75" x14ac:dyDescent="0.2"/>
  <cols>
    <col min="1" max="2" width="1.7109375" style="364" customWidth="1"/>
    <col min="3" max="3" width="8.28515625" style="364" customWidth="1"/>
    <col min="4" max="4" width="8.85546875" style="364" customWidth="1"/>
    <col min="5" max="5" width="20.140625" style="364" customWidth="1"/>
    <col min="6" max="6" width="30.28515625" style="364" customWidth="1"/>
    <col min="7" max="7" width="26" style="364" customWidth="1"/>
    <col min="8" max="8" width="13.28515625" style="364" customWidth="1"/>
    <col min="9" max="9" width="11.5703125" style="364" customWidth="1"/>
    <col min="10" max="10" width="2.7109375" style="364" customWidth="1"/>
    <col min="11" max="11" width="33.5703125" style="364" customWidth="1"/>
    <col min="12" max="12" width="37.42578125" style="364" customWidth="1"/>
    <col min="13" max="13" width="34.42578125" style="364" customWidth="1"/>
    <col min="14" max="14" width="40.28515625" style="364" customWidth="1"/>
    <col min="15" max="18" width="17.85546875" style="365" customWidth="1"/>
    <col min="19" max="19" width="1.7109375" style="364" customWidth="1"/>
    <col min="20" max="16384" width="11.42578125" style="364"/>
  </cols>
  <sheetData>
    <row r="1" spans="3:18" ht="13.5" thickBot="1" x14ac:dyDescent="0.25"/>
    <row r="2" spans="3:18" ht="34.5" customHeight="1" x14ac:dyDescent="0.3">
      <c r="C2" s="366"/>
      <c r="D2" s="367"/>
      <c r="E2" s="368" t="s">
        <v>289</v>
      </c>
      <c r="F2" s="369"/>
      <c r="G2" s="369"/>
      <c r="H2" s="369"/>
      <c r="I2" s="369"/>
      <c r="J2" s="369"/>
      <c r="K2" s="369"/>
      <c r="L2" s="369"/>
      <c r="M2" s="369"/>
      <c r="N2" s="369"/>
      <c r="O2" s="369"/>
      <c r="P2" s="369"/>
      <c r="Q2" s="369"/>
      <c r="R2" s="370"/>
    </row>
    <row r="3" spans="3:18" ht="18.75" x14ac:dyDescent="0.3">
      <c r="C3" s="371"/>
      <c r="D3" s="372"/>
      <c r="E3" s="373" t="s">
        <v>290</v>
      </c>
      <c r="F3" s="374"/>
      <c r="G3" s="374"/>
      <c r="H3" s="374"/>
      <c r="I3" s="374"/>
      <c r="J3" s="374"/>
      <c r="K3" s="375"/>
      <c r="L3" s="376" t="s">
        <v>291</v>
      </c>
      <c r="M3" s="374"/>
      <c r="N3" s="374"/>
      <c r="O3" s="374"/>
      <c r="P3" s="374"/>
      <c r="Q3" s="374"/>
      <c r="R3" s="377"/>
    </row>
    <row r="4" spans="3:18" ht="19.5" thickBot="1" x14ac:dyDescent="0.35">
      <c r="C4" s="378"/>
      <c r="D4" s="379"/>
      <c r="E4" s="380" t="s">
        <v>292</v>
      </c>
      <c r="F4" s="381"/>
      <c r="G4" s="381"/>
      <c r="H4" s="381"/>
      <c r="I4" s="381"/>
      <c r="J4" s="381"/>
      <c r="K4" s="381"/>
      <c r="L4" s="381"/>
      <c r="M4" s="381"/>
      <c r="N4" s="381"/>
      <c r="O4" s="381"/>
      <c r="P4" s="381"/>
      <c r="Q4" s="381"/>
      <c r="R4" s="382"/>
    </row>
    <row r="5" spans="3:18" ht="19.5" thickBot="1" x14ac:dyDescent="0.35">
      <c r="C5" s="383"/>
      <c r="D5" s="383"/>
      <c r="E5" s="383"/>
      <c r="F5" s="383"/>
      <c r="G5" s="383"/>
      <c r="H5" s="383"/>
      <c r="I5" s="383"/>
      <c r="J5" s="383"/>
      <c r="K5" s="383"/>
      <c r="L5" s="383"/>
      <c r="M5" s="383"/>
      <c r="N5" s="383"/>
      <c r="O5" s="383"/>
      <c r="P5" s="383"/>
      <c r="Q5" s="383"/>
      <c r="R5" s="383"/>
    </row>
    <row r="6" spans="3:18" ht="46.5" customHeight="1" x14ac:dyDescent="0.2">
      <c r="C6" s="384" t="s">
        <v>293</v>
      </c>
      <c r="D6" s="385"/>
      <c r="E6" s="386" t="s">
        <v>294</v>
      </c>
      <c r="F6" s="386"/>
      <c r="G6" s="386"/>
      <c r="H6" s="386"/>
      <c r="I6" s="386"/>
      <c r="J6" s="387" t="s">
        <v>95</v>
      </c>
      <c r="K6" s="388"/>
      <c r="L6" s="388"/>
      <c r="M6" s="388"/>
      <c r="N6" s="385"/>
      <c r="O6" s="389">
        <v>44320</v>
      </c>
      <c r="P6" s="390"/>
      <c r="Q6" s="390"/>
      <c r="R6" s="391"/>
    </row>
    <row r="7" spans="3:18" ht="81" customHeight="1" thickBot="1" x14ac:dyDescent="0.25">
      <c r="C7" s="392" t="s">
        <v>295</v>
      </c>
      <c r="D7" s="393"/>
      <c r="E7" s="394" t="s">
        <v>296</v>
      </c>
      <c r="F7" s="394"/>
      <c r="G7" s="394"/>
      <c r="H7" s="394"/>
      <c r="I7" s="394"/>
      <c r="J7" s="395" t="s">
        <v>297</v>
      </c>
      <c r="K7" s="396"/>
      <c r="L7" s="396"/>
      <c r="M7" s="396"/>
      <c r="N7" s="397"/>
      <c r="O7" s="398" t="s">
        <v>298</v>
      </c>
      <c r="P7" s="399"/>
      <c r="Q7" s="399"/>
      <c r="R7" s="400"/>
    </row>
    <row r="8" spans="3:18" ht="19.5" thickBot="1" x14ac:dyDescent="0.35">
      <c r="C8" s="401"/>
      <c r="D8" s="401"/>
      <c r="E8" s="401"/>
      <c r="F8" s="401"/>
      <c r="G8" s="401"/>
      <c r="H8" s="401"/>
      <c r="I8" s="401"/>
      <c r="J8" s="401"/>
      <c r="K8" s="401"/>
      <c r="L8" s="401"/>
      <c r="M8" s="401"/>
      <c r="N8" s="401"/>
      <c r="O8" s="402"/>
      <c r="P8" s="402"/>
      <c r="Q8" s="402"/>
      <c r="R8" s="402"/>
    </row>
    <row r="9" spans="3:18" ht="24" customHeight="1" x14ac:dyDescent="0.2">
      <c r="C9" s="384" t="s">
        <v>299</v>
      </c>
      <c r="D9" s="388"/>
      <c r="E9" s="388"/>
      <c r="F9" s="388"/>
      <c r="G9" s="388"/>
      <c r="H9" s="388"/>
      <c r="I9" s="388"/>
      <c r="J9" s="388"/>
      <c r="K9" s="388"/>
      <c r="L9" s="388"/>
      <c r="M9" s="388"/>
      <c r="N9" s="388"/>
      <c r="O9" s="388"/>
      <c r="P9" s="388"/>
      <c r="Q9" s="388"/>
      <c r="R9" s="403"/>
    </row>
    <row r="10" spans="3:18" ht="51.75" customHeight="1" thickBot="1" x14ac:dyDescent="0.25">
      <c r="C10" s="404" t="s">
        <v>108</v>
      </c>
      <c r="D10" s="405"/>
      <c r="E10" s="405"/>
      <c r="F10" s="405"/>
      <c r="G10" s="405"/>
      <c r="H10" s="405"/>
      <c r="I10" s="405"/>
      <c r="J10" s="405"/>
      <c r="K10" s="405"/>
      <c r="L10" s="405"/>
      <c r="M10" s="405"/>
      <c r="N10" s="405"/>
      <c r="O10" s="405"/>
      <c r="P10" s="405"/>
      <c r="Q10" s="405"/>
      <c r="R10" s="406"/>
    </row>
    <row r="11" spans="3:18" ht="19.5" thickBot="1" x14ac:dyDescent="0.35">
      <c r="C11" s="383"/>
      <c r="D11" s="383"/>
      <c r="E11" s="383"/>
      <c r="F11" s="383"/>
      <c r="G11" s="383"/>
      <c r="H11" s="383"/>
      <c r="I11" s="383"/>
      <c r="J11" s="383"/>
      <c r="K11" s="383"/>
      <c r="L11" s="383"/>
      <c r="M11" s="383"/>
      <c r="N11" s="383"/>
      <c r="O11" s="383"/>
      <c r="P11" s="383"/>
      <c r="Q11" s="383"/>
      <c r="R11" s="383"/>
    </row>
    <row r="12" spans="3:18" ht="24" customHeight="1" x14ac:dyDescent="0.2">
      <c r="C12" s="384" t="s">
        <v>300</v>
      </c>
      <c r="D12" s="388"/>
      <c r="E12" s="388"/>
      <c r="F12" s="388"/>
      <c r="G12" s="388"/>
      <c r="H12" s="388"/>
      <c r="I12" s="388"/>
      <c r="J12" s="388"/>
      <c r="K12" s="388"/>
      <c r="L12" s="388"/>
      <c r="M12" s="388"/>
      <c r="N12" s="388"/>
      <c r="O12" s="388"/>
      <c r="P12" s="388"/>
      <c r="Q12" s="388"/>
      <c r="R12" s="403"/>
    </row>
    <row r="13" spans="3:18" ht="51.75" customHeight="1" thickBot="1" x14ac:dyDescent="0.25">
      <c r="C13" s="407" t="s">
        <v>301</v>
      </c>
      <c r="D13" s="408"/>
      <c r="E13" s="408"/>
      <c r="F13" s="408"/>
      <c r="G13" s="408"/>
      <c r="H13" s="408"/>
      <c r="I13" s="408"/>
      <c r="J13" s="408"/>
      <c r="K13" s="408"/>
      <c r="L13" s="408"/>
      <c r="M13" s="408"/>
      <c r="N13" s="408"/>
      <c r="O13" s="408"/>
      <c r="P13" s="408"/>
      <c r="Q13" s="408"/>
      <c r="R13" s="409"/>
    </row>
    <row r="14" spans="3:18" ht="19.5" thickBot="1" x14ac:dyDescent="0.35">
      <c r="C14" s="383"/>
      <c r="D14" s="383"/>
      <c r="E14" s="383"/>
      <c r="F14" s="383"/>
      <c r="G14" s="383"/>
      <c r="H14" s="383"/>
      <c r="I14" s="383"/>
      <c r="J14" s="383"/>
      <c r="K14" s="383"/>
      <c r="L14" s="383"/>
      <c r="M14" s="383"/>
      <c r="N14" s="383"/>
      <c r="O14" s="383"/>
      <c r="P14" s="383"/>
      <c r="Q14" s="383"/>
      <c r="R14" s="383"/>
    </row>
    <row r="15" spans="3:18" ht="33" customHeight="1" thickBot="1" x14ac:dyDescent="0.25">
      <c r="C15" s="410" t="s">
        <v>302</v>
      </c>
      <c r="D15" s="411"/>
      <c r="E15" s="411"/>
      <c r="F15" s="411"/>
      <c r="G15" s="411"/>
      <c r="H15" s="411"/>
      <c r="I15" s="411"/>
      <c r="J15" s="411"/>
      <c r="K15" s="411"/>
      <c r="L15" s="411"/>
      <c r="M15" s="411"/>
      <c r="N15" s="411"/>
      <c r="O15" s="411"/>
      <c r="P15" s="411"/>
      <c r="Q15" s="411"/>
      <c r="R15" s="412"/>
    </row>
    <row r="16" spans="3:18" s="419" customFormat="1" ht="73.5" customHeight="1" thickBot="1" x14ac:dyDescent="0.25">
      <c r="C16" s="413" t="s">
        <v>20</v>
      </c>
      <c r="D16" s="414"/>
      <c r="E16" s="415" t="s">
        <v>303</v>
      </c>
      <c r="F16" s="416" t="s">
        <v>304</v>
      </c>
      <c r="G16" s="416"/>
      <c r="H16" s="416" t="s">
        <v>305</v>
      </c>
      <c r="I16" s="416"/>
      <c r="J16" s="416"/>
      <c r="K16" s="416" t="s">
        <v>306</v>
      </c>
      <c r="L16" s="416"/>
      <c r="M16" s="416"/>
      <c r="N16" s="416"/>
      <c r="O16" s="417" t="s">
        <v>307</v>
      </c>
      <c r="P16" s="417"/>
      <c r="Q16" s="417"/>
      <c r="R16" s="418"/>
    </row>
    <row r="17" spans="3:18" ht="336.75" customHeight="1" thickBot="1" x14ac:dyDescent="0.25">
      <c r="C17" s="420" t="s">
        <v>308</v>
      </c>
      <c r="D17" s="421"/>
      <c r="E17" s="422" t="s">
        <v>76</v>
      </c>
      <c r="F17" s="423" t="s">
        <v>309</v>
      </c>
      <c r="G17" s="424"/>
      <c r="H17" s="425" t="s">
        <v>310</v>
      </c>
      <c r="I17" s="425"/>
      <c r="J17" s="425"/>
      <c r="K17" s="423" t="s">
        <v>311</v>
      </c>
      <c r="L17" s="424"/>
      <c r="M17" s="424"/>
      <c r="N17" s="424"/>
      <c r="O17" s="426" t="s">
        <v>312</v>
      </c>
      <c r="P17" s="427"/>
      <c r="Q17" s="427"/>
      <c r="R17" s="428"/>
    </row>
    <row r="18" spans="3:18" ht="240" customHeight="1" thickBot="1" x14ac:dyDescent="0.25">
      <c r="C18" s="429"/>
      <c r="D18" s="430"/>
      <c r="E18" s="431"/>
      <c r="F18" s="424" t="s">
        <v>313</v>
      </c>
      <c r="G18" s="424"/>
      <c r="H18" s="425" t="s">
        <v>314</v>
      </c>
      <c r="I18" s="425"/>
      <c r="J18" s="425"/>
      <c r="K18" s="423" t="s">
        <v>315</v>
      </c>
      <c r="L18" s="424"/>
      <c r="M18" s="424"/>
      <c r="N18" s="424"/>
      <c r="O18" s="426" t="s">
        <v>316</v>
      </c>
      <c r="P18" s="427"/>
      <c r="Q18" s="427"/>
      <c r="R18" s="428"/>
    </row>
    <row r="19" spans="3:18" ht="340.5" customHeight="1" thickBot="1" x14ac:dyDescent="0.25">
      <c r="C19" s="429"/>
      <c r="D19" s="430"/>
      <c r="E19" s="431"/>
      <c r="F19" s="424" t="s">
        <v>317</v>
      </c>
      <c r="G19" s="424"/>
      <c r="H19" s="425" t="s">
        <v>318</v>
      </c>
      <c r="I19" s="425"/>
      <c r="J19" s="425"/>
      <c r="K19" s="423" t="s">
        <v>319</v>
      </c>
      <c r="L19" s="424"/>
      <c r="M19" s="424"/>
      <c r="N19" s="424"/>
      <c r="O19" s="426" t="s">
        <v>320</v>
      </c>
      <c r="P19" s="427"/>
      <c r="Q19" s="427"/>
      <c r="R19" s="428"/>
    </row>
    <row r="20" spans="3:18" ht="372" customHeight="1" thickBot="1" x14ac:dyDescent="0.25">
      <c r="C20" s="429"/>
      <c r="D20" s="430"/>
      <c r="E20" s="431"/>
      <c r="F20" s="424" t="s">
        <v>321</v>
      </c>
      <c r="G20" s="424"/>
      <c r="H20" s="425" t="s">
        <v>322</v>
      </c>
      <c r="I20" s="425"/>
      <c r="J20" s="425"/>
      <c r="K20" s="423" t="s">
        <v>323</v>
      </c>
      <c r="L20" s="424"/>
      <c r="M20" s="424"/>
      <c r="N20" s="424"/>
      <c r="O20" s="426" t="s">
        <v>324</v>
      </c>
      <c r="P20" s="427"/>
      <c r="Q20" s="427"/>
      <c r="R20" s="428"/>
    </row>
    <row r="21" spans="3:18" ht="409.5" customHeight="1" thickBot="1" x14ac:dyDescent="0.25">
      <c r="C21" s="429"/>
      <c r="D21" s="430"/>
      <c r="E21" s="431"/>
      <c r="F21" s="424" t="s">
        <v>325</v>
      </c>
      <c r="G21" s="424"/>
      <c r="H21" s="425" t="s">
        <v>326</v>
      </c>
      <c r="I21" s="425"/>
      <c r="J21" s="425"/>
      <c r="K21" s="423" t="s">
        <v>327</v>
      </c>
      <c r="L21" s="424"/>
      <c r="M21" s="424"/>
      <c r="N21" s="424"/>
      <c r="O21" s="426" t="s">
        <v>328</v>
      </c>
      <c r="P21" s="427"/>
      <c r="Q21" s="427"/>
      <c r="R21" s="428"/>
    </row>
    <row r="22" spans="3:18" ht="363.75" customHeight="1" thickBot="1" x14ac:dyDescent="0.25">
      <c r="C22" s="429"/>
      <c r="D22" s="430"/>
      <c r="E22" s="431"/>
      <c r="F22" s="424" t="s">
        <v>329</v>
      </c>
      <c r="G22" s="424"/>
      <c r="H22" s="425" t="s">
        <v>330</v>
      </c>
      <c r="I22" s="425"/>
      <c r="J22" s="425"/>
      <c r="K22" s="423" t="s">
        <v>331</v>
      </c>
      <c r="L22" s="424"/>
      <c r="M22" s="424"/>
      <c r="N22" s="424"/>
      <c r="O22" s="426" t="s">
        <v>332</v>
      </c>
      <c r="P22" s="427"/>
      <c r="Q22" s="427"/>
      <c r="R22" s="428"/>
    </row>
    <row r="23" spans="3:18" ht="374.25" customHeight="1" thickBot="1" x14ac:dyDescent="0.25">
      <c r="C23" s="432"/>
      <c r="D23" s="433"/>
      <c r="E23" s="434"/>
      <c r="F23" s="424" t="s">
        <v>333</v>
      </c>
      <c r="G23" s="424"/>
      <c r="H23" s="425" t="s">
        <v>334</v>
      </c>
      <c r="I23" s="425"/>
      <c r="J23" s="425"/>
      <c r="K23" s="423" t="s">
        <v>335</v>
      </c>
      <c r="L23" s="424"/>
      <c r="M23" s="424"/>
      <c r="N23" s="424"/>
      <c r="O23" s="426" t="s">
        <v>336</v>
      </c>
      <c r="P23" s="427"/>
      <c r="Q23" s="427"/>
      <c r="R23" s="428"/>
    </row>
    <row r="24" spans="3:18" ht="386.25" customHeight="1" thickBot="1" x14ac:dyDescent="0.25">
      <c r="C24" s="435" t="s">
        <v>337</v>
      </c>
      <c r="D24" s="436"/>
      <c r="E24" s="437" t="s">
        <v>76</v>
      </c>
      <c r="F24" s="438" t="s">
        <v>338</v>
      </c>
      <c r="G24" s="439"/>
      <c r="H24" s="440" t="s">
        <v>339</v>
      </c>
      <c r="I24" s="441"/>
      <c r="J24" s="442"/>
      <c r="K24" s="443" t="s">
        <v>340</v>
      </c>
      <c r="L24" s="444"/>
      <c r="M24" s="444"/>
      <c r="N24" s="445"/>
      <c r="O24" s="426" t="s">
        <v>341</v>
      </c>
      <c r="P24" s="427"/>
      <c r="Q24" s="427"/>
      <c r="R24" s="428"/>
    </row>
    <row r="25" spans="3:18" ht="408.75" customHeight="1" thickBot="1" x14ac:dyDescent="0.25">
      <c r="C25" s="429"/>
      <c r="D25" s="430"/>
      <c r="E25" s="431"/>
      <c r="F25" s="438" t="s">
        <v>342</v>
      </c>
      <c r="G25" s="439"/>
      <c r="H25" s="440" t="s">
        <v>343</v>
      </c>
      <c r="I25" s="441"/>
      <c r="J25" s="442"/>
      <c r="K25" s="443" t="s">
        <v>344</v>
      </c>
      <c r="L25" s="444"/>
      <c r="M25" s="444"/>
      <c r="N25" s="445"/>
      <c r="O25" s="426" t="s">
        <v>345</v>
      </c>
      <c r="P25" s="427"/>
      <c r="Q25" s="427"/>
      <c r="R25" s="428"/>
    </row>
    <row r="26" spans="3:18" ht="339.75" customHeight="1" thickBot="1" x14ac:dyDescent="0.25">
      <c r="C26" s="432"/>
      <c r="D26" s="433"/>
      <c r="E26" s="434"/>
      <c r="F26" s="438" t="s">
        <v>346</v>
      </c>
      <c r="G26" s="439"/>
      <c r="H26" s="440" t="s">
        <v>347</v>
      </c>
      <c r="I26" s="441"/>
      <c r="J26" s="442"/>
      <c r="K26" s="443" t="s">
        <v>348</v>
      </c>
      <c r="L26" s="444"/>
      <c r="M26" s="444"/>
      <c r="N26" s="445"/>
      <c r="O26" s="426" t="s">
        <v>349</v>
      </c>
      <c r="P26" s="427"/>
      <c r="Q26" s="427"/>
      <c r="R26" s="428"/>
    </row>
    <row r="27" spans="3:18" ht="356.25" customHeight="1" x14ac:dyDescent="0.2">
      <c r="C27" s="446" t="s">
        <v>350</v>
      </c>
      <c r="D27" s="447"/>
      <c r="E27" s="448" t="s">
        <v>351</v>
      </c>
      <c r="F27" s="449" t="s">
        <v>352</v>
      </c>
      <c r="G27" s="450"/>
      <c r="H27" s="451" t="s">
        <v>347</v>
      </c>
      <c r="I27" s="452"/>
      <c r="J27" s="453"/>
      <c r="K27" s="454" t="s">
        <v>353</v>
      </c>
      <c r="L27" s="455"/>
      <c r="M27" s="455"/>
      <c r="N27" s="456"/>
      <c r="O27" s="457" t="s">
        <v>354</v>
      </c>
      <c r="P27" s="458"/>
      <c r="Q27" s="458"/>
      <c r="R27" s="459"/>
    </row>
    <row r="28" spans="3:18" ht="359.25" customHeight="1" x14ac:dyDescent="0.2">
      <c r="C28" s="460"/>
      <c r="D28" s="461"/>
      <c r="E28" s="462"/>
      <c r="F28" s="463" t="s">
        <v>355</v>
      </c>
      <c r="G28" s="464"/>
      <c r="H28" s="465" t="s">
        <v>356</v>
      </c>
      <c r="I28" s="466"/>
      <c r="J28" s="447"/>
      <c r="K28" s="467" t="s">
        <v>357</v>
      </c>
      <c r="L28" s="468"/>
      <c r="M28" s="468"/>
      <c r="N28" s="468"/>
      <c r="O28" s="457" t="s">
        <v>358</v>
      </c>
      <c r="P28" s="458"/>
      <c r="Q28" s="458"/>
      <c r="R28" s="459"/>
    </row>
    <row r="29" spans="3:18" ht="353.25" customHeight="1" x14ac:dyDescent="0.2">
      <c r="C29" s="435" t="s">
        <v>359</v>
      </c>
      <c r="D29" s="436"/>
      <c r="E29" s="469" t="s">
        <v>360</v>
      </c>
      <c r="F29" s="470" t="s">
        <v>361</v>
      </c>
      <c r="G29" s="470"/>
      <c r="H29" s="471" t="s">
        <v>362</v>
      </c>
      <c r="I29" s="471"/>
      <c r="J29" s="471"/>
      <c r="K29" s="472" t="s">
        <v>363</v>
      </c>
      <c r="L29" s="470"/>
      <c r="M29" s="470"/>
      <c r="N29" s="470"/>
      <c r="O29" s="426" t="s">
        <v>364</v>
      </c>
      <c r="P29" s="427"/>
      <c r="Q29" s="427"/>
      <c r="R29" s="428"/>
    </row>
    <row r="30" spans="3:18" ht="378.75" customHeight="1" x14ac:dyDescent="0.2">
      <c r="C30" s="432"/>
      <c r="D30" s="433"/>
      <c r="E30" s="473"/>
      <c r="F30" s="470" t="s">
        <v>365</v>
      </c>
      <c r="G30" s="470"/>
      <c r="H30" s="471" t="s">
        <v>366</v>
      </c>
      <c r="I30" s="471"/>
      <c r="J30" s="471"/>
      <c r="K30" s="472" t="s">
        <v>367</v>
      </c>
      <c r="L30" s="470"/>
      <c r="M30" s="470"/>
      <c r="N30" s="470"/>
      <c r="O30" s="426" t="s">
        <v>368</v>
      </c>
      <c r="P30" s="427"/>
      <c r="Q30" s="427"/>
      <c r="R30" s="428"/>
    </row>
    <row r="31" spans="3:18" ht="12" customHeight="1" thickBot="1" x14ac:dyDescent="0.35">
      <c r="C31" s="383"/>
      <c r="D31" s="383"/>
      <c r="E31" s="383"/>
      <c r="F31" s="383"/>
      <c r="G31" s="383"/>
      <c r="H31" s="383"/>
      <c r="I31" s="383"/>
      <c r="J31" s="383"/>
      <c r="K31" s="383"/>
      <c r="L31" s="383"/>
      <c r="M31" s="383"/>
      <c r="N31" s="383"/>
      <c r="O31" s="383"/>
      <c r="P31" s="383"/>
      <c r="Q31" s="383"/>
      <c r="R31" s="383"/>
    </row>
    <row r="32" spans="3:18" ht="33" customHeight="1" thickBot="1" x14ac:dyDescent="0.25">
      <c r="C32" s="474" t="s">
        <v>194</v>
      </c>
      <c r="D32" s="475"/>
      <c r="E32" s="475"/>
      <c r="F32" s="475"/>
      <c r="G32" s="475"/>
      <c r="H32" s="475"/>
      <c r="I32" s="475"/>
      <c r="J32" s="475"/>
      <c r="K32" s="475"/>
      <c r="L32" s="475"/>
      <c r="M32" s="475"/>
      <c r="N32" s="475"/>
      <c r="O32" s="475"/>
      <c r="P32" s="475"/>
      <c r="Q32" s="475"/>
      <c r="R32" s="476"/>
    </row>
    <row r="33" spans="3:19" s="487" customFormat="1" ht="184.5" customHeight="1" thickBot="1" x14ac:dyDescent="0.25">
      <c r="C33" s="477" t="s">
        <v>369</v>
      </c>
      <c r="D33" s="477" t="s">
        <v>370</v>
      </c>
      <c r="E33" s="478" t="s">
        <v>371</v>
      </c>
      <c r="F33" s="479" t="s">
        <v>372</v>
      </c>
      <c r="G33" s="415" t="s">
        <v>373</v>
      </c>
      <c r="H33" s="415" t="s">
        <v>374</v>
      </c>
      <c r="I33" s="415" t="s">
        <v>375</v>
      </c>
      <c r="J33" s="480" t="s">
        <v>376</v>
      </c>
      <c r="K33" s="481"/>
      <c r="L33" s="482"/>
      <c r="M33" s="480" t="s">
        <v>377</v>
      </c>
      <c r="N33" s="481"/>
      <c r="O33" s="482"/>
      <c r="P33" s="483" t="s">
        <v>307</v>
      </c>
      <c r="Q33" s="484"/>
      <c r="R33" s="485"/>
      <c r="S33" s="486"/>
    </row>
    <row r="34" spans="3:19" s="487" customFormat="1" ht="331.5" customHeight="1" thickBot="1" x14ac:dyDescent="0.25">
      <c r="C34" s="488">
        <v>1</v>
      </c>
      <c r="D34" s="489" t="s">
        <v>378</v>
      </c>
      <c r="E34" s="490" t="s">
        <v>237</v>
      </c>
      <c r="F34" s="491" t="s">
        <v>17</v>
      </c>
      <c r="G34" s="492" t="s">
        <v>379</v>
      </c>
      <c r="H34" s="489" t="s">
        <v>380</v>
      </c>
      <c r="I34" s="493">
        <v>1</v>
      </c>
      <c r="J34" s="494">
        <v>1</v>
      </c>
      <c r="K34" s="495"/>
      <c r="L34" s="496"/>
      <c r="M34" s="497" t="s">
        <v>381</v>
      </c>
      <c r="N34" s="497"/>
      <c r="O34" s="497"/>
      <c r="P34" s="498" t="s">
        <v>382</v>
      </c>
      <c r="Q34" s="498"/>
      <c r="R34" s="499"/>
      <c r="S34" s="364"/>
    </row>
    <row r="35" spans="3:19" s="487" customFormat="1" ht="331.5" customHeight="1" x14ac:dyDescent="0.2">
      <c r="C35" s="500">
        <v>3</v>
      </c>
      <c r="D35" s="501" t="s">
        <v>378</v>
      </c>
      <c r="E35" s="502" t="s">
        <v>262</v>
      </c>
      <c r="F35" s="503" t="s">
        <v>17</v>
      </c>
      <c r="G35" s="504" t="s">
        <v>383</v>
      </c>
      <c r="H35" s="501" t="s">
        <v>384</v>
      </c>
      <c r="I35" s="505">
        <v>1</v>
      </c>
      <c r="J35" s="506">
        <v>1</v>
      </c>
      <c r="K35" s="507"/>
      <c r="L35" s="508"/>
      <c r="M35" s="509" t="s">
        <v>385</v>
      </c>
      <c r="N35" s="509"/>
      <c r="O35" s="509"/>
      <c r="P35" s="498" t="s">
        <v>386</v>
      </c>
      <c r="Q35" s="498"/>
      <c r="R35" s="499"/>
      <c r="S35" s="364"/>
    </row>
    <row r="36" spans="3:19" ht="12" customHeight="1" thickBot="1" x14ac:dyDescent="0.25">
      <c r="C36" s="510"/>
      <c r="D36" s="510"/>
      <c r="E36" s="510"/>
      <c r="F36" s="510"/>
      <c r="G36" s="510"/>
      <c r="H36" s="510"/>
      <c r="I36" s="510"/>
      <c r="J36" s="510"/>
      <c r="K36" s="510"/>
      <c r="L36" s="510"/>
      <c r="M36" s="510"/>
      <c r="N36" s="510"/>
      <c r="O36" s="511"/>
      <c r="P36" s="511"/>
      <c r="Q36" s="511"/>
      <c r="R36" s="511"/>
    </row>
    <row r="37" spans="3:19" s="515" customFormat="1" ht="48.75" customHeight="1" thickBot="1" x14ac:dyDescent="0.4">
      <c r="C37" s="512" t="s">
        <v>387</v>
      </c>
      <c r="D37" s="513"/>
      <c r="E37" s="513"/>
      <c r="F37" s="513"/>
      <c r="G37" s="513"/>
      <c r="H37" s="513"/>
      <c r="I37" s="513"/>
      <c r="J37" s="513"/>
      <c r="K37" s="513"/>
      <c r="L37" s="513"/>
      <c r="M37" s="513"/>
      <c r="N37" s="513"/>
      <c r="O37" s="513"/>
      <c r="P37" s="513"/>
      <c r="Q37" s="513"/>
      <c r="R37" s="514"/>
    </row>
    <row r="38" spans="3:19" ht="107.25" customHeight="1" thickBot="1" x14ac:dyDescent="0.35">
      <c r="C38" s="516"/>
      <c r="D38" s="517"/>
      <c r="E38" s="517"/>
      <c r="F38" s="517"/>
      <c r="G38" s="517"/>
      <c r="H38" s="517"/>
      <c r="I38" s="517"/>
      <c r="J38" s="517"/>
      <c r="K38" s="517"/>
      <c r="L38" s="517"/>
      <c r="M38" s="517"/>
      <c r="N38" s="517"/>
      <c r="O38" s="517"/>
      <c r="P38" s="517"/>
      <c r="Q38" s="517"/>
      <c r="R38" s="518"/>
    </row>
    <row r="39" spans="3:19" ht="19.5" thickBot="1" x14ac:dyDescent="0.35">
      <c r="C39" s="383"/>
      <c r="D39" s="383"/>
      <c r="E39" s="383"/>
      <c r="F39" s="383"/>
      <c r="G39" s="383"/>
      <c r="H39" s="383"/>
      <c r="I39" s="383"/>
      <c r="J39" s="383"/>
      <c r="K39" s="383"/>
      <c r="L39" s="383"/>
      <c r="M39" s="383"/>
      <c r="N39" s="383"/>
      <c r="O39" s="383"/>
      <c r="P39" s="383"/>
      <c r="Q39" s="383"/>
      <c r="R39" s="383"/>
    </row>
    <row r="40" spans="3:19" s="515" customFormat="1" ht="27.95" customHeight="1" x14ac:dyDescent="0.35">
      <c r="C40" s="519" t="s">
        <v>388</v>
      </c>
      <c r="D40" s="520"/>
      <c r="E40" s="520"/>
      <c r="F40" s="520"/>
      <c r="G40" s="520"/>
      <c r="H40" s="520"/>
      <c r="I40" s="520"/>
      <c r="J40" s="520"/>
      <c r="K40" s="520"/>
      <c r="L40" s="520"/>
      <c r="M40" s="520"/>
      <c r="N40" s="520"/>
      <c r="O40" s="520"/>
      <c r="P40" s="520"/>
      <c r="Q40" s="520"/>
      <c r="R40" s="521"/>
    </row>
    <row r="41" spans="3:19" s="525" customFormat="1" ht="27.95" customHeight="1" x14ac:dyDescent="0.35">
      <c r="C41" s="522" t="s">
        <v>389</v>
      </c>
      <c r="D41" s="523"/>
      <c r="E41" s="523"/>
      <c r="F41" s="523"/>
      <c r="G41" s="523"/>
      <c r="H41" s="523"/>
      <c r="I41" s="523"/>
      <c r="J41" s="523"/>
      <c r="K41" s="523"/>
      <c r="L41" s="523"/>
      <c r="M41" s="523"/>
      <c r="N41" s="523"/>
      <c r="O41" s="523"/>
      <c r="P41" s="523"/>
      <c r="Q41" s="523"/>
      <c r="R41" s="524"/>
    </row>
    <row r="42" spans="3:19" s="515" customFormat="1" ht="27.95" customHeight="1" x14ac:dyDescent="0.35">
      <c r="C42" s="526"/>
      <c r="O42" s="527"/>
      <c r="P42" s="527"/>
      <c r="Q42" s="527"/>
      <c r="R42" s="528"/>
    </row>
    <row r="43" spans="3:19" s="515" customFormat="1" ht="27.95" customHeight="1" x14ac:dyDescent="0.35">
      <c r="C43" s="526"/>
      <c r="O43" s="527"/>
      <c r="P43" s="527"/>
      <c r="Q43" s="527"/>
      <c r="R43" s="528"/>
    </row>
    <row r="44" spans="3:19" s="515" customFormat="1" ht="27.95" customHeight="1" x14ac:dyDescent="0.35">
      <c r="C44" s="529"/>
      <c r="D44" s="530"/>
      <c r="E44" s="530"/>
      <c r="F44" s="530"/>
      <c r="G44" s="530"/>
      <c r="H44" s="530"/>
      <c r="I44" s="530"/>
      <c r="J44" s="530"/>
      <c r="K44" s="530"/>
      <c r="L44" s="530"/>
      <c r="M44" s="530"/>
      <c r="N44" s="530"/>
      <c r="O44" s="531"/>
      <c r="P44" s="531"/>
      <c r="Q44" s="531"/>
      <c r="R44" s="532"/>
    </row>
    <row r="45" spans="3:19" s="525" customFormat="1" ht="27.95" customHeight="1" x14ac:dyDescent="0.35">
      <c r="C45" s="522" t="s">
        <v>390</v>
      </c>
      <c r="D45" s="523"/>
      <c r="E45" s="523"/>
      <c r="F45" s="523"/>
      <c r="G45" s="523"/>
      <c r="H45" s="523"/>
      <c r="I45" s="523"/>
      <c r="J45" s="523"/>
      <c r="K45" s="523"/>
      <c r="L45" s="523"/>
      <c r="M45" s="523"/>
      <c r="N45" s="523"/>
      <c r="O45" s="523"/>
      <c r="P45" s="523"/>
      <c r="Q45" s="523"/>
      <c r="R45" s="524"/>
    </row>
    <row r="46" spans="3:19" s="515" customFormat="1" ht="27.95" customHeight="1" x14ac:dyDescent="0.35">
      <c r="C46" s="526"/>
      <c r="O46" s="527"/>
      <c r="P46" s="527"/>
      <c r="Q46" s="527"/>
      <c r="R46" s="528"/>
    </row>
    <row r="47" spans="3:19" s="515" customFormat="1" ht="27.95" customHeight="1" x14ac:dyDescent="0.35">
      <c r="C47" s="526"/>
      <c r="O47" s="527"/>
      <c r="P47" s="527"/>
      <c r="Q47" s="527"/>
      <c r="R47" s="528"/>
    </row>
    <row r="48" spans="3:19" s="515" customFormat="1" ht="27.95" customHeight="1" x14ac:dyDescent="0.35">
      <c r="C48" s="529"/>
      <c r="D48" s="530"/>
      <c r="E48" s="530"/>
      <c r="F48" s="530"/>
      <c r="G48" s="530"/>
      <c r="H48" s="530"/>
      <c r="I48" s="530"/>
      <c r="J48" s="530"/>
      <c r="K48" s="530"/>
      <c r="L48" s="530"/>
      <c r="M48" s="530"/>
      <c r="N48" s="530"/>
      <c r="O48" s="531"/>
      <c r="P48" s="531"/>
      <c r="Q48" s="531"/>
      <c r="R48" s="532"/>
    </row>
    <row r="49" spans="3:18" s="525" customFormat="1" ht="27.95" customHeight="1" x14ac:dyDescent="0.35">
      <c r="C49" s="522" t="s">
        <v>391</v>
      </c>
      <c r="D49" s="523"/>
      <c r="E49" s="523"/>
      <c r="F49" s="523"/>
      <c r="G49" s="523"/>
      <c r="H49" s="523"/>
      <c r="I49" s="523"/>
      <c r="J49" s="523"/>
      <c r="K49" s="523"/>
      <c r="L49" s="523"/>
      <c r="M49" s="523"/>
      <c r="N49" s="523"/>
      <c r="O49" s="523"/>
      <c r="P49" s="523"/>
      <c r="Q49" s="523"/>
      <c r="R49" s="524"/>
    </row>
    <row r="50" spans="3:18" s="515" customFormat="1" ht="27.95" customHeight="1" x14ac:dyDescent="0.35">
      <c r="C50" s="533"/>
      <c r="D50" s="534"/>
      <c r="E50" s="534"/>
      <c r="F50" s="534"/>
      <c r="G50" s="534"/>
      <c r="H50" s="534"/>
      <c r="I50" s="534"/>
      <c r="J50" s="534"/>
      <c r="K50" s="534"/>
      <c r="L50" s="534"/>
      <c r="M50" s="534"/>
      <c r="N50" s="534"/>
      <c r="O50" s="534"/>
      <c r="P50" s="534"/>
      <c r="Q50" s="534"/>
      <c r="R50" s="535"/>
    </row>
    <row r="51" spans="3:18" s="515" customFormat="1" ht="27.95" customHeight="1" x14ac:dyDescent="0.35">
      <c r="C51" s="536"/>
      <c r="D51" s="537"/>
      <c r="G51" s="537"/>
      <c r="I51" s="537"/>
      <c r="J51" s="537"/>
      <c r="K51" s="537"/>
      <c r="L51" s="537"/>
      <c r="M51" s="537"/>
      <c r="N51" s="537"/>
      <c r="O51" s="538"/>
      <c r="P51" s="527"/>
      <c r="Q51" s="527"/>
      <c r="R51" s="528"/>
    </row>
    <row r="52" spans="3:18" s="515" customFormat="1" ht="27.95" customHeight="1" x14ac:dyDescent="0.35">
      <c r="C52" s="539"/>
      <c r="D52" s="540"/>
      <c r="E52" s="530"/>
      <c r="F52" s="530"/>
      <c r="G52" s="540"/>
      <c r="H52" s="530"/>
      <c r="I52" s="540"/>
      <c r="J52" s="540"/>
      <c r="K52" s="540"/>
      <c r="L52" s="540"/>
      <c r="M52" s="540"/>
      <c r="N52" s="540"/>
      <c r="O52" s="541"/>
      <c r="P52" s="531"/>
      <c r="Q52" s="531"/>
      <c r="R52" s="532"/>
    </row>
    <row r="53" spans="3:18" s="525" customFormat="1" ht="27.95" customHeight="1" x14ac:dyDescent="0.35">
      <c r="C53" s="542" t="s">
        <v>392</v>
      </c>
      <c r="D53" s="543"/>
      <c r="E53" s="543"/>
      <c r="F53" s="543"/>
      <c r="G53" s="543"/>
      <c r="H53" s="543"/>
      <c r="I53" s="543"/>
      <c r="J53" s="543"/>
      <c r="K53" s="543"/>
      <c r="L53" s="543"/>
      <c r="M53" s="543"/>
      <c r="N53" s="543"/>
      <c r="O53" s="543"/>
      <c r="P53" s="543"/>
      <c r="Q53" s="543"/>
      <c r="R53" s="544"/>
    </row>
    <row r="54" spans="3:18" s="515" customFormat="1" ht="27.95" customHeight="1" x14ac:dyDescent="0.35">
      <c r="C54" s="536"/>
      <c r="D54" s="537"/>
      <c r="G54" s="537"/>
      <c r="I54" s="537"/>
      <c r="J54" s="537"/>
      <c r="K54" s="537"/>
      <c r="L54" s="537"/>
      <c r="M54" s="537"/>
      <c r="N54" s="537"/>
      <c r="O54" s="538"/>
      <c r="P54" s="527"/>
      <c r="Q54" s="527"/>
      <c r="R54" s="528"/>
    </row>
    <row r="55" spans="3:18" s="515" customFormat="1" ht="27.95" customHeight="1" x14ac:dyDescent="0.35">
      <c r="C55" s="536"/>
      <c r="D55" s="537"/>
      <c r="G55" s="537"/>
      <c r="I55" s="537"/>
      <c r="J55" s="537"/>
      <c r="K55" s="537"/>
      <c r="L55" s="537"/>
      <c r="M55" s="537"/>
      <c r="N55" s="537"/>
      <c r="O55" s="538"/>
      <c r="P55" s="527"/>
      <c r="Q55" s="527"/>
      <c r="R55" s="528"/>
    </row>
    <row r="56" spans="3:18" ht="27.95" customHeight="1" thickBot="1" x14ac:dyDescent="0.35">
      <c r="C56" s="545"/>
      <c r="D56" s="546"/>
      <c r="E56" s="547"/>
      <c r="F56" s="547"/>
      <c r="G56" s="546"/>
      <c r="H56" s="547"/>
      <c r="I56" s="546"/>
      <c r="J56" s="546"/>
      <c r="K56" s="546"/>
      <c r="L56" s="546"/>
      <c r="M56" s="546"/>
      <c r="N56" s="546"/>
      <c r="O56" s="548"/>
      <c r="P56" s="549"/>
      <c r="Q56" s="549"/>
      <c r="R56" s="550"/>
    </row>
    <row r="57" spans="3:18" ht="13.5" customHeight="1" x14ac:dyDescent="0.3">
      <c r="C57" s="551"/>
      <c r="D57" s="551"/>
      <c r="E57" s="551"/>
      <c r="F57" s="551"/>
      <c r="G57" s="551"/>
      <c r="H57" s="551"/>
      <c r="I57" s="551"/>
      <c r="J57" s="552"/>
      <c r="K57" s="552"/>
      <c r="L57" s="552"/>
      <c r="M57" s="552"/>
      <c r="N57" s="552"/>
      <c r="O57" s="553"/>
      <c r="P57" s="402"/>
      <c r="Q57" s="402"/>
      <c r="R57" s="402"/>
    </row>
    <row r="58" spans="3:18" ht="13.5" customHeight="1" thickBot="1" x14ac:dyDescent="0.35">
      <c r="C58" s="553"/>
      <c r="D58" s="552"/>
      <c r="E58" s="401"/>
      <c r="F58" s="401"/>
      <c r="G58" s="552"/>
      <c r="H58" s="554"/>
      <c r="I58" s="552"/>
      <c r="J58" s="552"/>
      <c r="K58" s="552"/>
      <c r="L58" s="552"/>
      <c r="M58" s="552"/>
      <c r="N58" s="552"/>
      <c r="O58" s="402"/>
      <c r="P58" s="402"/>
      <c r="Q58" s="402"/>
      <c r="R58" s="402"/>
    </row>
    <row r="59" spans="3:18" s="515" customFormat="1" ht="24.75" customHeight="1" thickBot="1" x14ac:dyDescent="0.4">
      <c r="C59" s="555" t="s">
        <v>393</v>
      </c>
      <c r="D59" s="556"/>
      <c r="E59" s="556"/>
      <c r="F59" s="556"/>
      <c r="G59" s="556"/>
      <c r="H59" s="556"/>
      <c r="I59" s="556"/>
      <c r="J59" s="556"/>
      <c r="K59" s="557"/>
      <c r="L59" s="558"/>
      <c r="M59" s="558"/>
      <c r="N59" s="558"/>
      <c r="O59" s="559"/>
      <c r="P59" s="559"/>
      <c r="Q59" s="559"/>
      <c r="R59" s="559"/>
    </row>
    <row r="60" spans="3:18" s="515" customFormat="1" ht="24" customHeight="1" x14ac:dyDescent="0.35">
      <c r="C60" s="560" t="s">
        <v>394</v>
      </c>
      <c r="D60" s="561"/>
      <c r="E60" s="562"/>
      <c r="F60" s="563" t="s">
        <v>395</v>
      </c>
      <c r="G60" s="564"/>
      <c r="H60" s="564"/>
      <c r="I60" s="564"/>
      <c r="J60" s="564"/>
      <c r="K60" s="565"/>
      <c r="L60" s="558"/>
      <c r="M60" s="558"/>
      <c r="N60" s="558"/>
      <c r="O60" s="559"/>
      <c r="P60" s="566"/>
      <c r="Q60" s="566"/>
      <c r="R60" s="566"/>
    </row>
    <row r="61" spans="3:18" ht="36" customHeight="1" x14ac:dyDescent="0.3">
      <c r="C61" s="567" t="s">
        <v>396</v>
      </c>
      <c r="D61" s="568"/>
      <c r="E61" s="569"/>
      <c r="F61" s="570"/>
      <c r="G61" s="571"/>
      <c r="H61" s="571"/>
      <c r="I61" s="571"/>
      <c r="J61" s="571"/>
      <c r="K61" s="572"/>
      <c r="L61" s="372"/>
      <c r="M61" s="372"/>
      <c r="N61" s="372"/>
      <c r="O61" s="511"/>
      <c r="P61" s="573"/>
      <c r="Q61" s="573"/>
      <c r="R61" s="573"/>
    </row>
    <row r="62" spans="3:18" ht="36" customHeight="1" x14ac:dyDescent="0.2">
      <c r="C62" s="574" t="s">
        <v>397</v>
      </c>
      <c r="D62" s="575"/>
      <c r="E62" s="576"/>
      <c r="F62" s="570"/>
      <c r="G62" s="571"/>
      <c r="H62" s="571"/>
      <c r="I62" s="571"/>
      <c r="J62" s="571"/>
      <c r="K62" s="572"/>
      <c r="L62" s="372"/>
      <c r="M62" s="372"/>
      <c r="N62" s="372"/>
      <c r="O62" s="511"/>
      <c r="P62" s="573"/>
      <c r="Q62" s="573"/>
      <c r="R62" s="573"/>
    </row>
    <row r="63" spans="3:18" ht="39.75" customHeight="1" thickBot="1" x14ac:dyDescent="0.35">
      <c r="C63" s="577"/>
      <c r="D63" s="578"/>
      <c r="E63" s="579"/>
      <c r="F63" s="580"/>
      <c r="G63" s="581"/>
      <c r="H63" s="581"/>
      <c r="I63" s="581"/>
      <c r="J63" s="581"/>
      <c r="K63" s="582"/>
      <c r="L63" s="372"/>
      <c r="M63" s="372"/>
      <c r="N63" s="372"/>
      <c r="O63" s="511"/>
      <c r="P63" s="573"/>
      <c r="Q63" s="573"/>
      <c r="R63" s="573"/>
    </row>
    <row r="64" spans="3:18" ht="18.75" x14ac:dyDescent="0.3">
      <c r="C64" s="583"/>
      <c r="D64" s="583"/>
      <c r="E64" s="583"/>
      <c r="F64" s="583"/>
      <c r="G64" s="583"/>
      <c r="H64" s="583"/>
      <c r="I64" s="583"/>
      <c r="J64" s="583"/>
      <c r="K64" s="583"/>
      <c r="L64" s="401"/>
      <c r="M64" s="401"/>
      <c r="N64" s="401"/>
      <c r="O64" s="402"/>
      <c r="P64" s="402"/>
      <c r="Q64" s="402"/>
      <c r="R64" s="402"/>
    </row>
    <row r="65" spans="3:3" x14ac:dyDescent="0.2">
      <c r="C65" s="584"/>
    </row>
    <row r="66" spans="3:3" ht="12.75" customHeight="1" x14ac:dyDescent="0.2"/>
    <row r="67" spans="3:3" x14ac:dyDescent="0.2">
      <c r="C67" s="584"/>
    </row>
  </sheetData>
  <mergeCells count="124">
    <mergeCell ref="C64:K64"/>
    <mergeCell ref="C62:E62"/>
    <mergeCell ref="F62:K62"/>
    <mergeCell ref="P62:R62"/>
    <mergeCell ref="C63:E63"/>
    <mergeCell ref="F63:K63"/>
    <mergeCell ref="P63:R63"/>
    <mergeCell ref="C57:I57"/>
    <mergeCell ref="C59:K59"/>
    <mergeCell ref="C60:E60"/>
    <mergeCell ref="F60:K60"/>
    <mergeCell ref="P60:R60"/>
    <mergeCell ref="C61:E61"/>
    <mergeCell ref="F61:K61"/>
    <mergeCell ref="P61:R61"/>
    <mergeCell ref="C40:R40"/>
    <mergeCell ref="C41:R41"/>
    <mergeCell ref="C45:R45"/>
    <mergeCell ref="C49:R49"/>
    <mergeCell ref="C50:R50"/>
    <mergeCell ref="C53:R53"/>
    <mergeCell ref="J35:L35"/>
    <mergeCell ref="M35:O35"/>
    <mergeCell ref="P35:R35"/>
    <mergeCell ref="C37:R37"/>
    <mergeCell ref="C38:R38"/>
    <mergeCell ref="C39:R39"/>
    <mergeCell ref="C31:R31"/>
    <mergeCell ref="C32:R32"/>
    <mergeCell ref="J33:L33"/>
    <mergeCell ref="M33:O33"/>
    <mergeCell ref="P33:R33"/>
    <mergeCell ref="J34:L34"/>
    <mergeCell ref="M34:O34"/>
    <mergeCell ref="P34:R34"/>
    <mergeCell ref="C29:D30"/>
    <mergeCell ref="E29:E30"/>
    <mergeCell ref="F29:G29"/>
    <mergeCell ref="H29:J29"/>
    <mergeCell ref="K29:N29"/>
    <mergeCell ref="O29:R29"/>
    <mergeCell ref="F30:G30"/>
    <mergeCell ref="H30:J30"/>
    <mergeCell ref="K30:N30"/>
    <mergeCell ref="O30:R30"/>
    <mergeCell ref="C27:D28"/>
    <mergeCell ref="E27:E28"/>
    <mergeCell ref="F27:G27"/>
    <mergeCell ref="H27:J27"/>
    <mergeCell ref="K27:N27"/>
    <mergeCell ref="O27:R27"/>
    <mergeCell ref="F28:G28"/>
    <mergeCell ref="H28:J28"/>
    <mergeCell ref="K28:N28"/>
    <mergeCell ref="O28:R28"/>
    <mergeCell ref="F25:G25"/>
    <mergeCell ref="H25:J25"/>
    <mergeCell ref="K25:N25"/>
    <mergeCell ref="O25:R25"/>
    <mergeCell ref="F26:G26"/>
    <mergeCell ref="H26:J26"/>
    <mergeCell ref="K26:N26"/>
    <mergeCell ref="O26:R26"/>
    <mergeCell ref="F23:G23"/>
    <mergeCell ref="H23:J23"/>
    <mergeCell ref="K23:N23"/>
    <mergeCell ref="O23:R23"/>
    <mergeCell ref="C24:D26"/>
    <mergeCell ref="E24:E26"/>
    <mergeCell ref="F24:G24"/>
    <mergeCell ref="H24:J24"/>
    <mergeCell ref="K24:N24"/>
    <mergeCell ref="O24:R24"/>
    <mergeCell ref="F21:G21"/>
    <mergeCell ref="H21:J21"/>
    <mergeCell ref="K21:N21"/>
    <mergeCell ref="O21:R21"/>
    <mergeCell ref="F22:G22"/>
    <mergeCell ref="H22:J22"/>
    <mergeCell ref="K22:N22"/>
    <mergeCell ref="O22:R22"/>
    <mergeCell ref="F19:G19"/>
    <mergeCell ref="H19:J19"/>
    <mergeCell ref="K19:N19"/>
    <mergeCell ref="O19:R19"/>
    <mergeCell ref="F20:G20"/>
    <mergeCell ref="H20:J20"/>
    <mergeCell ref="K20:N20"/>
    <mergeCell ref="O20:R20"/>
    <mergeCell ref="C17:D23"/>
    <mergeCell ref="E17:E23"/>
    <mergeCell ref="F17:G17"/>
    <mergeCell ref="H17:J17"/>
    <mergeCell ref="K17:N17"/>
    <mergeCell ref="O17:R17"/>
    <mergeCell ref="F18:G18"/>
    <mergeCell ref="H18:J18"/>
    <mergeCell ref="K18:N18"/>
    <mergeCell ref="O18:R18"/>
    <mergeCell ref="C11:R11"/>
    <mergeCell ref="C12:R12"/>
    <mergeCell ref="C13:R13"/>
    <mergeCell ref="C14:R14"/>
    <mergeCell ref="C15:R15"/>
    <mergeCell ref="C16:D16"/>
    <mergeCell ref="F16:G16"/>
    <mergeCell ref="H16:J16"/>
    <mergeCell ref="K16:N16"/>
    <mergeCell ref="O16:R16"/>
    <mergeCell ref="C7:D7"/>
    <mergeCell ref="E7:I7"/>
    <mergeCell ref="J7:N7"/>
    <mergeCell ref="O7:R7"/>
    <mergeCell ref="C9:R9"/>
    <mergeCell ref="C10:R10"/>
    <mergeCell ref="E2:R2"/>
    <mergeCell ref="E3:K3"/>
    <mergeCell ref="L3:R3"/>
    <mergeCell ref="E4:R4"/>
    <mergeCell ref="C5:R5"/>
    <mergeCell ref="C6:D6"/>
    <mergeCell ref="E6:I6"/>
    <mergeCell ref="J6:N6"/>
    <mergeCell ref="O6:R6"/>
  </mergeCells>
  <printOptions horizontalCentered="1" verticalCentered="1"/>
  <pageMargins left="0.23622047244094491" right="0.23622047244094491" top="0.27559055118110237" bottom="0.27559055118110237" header="7.874015748031496E-2" footer="7.874015748031496E-2"/>
  <pageSetup scale="19" fitToWidth="0" fitToHeight="0" orientation="landscape" r:id="rId1"/>
  <headerFooter>
    <oddFooter>&amp;L&amp;9Calle 26 No. 57-41 Torre 8, Pisos 7 y 8 CEMSA - C.P. 111321 
Pbx: 3779555 – Información: Línea 195
WWW.UMV.GOV.CO&amp;CDESI-FM-019
Página &amp;P de &amp;N</oddFooter>
  </headerFooter>
  <rowBreaks count="2" manualBreakCount="2">
    <brk id="25" max="18" man="1"/>
    <brk id="35" max="16383" man="1"/>
  </rowBreaks>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1BF95B3338CD1B4E897BD2BA07C8FDBA" ma:contentTypeVersion="11" ma:contentTypeDescription="Crear nuevo documento." ma:contentTypeScope="" ma:versionID="347b3c53866de07705028d63ca73e7bb">
  <xsd:schema xmlns:xsd="http://www.w3.org/2001/XMLSchema" xmlns:xs="http://www.w3.org/2001/XMLSchema" xmlns:p="http://schemas.microsoft.com/office/2006/metadata/properties" xmlns:ns3="034748ac-ef01-4555-bfe2-206a421643ac" xmlns:ns4="1b931126-8670-4399-af7e-219288fb514b" targetNamespace="http://schemas.microsoft.com/office/2006/metadata/properties" ma:root="true" ma:fieldsID="d61c4a78dde799d6a52a3e5382c01685" ns3:_="" ns4:_="">
    <xsd:import namespace="034748ac-ef01-4555-bfe2-206a421643ac"/>
    <xsd:import namespace="1b931126-8670-4399-af7e-219288fb514b"/>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ServiceAutoTags" minOccurs="0"/>
                <xsd:element ref="ns4:MediaServiceLocation" minOccurs="0"/>
                <xsd:element ref="ns4:MediaServiceOCR" minOccurs="0"/>
                <xsd:element ref="ns4:MediaServiceEventHashCode" minOccurs="0"/>
                <xsd:element ref="ns4:MediaServiceGenerationTim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34748ac-ef01-4555-bfe2-206a421643ac" elementFormDefault="qualified">
    <xsd:import namespace="http://schemas.microsoft.com/office/2006/documentManagement/types"/>
    <xsd:import namespace="http://schemas.microsoft.com/office/infopath/2007/PartnerControls"/>
    <xsd:element name="SharedWithUsers" ma:index="8"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description="" ma:internalName="SharedWithDetails" ma:readOnly="true">
      <xsd:simpleType>
        <xsd:restriction base="dms:Note">
          <xsd:maxLength value="255"/>
        </xsd:restriction>
      </xsd:simpleType>
    </xsd:element>
    <xsd:element name="SharingHintHash" ma:index="10" nillable="true" ma:displayName="Hash de la sugerencia para compartir"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b931126-8670-4399-af7e-219288fb514b" elementFormDefault="qualified">
    <xsd:import namespace="http://schemas.microsoft.com/office/2006/documentManagement/types"/>
    <xsd:import namespace="http://schemas.microsoft.com/office/infopath/2007/PartnerControls"/>
    <xsd:element name="MediaServiceMetadata" ma:index="11" nillable="true" ma:displayName="MediaServiceMetadata" ma:description="" ma:hidden="true" ma:internalName="MediaServiceMetadata" ma:readOnly="true">
      <xsd:simpleType>
        <xsd:restriction base="dms:Note"/>
      </xsd:simpleType>
    </xsd:element>
    <xsd:element name="MediaServiceFastMetadata" ma:index="12" nillable="true" ma:displayName="MediaServiceFastMetadata" ma:description=""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MediaServiceAutoTags" ma:internalName="MediaServiceAutoTags" ma:readOnly="true">
      <xsd:simpleType>
        <xsd:restriction base="dms:Text"/>
      </xsd:simpleType>
    </xsd:element>
    <xsd:element name="MediaServiceLocation" ma:index="15" nillable="true" ma:displayName="MediaServiceLocation" ma:internalName="MediaServiceLocation" ma:readOnly="true">
      <xsd:simpleType>
        <xsd:restriction base="dms:Text"/>
      </xsd:simpleType>
    </xsd:element>
    <xsd:element name="MediaServiceOCR" ma:index="16" nillable="true" ma:displayName="MediaServiceOCR" ma:internalName="MediaServiceOCR" ma:readOnly="true">
      <xsd:simpleType>
        <xsd:restriction base="dms:Note">
          <xsd:maxLength value="255"/>
        </xsd:restriction>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EE4C97E-8C0F-4AC2-9921-90EB07B42C1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34748ac-ef01-4555-bfe2-206a421643ac"/>
    <ds:schemaRef ds:uri="1b931126-8670-4399-af7e-219288fb514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F1BB601-1464-4DE8-8EE0-D57E211F2FEA}">
  <ds:schemaRefs>
    <ds:schemaRef ds:uri="http://purl.org/dc/elements/1.1/"/>
    <ds:schemaRef ds:uri="034748ac-ef01-4555-bfe2-206a421643ac"/>
    <ds:schemaRef ds:uri="http://schemas.openxmlformats.org/package/2006/metadata/core-properties"/>
    <ds:schemaRef ds:uri="http://schemas.microsoft.com/office/2006/documentManagement/types"/>
    <ds:schemaRef ds:uri="http://purl.org/dc/terms/"/>
    <ds:schemaRef ds:uri="http://schemas.microsoft.com/office/infopath/2007/PartnerControls"/>
    <ds:schemaRef ds:uri="http://www.w3.org/XML/1998/namespace"/>
    <ds:schemaRef ds:uri="1b931126-8670-4399-af7e-219288fb514b"/>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9176BD0B-1C5C-4338-8FB3-2B9B0786891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8</vt:i4>
      </vt:variant>
    </vt:vector>
  </HeadingPairs>
  <TitlesOfParts>
    <vt:vector size="15" baseType="lpstr">
      <vt:lpstr>RIESGOS Y CONTROLES</vt:lpstr>
      <vt:lpstr>1. RIESGOS SIGNIFICATIVOS</vt:lpstr>
      <vt:lpstr>2. DISEÑO CONTROL</vt:lpstr>
      <vt:lpstr>3. EJECUCIÓN CONTROL</vt:lpstr>
      <vt:lpstr>4- SOLIDEZ CONTROL</vt:lpstr>
      <vt:lpstr>MAPA DE RIESGOS PROCESOS (2)</vt:lpstr>
      <vt:lpstr>1er cuatri 2021</vt:lpstr>
      <vt:lpstr>'1. RIESGOS SIGNIFICATIVOS'!Área_de_impresión</vt:lpstr>
      <vt:lpstr>'1er cuatri 2021'!Área_de_impresión</vt:lpstr>
      <vt:lpstr>'2. DISEÑO CONTROL'!Área_de_impresión</vt:lpstr>
      <vt:lpstr>'3. EJECUCIÓN CONTROL'!Área_de_impresión</vt:lpstr>
      <vt:lpstr>'4- SOLIDEZ CONTROL'!Área_de_impresión</vt:lpstr>
      <vt:lpstr>'MAPA DE RIESGOS PROCESOS (2)'!Área_de_impresión</vt:lpstr>
      <vt:lpstr>'RIESGOS Y CONTROLES'!Área_de_impresión</vt:lpstr>
      <vt:lpstr>'1er cuatri 2021'!Títulos_a_imprimir</vt:lpstr>
    </vt:vector>
  </TitlesOfParts>
  <Company>Hewlett-Packard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rafaela montoya</dc:creator>
  <cp:lastModifiedBy>Laura Carolina Nossa Gonzalez</cp:lastModifiedBy>
  <cp:lastPrinted>2019-11-20T14:29:58Z</cp:lastPrinted>
  <dcterms:created xsi:type="dcterms:W3CDTF">2017-05-23T23:17:53Z</dcterms:created>
  <dcterms:modified xsi:type="dcterms:W3CDTF">2021-07-26T16:16:03Z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0x0101001BF95B3338CD1B4E897BD2BA07C8FDBA</vt:lpwstr>
  </property>
</Properties>
</file>