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mv\OneDrive - uaermv\Escritorio\UNMV\UNMV\Gestion del Riesgo\Monitoreo a corte 30 junio 2021\GAM\"/>
    </mc:Choice>
  </mc:AlternateContent>
  <bookViews>
    <workbookView xWindow="-105" yWindow="-105" windowWidth="23250" windowHeight="12690" firstSheet="3" activeTab="6"/>
  </bookViews>
  <sheets>
    <sheet name="RIESGOS Y CONTROLES" sheetId="55" state="hidden" r:id="rId1"/>
    <sheet name="1. RIESGOS SIGNIFICATIVOS" sheetId="63" r:id="rId2"/>
    <sheet name="2. DISEÑO CONTROL" sheetId="61" r:id="rId3"/>
    <sheet name="3. EJECUCIÓN CONTROL" sheetId="62" r:id="rId4"/>
    <sheet name="4- SOLIDEZ CONTROL" sheetId="66" r:id="rId5"/>
    <sheet name="MAPA DE RIESGOS PROCESOS" sheetId="67" r:id="rId6"/>
    <sheet name="DESI-FM-019" sheetId="68" r:id="rId7"/>
  </sheets>
  <externalReferences>
    <externalReference r:id="rId8"/>
    <externalReference r:id="rId9"/>
  </externalReferences>
  <definedNames>
    <definedName name="_xlnm._FilterDatabase" localSheetId="2" hidden="1">'2. DISEÑO CONTROL'!$B$14:$V$23</definedName>
    <definedName name="_xlnm._FilterDatabase" localSheetId="0" hidden="1">'RIESGOS Y CONTROLES'!$T$1:$T$34</definedName>
    <definedName name="A">[2]DB!$J$5:$J$6</definedName>
    <definedName name="_xlnm.Print_Area" localSheetId="1">'1. RIESGOS SIGNIFICATIVOS'!$A$1:$J$28</definedName>
    <definedName name="_xlnm.Print_Area" localSheetId="2">'2. DISEÑO CONTROL'!$A$5:$V$27</definedName>
    <definedName name="_xlnm.Print_Area" localSheetId="3">'3. EJECUCIÓN CONTROL'!$A$1:$J$27</definedName>
    <definedName name="_xlnm.Print_Area" localSheetId="4">'4- SOLIDEZ CONTROL'!$A$1:$J$21</definedName>
    <definedName name="_xlnm.Print_Area" localSheetId="6">'DESI-FM-019'!$B$1:$R$57</definedName>
    <definedName name="_xlnm.Print_Area" localSheetId="5">'MAPA DE RIESGOS PROCESOS'!$A$1:$BJ$49</definedName>
    <definedName name="_xlnm.Print_Area" localSheetId="0">'RIESGOS Y CONTROLES'!$A$1:$V$30</definedName>
    <definedName name="B">[2]DB!$K$5:$K$6</definedName>
    <definedName name="CE">[2]DB!$L$5:$L$6</definedName>
    <definedName name="clasificaciónriesgos">#REF!</definedName>
    <definedName name="códigos">#REF!</definedName>
    <definedName name="Direccionamiento_Estratégico">#REF!</definedName>
    <definedName name="económicos">#REF!</definedName>
    <definedName name="EXISTENCONTROLES">[2]DB!$D$5:$D$6</definedName>
    <definedName name="externo">#REF!</definedName>
    <definedName name="externos2">#REF!</definedName>
    <definedName name="factores">#REF!</definedName>
    <definedName name="IMPACTO">[2]DB!$H$5</definedName>
    <definedName name="impactoco">#REF!</definedName>
    <definedName name="infraestructura">#REF!</definedName>
    <definedName name="interno">#REF!</definedName>
    <definedName name="macroprocesos">#REF!</definedName>
    <definedName name="medio_ambientales">#REF!</definedName>
    <definedName name="opciondelriesgo">[1]FORMULAS!$K$4:$K$7</definedName>
    <definedName name="OPCIONESDEMANEJO">[2]DB!$N$5:$N$8</definedName>
    <definedName name="personal">#REF!</definedName>
    <definedName name="políticos">#REF!</definedName>
    <definedName name="probabilidad">[1]FORMULAS!$G$4:$G$8</definedName>
    <definedName name="proceso">#REF!</definedName>
    <definedName name="procesos">[1]FORMULAS!$B$4:$B$21</definedName>
    <definedName name="sociales">#REF!</definedName>
    <definedName name="tecnología">#REF!</definedName>
    <definedName name="tecnológicos">#REF!</definedName>
    <definedName name="tipo_de_amenaza">[1]FORMULAS!$E$4:$E$11</definedName>
    <definedName name="tipo_de_riesgos">[1]FORMULAS!$C$4:$C$6</definedName>
    <definedName name="_xlnm.Print_Titles" localSheetId="6">'DESI-FM-019'!$2:$7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47" i="67" l="1"/>
  <c r="AH47" i="67"/>
  <c r="AF47" i="67"/>
  <c r="AD47" i="67"/>
  <c r="AB47" i="67"/>
  <c r="Z47" i="67"/>
  <c r="X47" i="67"/>
  <c r="V47" i="67"/>
  <c r="AI47" i="67" s="1"/>
  <c r="AJ47" i="67" s="1"/>
  <c r="AM47" i="67" s="1"/>
  <c r="AN47" i="67" s="1"/>
  <c r="AO47" i="67" s="1"/>
  <c r="AL46" i="67"/>
  <c r="AH46" i="67"/>
  <c r="AF46" i="67"/>
  <c r="AD46" i="67"/>
  <c r="AB46" i="67"/>
  <c r="Z46" i="67"/>
  <c r="X46" i="67"/>
  <c r="V46" i="67"/>
  <c r="AI46" i="67" s="1"/>
  <c r="AJ46" i="67" s="1"/>
  <c r="AM46" i="67" s="1"/>
  <c r="AN46" i="67" s="1"/>
  <c r="AO46" i="67" s="1"/>
  <c r="AL45" i="67"/>
  <c r="AH45" i="67"/>
  <c r="AF45" i="67"/>
  <c r="AD45" i="67"/>
  <c r="AB45" i="67"/>
  <c r="Z45" i="67"/>
  <c r="X45" i="67"/>
  <c r="AI45" i="67" s="1"/>
  <c r="AJ45" i="67" s="1"/>
  <c r="AM45" i="67" s="1"/>
  <c r="AN45" i="67" s="1"/>
  <c r="AO45" i="67" s="1"/>
  <c r="V45" i="67"/>
  <c r="AY44" i="67"/>
  <c r="AZ44" i="67" s="1"/>
  <c r="AL44" i="67"/>
  <c r="AH44" i="67"/>
  <c r="AF44" i="67"/>
  <c r="AD44" i="67"/>
  <c r="AB44" i="67"/>
  <c r="Z44" i="67"/>
  <c r="X44" i="67"/>
  <c r="V44" i="67"/>
  <c r="AI44" i="67" s="1"/>
  <c r="AJ44" i="67" s="1"/>
  <c r="AM44" i="67" s="1"/>
  <c r="AN44" i="67" s="1"/>
  <c r="AO44" i="67" s="1"/>
  <c r="AP44" i="67" s="1"/>
  <c r="AQ44" i="67" s="1"/>
  <c r="AT44" i="67" s="1"/>
  <c r="P44" i="67"/>
  <c r="Q44" i="67" s="1"/>
  <c r="M44" i="67"/>
  <c r="AL43" i="67"/>
  <c r="AH43" i="67"/>
  <c r="AF43" i="67"/>
  <c r="AD43" i="67"/>
  <c r="AB43" i="67"/>
  <c r="Z43" i="67"/>
  <c r="X43" i="67"/>
  <c r="V43" i="67"/>
  <c r="AI43" i="67" s="1"/>
  <c r="AJ43" i="67" s="1"/>
  <c r="AM43" i="67" s="1"/>
  <c r="AN43" i="67" s="1"/>
  <c r="AO43" i="67" s="1"/>
  <c r="AL42" i="67"/>
  <c r="AH42" i="67"/>
  <c r="AF42" i="67"/>
  <c r="AD42" i="67"/>
  <c r="AB42" i="67"/>
  <c r="AI42" i="67" s="1"/>
  <c r="AJ42" i="67" s="1"/>
  <c r="AM42" i="67" s="1"/>
  <c r="AN42" i="67" s="1"/>
  <c r="AO42" i="67" s="1"/>
  <c r="Z42" i="67"/>
  <c r="X42" i="67"/>
  <c r="V42" i="67"/>
  <c r="AL41" i="67"/>
  <c r="AH41" i="67"/>
  <c r="AF41" i="67"/>
  <c r="AD41" i="67"/>
  <c r="AB41" i="67"/>
  <c r="Z41" i="67"/>
  <c r="X41" i="67"/>
  <c r="V41" i="67"/>
  <c r="AI41" i="67" s="1"/>
  <c r="AJ41" i="67" s="1"/>
  <c r="AM41" i="67" s="1"/>
  <c r="AN41" i="67" s="1"/>
  <c r="AO41" i="67" s="1"/>
  <c r="AY40" i="67"/>
  <c r="AZ40" i="67" s="1"/>
  <c r="AL40" i="67"/>
  <c r="AH40" i="67"/>
  <c r="AF40" i="67"/>
  <c r="AD40" i="67"/>
  <c r="AI40" i="67" s="1"/>
  <c r="AJ40" i="67" s="1"/>
  <c r="AM40" i="67" s="1"/>
  <c r="AN40" i="67" s="1"/>
  <c r="AO40" i="67" s="1"/>
  <c r="AP40" i="67" s="1"/>
  <c r="AQ40" i="67" s="1"/>
  <c r="AT40" i="67" s="1"/>
  <c r="AB40" i="67"/>
  <c r="Z40" i="67"/>
  <c r="X40" i="67"/>
  <c r="V40" i="67"/>
  <c r="Q40" i="67"/>
  <c r="P40" i="67"/>
  <c r="M40" i="67"/>
  <c r="AL39" i="67"/>
  <c r="AI39" i="67"/>
  <c r="AJ39" i="67" s="1"/>
  <c r="AM39" i="67" s="1"/>
  <c r="AN39" i="67" s="1"/>
  <c r="AO39" i="67" s="1"/>
  <c r="AH39" i="67"/>
  <c r="AF39" i="67"/>
  <c r="AD39" i="67"/>
  <c r="AB39" i="67"/>
  <c r="Z39" i="67"/>
  <c r="X39" i="67"/>
  <c r="V39" i="67"/>
  <c r="AL38" i="67"/>
  <c r="AH38" i="67"/>
  <c r="AF38" i="67"/>
  <c r="AD38" i="67"/>
  <c r="AB38" i="67"/>
  <c r="Z38" i="67"/>
  <c r="X38" i="67"/>
  <c r="AI38" i="67" s="1"/>
  <c r="AJ38" i="67" s="1"/>
  <c r="AM38" i="67" s="1"/>
  <c r="AN38" i="67" s="1"/>
  <c r="AO38" i="67" s="1"/>
  <c r="V38" i="67"/>
  <c r="AL37" i="67"/>
  <c r="AH37" i="67"/>
  <c r="AF37" i="67"/>
  <c r="AD37" i="67"/>
  <c r="AB37" i="67"/>
  <c r="Z37" i="67"/>
  <c r="X37" i="67"/>
  <c r="V37" i="67"/>
  <c r="AI37" i="67" s="1"/>
  <c r="AJ37" i="67" s="1"/>
  <c r="AM37" i="67" s="1"/>
  <c r="AN37" i="67" s="1"/>
  <c r="AO37" i="67" s="1"/>
  <c r="AY36" i="67"/>
  <c r="AZ36" i="67" s="1"/>
  <c r="AL36" i="67"/>
  <c r="AH36" i="67"/>
  <c r="AF36" i="67"/>
  <c r="AD36" i="67"/>
  <c r="AB36" i="67"/>
  <c r="Z36" i="67"/>
  <c r="X36" i="67"/>
  <c r="V36" i="67"/>
  <c r="AI36" i="67" s="1"/>
  <c r="AJ36" i="67" s="1"/>
  <c r="AM36" i="67" s="1"/>
  <c r="AN36" i="67" s="1"/>
  <c r="AO36" i="67" s="1"/>
  <c r="P36" i="67"/>
  <c r="Q36" i="67" s="1"/>
  <c r="M36" i="67"/>
  <c r="AL35" i="67"/>
  <c r="AH35" i="67"/>
  <c r="AF35" i="67"/>
  <c r="AD35" i="67"/>
  <c r="AB35" i="67"/>
  <c r="Z35" i="67"/>
  <c r="X35" i="67"/>
  <c r="V35" i="67"/>
  <c r="AI35" i="67" s="1"/>
  <c r="AJ35" i="67" s="1"/>
  <c r="AM35" i="67" s="1"/>
  <c r="AN35" i="67" s="1"/>
  <c r="AO35" i="67" s="1"/>
  <c r="AL34" i="67"/>
  <c r="AH34" i="67"/>
  <c r="AF34" i="67"/>
  <c r="AD34" i="67"/>
  <c r="AB34" i="67"/>
  <c r="Z34" i="67"/>
  <c r="AI34" i="67" s="1"/>
  <c r="AJ34" i="67" s="1"/>
  <c r="AM34" i="67" s="1"/>
  <c r="AN34" i="67" s="1"/>
  <c r="AO34" i="67" s="1"/>
  <c r="X34" i="67"/>
  <c r="V34" i="67"/>
  <c r="AL33" i="67"/>
  <c r="AI33" i="67"/>
  <c r="AJ33" i="67" s="1"/>
  <c r="AM33" i="67" s="1"/>
  <c r="AN33" i="67" s="1"/>
  <c r="AO33" i="67" s="1"/>
  <c r="AH33" i="67"/>
  <c r="AF33" i="67"/>
  <c r="AD33" i="67"/>
  <c r="AB33" i="67"/>
  <c r="Z33" i="67"/>
  <c r="X33" i="67"/>
  <c r="V33" i="67"/>
  <c r="AZ32" i="67"/>
  <c r="AY32" i="67"/>
  <c r="AL32" i="67"/>
  <c r="AH32" i="67"/>
  <c r="AF32" i="67"/>
  <c r="AD32" i="67"/>
  <c r="AB32" i="67"/>
  <c r="Z32" i="67"/>
  <c r="X32" i="67"/>
  <c r="V32" i="67"/>
  <c r="AI32" i="67" s="1"/>
  <c r="AJ32" i="67" s="1"/>
  <c r="AM32" i="67" s="1"/>
  <c r="AN32" i="67" s="1"/>
  <c r="AO32" i="67" s="1"/>
  <c r="P32" i="67"/>
  <c r="Q32" i="67" s="1"/>
  <c r="M32" i="67"/>
  <c r="AL31" i="67"/>
  <c r="AH31" i="67"/>
  <c r="AF31" i="67"/>
  <c r="AD31" i="67"/>
  <c r="AB31" i="67"/>
  <c r="Z31" i="67"/>
  <c r="X31" i="67"/>
  <c r="V31" i="67"/>
  <c r="AI31" i="67" s="1"/>
  <c r="AJ31" i="67" s="1"/>
  <c r="AM31" i="67" s="1"/>
  <c r="AN31" i="67" s="1"/>
  <c r="AO31" i="67" s="1"/>
  <c r="AL30" i="67"/>
  <c r="AH30" i="67"/>
  <c r="AF30" i="67"/>
  <c r="AD30" i="67"/>
  <c r="AB30" i="67"/>
  <c r="Z30" i="67"/>
  <c r="X30" i="67"/>
  <c r="V30" i="67"/>
  <c r="AI30" i="67" s="1"/>
  <c r="AJ30" i="67" s="1"/>
  <c r="AM30" i="67" s="1"/>
  <c r="AN30" i="67" s="1"/>
  <c r="AO30" i="67" s="1"/>
  <c r="AL29" i="67"/>
  <c r="AH29" i="67"/>
  <c r="AF29" i="67"/>
  <c r="AD29" i="67"/>
  <c r="AB29" i="67"/>
  <c r="Z29" i="67"/>
  <c r="X29" i="67"/>
  <c r="V29" i="67"/>
  <c r="AI29" i="67" s="1"/>
  <c r="AJ29" i="67" s="1"/>
  <c r="AM29" i="67" s="1"/>
  <c r="AN29" i="67" s="1"/>
  <c r="AO29" i="67" s="1"/>
  <c r="AY28" i="67"/>
  <c r="AZ28" i="67" s="1"/>
  <c r="AL28" i="67"/>
  <c r="AH28" i="67"/>
  <c r="AF28" i="67"/>
  <c r="AD28" i="67"/>
  <c r="AB28" i="67"/>
  <c r="Z28" i="67"/>
  <c r="X28" i="67"/>
  <c r="V28" i="67"/>
  <c r="AI28" i="67" s="1"/>
  <c r="AJ28" i="67" s="1"/>
  <c r="AM28" i="67" s="1"/>
  <c r="AN28" i="67" s="1"/>
  <c r="AO28" i="67" s="1"/>
  <c r="AP28" i="67" s="1"/>
  <c r="AQ28" i="67" s="1"/>
  <c r="AT28" i="67" s="1"/>
  <c r="P28" i="67"/>
  <c r="Q28" i="67" s="1"/>
  <c r="M28" i="67"/>
  <c r="AL27" i="67"/>
  <c r="AH27" i="67"/>
  <c r="AF27" i="67"/>
  <c r="AD27" i="67"/>
  <c r="AB27" i="67"/>
  <c r="Z27" i="67"/>
  <c r="X27" i="67"/>
  <c r="V27" i="67"/>
  <c r="AI27" i="67" s="1"/>
  <c r="AJ27" i="67" s="1"/>
  <c r="AM27" i="67" s="1"/>
  <c r="AN27" i="67" s="1"/>
  <c r="AO27" i="67" s="1"/>
  <c r="AL26" i="67"/>
  <c r="AH26" i="67"/>
  <c r="AF26" i="67"/>
  <c r="AD26" i="67"/>
  <c r="AB26" i="67"/>
  <c r="Z26" i="67"/>
  <c r="X26" i="67"/>
  <c r="V26" i="67"/>
  <c r="AI26" i="67" s="1"/>
  <c r="AJ26" i="67" s="1"/>
  <c r="AM26" i="67" s="1"/>
  <c r="AN26" i="67" s="1"/>
  <c r="AO26" i="67" s="1"/>
  <c r="AL25" i="67"/>
  <c r="AH25" i="67"/>
  <c r="AF25" i="67"/>
  <c r="AD25" i="67"/>
  <c r="AB25" i="67"/>
  <c r="Z25" i="67"/>
  <c r="X25" i="67"/>
  <c r="V25" i="67"/>
  <c r="AI25" i="67" s="1"/>
  <c r="AJ25" i="67" s="1"/>
  <c r="AM25" i="67" s="1"/>
  <c r="AN25" i="67" s="1"/>
  <c r="AO25" i="67" s="1"/>
  <c r="AY24" i="67"/>
  <c r="AZ24" i="67" s="1"/>
  <c r="AL24" i="67"/>
  <c r="AI24" i="67"/>
  <c r="AJ24" i="67" s="1"/>
  <c r="AM24" i="67" s="1"/>
  <c r="AN24" i="67" s="1"/>
  <c r="AO24" i="67" s="1"/>
  <c r="AH24" i="67"/>
  <c r="AF24" i="67"/>
  <c r="AD24" i="67"/>
  <c r="AB24" i="67"/>
  <c r="Z24" i="67"/>
  <c r="X24" i="67"/>
  <c r="V24" i="67"/>
  <c r="Q24" i="67"/>
  <c r="P24" i="67"/>
  <c r="M24" i="67"/>
  <c r="AL23" i="67"/>
  <c r="AI23" i="67"/>
  <c r="AJ23" i="67" s="1"/>
  <c r="AM23" i="67" s="1"/>
  <c r="AN23" i="67" s="1"/>
  <c r="AO23" i="67" s="1"/>
  <c r="AH23" i="67"/>
  <c r="AF23" i="67"/>
  <c r="AD23" i="67"/>
  <c r="AB23" i="67"/>
  <c r="Z23" i="67"/>
  <c r="X23" i="67"/>
  <c r="V23" i="67"/>
  <c r="AL22" i="67"/>
  <c r="AH22" i="67"/>
  <c r="AF22" i="67"/>
  <c r="AD22" i="67"/>
  <c r="AB22" i="67"/>
  <c r="Z22" i="67"/>
  <c r="X22" i="67"/>
  <c r="V22" i="67"/>
  <c r="AI22" i="67" s="1"/>
  <c r="AJ22" i="67" s="1"/>
  <c r="AM22" i="67" s="1"/>
  <c r="AN22" i="67" s="1"/>
  <c r="AO22" i="67" s="1"/>
  <c r="AL21" i="67"/>
  <c r="AH21" i="67"/>
  <c r="AF21" i="67"/>
  <c r="AD21" i="67"/>
  <c r="AB21" i="67"/>
  <c r="Z21" i="67"/>
  <c r="X21" i="67"/>
  <c r="V21" i="67"/>
  <c r="AI21" i="67" s="1"/>
  <c r="AJ21" i="67" s="1"/>
  <c r="AM21" i="67" s="1"/>
  <c r="AN21" i="67" s="1"/>
  <c r="AO21" i="67" s="1"/>
  <c r="AY20" i="67"/>
  <c r="AZ20" i="67" s="1"/>
  <c r="AL20" i="67"/>
  <c r="AH20" i="67"/>
  <c r="AF20" i="67"/>
  <c r="AD20" i="67"/>
  <c r="AB20" i="67"/>
  <c r="Z20" i="67"/>
  <c r="X20" i="67"/>
  <c r="V20" i="67"/>
  <c r="AI20" i="67" s="1"/>
  <c r="AJ20" i="67" s="1"/>
  <c r="AM20" i="67" s="1"/>
  <c r="AN20" i="67" s="1"/>
  <c r="AO20" i="67" s="1"/>
  <c r="Q20" i="67"/>
  <c r="P20" i="67"/>
  <c r="M20" i="67"/>
  <c r="AL19" i="67"/>
  <c r="AH19" i="67"/>
  <c r="AF19" i="67"/>
  <c r="AD19" i="67"/>
  <c r="AB19" i="67"/>
  <c r="Z19" i="67"/>
  <c r="AI19" i="67" s="1"/>
  <c r="AJ19" i="67" s="1"/>
  <c r="AM19" i="67" s="1"/>
  <c r="AN19" i="67" s="1"/>
  <c r="AO19" i="67" s="1"/>
  <c r="X19" i="67"/>
  <c r="V19" i="67"/>
  <c r="AL18" i="67"/>
  <c r="AH18" i="67"/>
  <c r="AF18" i="67"/>
  <c r="AD18" i="67"/>
  <c r="AB18" i="67"/>
  <c r="Z18" i="67"/>
  <c r="AI18" i="67" s="1"/>
  <c r="AJ18" i="67" s="1"/>
  <c r="AM18" i="67" s="1"/>
  <c r="AN18" i="67" s="1"/>
  <c r="AO18" i="67" s="1"/>
  <c r="X18" i="67"/>
  <c r="V18" i="67"/>
  <c r="AL17" i="67"/>
  <c r="AI17" i="67"/>
  <c r="AJ17" i="67" s="1"/>
  <c r="AM17" i="67" s="1"/>
  <c r="AN17" i="67" s="1"/>
  <c r="AO17" i="67" s="1"/>
  <c r="AH17" i="67"/>
  <c r="AF17" i="67"/>
  <c r="AD17" i="67"/>
  <c r="AB17" i="67"/>
  <c r="Z17" i="67"/>
  <c r="X17" i="67"/>
  <c r="V17" i="67"/>
  <c r="AZ16" i="67"/>
  <c r="AY16" i="67"/>
  <c r="AL16" i="67"/>
  <c r="AH16" i="67"/>
  <c r="AF16" i="67"/>
  <c r="AD16" i="67"/>
  <c r="AB16" i="67"/>
  <c r="Z16" i="67"/>
  <c r="X16" i="67"/>
  <c r="V16" i="67"/>
  <c r="AI16" i="67" s="1"/>
  <c r="AJ16" i="67" s="1"/>
  <c r="AM16" i="67" s="1"/>
  <c r="AN16" i="67" s="1"/>
  <c r="AO16" i="67" s="1"/>
  <c r="Q16" i="67"/>
  <c r="P16" i="67"/>
  <c r="M16" i="67"/>
  <c r="AL15" i="67"/>
  <c r="AH15" i="67"/>
  <c r="AF15" i="67"/>
  <c r="AD15" i="67"/>
  <c r="AB15" i="67"/>
  <c r="AI15" i="67" s="1"/>
  <c r="AJ15" i="67" s="1"/>
  <c r="AM15" i="67" s="1"/>
  <c r="AN15" i="67" s="1"/>
  <c r="AO15" i="67" s="1"/>
  <c r="Z15" i="67"/>
  <c r="X15" i="67"/>
  <c r="V15" i="67"/>
  <c r="AZ14" i="67"/>
  <c r="AY14" i="67"/>
  <c r="AL14" i="67"/>
  <c r="AI14" i="67"/>
  <c r="AJ14" i="67" s="1"/>
  <c r="AM14" i="67" s="1"/>
  <c r="AN14" i="67" s="1"/>
  <c r="AO14" i="67" s="1"/>
  <c r="AH14" i="67"/>
  <c r="AF14" i="67"/>
  <c r="AD14" i="67"/>
  <c r="AB14" i="67"/>
  <c r="Z14" i="67"/>
  <c r="X14" i="67"/>
  <c r="V14" i="67"/>
  <c r="Q14" i="67"/>
  <c r="P14" i="67"/>
  <c r="M14" i="67"/>
  <c r="AL13" i="67"/>
  <c r="AI13" i="67"/>
  <c r="AJ13" i="67" s="1"/>
  <c r="AM13" i="67" s="1"/>
  <c r="AN13" i="67" s="1"/>
  <c r="AO13" i="67" s="1"/>
  <c r="AH13" i="67"/>
  <c r="AF13" i="67"/>
  <c r="AD13" i="67"/>
  <c r="AB13" i="67"/>
  <c r="Z13" i="67"/>
  <c r="X13" i="67"/>
  <c r="V13" i="67"/>
  <c r="AL12" i="67"/>
  <c r="AH12" i="67"/>
  <c r="AF12" i="67"/>
  <c r="AD12" i="67"/>
  <c r="AB12" i="67"/>
  <c r="Z12" i="67"/>
  <c r="X12" i="67"/>
  <c r="V12" i="67"/>
  <c r="AI12" i="67" s="1"/>
  <c r="AJ12" i="67" s="1"/>
  <c r="AM12" i="67" s="1"/>
  <c r="AN12" i="67" s="1"/>
  <c r="AO12" i="67" s="1"/>
  <c r="AY11" i="67"/>
  <c r="AZ11" i="67" s="1"/>
  <c r="AL11" i="67"/>
  <c r="AH11" i="67"/>
  <c r="AF11" i="67"/>
  <c r="AD11" i="67"/>
  <c r="AB11" i="67"/>
  <c r="Z11" i="67"/>
  <c r="X11" i="67"/>
  <c r="V11" i="67"/>
  <c r="AI11" i="67" s="1"/>
  <c r="AJ11" i="67" s="1"/>
  <c r="AM11" i="67" s="1"/>
  <c r="AN11" i="67" s="1"/>
  <c r="AO11" i="67" s="1"/>
  <c r="AP11" i="67" s="1"/>
  <c r="AQ11" i="67" s="1"/>
  <c r="AT11" i="67" s="1"/>
  <c r="P11" i="67"/>
  <c r="Q11" i="67" s="1"/>
  <c r="M11" i="67"/>
  <c r="AR3" i="67"/>
  <c r="AR2" i="67"/>
  <c r="U2" i="67"/>
  <c r="AU40" i="67" l="1"/>
  <c r="AV40" i="67"/>
  <c r="AP36" i="67"/>
  <c r="AQ36" i="67" s="1"/>
  <c r="AT36" i="67" s="1"/>
  <c r="AP32" i="67"/>
  <c r="AQ32" i="67" s="1"/>
  <c r="AT32" i="67" s="1"/>
  <c r="AP24" i="67"/>
  <c r="AQ24" i="67" s="1"/>
  <c r="AT24" i="67" s="1"/>
  <c r="AP16" i="67"/>
  <c r="AQ16" i="67" s="1"/>
  <c r="AT16" i="67" s="1"/>
  <c r="AP14" i="67"/>
  <c r="AQ14" i="67" s="1"/>
  <c r="AT14" i="67" s="1"/>
  <c r="AV11" i="67"/>
  <c r="AU11" i="67"/>
  <c r="AP20" i="67"/>
  <c r="AQ20" i="67" s="1"/>
  <c r="AT20" i="67" s="1"/>
  <c r="AU28" i="67"/>
  <c r="AV28" i="67"/>
  <c r="AV44" i="67"/>
  <c r="AU44" i="67"/>
  <c r="B10" i="66"/>
  <c r="AV16" i="67" l="1"/>
  <c r="AU16" i="67"/>
  <c r="AU24" i="67"/>
  <c r="AV24" i="67"/>
  <c r="AU14" i="67"/>
  <c r="AV14" i="67"/>
  <c r="AV32" i="67"/>
  <c r="AU32" i="67"/>
  <c r="AV36" i="67"/>
  <c r="AU36" i="67"/>
  <c r="AV20" i="67"/>
  <c r="AU20" i="67"/>
  <c r="C18" i="62"/>
  <c r="C18" i="61" l="1"/>
  <c r="Q16" i="61" l="1"/>
  <c r="I9" i="66" l="1"/>
  <c r="C9" i="66"/>
  <c r="C7" i="66"/>
  <c r="C15" i="62"/>
  <c r="B15" i="62"/>
  <c r="B12" i="62"/>
  <c r="C11" i="62"/>
  <c r="C10" i="62"/>
  <c r="B13" i="61"/>
  <c r="D16" i="61"/>
  <c r="D15" i="61"/>
  <c r="C15" i="61"/>
  <c r="B15" i="61"/>
  <c r="Q15" i="61" l="1"/>
  <c r="T8" i="55" l="1"/>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s="1"/>
  <c r="P23" i="55"/>
  <c r="R23" i="55"/>
  <c r="S23" i="55"/>
  <c r="E23" i="55"/>
  <c r="K23" i="55" l="1"/>
  <c r="T23" i="55"/>
  <c r="N23" i="55"/>
</calcChain>
</file>

<file path=xl/comments1.xml><?xml version="1.0" encoding="utf-8"?>
<comments xmlns="http://schemas.openxmlformats.org/spreadsheetml/2006/main">
  <authors>
    <author>Luz Adriana Ariza Urbina</author>
  </authors>
  <commentList>
    <comment ref="AS11" authorId="0" shapeId="0">
      <text>
        <r>
          <rPr>
            <b/>
            <sz val="9"/>
            <color indexed="81"/>
            <rFont val="Tahoma"/>
            <family val="2"/>
          </rPr>
          <t>Luz Adriana Ariza Urbina:</t>
        </r>
        <r>
          <rPr>
            <sz val="9"/>
            <color indexed="81"/>
            <rFont val="Tahoma"/>
            <family val="2"/>
          </rPr>
          <t xml:space="preserve">
En el antenrior decia "Indicrectamente" ¿? Lo podemos cambiar? Soporte porfis sobre este ítem. </t>
        </r>
      </text>
    </comment>
    <comment ref="AG14" authorId="0" shapeId="0">
      <text>
        <r>
          <rPr>
            <b/>
            <sz val="9"/>
            <color indexed="81"/>
            <rFont val="Tahoma"/>
            <family val="2"/>
          </rPr>
          <t>Luz Adriana Ariza Urbina:</t>
        </r>
        <r>
          <rPr>
            <sz val="9"/>
            <color indexed="81"/>
            <rFont val="Tahoma"/>
            <family val="2"/>
          </rPr>
          <t xml:space="preserve">
En la versión anterior estaba en "incompleto", lo podemos cambiar?</t>
        </r>
      </text>
    </comment>
    <comment ref="AN14" authorId="0" shapeId="0">
      <text>
        <r>
          <rPr>
            <b/>
            <sz val="9"/>
            <color indexed="81"/>
            <rFont val="Tahoma"/>
            <family val="2"/>
          </rPr>
          <t>Luz Adriana Ariza Urbina:</t>
        </r>
        <r>
          <rPr>
            <sz val="9"/>
            <color indexed="81"/>
            <rFont val="Tahoma"/>
            <family val="2"/>
          </rPr>
          <t xml:space="preserve">
En el anterior, la calificación automaticamente estana en moderado y en el 50. </t>
        </r>
      </text>
    </comment>
    <comment ref="AS14" authorId="0" shapeId="0">
      <text>
        <r>
          <rPr>
            <b/>
            <sz val="9"/>
            <color indexed="81"/>
            <rFont val="Tahoma"/>
            <family val="2"/>
          </rPr>
          <t>Luz Adriana Ariza Urbina:</t>
        </r>
        <r>
          <rPr>
            <sz val="9"/>
            <color indexed="81"/>
            <rFont val="Tahoma"/>
            <family val="2"/>
          </rPr>
          <t xml:space="preserve">
No se puede modificar esto?
</t>
        </r>
      </text>
    </comment>
    <comment ref="AU14" authorId="0" shapeId="0">
      <text>
        <r>
          <rPr>
            <b/>
            <sz val="9"/>
            <color indexed="81"/>
            <rFont val="Tahoma"/>
            <family val="2"/>
          </rPr>
          <t>Luz Adriana Ariza Urbina:</t>
        </r>
        <r>
          <rPr>
            <sz val="9"/>
            <color indexed="81"/>
            <rFont val="Tahoma"/>
            <family val="2"/>
          </rPr>
          <t xml:space="preserve">
antes era 1 
</t>
        </r>
      </text>
    </comment>
    <comment ref="AV14" authorId="0" shapeId="0">
      <text>
        <r>
          <rPr>
            <b/>
            <sz val="9"/>
            <color indexed="81"/>
            <rFont val="Tahoma"/>
            <family val="2"/>
          </rPr>
          <t>Luz Adriana Ariza Urbina:</t>
        </r>
        <r>
          <rPr>
            <sz val="9"/>
            <color indexed="81"/>
            <rFont val="Tahoma"/>
            <family val="2"/>
          </rPr>
          <t xml:space="preserve">
antes era 0 
</t>
        </r>
      </text>
    </comment>
  </commentList>
</comments>
</file>

<file path=xl/comments2.xml><?xml version="1.0" encoding="utf-8"?>
<comments xmlns="http://schemas.openxmlformats.org/spreadsheetml/2006/main">
  <authors>
    <author>Natalia Norato Mora</author>
    <author>Roberto</author>
  </authors>
  <commentList>
    <comment ref="D24" authorId="0" shapeId="0">
      <text>
        <r>
          <rPr>
            <sz val="9"/>
            <color indexed="81"/>
            <rFont val="Tahoma"/>
            <family val="2"/>
          </rPr>
          <t xml:space="preserve">Transcribir la zona de riesgo residual
</t>
        </r>
      </text>
    </comment>
    <comment ref="C29" authorId="1" shapeId="0">
      <text>
        <r>
          <rPr>
            <sz val="12"/>
            <color indexed="81"/>
            <rFont val="Tahoma"/>
            <family val="2"/>
          </rPr>
          <t>Luz Adriana: Sería  importante relacionar aquí cualquier cambio, imprevisto o dificultad relacionada con el COVID-19</t>
        </r>
      </text>
    </comment>
    <comment ref="C37" authorId="1" shapeId="0">
      <text>
        <r>
          <rPr>
            <b/>
            <sz val="12"/>
            <color indexed="81"/>
            <rFont val="Tahoma"/>
            <family val="2"/>
          </rPr>
          <t>Luz Adriana:</t>
        </r>
        <r>
          <rPr>
            <sz val="12"/>
            <color indexed="81"/>
            <rFont val="Tahoma"/>
            <family val="2"/>
          </rPr>
          <t xml:space="preserve">
Sería importante tener en cuenta si el riesgo de contagio por el covid-19 deba estar en la matriz como una nueva versión. (nuevo riesgo) No se, solo a manera de pregunta. </t>
        </r>
      </text>
    </comment>
  </commentList>
</comments>
</file>

<file path=xl/sharedStrings.xml><?xml version="1.0" encoding="utf-8"?>
<sst xmlns="http://schemas.openxmlformats.org/spreadsheetml/2006/main" count="615" uniqueCount="322">
  <si>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</si>
  <si>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</si>
  <si>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</si>
  <si>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</si>
  <si>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</si>
  <si>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</si>
  <si>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</si>
  <si>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</si>
  <si>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</si>
  <si>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</si>
  <si>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</si>
  <si>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</si>
  <si>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</si>
  <si>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</si>
  <si>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</si>
  <si>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</si>
  <si>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</si>
  <si>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</si>
  <si>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</si>
  <si>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</si>
  <si>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</si>
  <si>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</si>
  <si>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</si>
  <si>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</si>
  <si>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</si>
  <si>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</si>
  <si>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</si>
  <si>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</si>
  <si>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</si>
  <si>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</si>
  <si>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</si>
  <si>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</si>
  <si>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</si>
  <si>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</si>
  <si>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</si>
  <si>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</si>
  <si>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</si>
  <si>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</si>
  <si>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</si>
  <si>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</si>
  <si>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</si>
  <si>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</si>
  <si>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</si>
  <si>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</si>
  <si>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</si>
  <si>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</si>
  <si>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</si>
  <si>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</si>
  <si>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</si>
  <si>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</si>
  <si>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</si>
  <si>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</si>
  <si>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</si>
  <si>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</si>
  <si>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</si>
  <si>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</si>
  <si>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</si>
  <si>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</si>
  <si>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</si>
  <si>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Si</t>
  </si>
  <si>
    <t>EFICACIA Y EFICIENCIA</t>
  </si>
  <si>
    <t>OBSERVACIONES Y RECOMENDACIONES</t>
  </si>
  <si>
    <t>Debe revisarse la redacción del riesgo</t>
  </si>
  <si>
    <t>Parcialmente</t>
  </si>
  <si>
    <t>Debe revisarse el control</t>
  </si>
  <si>
    <t>Debe revisarse la causa porque no guarda relación con el riesgo</t>
  </si>
  <si>
    <t>ANÁLISIS OCI - EVALUACIÓN DEL DISEÑO  DEL CONTROL REDACTADO EN EL FORMATO DE MONITOREO</t>
  </si>
  <si>
    <t xml:space="preserve">Evaluador OCI: </t>
  </si>
  <si>
    <t>Debe revisarse la causa porque no guarda relación con el control</t>
  </si>
  <si>
    <t>CONCLUSION:</t>
  </si>
  <si>
    <t>RANGO DE CALIFICACIÓN DEL CONTROL</t>
  </si>
  <si>
    <t>Débil</t>
  </si>
  <si>
    <t>Moderado</t>
  </si>
  <si>
    <t>Fuerte</t>
  </si>
  <si>
    <t>Gestión</t>
  </si>
  <si>
    <t>Corrupción</t>
  </si>
  <si>
    <t>Seguridad Digital</t>
  </si>
  <si>
    <t>HOJA 2 - EVALUACIÓN DEL DISEÑO DEL CONTROL</t>
  </si>
  <si>
    <t xml:space="preserve">HOJA 3 - EVALUACIÓN DE LA EJECUCIÓN DEL CONTROL </t>
  </si>
  <si>
    <t>OBJETIVO DEL PROCESO:</t>
  </si>
  <si>
    <t>DESCRIPCIÓN DEL RIESGO</t>
  </si>
  <si>
    <t>HOJA 1 - EVALUACIÓN DE RIESGOS IDENTIFICADOS</t>
  </si>
  <si>
    <t>PROCESO:</t>
  </si>
  <si>
    <t>ANALISIS OCI</t>
  </si>
  <si>
    <t>SOLIDEZ DEL CONTROL 
(EVALUADA POR OCI)</t>
  </si>
  <si>
    <t>EFECTO EN MATRIZ DE RIESGO - RESIDUAL
EVALUADA POR OCI</t>
  </si>
  <si>
    <t>OBSERVACIONES / 
RECOMENDACIONES</t>
  </si>
  <si>
    <t>Cargo o Rol:</t>
  </si>
  <si>
    <t>Nombre:</t>
  </si>
  <si>
    <t>CALIFICACIÓN DEL DISEÑO
POR OCI</t>
  </si>
  <si>
    <t>FORMATO DE MONITOREO DE RIEGOS (OAP)
 RECIBIDO: _____________________</t>
  </si>
  <si>
    <t>RECOMENDACIONES POR OCI</t>
  </si>
  <si>
    <t>PRUEBA DE RECORRIDO EFECTUADA EN:</t>
  </si>
  <si>
    <t>FECHA</t>
  </si>
  <si>
    <t>MEDICIÓN DE LA SOLIDEZ DE LOS CONTROLES</t>
  </si>
  <si>
    <t>HOJA 4. EVALUACIÓN DE LA SOLIDEZ DEL CONTROL</t>
  </si>
  <si>
    <r>
      <t xml:space="preserve">RIESGO
</t>
    </r>
    <r>
      <rPr>
        <i/>
        <sz val="11"/>
        <rFont val="Arial"/>
        <family val="2"/>
      </rPr>
      <t>¿Qué puede suceder?</t>
    </r>
  </si>
  <si>
    <r>
      <t xml:space="preserve">CONTROL
</t>
    </r>
    <r>
      <rPr>
        <i/>
        <sz val="11"/>
        <rFont val="Arial"/>
        <family val="2"/>
      </rPr>
      <t>¿Elimina o Mitiga la causa?</t>
    </r>
  </si>
  <si>
    <t>VERSIÓN: 1</t>
  </si>
  <si>
    <t>FECHA DE APLICACIÓN:  NOVIEMBRE DE 2019</t>
  </si>
  <si>
    <t>CÓDIGO: CEM-FM-011</t>
  </si>
  <si>
    <t>FORMATO EVALUACIÓN DE LOS CONTROLES DE RIESGOS POR PROCESO</t>
  </si>
  <si>
    <r>
      <t xml:space="preserve">SOLIDEZ DEL CONTROL
MATRIZ DEL PROCESO
</t>
    </r>
    <r>
      <rPr>
        <sz val="6"/>
        <color theme="1"/>
        <rFont val="Arial"/>
        <family val="2"/>
      </rPr>
      <t>(SELECCIONE UNA OPCIÓN)</t>
    </r>
  </si>
  <si>
    <r>
      <t xml:space="preserve">EFECTO EN MATRIZ DE RIESGO - RESIDUAL
MATRIZ DEL PROCESO
</t>
    </r>
    <r>
      <rPr>
        <sz val="6"/>
        <color theme="1"/>
        <rFont val="Arial"/>
        <family val="2"/>
      </rPr>
      <t>(SELECCIONE UNA OPCIÓN)</t>
    </r>
  </si>
  <si>
    <t>Cargo o Rol.</t>
  </si>
  <si>
    <t>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t>
  </si>
  <si>
    <t>PROCESO GESTIÓN AMBIENTAL</t>
  </si>
  <si>
    <t>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vigente.J15</t>
  </si>
  <si>
    <t xml:space="preserve">Desconocimiento en los lineamientos ambientales por parte de los colaboradores. </t>
  </si>
  <si>
    <t xml:space="preserve">Deficiencia en el seguimiento y control de los criterios ambientales en los diferentes procesos . </t>
  </si>
  <si>
    <t>Sanciones por posible Incumplimiento de la normativa ambiental vigente</t>
  </si>
  <si>
    <t xml:space="preserve">En las actividades diarias que realiza la entidad, existen factores como desconocimiento en los lineamientos ambientales por parte de los colaboradores, deficiencia en el seguimiento y control de los criterios ambientales en los diferentes procesos que generarian incumpliento de la normativa ambiental </t>
  </si>
  <si>
    <t>Gestion</t>
  </si>
  <si>
    <t>El gerente GASA designa al coordinador (a) GAM para verificar trimestralmente que se cumplan las sensibilizaciones programadas en cronograma establecido al inicio de la vigencia, se aplica por el personal designado una encuesta bimensual  de los temas tratados donde se verifica la efectividad de las socializaciones impartidas  y la evidencia será el análisis.
En caso que los resultados de la encuesta no superen el 70% se repite la sensibilización.</t>
  </si>
  <si>
    <t>No aplica</t>
  </si>
  <si>
    <t>No se identificaron recomendaciones.</t>
  </si>
  <si>
    <t xml:space="preserve">Presentación de accidentes ambientales por derrames de hidrocarburos y sus derivados que afecten el suelo o el agua. </t>
  </si>
  <si>
    <t>Dentro de las actividades misionales de la entidad es probable la presentación de accidentes ambientales, los cuales podrian generar impacto negativo ambiental a los recursos disponibles en la Entidad</t>
  </si>
  <si>
    <t xml:space="preserve">Falencia de información preventiva para evitar la presentación de derrames de sustancias peligrosas. </t>
  </si>
  <si>
    <t xml:space="preserve">Exceso de confianza en la manipulación de sustancias con características de peligrosidad y la operación de elementos, en las actividades de mantenimiento de maquinaria y equipo. </t>
  </si>
  <si>
    <t>¿EL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RECOMENDACIONES</t>
  </si>
  <si>
    <t>Laura Carolina Nossa Gonzalez</t>
  </si>
  <si>
    <t>INGENIERA CIVIL - CONTRATISTA OCI</t>
  </si>
  <si>
    <r>
      <t xml:space="preserve">TIPO
</t>
    </r>
    <r>
      <rPr>
        <sz val="11"/>
        <rFont val="Arial"/>
        <family val="2"/>
      </rPr>
      <t>(SELECCIONE UNA OPCIÓN)</t>
    </r>
  </si>
  <si>
    <r>
      <t xml:space="preserve">CAUSA 
</t>
    </r>
    <r>
      <rPr>
        <i/>
        <sz val="11"/>
        <rFont val="Arial"/>
        <family val="2"/>
      </rPr>
      <t>¿Cómo puede suceder?</t>
    </r>
  </si>
  <si>
    <r>
      <rPr>
        <b/>
        <sz val="11"/>
        <color theme="1"/>
        <rFont val="Arial"/>
        <family val="2"/>
      </rPr>
      <t>RIESGO-OBJETIVO</t>
    </r>
    <r>
      <rPr>
        <sz val="11"/>
        <color theme="1"/>
        <rFont val="Arial"/>
        <family val="2"/>
      </rPr>
      <t xml:space="preserve">
¿El RIESGO puede llegar a afectar el cumplimiento del OBJETIVO del proceso?
(SELECCIONE UNA OPCIÓN)</t>
    </r>
  </si>
  <si>
    <r>
      <rPr>
        <b/>
        <sz val="11"/>
        <color theme="1"/>
        <rFont val="Arial"/>
        <family val="2"/>
      </rPr>
      <t>CONTROL-CAUSA</t>
    </r>
    <r>
      <rPr>
        <sz val="11"/>
        <color theme="1"/>
        <rFont val="Arial"/>
        <family val="2"/>
      </rPr>
      <t xml:space="preserve">
¿El CONTROL mitiga o elimina la CAUSA identificada?
(SELECCIONE UNA OPCIÓN)</t>
    </r>
  </si>
  <si>
    <r>
      <t xml:space="preserve">Los profesionales ambientales designados por el Gerente GASA </t>
    </r>
    <r>
      <rPr>
        <b/>
        <sz val="11"/>
        <rFont val="Arial"/>
        <family val="2"/>
      </rPr>
      <t>verifican</t>
    </r>
    <r>
      <rPr>
        <sz val="11"/>
        <rFont val="Arial"/>
        <family val="2"/>
      </rPr>
      <t xml:space="preserve"> las actividades de manejo de sustancias peligrosas en las sedes operativa y producción como en frentes de obra en intervención con el fin de evaluar conductas y establecer si es el caso oportunidades de mejora a través de inspección </t>
    </r>
    <r>
      <rPr>
        <b/>
        <sz val="11"/>
        <rFont val="Arial"/>
        <family val="2"/>
      </rPr>
      <t>trimestral</t>
    </r>
    <r>
      <rPr>
        <sz val="11"/>
        <rFont val="Arial"/>
        <family val="2"/>
      </rPr>
      <t>,  la evidencia son los formatos diligenciados de GAM-FM-012 las prácticas para la prevención de accidentes ambientales.
En el caso  que se evidencie prácticas inadecuadas que puedan generar un accidente, se detiene la actividad, se debe volver a socializar los lineamientos establecidos y nuevamente se aplica a herramienta</t>
    </r>
  </si>
  <si>
    <r>
      <t xml:space="preserve">RESPONSABLE
</t>
    </r>
    <r>
      <rPr>
        <sz val="11"/>
        <rFont val="Arial"/>
        <family val="2"/>
      </rPr>
      <t>¿La persona asignada  tiene competencia y conocimiento para ejecutar el control?
(SELECCIONE UNA OPCIÓN)</t>
    </r>
  </si>
  <si>
    <r>
      <t xml:space="preserve">AUTORIDAD 
</t>
    </r>
    <r>
      <rPr>
        <sz val="11"/>
        <rFont val="Arial"/>
        <family val="2"/>
      </rPr>
      <t>Sus responsabilidades deben estar segregadas  o redistribuidas entre varios individuos
(SELECCIONE UNA OPCIÓN)</t>
    </r>
  </si>
  <si>
    <r>
      <t xml:space="preserve">OPORTUNIDAD
</t>
    </r>
    <r>
      <rPr>
        <sz val="11"/>
        <rFont val="Arial"/>
        <family val="2"/>
      </rPr>
      <t>Periodicidad específica para su realización, que debe se consistente y oportuna para mitigar el riesgo (previene o detecta antes de …)
(SELECCIONE UNA OPCIÓN)</t>
    </r>
  </si>
  <si>
    <r>
      <t xml:space="preserve">PROPÓSITO
</t>
    </r>
    <r>
      <rPr>
        <sz val="11"/>
        <rFont val="Arial"/>
        <family val="2"/>
      </rPr>
      <t>¿Es o no es un control?
El control  debe indicar para qué se realiza(verificar, validar, comparar, revisar, cotejar, conciliar, etc…)
(SELECCIONE UNA OPCIÓN)</t>
    </r>
  </si>
  <si>
    <r>
      <t xml:space="preserve">FUENTE DE INFORMACIÓN
</t>
    </r>
    <r>
      <rPr>
        <sz val="11"/>
        <rFont val="Arial"/>
        <family val="2"/>
      </rPr>
      <t>¿La fuente de información que se utiliza en el desarrollo del control, es información confiable que permita mitigar el riesgo?
(SELECCIONE UNA OPCIÓN)</t>
    </r>
  </si>
  <si>
    <r>
      <t xml:space="preserve">OBSERVACIONES, DESVIACIONES O DIFERENCIAS
</t>
    </r>
    <r>
      <rPr>
        <sz val="11"/>
        <rFont val="Arial"/>
        <family val="2"/>
      </rPr>
      <t>¿Qué pasa con las observaciones o desviaciones resultantes de ejecutar el control?
(SELECCIONE UNA OPCIÓN)</t>
    </r>
  </si>
  <si>
    <r>
      <rPr>
        <b/>
        <sz val="11"/>
        <rFont val="Arial"/>
        <family val="2"/>
      </rPr>
      <t>EVIDENCIA</t>
    </r>
    <r>
      <rPr>
        <sz val="11"/>
        <rFont val="Arial"/>
        <family val="2"/>
      </rPr>
      <t xml:space="preserve">
¿Con la evidencia que se dejó definida, se llega a la misma conclusión de quien ejecutó el control?
(SELECCIONE UNA OPCIÓN)</t>
    </r>
  </si>
  <si>
    <r>
      <t xml:space="preserve">VALIDACIÓN  DE LA CALIFICACIÓN
</t>
    </r>
    <r>
      <rPr>
        <i/>
        <sz val="11"/>
        <rFont val="Arial"/>
        <family val="2"/>
      </rPr>
      <t xml:space="preserve">
(efectuada por el Proceso, en el Formato de Monitoreo de Riesgos)</t>
    </r>
  </si>
  <si>
    <r>
      <t xml:space="preserve">¿EL CONTROL SE CUMPLE?
</t>
    </r>
    <r>
      <rPr>
        <sz val="11"/>
        <color theme="1"/>
        <rFont val="Arial"/>
        <family val="2"/>
      </rPr>
      <t>¿El control se ejecuta como fue diseñado?  
Ver: PROPÓSITO</t>
    </r>
    <r>
      <rPr>
        <b/>
        <sz val="11"/>
        <color theme="1"/>
        <rFont val="Arial"/>
        <family val="2"/>
      </rPr>
      <t xml:space="preserve">
</t>
    </r>
    <r>
      <rPr>
        <sz val="11"/>
        <color theme="1"/>
        <rFont val="Arial"/>
        <family val="2"/>
      </rPr>
      <t>(SELECCIONE UNA OPCIÓN)</t>
    </r>
  </si>
  <si>
    <r>
      <t xml:space="preserve">Observaciones
</t>
    </r>
    <r>
      <rPr>
        <i/>
        <sz val="11"/>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</si>
  <si>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11"/>
        <color theme="1"/>
        <rFont val="Arial"/>
        <family val="2"/>
      </rPr>
      <t>(SELECCIONE UNA OPCIÓN)</t>
    </r>
  </si>
  <si>
    <t>N/A</t>
  </si>
  <si>
    <t>¿EL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RECOMENDACIONES:</t>
  </si>
  <si>
    <t xml:space="preserve">Fuerte + Fuerte 
Fuerte </t>
  </si>
  <si>
    <t xml:space="preserve">Moderado +Fuerte 
 Moderado </t>
  </si>
  <si>
    <t>Se identificó diferencia en el cálculo de la solidez del control, dado que el diseño del control evaluado por OCI es diferente a la registrada en el mapa de riesgos.
RECOMENDACIONES
Atender las observaciones y recomendaciones descritas en la hoja 2. DISEÑO CONTROL.</t>
  </si>
  <si>
    <t>El proceso atendió parte de las observaciones incluyendo la evidencia, pero no verifico la periodicidad.</t>
  </si>
  <si>
    <t xml:space="preserve">Inadecuada implementación, de las medidas de control y seguimiento ambiental en las Sedes de la entidad. </t>
  </si>
  <si>
    <t>El gerente GASA designa al coordinador (a) GAM para verificar trimestralmente que se cumplan con las sensibilizaciones de los lineamientos establecidos sobre prevención y atención de derrames de sustancias peligrosas en sedes y frentes de obra programadas en cronograma establecido al inicio de la vigencia, soporte o evidencia  los registros de sensibilización.
Se  aplica por el personal designado una evaluación  bimensual  que inlcuya los temas tratados donde se verifica la efectividad de las sensibilizaciones  impartidas  y la evidencia será el análisis de resultados de la misma.
En caso que los resultados de la evaluación no supere el 70% de las respuestas correctas se repite la sensibilización.</t>
  </si>
  <si>
    <t>Del análisis a (5) controles asociados a los (2) riesgos, se identificaron los siguientes resultados:
* Se atendieron las recomendaciones emitidas por OCI, producto de este ejercicio, el mapa de riesgos mejoró.
* 2 de los 2 riesgos pueden llegar a afectar el cumplimiento del proceso.
* 5 de los 5 controles mitigan o eliminan la causa identificada.</t>
  </si>
  <si>
    <r>
      <rPr>
        <b/>
        <sz val="11"/>
        <rFont val="Arial"/>
        <family val="2"/>
      </rPr>
      <t>El gerente GASA</t>
    </r>
    <r>
      <rPr>
        <sz val="11"/>
        <rFont val="Arial"/>
        <family val="2"/>
      </rPr>
      <t xml:space="preserve"> designa al coordinador (a) GAM para verificar </t>
    </r>
    <r>
      <rPr>
        <b/>
        <sz val="11"/>
        <rFont val="Arial"/>
        <family val="2"/>
      </rPr>
      <t>trimestralmente</t>
    </r>
    <r>
      <rPr>
        <sz val="11"/>
        <rFont val="Arial"/>
        <family val="2"/>
      </rPr>
      <t xml:space="preserve"> que se cumplan las sensibilizaciones programadas en cronograma establecido al inicio de la vigencia, se aplica por el personal designado una encuesta bimensual  de los temas tratados donde se verifica la efectividad de las socializaciones impartidas  y la evidencia será el análisis.
En caso que los resultados de la encuesta no superen el 70% se repite la sensibilización.</t>
    </r>
  </si>
  <si>
    <t xml:space="preserve">¿La calificación efectuada por OCI del diseño del control es similar a la efectuada por el proceso?
 SI.
OBSERVACIONES  
El proceso siguio las recomendaciones de la OCI
 </t>
  </si>
  <si>
    <t xml:space="preserve">El (la) profesional designado (a) por el gerente GASA (Coordinador (a)  Equipo PIGA), realizará al menos 2 visitas de seguimiento al mes a cada una de las sedes de la entidad, para validar la correcta implementación de los controles ambientales. 
Lo anterior se evidenciará por medio de informe mensual del coordinador (a) GAM dirigido al Gerente GASA con el resultado de las visitas realizadas.
En el caso que se identifiquen anomalías, se procede a informar al supervisor del contrato para tomar las medidas correctivas necesarias. </t>
  </si>
  <si>
    <t xml:space="preserve">¿La calificación efectuada por OCI del diseño del control es similar a la efectuada por el proceso?
 SI.
OBSERVACIONES  
El proceso redacto nueva  causa y control  siguiendo la  guía para la administración del riesgo de gestión, corrupción y seguridad digital y el diseño de controles en entidades públicas.
 </t>
  </si>
  <si>
    <t xml:space="preserve">¿La calificación efectuada por OCI del diseño del control es similar a la efectuada por el proceso?
No ,es un control dectectivo.
OBSERVACIONES  
El proceso siguio las recomendaciones de la OCI
</t>
  </si>
  <si>
    <t xml:space="preserve">¿la calificación efectuada por OCI del diseño del control es similar a la efectuada por el proceso?
 No ,es un control dectectivo.
observaciones  
El proceso atendió  las observaciones especificando la evidencia .
</t>
  </si>
  <si>
    <t>¿La calificación efectuada por OCI del diseño del control es similar a la efectuada por el proceso?                                                                   NO, por la periodicidad es un control detectivo, dado que puede permitir la materialización del riesgo.                                                                                 
OBSERVACIONES  
El proceso atendió parte de las observaciones incluyendo la evidencia, pero no verifico la periodicidad.
RECOMENDACIONES:
 verificar la periodicidad.</t>
  </si>
  <si>
    <t xml:space="preserve">El proceso atendio la recomendaciones de OCI </t>
  </si>
  <si>
    <t xml:space="preserve">Se anexaron los análisis de las sensibilizaciones, se solicita anexar los soportes o evidencia de los registros como lo describe en el control.  </t>
  </si>
  <si>
    <t xml:space="preserve"> El cálculo de la solidez del control  son iguales el evaluado por OCI y la registrada en el mapa de riesgos.
</t>
  </si>
  <si>
    <t>Debil +moderado 
Debil</t>
  </si>
  <si>
    <t>De la solidez evaluada a los 5 controles asociados a 2 riesgos, se identificó que el resultado de la solidez en 5 controles reportados en la matriz de riesgos del proceso CEM Vs. la evaluada por OCI , dos resultados fueron distintos a  las calificaciones, dadas las observaciones registradas en el diseño  del control evaluados por OCI.</t>
  </si>
  <si>
    <t>El coordinador (a) GAM designado por el gerente GASA revisa mensualmente que la matriz de cumplimiento legal se este cumpliendo a partir de los MECANISMOS DE CUMPLIMIENTO y EVIDENCIA DE  APLICACIÓN DEL REQUISITO, el gerente GASA valida que esta información sea veraz en el comité GASA correspondiente.
Como fuente de información soporte se dejará acta de reunión de la revisión efectuada, y en el caso que se presenten ajustes en la Matriz, se solicitará a la OAJ la respectiva actualización en el Normograma del proceso. 
En el caso que se identifiquen anomalías en el cumplimento de esta matriz  se informa en el comité de gestión ambiental, donde se tomen las acciones pertinentes a más tardar diez días después de realizada la reunión.</t>
  </si>
  <si>
    <t>DEL MAPA DE RIESGOS - VERSIÓN_2021_VF_____01</t>
  </si>
  <si>
    <t>Verificar la periodicidad  de ejecuión del control.</t>
  </si>
  <si>
    <t xml:space="preserve">De a la evidencia a llegadas del proceso y/o responsables de los 5 controles asociados a 2 riesgos, se identificaron los siguientes resultados:
* La eficacia  los 5 controles es adecuada porque se ejecuta como fue diseñado.
* La eficiencia en 4 de los 5 controles es adecuada por que se ejecuta cómo fue diseñado; el restante fue calificada “parcialmente”, ya que se han acatado parte de las observaciones realizadas por OCI.                                                                                                                                                                                                                                                                                                    </t>
  </si>
  <si>
    <t xml:space="preserve">De la evaluación al diseño de 5 controles asociados a 2 riesgos, se identificaron los siguientes resultados:
* De la calificación efectuada por OCI del diseño del control, 2 controles no son similares a la efectuada por el proceso, el proceso mejoró en el diseño de los controles en los criterios de fuente de información, observaciones, desviaciones o diferencias y oportunidad, aún persisten diferencias en los criterios de diseño de oportunidad.
* De los (5) cinco controles  1 genero un rango de calificación débil;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
                      </t>
  </si>
  <si>
    <t>OBJETIVO DEL PROCESO</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</si>
  <si>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</si>
  <si>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</si>
  <si>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</si>
  <si>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</si>
  <si>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</si>
  <si>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</si>
  <si>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</si>
  <si>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</si>
  <si>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</si>
  <si>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</si>
  <si>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</si>
  <si>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</si>
  <si>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</si>
  <si>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r>
      <t xml:space="preserve">OPCIÓN DE MANEJO </t>
    </r>
    <r>
      <rPr>
        <b/>
        <sz val="9"/>
        <color theme="9" tint="-0.249977111117893"/>
        <rFont val="Arial"/>
        <family val="2"/>
      </rPr>
      <t xml:space="preserve">-
</t>
    </r>
  </si>
  <si>
    <t>VERIFICACIÓN DE CONTROLES ESTABLECIDOS</t>
  </si>
  <si>
    <t>EVALUACIÓN DE  RIESGO RESIDUAL</t>
  </si>
  <si>
    <t>OPCIÓN DE MANEJO</t>
  </si>
  <si>
    <t>ACTIVIDADES DE CONTROL</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</si>
  <si>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</si>
  <si>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</si>
  <si>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</si>
  <si>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</si>
  <si>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</si>
  <si>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</si>
  <si>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</si>
  <si>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</si>
  <si>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</si>
  <si>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</si>
  <si>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</si>
  <si>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</si>
  <si>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</si>
  <si>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</si>
  <si>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</si>
  <si>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</si>
  <si>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</si>
  <si>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</si>
  <si>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</si>
  <si>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</si>
  <si>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</si>
  <si>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</si>
  <si>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</si>
  <si>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</si>
  <si>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</si>
  <si>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</si>
  <si>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</si>
  <si>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</si>
  <si>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Gestión ambiental </t>
  </si>
  <si>
    <t>Riesgos de cumplimiento</t>
  </si>
  <si>
    <t>NA</t>
  </si>
  <si>
    <t>Compromiso_de_la_informacion</t>
  </si>
  <si>
    <t>Multas, sanciones o cierres temporales, investigaciones disciplinarias</t>
  </si>
  <si>
    <t>Probable</t>
  </si>
  <si>
    <t>Reducir el riesgo</t>
  </si>
  <si>
    <r>
      <rPr>
        <b/>
        <sz val="9"/>
        <rFont val="Arial"/>
        <family val="2"/>
      </rPr>
      <t>El gerente GASA designa al coordinador</t>
    </r>
    <r>
      <rPr>
        <sz val="9"/>
        <rFont val="Arial"/>
        <family val="2"/>
      </rPr>
      <t xml:space="preserve"> (a) GAM para </t>
    </r>
    <r>
      <rPr>
        <b/>
        <sz val="9"/>
        <rFont val="Arial"/>
        <family val="2"/>
      </rPr>
      <t>verificar trimestralmente</t>
    </r>
    <r>
      <rPr>
        <sz val="9"/>
        <rFont val="Arial"/>
        <family val="2"/>
      </rPr>
      <t xml:space="preserve"> que se cumplan las sensibilizaciones programadas en cronograma establecido al inicio de la vigencia, se aplica por el personal designado una encuesta bimensual de los temas tratados donde se </t>
    </r>
    <r>
      <rPr>
        <b/>
        <sz val="9"/>
        <color rgb="FF0070C0"/>
        <rFont val="Arial"/>
        <family val="2"/>
      </rPr>
      <t>verifica</t>
    </r>
    <r>
      <rPr>
        <sz val="9"/>
        <rFont val="Arial"/>
        <family val="2"/>
      </rPr>
      <t xml:space="preserve"> la efectividad de las socializaciones impartidas  y l</t>
    </r>
    <r>
      <rPr>
        <b/>
        <sz val="9"/>
        <rFont val="Arial"/>
        <family val="2"/>
      </rPr>
      <t>a evidencia será el análisis.</t>
    </r>
    <r>
      <rPr>
        <sz val="9"/>
        <rFont val="Arial"/>
        <family val="2"/>
      </rPr>
      <t xml:space="preserve">
En caso que los resultados de la encuesta no superen el 70% se repite la sensibilización.</t>
    </r>
  </si>
  <si>
    <t>Siempre se ejecuta</t>
  </si>
  <si>
    <t>Directamente</t>
  </si>
  <si>
    <t>Indirectamente</t>
  </si>
  <si>
    <t>Posible</t>
  </si>
  <si>
    <t>Realizar dos (2) autoevaluaciones   al cumplimiento del PIGA y de la legislación  ambiental en  UMV de conformidad a las visitas anuales  realizadas por la SDA</t>
  </si>
  <si>
    <t>Plan de acción sobre las debilidaes identificadas</t>
  </si>
  <si>
    <t>Coordinador GAM</t>
  </si>
  <si>
    <t>01/03/2021-28/03/2021
01/11/2021-28/11/2021</t>
  </si>
  <si>
    <t>N° de actividades ejecutadas/ N° de actividades programadas *100</t>
  </si>
  <si>
    <t xml:space="preserve">Plan de mejoramiento </t>
  </si>
  <si>
    <t xml:space="preserve">Plan de mejoramiento ejecutado </t>
  </si>
  <si>
    <t xml:space="preserve">Gerente GASA 
Coordinador GAM </t>
  </si>
  <si>
    <t xml:space="preserve">Máximo 1 mes después de ocurrido el hecho </t>
  </si>
  <si>
    <r>
      <rPr>
        <b/>
        <sz val="9"/>
        <rFont val="Arial"/>
        <family val="2"/>
      </rPr>
      <t>El coordinador (a) GAM designado por el gerente</t>
    </r>
    <r>
      <rPr>
        <sz val="9"/>
        <rFont val="Arial"/>
        <family val="2"/>
      </rPr>
      <t xml:space="preserve"> GASA </t>
    </r>
    <r>
      <rPr>
        <b/>
        <sz val="9"/>
        <rFont val="Arial"/>
        <family val="2"/>
      </rPr>
      <t>revisa mensualmente</t>
    </r>
    <r>
      <rPr>
        <sz val="9"/>
        <rFont val="Arial"/>
        <family val="2"/>
      </rPr>
      <t xml:space="preserve"> que la matriz de cumplimiento legal se este cumpliendo a partir de los MECANISMOS DE CUMPLIMIENTO y EVIDENCIA DE  APLICACIÓN DEL REQUISITO, el gerente GASA </t>
    </r>
    <r>
      <rPr>
        <b/>
        <sz val="9"/>
        <color rgb="FF0070C0"/>
        <rFont val="Arial"/>
        <family val="2"/>
      </rPr>
      <t>valida</t>
    </r>
    <r>
      <rPr>
        <sz val="9"/>
        <rFont val="Arial"/>
        <family val="2"/>
      </rPr>
      <t xml:space="preserve"> que esta información sea veraz en el comité GASA correspondiente.
Como fuente de información soporte se dejará a</t>
    </r>
    <r>
      <rPr>
        <b/>
        <sz val="9"/>
        <rFont val="Arial"/>
        <family val="2"/>
      </rPr>
      <t xml:space="preserve">cta de reunión de la revisión efectuada, y en el caso que se presenten ajustes en la Matriz, se solicitará a la OAJ la respectiva actualización en el Normograma del proceso. 
</t>
    </r>
    <r>
      <rPr>
        <sz val="9"/>
        <rFont val="Arial"/>
        <family val="2"/>
      </rPr>
      <t xml:space="preserve">
En el caso que se identifiquen anomalías en el cumplimento de esta matriz  se informa en el comité de gestión ambiental, donde se tomen las acciones pertinentes a más tardar diez días después de realizada la reunión.</t>
    </r>
  </si>
  <si>
    <r>
      <t>El (la) p</t>
    </r>
    <r>
      <rPr>
        <b/>
        <sz val="9"/>
        <rFont val="Arial"/>
        <family val="2"/>
      </rPr>
      <t>rofesional designado (a) por el gerente</t>
    </r>
    <r>
      <rPr>
        <sz val="9"/>
        <rFont val="Arial"/>
        <family val="2"/>
      </rPr>
      <t xml:space="preserve"> GASA (Coordinador (a)  Equipo PIGA), realizará al menos 2 visitas de seguimiento al mes a cada una de las sedes de la entidad, para </t>
    </r>
    <r>
      <rPr>
        <b/>
        <sz val="9"/>
        <rFont val="Arial"/>
        <family val="2"/>
      </rPr>
      <t>validar</t>
    </r>
    <r>
      <rPr>
        <sz val="9"/>
        <rFont val="Arial"/>
        <family val="2"/>
      </rPr>
      <t xml:space="preserve"> la correcta implementación de los controles ambientales. 
Lo anterior se </t>
    </r>
    <r>
      <rPr>
        <b/>
        <sz val="9"/>
        <rFont val="Arial"/>
        <family val="2"/>
      </rPr>
      <t>evidenciará por medio de informe mensual</t>
    </r>
    <r>
      <rPr>
        <sz val="9"/>
        <rFont val="Arial"/>
        <family val="2"/>
      </rPr>
      <t xml:space="preserve"> del coordinador (a) GAM dirigido al Gerente GASA con el resultado de las visitas realizadas.
En el caso que se identifiquen anomalías, se procede a informar al supervisor del contrato para tomar las medidas correctivas necesarias. </t>
    </r>
  </si>
  <si>
    <t>Riesgos operativos</t>
  </si>
  <si>
    <t>Afectación a los recursos naturales</t>
  </si>
  <si>
    <r>
      <rPr>
        <b/>
        <sz val="9"/>
        <rFont val="Arial"/>
        <family val="2"/>
      </rPr>
      <t>El gerente GASA designa al coordinador (a) GAM para verificar trimestralmente</t>
    </r>
    <r>
      <rPr>
        <sz val="9"/>
        <rFont val="Arial"/>
        <family val="2"/>
      </rPr>
      <t xml:space="preserve"> que se cumplan con las sensibilizaciones de los lineamientos establecidos sobre prevención y atención de derrames de sustancias peligrosas en sedes y frentes de obra programadas en cronograma establecido al inicio de la vigencia, </t>
    </r>
    <r>
      <rPr>
        <b/>
        <sz val="9"/>
        <rFont val="Arial"/>
        <family val="2"/>
      </rPr>
      <t>soporte o evidencia  los registros de sensibilización.</t>
    </r>
    <r>
      <rPr>
        <sz val="9"/>
        <rFont val="Arial"/>
        <family val="2"/>
      </rPr>
      <t xml:space="preserve">
Se  aplica por el personal designado una evaluación  bimensual  que inlcuya los temas tratados donde se </t>
    </r>
    <r>
      <rPr>
        <b/>
        <sz val="9"/>
        <color rgb="FF0070C0"/>
        <rFont val="Arial"/>
        <family val="2"/>
      </rPr>
      <t>verifica</t>
    </r>
    <r>
      <rPr>
        <sz val="9"/>
        <rFont val="Arial"/>
        <family val="2"/>
      </rPr>
      <t xml:space="preserve"> la efectividad de las sensibilizaciones  impartidas  y</t>
    </r>
    <r>
      <rPr>
        <b/>
        <sz val="9"/>
        <rFont val="Arial"/>
        <family val="2"/>
      </rPr>
      <t xml:space="preserve"> la evidencia será el análisis de resultados de la misma.</t>
    </r>
    <r>
      <rPr>
        <sz val="9"/>
        <rFont val="Arial"/>
        <family val="2"/>
      </rPr>
      <t xml:space="preserve">
En caso que los resultados de la evaluación no supere el 70% de las respuestas correctas se repite la sensibilización.</t>
    </r>
  </si>
  <si>
    <t xml:space="preserve">Divulgar piezas comunicativas sobre  manejo de sustancias peligrosas </t>
  </si>
  <si>
    <t>Piezas publicadas</t>
  </si>
  <si>
    <t>Mensual</t>
  </si>
  <si>
    <t>Atender la emergencia de acuerdo a los lineamientos establecidos</t>
  </si>
  <si>
    <t xml:space="preserve">Informe / Reporte </t>
  </si>
  <si>
    <t>Gerencia GASA
Coordinación SG-SST</t>
  </si>
  <si>
    <t>En el momento que ocurra</t>
  </si>
  <si>
    <r>
      <rPr>
        <b/>
        <sz val="9"/>
        <rFont val="Arial"/>
        <family val="2"/>
      </rPr>
      <t>Los profesionales ambientales designados por el Gerente GASA verifican</t>
    </r>
    <r>
      <rPr>
        <sz val="9"/>
        <rFont val="Arial"/>
        <family val="2"/>
      </rPr>
      <t xml:space="preserve"> las actividades de manejo de sustancias peligrosas en las sedes operativa y producción como en frentes de obra en intervención con el fin de evaluar conductas y establecer si es el caso oportunidades de mejora a través de inspección </t>
    </r>
    <r>
      <rPr>
        <b/>
        <sz val="9"/>
        <rFont val="Arial"/>
        <family val="2"/>
      </rPr>
      <t>trimestral,</t>
    </r>
    <r>
      <rPr>
        <sz val="9"/>
        <rFont val="Arial"/>
        <family val="2"/>
      </rPr>
      <t xml:space="preserve"> </t>
    </r>
    <r>
      <rPr>
        <b/>
        <sz val="9"/>
        <rFont val="Arial"/>
        <family val="2"/>
      </rPr>
      <t xml:space="preserve"> la evidencia son los formatos diligenciados de GAM-FM-012 las prácticas para la prevención de accidentes ambientales.</t>
    </r>
    <r>
      <rPr>
        <sz val="9"/>
        <rFont val="Arial"/>
        <family val="2"/>
      </rPr>
      <t xml:space="preserve">
En el caso  que se evidencie prácticas inadecuadas que puedan generar un accidente, se detiene la actividad, se debe volver a socializar los lineamientos establecidos y nuevamente se aplica a herramienta.</t>
    </r>
  </si>
  <si>
    <t>FORMATO DE MONITOREO AL MAPA DE RIESGOS POR PROCESO</t>
  </si>
  <si>
    <t>CÓDIGO: DESI-FM-019</t>
  </si>
  <si>
    <t>VERSIÓN: 4</t>
  </si>
  <si>
    <t>FECHA DE APLICACIÓN: JULIO 2019</t>
  </si>
  <si>
    <t xml:space="preserve">PROCESO </t>
  </si>
  <si>
    <t>GESTION AMBIENTAL</t>
  </si>
  <si>
    <t>30 abril de 2020</t>
  </si>
  <si>
    <t>PRESENTADO POR</t>
  </si>
  <si>
    <t xml:space="preserve">JOSE FERNANDO FRANCO BUITRAGO </t>
  </si>
  <si>
    <t xml:space="preserve">LÍDERES DEL PROCESO </t>
  </si>
  <si>
    <t>Gerente de Gestión Ambiental, Social y Atención al Usuario</t>
  </si>
  <si>
    <t xml:space="preserve">OBJETIVO DEL PROCESO </t>
  </si>
  <si>
    <t xml:space="preserve">ALCANCE DEL PROCESO </t>
  </si>
  <si>
    <t>Inicia con la identificación de los aspectos e impactos ambientales, continúa con la valoración de los impactos generados y finaliza con Implementar los programas de gestión ambiental y los controles para la mitigación de los impactos ambientales que generan las actividades de la UAERMV.</t>
  </si>
  <si>
    <t>MONITOREO A LOS CONTROLES DEL MAPA DE RIESGO DEL PROCESO</t>
  </si>
  <si>
    <t xml:space="preserve">RIESGO </t>
  </si>
  <si>
    <t xml:space="preserve">TIPO DE RIESGO </t>
  </si>
  <si>
    <t xml:space="preserve">CONTROL </t>
  </si>
  <si>
    <t>¿CUÁL ES LA HERRAMIENTA QUE UTILIZA?</t>
  </si>
  <si>
    <t>¿LA EVALUACIÓN DEL CONTROL ES LA ADECUADA?</t>
  </si>
  <si>
    <t>SUGERENCIAS OAP</t>
  </si>
  <si>
    <t>1. Sanciones por posible Incumplimiento de la normativa ambiental vigente</t>
  </si>
  <si>
    <t xml:space="preserve">Gestión </t>
  </si>
  <si>
    <r>
      <t xml:space="preserve">El </t>
    </r>
    <r>
      <rPr>
        <b/>
        <sz val="14"/>
        <rFont val="Calibri"/>
        <family val="2"/>
        <scheme val="minor"/>
      </rPr>
      <t>g</t>
    </r>
    <r>
      <rPr>
        <b/>
        <sz val="14"/>
        <color theme="1"/>
        <rFont val="Calibri"/>
        <family val="2"/>
        <scheme val="minor"/>
      </rPr>
      <t>erente GASA designa al coordinado</t>
    </r>
    <r>
      <rPr>
        <sz val="14"/>
        <color theme="1"/>
        <rFont val="Calibri"/>
        <family val="2"/>
        <scheme val="minor"/>
      </rPr>
      <t xml:space="preserve">r </t>
    </r>
    <r>
      <rPr>
        <sz val="14"/>
        <rFont val="Calibri"/>
        <family val="2"/>
        <scheme val="minor"/>
      </rPr>
      <t xml:space="preserve">(a) GAM para </t>
    </r>
    <r>
      <rPr>
        <b/>
        <sz val="14"/>
        <rFont val="Calibri"/>
        <family val="2"/>
        <scheme val="minor"/>
      </rPr>
      <t>verificar trimestralmente</t>
    </r>
    <r>
      <rPr>
        <sz val="14"/>
        <rFont val="Calibri"/>
        <family val="2"/>
        <scheme val="minor"/>
      </rPr>
      <t xml:space="preserve"> que se cumplan las sensibilizaciones programadas en cronograma establecido al inicio de la vigencia, se aplica por el personal designado una encuesta bimensual de los temas tratados donde se </t>
    </r>
    <r>
      <rPr>
        <b/>
        <sz val="14"/>
        <rFont val="Calibri"/>
        <family val="2"/>
        <scheme val="minor"/>
      </rPr>
      <t>verifica</t>
    </r>
    <r>
      <rPr>
        <sz val="14"/>
        <rFont val="Calibri"/>
        <family val="2"/>
        <scheme val="minor"/>
      </rPr>
      <t xml:space="preserve"> la efectividad de las socializaciones impartidas  y la</t>
    </r>
    <r>
      <rPr>
        <b/>
        <sz val="14"/>
        <rFont val="Calibri"/>
        <family val="2"/>
        <scheme val="minor"/>
      </rPr>
      <t xml:space="preserve"> </t>
    </r>
    <r>
      <rPr>
        <b/>
        <u/>
        <sz val="14"/>
        <color theme="1"/>
        <rFont val="Calibri"/>
        <family val="2"/>
        <scheme val="minor"/>
      </rPr>
      <t>evidencia será el análisis.</t>
    </r>
    <r>
      <rPr>
        <sz val="14"/>
        <rFont val="Calibri"/>
        <family val="2"/>
        <scheme val="minor"/>
      </rPr>
      <t xml:space="preserve">
</t>
    </r>
    <r>
      <rPr>
        <b/>
        <sz val="14"/>
        <rFont val="Calibri"/>
        <family val="2"/>
        <scheme val="minor"/>
      </rPr>
      <t xml:space="preserve">En caso que </t>
    </r>
    <r>
      <rPr>
        <sz val="14"/>
        <rFont val="Calibri"/>
        <family val="2"/>
        <scheme val="minor"/>
      </rPr>
      <t>los resultados de la encuesta no superen el 70% se repite la sensibilización.</t>
    </r>
  </si>
  <si>
    <t xml:space="preserve">
Análisis
</t>
  </si>
  <si>
    <t>Esta evaluación es adecuada toda vez que el responsable de dar ejecución al control es el  profesional designado por el Gerente GASA, quien cuenta con toda la trazabilidad de la gestión ambiental adelantada debido a que dentro de sus obligaciones esta la de "Coordinar la ejecución y seguimiento del Plan institucional de Gestión Ambiental y plan de acción ambiental en el marco del Sistema integrado de Gestión de la Entidad".  lo cual garantiza la autoridad en la esta actividad por lo cual,  lidera el seguimiento de la programación de manera anual, toda vez que la programación de sensibilizaciones debe dar respuesta a las necesidades de la misma  a lo largo del año.
Por otro lado, la verificación se hace trimestralmente con el objetivo de dar menos oportunidad a que se genere el riesgo.
Mediante la encuesta bimensual se verifica que los temas y conceptos socializados hayan sido interiorizados por los colaboradores de la Entidad.
 En este caso  los resultados de la evaluación superaron el 70%  de aprobación.</t>
  </si>
  <si>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Análisis Evaluación de las encuestas de febrero y abril se puede evidenciar la ejecución del control. se suguiere mejorar la redacción del análisis </t>
    </r>
  </si>
  <si>
    <r>
      <t xml:space="preserve">El </t>
    </r>
    <r>
      <rPr>
        <b/>
        <sz val="14"/>
        <rFont val="Calibri"/>
        <family val="2"/>
        <scheme val="minor"/>
      </rPr>
      <t>coordinador (a) GAM designado por el gerente</t>
    </r>
    <r>
      <rPr>
        <sz val="14"/>
        <rFont val="Calibri"/>
        <family val="2"/>
        <scheme val="minor"/>
      </rPr>
      <t xml:space="preserve"> GASA r</t>
    </r>
    <r>
      <rPr>
        <b/>
        <sz val="14"/>
        <rFont val="Calibri"/>
        <family val="2"/>
        <scheme val="minor"/>
      </rPr>
      <t>evisa mensualmente</t>
    </r>
    <r>
      <rPr>
        <sz val="14"/>
        <rFont val="Calibri"/>
        <family val="2"/>
        <scheme val="minor"/>
      </rPr>
      <t xml:space="preserve"> que la matriz de cumplimiento legal se este cumpliendo a partir de los MECANISMOS DE CUMPLIMIENTO y EVIDENCIA DE  APLICACIÓN DEL REQUISITO, el gerente GASA </t>
    </r>
    <r>
      <rPr>
        <b/>
        <sz val="14"/>
        <rFont val="Calibri"/>
        <family val="2"/>
        <scheme val="minor"/>
      </rPr>
      <t>valida</t>
    </r>
    <r>
      <rPr>
        <sz val="14"/>
        <rFont val="Calibri"/>
        <family val="2"/>
        <scheme val="minor"/>
      </rPr>
      <t xml:space="preserve"> que esta información sea veraz en el comité GASA correspondiente.
Como fuente de información </t>
    </r>
    <r>
      <rPr>
        <b/>
        <u/>
        <sz val="14"/>
        <rFont val="Calibri"/>
        <family val="2"/>
        <scheme val="minor"/>
      </rPr>
      <t>soporte se dejará acta de reunión de la revisión efectuada,</t>
    </r>
    <r>
      <rPr>
        <sz val="14"/>
        <rFont val="Calibri"/>
        <family val="2"/>
        <scheme val="minor"/>
      </rPr>
      <t xml:space="preserve"> y en el caso que se presenten ajustes en la Matriz, se solicitará a la OAJ la respectiva actualización en el Normograma del proceso. 
En el caso que se identifiquen anomalías en el cumplimento de esta matriz  se informa en el comité de gestión ambiental, donde se tomen las acciones pertinentes a más tardar diez días después de realizada la reunión.</t>
    </r>
  </si>
  <si>
    <t xml:space="preserve">Acta de reunión 
Envió a OAJ por email </t>
  </si>
  <si>
    <t xml:space="preserve">La evaluación del control es adecuada , el responsable de dar ejecución al control es el  profesional designado por el Gerente GASA quien cuenta con toda la trazabilidad de la gestión ambiental adelantada debido a que dentro de sus obligaciones esta la de "Coordinar la ejecución y seguimiento del Plan institucional de Gestión Ambiental y plan de acción ambiental en el marco del Sistema integrado de Gestión de la Entidad",  lo cual garantiza la autoridad para realizar  esta actividad. 
Por otro lado, y con el fin de establecer mayor control al cumplimiento legal ambiental, se estableció de manera trimestral la realización de la verificación, la cual se aplicó y  se actualizó con la inclusión de seis normas. y se hizo el respectivo reporte a la Oficina Asesora Jurídica. 
En este caso no se identificaron anomalías en el cumplimento de esta matriz . </t>
  </si>
  <si>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actas de reunión y correo se puede evidenciar la ejecución del control</t>
    </r>
  </si>
  <si>
    <r>
      <t>El (la)</t>
    </r>
    <r>
      <rPr>
        <b/>
        <sz val="14"/>
        <rFont val="Calibri"/>
        <family val="2"/>
        <scheme val="minor"/>
      </rPr>
      <t xml:space="preserve"> profesional designado (a) por el gerent</t>
    </r>
    <r>
      <rPr>
        <sz val="14"/>
        <rFont val="Calibri"/>
        <family val="2"/>
        <scheme val="minor"/>
      </rPr>
      <t xml:space="preserve">e GASA (Coordinador (a)  Equipo PIGA), realizará al menos 2 visitas de seguimiento al </t>
    </r>
    <r>
      <rPr>
        <b/>
        <sz val="14"/>
        <rFont val="Calibri"/>
        <family val="2"/>
        <scheme val="minor"/>
      </rPr>
      <t>mes</t>
    </r>
    <r>
      <rPr>
        <sz val="14"/>
        <rFont val="Calibri"/>
        <family val="2"/>
        <scheme val="minor"/>
      </rPr>
      <t xml:space="preserve"> a cada una de las sedes de la entidad, para </t>
    </r>
    <r>
      <rPr>
        <b/>
        <sz val="14"/>
        <rFont val="Calibri"/>
        <family val="2"/>
        <scheme val="minor"/>
      </rPr>
      <t>validar</t>
    </r>
    <r>
      <rPr>
        <sz val="14"/>
        <rFont val="Calibri"/>
        <family val="2"/>
        <scheme val="minor"/>
      </rPr>
      <t xml:space="preserve"> la correcta implementación de los controles ambientales. 
Lo anterio</t>
    </r>
    <r>
      <rPr>
        <b/>
        <sz val="14"/>
        <rFont val="Calibri"/>
        <family val="2"/>
        <scheme val="minor"/>
      </rPr>
      <t>r se evidenciará por medio de informe mensual</t>
    </r>
    <r>
      <rPr>
        <sz val="14"/>
        <rFont val="Calibri"/>
        <family val="2"/>
        <scheme val="minor"/>
      </rPr>
      <t xml:space="preserve"> del coordinador (a) GAM dirigido al Gerente GASA con el resultado de las visitas realizadas.
</t>
    </r>
    <r>
      <rPr>
        <b/>
        <sz val="14"/>
        <rFont val="Calibri"/>
        <family val="2"/>
        <scheme val="minor"/>
      </rPr>
      <t>En el caso que s</t>
    </r>
    <r>
      <rPr>
        <sz val="14"/>
        <rFont val="Calibri"/>
        <family val="2"/>
        <scheme val="minor"/>
      </rPr>
      <t xml:space="preserve">e identifiquen anomalías, se procede a informar al supervisor del contrato para tomar las medidas correctivas necesarias. </t>
    </r>
  </si>
  <si>
    <t>Informe mensual 
Correo electrónico de envió mensual</t>
  </si>
  <si>
    <r>
      <t xml:space="preserve">
El (la) profesional designado (a) por el gerente GASA (Coordinador (a)  Equipo PIGA), realizará al menos 2 visitas de seguimiento al mes a cada una de las sedes de la entidad, para validar la correcta implementación de los controles ambientales. 
Lo anterior se evidenció por medio de informe mensual del coordinador (a) GAM dirigido al Gerente GASA con el resultado de las visitas realizadas.
</t>
    </r>
    <r>
      <rPr>
        <sz val="14"/>
        <rFont val="Calibri"/>
        <family val="2"/>
        <scheme val="minor"/>
      </rPr>
      <t>En  este caso no se identificaron anomalías</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</si>
  <si>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Se recomienda contestar las 7 preguntas con las que se evalúa el control
</t>
    </r>
    <r>
      <rPr>
        <b/>
        <sz val="14"/>
        <rFont val="Calibri"/>
        <family val="2"/>
        <scheme val="minor"/>
      </rPr>
      <t>Ejecución de control:</t>
    </r>
    <r>
      <rPr>
        <sz val="14"/>
        <rFont val="Calibri"/>
        <family val="2"/>
        <scheme val="minor"/>
      </rPr>
      <t xml:space="preserve">
Con los soporte allegados informe mensual (inspección ) y correo se puede evidenciar la ejecución del control</t>
    </r>
  </si>
  <si>
    <t xml:space="preserve">2. Presentación de accidentes ambientales por derrames de hidrocarburos y sus derivados que afecten el suelo o el agua. </t>
  </si>
  <si>
    <r>
      <t>El ge</t>
    </r>
    <r>
      <rPr>
        <b/>
        <sz val="14"/>
        <rFont val="Calibri"/>
        <family val="2"/>
        <scheme val="minor"/>
      </rPr>
      <t>rente GASA designa al coordinado</t>
    </r>
    <r>
      <rPr>
        <sz val="14"/>
        <rFont val="Calibri"/>
        <family val="2"/>
        <scheme val="minor"/>
      </rPr>
      <t>r (a) GAM para v</t>
    </r>
    <r>
      <rPr>
        <b/>
        <sz val="14"/>
        <rFont val="Calibri"/>
        <family val="2"/>
        <scheme val="minor"/>
      </rPr>
      <t xml:space="preserve">erificar trimestralmente </t>
    </r>
    <r>
      <rPr>
        <sz val="14"/>
        <rFont val="Calibri"/>
        <family val="2"/>
        <scheme val="minor"/>
      </rPr>
      <t xml:space="preserve">que se cumplan con las sensibilizaciones de los lineamientos establecidos sobre prevención y atención de derrames de sustancias peligrosas en sedes y frentes de obra programadas en cronograma establecido al inicio de la vigencia, soporte o evidencia  los registros de sensibilización.
Se  aplica por el personal designado una evaluación  bimensual  que incluya los temas tratados donde se </t>
    </r>
    <r>
      <rPr>
        <b/>
        <sz val="14"/>
        <rFont val="Calibri"/>
        <family val="2"/>
        <scheme val="minor"/>
      </rPr>
      <t>verifica</t>
    </r>
    <r>
      <rPr>
        <sz val="14"/>
        <rFont val="Calibri"/>
        <family val="2"/>
        <scheme val="minor"/>
      </rPr>
      <t xml:space="preserve"> la efectividad de las sensibilizaciones  impartidas  y</t>
    </r>
    <r>
      <rPr>
        <b/>
        <sz val="14"/>
        <rFont val="Calibri"/>
        <family val="2"/>
        <scheme val="minor"/>
      </rPr>
      <t xml:space="preserve"> la evidencia será el análisis de resultados de la misma.</t>
    </r>
    <r>
      <rPr>
        <sz val="14"/>
        <rFont val="Calibri"/>
        <family val="2"/>
        <scheme val="minor"/>
      </rPr>
      <t xml:space="preserve">
En caso que los resultados de la evaluación no superen el 70% de las respuestas correctas se repite la sensibilización.</t>
    </r>
  </si>
  <si>
    <t xml:space="preserve">Análisis de las evaluaciones </t>
  </si>
  <si>
    <t>Esta evaluación del control es adecuada pues el responsable de dar seguimiento es el  profesional designado por el Gerente GASA quien cuenta con toda la trazabilidad de la gestión ambiental adelantada debido a que dentro de sus obligaciones esta la de "Coordinar la ejecución y seguimiento del Plan institucional de Gestión Ambiental y plan de acción ambiental en el marco del Sistema integrado de Gestión de la Entidad".  lo cual garantiza la autoridad en esta actividad, y es quien verifica el cumplimiento en la programación.  
En este este seguimiento se evidenció que se cumplió según lo establecido en el cronograma. 
Mediante la encuesta bimensual se verifica que los temas y conceptos socializados hayan sido interiorizados por los colaboradores de la Entidad. 
En este caso  los resultados de la evaluación superaron el 70%  de aprobación.</t>
  </si>
  <si>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análisis de las evaluaciones se puede evidenciar la ejecución del control.</t>
    </r>
  </si>
  <si>
    <r>
      <t xml:space="preserve">Los </t>
    </r>
    <r>
      <rPr>
        <b/>
        <sz val="14"/>
        <rFont val="Calibri"/>
        <family val="2"/>
        <scheme val="minor"/>
      </rPr>
      <t>profesionales ambientales</t>
    </r>
    <r>
      <rPr>
        <sz val="14"/>
        <rFont val="Calibri"/>
        <family val="2"/>
        <scheme val="minor"/>
      </rPr>
      <t xml:space="preserve"> designados por el </t>
    </r>
    <r>
      <rPr>
        <b/>
        <sz val="14"/>
        <rFont val="Calibri"/>
        <family val="2"/>
        <scheme val="minor"/>
      </rPr>
      <t>Gerente GASA</t>
    </r>
    <r>
      <rPr>
        <sz val="14"/>
        <rFont val="Calibri"/>
        <family val="2"/>
        <scheme val="minor"/>
      </rPr>
      <t xml:space="preserve"> </t>
    </r>
    <r>
      <rPr>
        <b/>
        <sz val="14"/>
        <rFont val="Calibri"/>
        <family val="2"/>
        <scheme val="minor"/>
      </rPr>
      <t>verifican</t>
    </r>
    <r>
      <rPr>
        <sz val="14"/>
        <rFont val="Calibri"/>
        <family val="2"/>
        <scheme val="minor"/>
      </rPr>
      <t xml:space="preserve"> las actividades de manejo de sustancias peligrosas en las sedes operativa y producción como en frentes de obra en intervención con el fin de evaluar conductas y establecer si es el caso oportunidades de mejora a través de inspección </t>
    </r>
    <r>
      <rPr>
        <b/>
        <sz val="14"/>
        <rFont val="Calibri"/>
        <family val="2"/>
        <scheme val="minor"/>
      </rPr>
      <t>trimestral,</t>
    </r>
    <r>
      <rPr>
        <sz val="14"/>
        <rFont val="Calibri"/>
        <family val="2"/>
        <scheme val="minor"/>
      </rPr>
      <t xml:space="preserve">  </t>
    </r>
    <r>
      <rPr>
        <b/>
        <sz val="14"/>
        <rFont val="Calibri"/>
        <family val="2"/>
        <scheme val="minor"/>
      </rPr>
      <t xml:space="preserve">la evidencia son los formatos </t>
    </r>
    <r>
      <rPr>
        <sz val="14"/>
        <rFont val="Calibri"/>
        <family val="2"/>
        <scheme val="minor"/>
      </rPr>
      <t xml:space="preserve">diligenciados de GAM-FM-012 las prácticas para la prevención de accidentes ambientales.
</t>
    </r>
    <r>
      <rPr>
        <b/>
        <sz val="14"/>
        <rFont val="Calibri"/>
        <family val="2"/>
        <scheme val="minor"/>
      </rPr>
      <t xml:space="preserve">
En el caso  q</t>
    </r>
    <r>
      <rPr>
        <sz val="14"/>
        <rFont val="Calibri"/>
        <family val="2"/>
        <scheme val="minor"/>
      </rPr>
      <t>ue se evidencie prácticas inadecuadas que puedan generar un accidente, se detiene la actividad, se debe volver a socializar los lineamientos establecidos y nuevamente se aplica a herramienta.</t>
    </r>
  </si>
  <si>
    <t>Lista de chequeo
GM-FM-012 V1</t>
  </si>
  <si>
    <t xml:space="preserve">La evaluación  es adecuada teniendo en cuenta que Los responsables de ejecutar el control son los designados por el  Gerente GASA  , lo cuales por sus roles de seguimiento y verificación a los componentes ambientales y SG-SST en frentes de obra y sedes cuentan con total autonomía y competencia para llevar a cabo estos seguimientos tanto en sede de la Entidad como en frentes de obra en ejecución, no obstante, como responsabilidad de la profesional la cual tiene como obligación contractual  " Coordinar la ejecución y seguimiento del Plan institucional de Gestión Ambiental y plan de acción ambiental en el marco del Sistema integrado de Gestión de la Entidad" se encuentra la consolidación y seguimiento de esta actividad.
Por otro lado, el seguimiento a la ejecución del control se hace  de manera trimestral y en puestos de trabajo en sedes y frentes de obra, lo cual permite evaluar conductas frente al manejo de sustancias químicas que pudieran ocasionar un riesgo de accidente ambiental.
 En este caso no se observaron prácticas inadecuadas ni desviaciones. </t>
  </si>
  <si>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 del Control:</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formatos diligenciados se puede evidenciar la ejecución del control</t>
    </r>
  </si>
  <si>
    <t>N° RIESGO</t>
  </si>
  <si>
    <t>ZONA DE RIESGO RESIDUAL</t>
  </si>
  <si>
    <t>ACTIVIDAD DE CONTROL</t>
  </si>
  <si>
    <t>¿ESTA INCORPORADA EN EL PLAN DE ACCIÓN DEL PROCESO?</t>
  </si>
  <si>
    <t>RESPONSABLE (Nombre/
Dependencia)</t>
  </si>
  <si>
    <t xml:space="preserve">TIEMPO DE LA ACTIVIDAD  </t>
  </si>
  <si>
    <t xml:space="preserve">% DE CUMPLIMIENTO DEL PLAN A LA FECHA </t>
  </si>
  <si>
    <t xml:space="preserve">INDICADOR </t>
  </si>
  <si>
    <t>INDIQUE LAS EVIDENCIAS QUE  DEMUESTRAN LAS ACCIONES DE CONTROL</t>
  </si>
  <si>
    <t xml:space="preserve">RIESGO ALTO </t>
  </si>
  <si>
    <t xml:space="preserve">Lady Viviana Rodríguez Mondragón - Coordinadora GAM - Gerencia GASA </t>
  </si>
  <si>
    <t>N° de actividades ejecutadas/ N° de actividades programadas *100= 
(1 autoevaluación al cumplimiento del PIGA y la legislación ambiental/ 2 proyectadas al año)
100% de cumplimiento</t>
  </si>
  <si>
    <r>
      <rPr>
        <b/>
        <sz val="14"/>
        <rFont val="Calibri"/>
        <family val="2"/>
        <scheme val="minor"/>
      </rPr>
      <t xml:space="preserve"> </t>
    </r>
    <r>
      <rPr>
        <sz val="14"/>
        <rFont val="Calibri"/>
        <family val="2"/>
        <scheme val="minor"/>
      </rPr>
      <t xml:space="preserve">
Se realizó la autoevaluación y la evidencia soporte es el  plan de acción de acuerdo a los resultados de la autoevaluación del PIGA primer trimestre de 2021.                                                                                         </t>
    </r>
  </si>
  <si>
    <t>se realizó la actividad de acuerdo a lo programado</t>
  </si>
  <si>
    <t xml:space="preserve">Divulgar piezas comunicativas sobre  manejo de sustancias peligrosas  </t>
  </si>
  <si>
    <t xml:space="preserve">Mensual </t>
  </si>
  <si>
    <t>N° de actividades ejecutadas/ N° de actividades programadas *100
(12 piezas comunicativas divulgadas a través de correos electrónicos institucionales/ 12 proyectadas al año)*100
100% de cumplimiento</t>
  </si>
  <si>
    <t>En el Ier cuatrimestre de 2021  Se publicaron 4 Piezas comunicativas de sustancias peligrosas denominadas capsulas ambientales a través de correos electrónicos institucionales en temas como: Tipología de Residuos peligrosos y métodos de manipulación para la prevención de los accidentes ambientales que un derrame de las mismas podría ocasionar, plan de contingencias para derrames y gestión externa de los mismos.</t>
  </si>
  <si>
    <t>¿Qué dificultades como lideres de proceso han presentado respecto a la ejecución de los controles y actividades de control que han propuesto?</t>
  </si>
  <si>
    <t>Ninguno al momento del monitoreo</t>
  </si>
  <si>
    <t xml:space="preserve">PREGUNTAS </t>
  </si>
  <si>
    <t>1. ¿Existen nuevos eventos, actores o elementos en el contexto estratégico del proceso?  SI______ NO ___X___ ¿Cuáles?</t>
  </si>
  <si>
    <t>2. ¿Existen nuevos riesgos potenciales ? SI______ NO ___X___ ¿Cuáles?</t>
  </si>
  <si>
    <r>
      <t>3. ¿Se realizaron cambios en el Mapa de Riesgos del Proceso? Si_</t>
    </r>
    <r>
      <rPr>
        <b/>
        <u/>
        <sz val="16"/>
        <rFont val="Calibri"/>
        <family val="2"/>
        <scheme val="minor"/>
      </rPr>
      <t>_X__</t>
    </r>
    <r>
      <rPr>
        <b/>
        <sz val="16"/>
        <rFont val="Calibri"/>
        <family val="2"/>
        <scheme val="minor"/>
      </rPr>
      <t xml:space="preserve"> NO _____ ¿Cuáles?</t>
    </r>
  </si>
  <si>
    <t xml:space="preserve">Se incluyó nuevo control asociado al riesgo No.1 como acción de mejora el cual es la inspección ambiental en sedes para verificar que se cumpla con todos los procedimientos ambientales. </t>
  </si>
  <si>
    <t xml:space="preserve">4. ¿Se ha materializado alguno de los riesgos del mapa de riesgos? SI______ NO __X___ </t>
  </si>
  <si>
    <t>Elaborado por:</t>
  </si>
  <si>
    <t>NOMBRE</t>
  </si>
  <si>
    <t>FIRMA</t>
  </si>
  <si>
    <t>JOSE FERNANDO FRANCO BUITRAGO</t>
  </si>
  <si>
    <t xml:space="preserve">LUZ ADRIANA ARIZA URBINA </t>
  </si>
  <si>
    <t>LADY VIVIANA RODRIGUEZ MONDRAGON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</si>
</sst>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60"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0"/>
      <name val="Arial"/>
      <family val="2"/>
    </font>
    <font>
      <sz val="11"/>
      <color rgb="FF7030A0"/>
      <name val="Arial"/>
      <family val="2"/>
    </font>
    <font>
      <sz val="11"/>
      <color rgb="FFFF0000"/>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b/>
      <sz val="18"/>
      <name val="Arial"/>
      <family val="2"/>
    </font>
    <font>
      <sz val="8"/>
      <name val="Calibri"/>
      <family val="2"/>
    </font>
    <font>
      <sz val="6"/>
      <color theme="1"/>
      <name val="Arial"/>
      <family val="2"/>
    </font>
    <font>
      <sz val="11"/>
      <color rgb="FFC00000"/>
      <name val="Arial"/>
      <family val="2"/>
    </font>
    <font>
      <i/>
      <sz val="11"/>
      <color theme="1"/>
      <name val="Arial"/>
      <family val="2"/>
    </font>
    <font>
      <sz val="14"/>
      <color theme="1"/>
      <name val="Arial"/>
      <family val="2"/>
    </font>
    <font>
      <sz val="9"/>
      <name val="Arial"/>
      <family val="2"/>
    </font>
    <font>
      <sz val="8"/>
      <name val="Calibri"/>
      <family val="2"/>
      <scheme val="minor"/>
    </font>
    <font>
      <u/>
      <sz val="10"/>
      <color indexed="12"/>
      <name val="Arial"/>
      <family val="2"/>
    </font>
    <font>
      <sz val="8"/>
      <name val="Arial"/>
      <family val="2"/>
    </font>
    <font>
      <b/>
      <sz val="8"/>
      <name val="Arial"/>
      <family val="2"/>
    </font>
    <font>
      <b/>
      <sz val="9"/>
      <name val="Arial"/>
      <family val="2"/>
    </font>
    <font>
      <b/>
      <sz val="9"/>
      <color theme="9" tint="-0.249977111117893"/>
      <name val="Arial"/>
      <family val="2"/>
    </font>
    <font>
      <sz val="9"/>
      <color theme="1" tint="0.249977111117893"/>
      <name val="Arial"/>
      <family val="2"/>
    </font>
    <font>
      <b/>
      <sz val="9"/>
      <color rgb="FF0070C0"/>
      <name val="Arial"/>
      <family val="2"/>
    </font>
    <font>
      <b/>
      <sz val="9"/>
      <color indexed="81"/>
      <name val="Tahoma"/>
      <family val="2"/>
    </font>
    <font>
      <sz val="9"/>
      <color indexed="81"/>
      <name val="Tahoma"/>
      <family val="2"/>
    </font>
    <font>
      <sz val="10"/>
      <name val="Calibri"/>
      <family val="2"/>
      <scheme val="minor"/>
    </font>
    <font>
      <sz val="14"/>
      <name val="Calibri"/>
      <family val="2"/>
      <scheme val="minor"/>
    </font>
    <font>
      <b/>
      <sz val="14"/>
      <name val="Calibri"/>
      <family val="2"/>
      <scheme val="minor"/>
    </font>
    <font>
      <b/>
      <sz val="14"/>
      <color theme="1"/>
      <name val="Calibri"/>
      <family val="2"/>
      <scheme val="minor"/>
    </font>
    <font>
      <sz val="14"/>
      <color theme="1"/>
      <name val="Calibri"/>
      <family val="2"/>
      <scheme val="minor"/>
    </font>
    <font>
      <b/>
      <u/>
      <sz val="14"/>
      <color theme="1"/>
      <name val="Calibri"/>
      <family val="2"/>
      <scheme val="minor"/>
    </font>
    <font>
      <b/>
      <u/>
      <sz val="14"/>
      <name val="Calibri"/>
      <family val="2"/>
      <scheme val="minor"/>
    </font>
    <font>
      <sz val="8"/>
      <color rgb="FFFF0000"/>
      <name val="Calibri"/>
      <family val="2"/>
      <scheme val="minor"/>
    </font>
    <font>
      <b/>
      <sz val="10"/>
      <name val="Calibri"/>
      <family val="2"/>
      <scheme val="minor"/>
    </font>
    <font>
      <b/>
      <sz val="16"/>
      <color theme="1"/>
      <name val="Calibri"/>
      <family val="2"/>
      <scheme val="minor"/>
    </font>
    <font>
      <sz val="16"/>
      <name val="Calibri"/>
      <family val="2"/>
      <scheme val="minor"/>
    </font>
    <font>
      <b/>
      <sz val="16"/>
      <name val="Calibri"/>
      <family val="2"/>
      <scheme val="minor"/>
    </font>
    <font>
      <b/>
      <u/>
      <sz val="16"/>
      <name val="Calibri"/>
      <family val="2"/>
      <scheme val="minor"/>
    </font>
    <font>
      <sz val="16"/>
      <color theme="1"/>
      <name val="Calibri"/>
      <family val="2"/>
      <scheme val="minor"/>
    </font>
    <font>
      <sz val="14"/>
      <color rgb="FFFF0000"/>
      <name val="Calibri"/>
      <family val="2"/>
      <scheme val="minor"/>
    </font>
    <font>
      <b/>
      <i/>
      <sz val="14"/>
      <name val="Calibri"/>
      <family val="2"/>
      <scheme val="minor"/>
    </font>
    <font>
      <sz val="10"/>
      <color rgb="FFFF0000"/>
      <name val="Calibri"/>
      <family val="2"/>
      <scheme val="minor"/>
    </font>
    <font>
      <sz val="12"/>
      <color indexed="81"/>
      <name val="Tahoma"/>
      <family val="2"/>
    </font>
    <font>
      <b/>
      <sz val="12"/>
      <color indexed="81"/>
      <name val="Tahoma"/>
      <family val="2"/>
    </font>
  </fonts>
  <fills count="1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1" tint="0.24997711111789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auto="1"/>
      </left>
      <right style="dashed">
        <color auto="1"/>
      </right>
      <top style="dashed">
        <color auto="1"/>
      </top>
      <bottom style="thin">
        <color auto="1"/>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dashed">
        <color indexed="64"/>
      </top>
      <bottom style="dashed">
        <color indexed="64"/>
      </bottom>
      <diagonal/>
    </border>
    <border>
      <left style="dashed">
        <color auto="1"/>
      </left>
      <right style="double">
        <color indexed="64"/>
      </right>
      <top style="dashed">
        <color auto="1"/>
      </top>
      <bottom style="thin">
        <color auto="1"/>
      </bottom>
      <diagonal/>
    </border>
    <border>
      <left style="dashed">
        <color indexed="64"/>
      </left>
      <right/>
      <top style="dashed">
        <color indexed="64"/>
      </top>
      <bottom style="dashed">
        <color indexed="64"/>
      </bottom>
      <diagonal/>
    </border>
    <border>
      <left style="dashed">
        <color auto="1"/>
      </left>
      <right/>
      <top style="dashed">
        <color auto="1"/>
      </top>
      <bottom style="thin">
        <color auto="1"/>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xf numFmtId="9" fontId="7" fillId="0" borderId="0" applyFont="0" applyFill="0" applyBorder="0" applyAlignment="0" applyProtection="0"/>
    <xf numFmtId="0" fontId="16" fillId="0" borderId="0"/>
    <xf numFmtId="0" fontId="16" fillId="0" borderId="0"/>
    <xf numFmtId="0" fontId="32" fillId="0" borderId="0" applyNumberFormat="0" applyFill="0" applyBorder="0" applyAlignment="0" applyProtection="0">
      <alignment vertical="top"/>
      <protection locked="0"/>
    </xf>
    <xf numFmtId="164" fontId="7" fillId="0" borderId="0" applyFont="0" applyFill="0" applyBorder="0" applyAlignment="0" applyProtection="0"/>
    <xf numFmtId="9" fontId="16" fillId="0" borderId="0" applyFont="0" applyFill="0" applyBorder="0" applyAlignment="0" applyProtection="0"/>
  </cellStyleXfs>
  <cellXfs count="501">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7" xfId="0" applyFont="1" applyBorder="1" applyAlignment="1">
      <alignment vertical="center"/>
    </xf>
    <xf numFmtId="0" fontId="12" fillId="0" borderId="27" xfId="0" applyFont="1" applyBorder="1" applyAlignment="1">
      <alignment horizontal="center" vertical="center" wrapText="1"/>
    </xf>
    <xf numFmtId="0" fontId="15" fillId="0" borderId="0" xfId="0" applyFont="1" applyAlignment="1">
      <alignment vertical="center"/>
    </xf>
    <xf numFmtId="0" fontId="13" fillId="0" borderId="0" xfId="0" applyFont="1" applyAlignment="1">
      <alignment horizontal="center" vertical="center"/>
    </xf>
    <xf numFmtId="0" fontId="12" fillId="0" borderId="29" xfId="0" applyFont="1" applyBorder="1" applyAlignment="1">
      <alignment vertical="center" wrapText="1"/>
    </xf>
    <xf numFmtId="0" fontId="17" fillId="0" borderId="25" xfId="0" applyFont="1" applyBorder="1" applyAlignment="1">
      <alignment horizontal="center" vertical="center" wrapText="1"/>
    </xf>
    <xf numFmtId="0" fontId="12" fillId="0" borderId="0" xfId="0" applyFont="1" applyAlignment="1">
      <alignment vertical="center" wrapText="1"/>
    </xf>
    <xf numFmtId="0" fontId="11" fillId="11" borderId="6" xfId="0" applyFont="1" applyFill="1" applyBorder="1" applyAlignment="1">
      <alignment horizontal="center" vertical="center"/>
    </xf>
    <xf numFmtId="0" fontId="11" fillId="11" borderId="6" xfId="0" applyFont="1" applyFill="1" applyBorder="1" applyAlignment="1">
      <alignment horizontal="center" vertical="center"/>
    </xf>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0" borderId="16" xfId="0" applyFont="1" applyBorder="1" applyAlignment="1">
      <alignment horizontal="center" vertical="center"/>
    </xf>
    <xf numFmtId="0" fontId="21" fillId="12" borderId="1" xfId="0" applyFont="1" applyFill="1" applyBorder="1" applyAlignment="1">
      <alignment horizontal="center" vertical="center" wrapText="1"/>
    </xf>
    <xf numFmtId="0" fontId="21" fillId="12" borderId="1" xfId="0" applyFont="1" applyFill="1" applyBorder="1" applyAlignment="1">
      <alignment horizontal="center" vertical="center"/>
    </xf>
    <xf numFmtId="0" fontId="21" fillId="12" borderId="36"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wrapText="1"/>
    </xf>
    <xf numFmtId="0" fontId="16" fillId="0" borderId="0" xfId="0" applyFont="1" applyAlignment="1">
      <alignment horizontal="center" vertical="center" wrapText="1"/>
    </xf>
    <xf numFmtId="0" fontId="20" fillId="0" borderId="0" xfId="0" applyFont="1" applyAlignment="1">
      <alignment horizontal="center" wrapText="1"/>
    </xf>
    <xf numFmtId="0" fontId="25" fillId="0" borderId="0" xfId="0" applyFont="1"/>
    <xf numFmtId="0" fontId="25"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21" fillId="12" borderId="1" xfId="0" applyFont="1" applyFill="1" applyBorder="1" applyAlignment="1">
      <alignment horizontal="center" wrapText="1"/>
    </xf>
    <xf numFmtId="0" fontId="18"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2" fillId="0" borderId="31" xfId="0" applyFont="1" applyBorder="1" applyAlignment="1">
      <alignment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9" xfId="0" applyFont="1" applyBorder="1" applyAlignment="1">
      <alignment vertical="center"/>
    </xf>
    <xf numFmtId="0" fontId="12" fillId="0" borderId="40" xfId="0" applyFont="1" applyBorder="1" applyAlignment="1">
      <alignment vertical="center"/>
    </xf>
    <xf numFmtId="0" fontId="12" fillId="0" borderId="41" xfId="0" applyFont="1" applyBorder="1" applyAlignment="1">
      <alignment vertical="center" wrapText="1"/>
    </xf>
    <xf numFmtId="0" fontId="12" fillId="0" borderId="42" xfId="0" applyFont="1" applyBorder="1" applyAlignment="1">
      <alignment vertical="center" wrapText="1"/>
    </xf>
    <xf numFmtId="0" fontId="11" fillId="12" borderId="2" xfId="0" applyFont="1" applyFill="1" applyBorder="1" applyAlignment="1">
      <alignment horizontal="center" wrapText="1"/>
    </xf>
    <xf numFmtId="0" fontId="17"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 xfId="0" applyFont="1" applyBorder="1" applyAlignment="1">
      <alignment vertical="center" wrapText="1"/>
    </xf>
    <xf numFmtId="0" fontId="11" fillId="11" borderId="6" xfId="0" applyFont="1" applyFill="1" applyBorder="1" applyAlignment="1">
      <alignment horizontal="center" vertical="center"/>
    </xf>
    <xf numFmtId="0" fontId="11" fillId="11" borderId="1" xfId="0" applyFont="1" applyFill="1" applyBorder="1" applyAlignment="1">
      <alignment horizontal="center" vertical="center"/>
    </xf>
    <xf numFmtId="0" fontId="11" fillId="0" borderId="16" xfId="0" applyFont="1" applyBorder="1" applyAlignment="1">
      <alignment horizontal="center" vertical="center"/>
    </xf>
    <xf numFmtId="0" fontId="11" fillId="11" borderId="1" xfId="0" applyFont="1" applyFill="1" applyBorder="1" applyAlignment="1">
      <alignment horizontal="center" vertical="center" wrapText="1"/>
    </xf>
    <xf numFmtId="0" fontId="11" fillId="12" borderId="1" xfId="0" applyFont="1" applyFill="1" applyBorder="1" applyAlignment="1">
      <alignment horizontal="center" vertical="center"/>
    </xf>
    <xf numFmtId="0" fontId="12" fillId="12" borderId="16" xfId="0" applyFont="1" applyFill="1" applyBorder="1" applyAlignment="1">
      <alignment horizontal="center" wrapText="1"/>
    </xf>
    <xf numFmtId="0" fontId="12" fillId="12" borderId="1" xfId="0" applyFont="1" applyFill="1" applyBorder="1" applyAlignment="1">
      <alignment horizontal="center" wrapText="1"/>
    </xf>
    <xf numFmtId="0" fontId="14" fillId="0" borderId="1" xfId="2" applyFont="1" applyBorder="1" applyAlignment="1" applyProtection="1">
      <alignment horizontal="justify" vertical="center" wrapText="1"/>
      <protection locked="0"/>
    </xf>
    <xf numFmtId="0" fontId="12" fillId="6" borderId="32" xfId="0" applyFont="1" applyFill="1" applyBorder="1" applyAlignment="1">
      <alignment horizontal="center" vertical="center"/>
    </xf>
    <xf numFmtId="0" fontId="12" fillId="6" borderId="25"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28" xfId="0" applyFont="1" applyFill="1" applyBorder="1" applyAlignment="1">
      <alignment vertical="center" wrapText="1"/>
    </xf>
    <xf numFmtId="0" fontId="14" fillId="6" borderId="33" xfId="0" applyFont="1" applyFill="1" applyBorder="1" applyAlignment="1">
      <alignment vertical="center" wrapText="1"/>
    </xf>
    <xf numFmtId="0" fontId="14" fillId="6" borderId="27" xfId="0" applyFont="1" applyFill="1" applyBorder="1" applyAlignment="1">
      <alignment vertical="center" wrapText="1"/>
    </xf>
    <xf numFmtId="0" fontId="14" fillId="6" borderId="37" xfId="0" applyFont="1" applyFill="1" applyBorder="1" applyAlignment="1">
      <alignment vertical="center" wrapText="1"/>
    </xf>
    <xf numFmtId="0" fontId="27" fillId="6" borderId="33" xfId="0" applyFont="1" applyFill="1" applyBorder="1" applyAlignment="1">
      <alignment horizontal="center" vertical="center" wrapText="1"/>
    </xf>
    <xf numFmtId="0" fontId="27" fillId="6" borderId="27" xfId="0" applyFont="1" applyFill="1" applyBorder="1" applyAlignment="1">
      <alignment horizontal="center" vertical="center" wrapText="1"/>
    </xf>
    <xf numFmtId="0" fontId="12" fillId="6" borderId="29" xfId="0" applyFont="1" applyFill="1" applyBorder="1" applyAlignment="1">
      <alignment vertical="top" wrapText="1"/>
    </xf>
    <xf numFmtId="0" fontId="14" fillId="6" borderId="30" xfId="0" applyFont="1" applyFill="1" applyBorder="1" applyAlignment="1">
      <alignment vertical="center" wrapText="1"/>
    </xf>
    <xf numFmtId="0" fontId="14" fillId="6" borderId="34" xfId="0" applyFont="1" applyFill="1" applyBorder="1" applyAlignment="1">
      <alignment vertical="center" wrapText="1"/>
    </xf>
    <xf numFmtId="0" fontId="14" fillId="6" borderId="26" xfId="0" applyFont="1" applyFill="1" applyBorder="1" applyAlignment="1">
      <alignment vertical="center" wrapText="1"/>
    </xf>
    <xf numFmtId="0" fontId="14" fillId="6" borderId="38" xfId="0" applyFont="1" applyFill="1" applyBorder="1" applyAlignment="1">
      <alignment vertical="center" wrapText="1"/>
    </xf>
    <xf numFmtId="0" fontId="12" fillId="6" borderId="34" xfId="0" applyFont="1" applyFill="1" applyBorder="1" applyAlignment="1">
      <alignment horizontal="center" vertical="center"/>
    </xf>
    <xf numFmtId="0" fontId="12" fillId="6" borderId="26" xfId="0" applyFont="1" applyFill="1" applyBorder="1" applyAlignment="1">
      <alignment horizontal="center" vertical="center"/>
    </xf>
    <xf numFmtId="0" fontId="12" fillId="6" borderId="31" xfId="0" applyFont="1" applyFill="1" applyBorder="1" applyAlignment="1">
      <alignment vertical="center" wrapText="1"/>
    </xf>
    <xf numFmtId="0" fontId="14" fillId="6" borderId="1" xfId="0" applyFont="1" applyFill="1" applyBorder="1" applyAlignment="1">
      <alignment horizontal="center" vertical="center" wrapText="1"/>
    </xf>
    <xf numFmtId="0" fontId="14" fillId="6" borderId="0" xfId="0" applyFont="1" applyFill="1" applyAlignment="1">
      <alignment vertical="center"/>
    </xf>
    <xf numFmtId="0" fontId="21" fillId="6" borderId="1" xfId="0" applyFont="1" applyFill="1" applyBorder="1" applyAlignment="1">
      <alignment horizontal="center" wrapText="1"/>
    </xf>
    <xf numFmtId="0" fontId="14" fillId="6" borderId="1" xfId="0" applyFont="1" applyFill="1" applyBorder="1" applyAlignment="1">
      <alignment horizontal="center" wrapText="1"/>
    </xf>
    <xf numFmtId="0" fontId="14" fillId="6" borderId="0" xfId="0" applyFont="1" applyFill="1" applyAlignment="1">
      <alignment horizontal="center" vertical="center"/>
    </xf>
    <xf numFmtId="0" fontId="14" fillId="6" borderId="1" xfId="0" applyFont="1" applyFill="1" applyBorder="1" applyAlignment="1">
      <alignment vertical="center"/>
    </xf>
    <xf numFmtId="0" fontId="14" fillId="6" borderId="1" xfId="0" applyFont="1" applyFill="1" applyBorder="1" applyAlignment="1">
      <alignment horizontal="justify" vertical="center" wrapText="1"/>
    </xf>
    <xf numFmtId="0" fontId="21" fillId="6" borderId="1" xfId="0" applyFont="1" applyFill="1" applyBorder="1" applyAlignment="1">
      <alignment horizontal="justify" vertical="center" wrapText="1"/>
    </xf>
    <xf numFmtId="0" fontId="14" fillId="6" borderId="0" xfId="0" applyFont="1" applyFill="1" applyBorder="1" applyAlignment="1">
      <alignment vertical="top" wrapText="1"/>
    </xf>
    <xf numFmtId="0" fontId="14" fillId="6" borderId="39" xfId="0" applyFont="1" applyFill="1" applyBorder="1" applyAlignment="1">
      <alignment vertical="center" wrapText="1"/>
    </xf>
    <xf numFmtId="0" fontId="21" fillId="6" borderId="1" xfId="0" applyFont="1" applyFill="1" applyBorder="1" applyAlignment="1">
      <alignment horizontal="center" vertical="center"/>
    </xf>
    <xf numFmtId="0" fontId="14"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12" borderId="1" xfId="0" applyFont="1" applyFill="1" applyBorder="1" applyAlignment="1">
      <alignment horizontal="center" vertical="center" wrapText="1"/>
    </xf>
    <xf numFmtId="0" fontId="12" fillId="0" borderId="8" xfId="0" applyFont="1" applyBorder="1" applyAlignment="1">
      <alignment vertical="center" wrapText="1"/>
    </xf>
    <xf numFmtId="0" fontId="12"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30" fillId="0" borderId="2" xfId="2" applyFont="1" applyFill="1" applyBorder="1" applyAlignment="1" applyProtection="1">
      <alignment vertical="center" wrapText="1"/>
      <protection locked="0"/>
    </xf>
    <xf numFmtId="0" fontId="21" fillId="6" borderId="1" xfId="0" applyFont="1" applyFill="1" applyBorder="1" applyAlignment="1">
      <alignment horizontal="center" vertical="center" wrapText="1"/>
    </xf>
    <xf numFmtId="0" fontId="14" fillId="6" borderId="1" xfId="2" applyFont="1" applyFill="1" applyBorder="1" applyAlignment="1" applyProtection="1">
      <alignment horizontal="justify" vertical="center" wrapText="1"/>
      <protection locked="0"/>
    </xf>
    <xf numFmtId="0" fontId="16" fillId="6" borderId="0" xfId="0" applyFont="1" applyFill="1" applyAlignment="1">
      <alignment wrapText="1"/>
    </xf>
    <xf numFmtId="0" fontId="21" fillId="6" borderId="36" xfId="0" applyFont="1" applyFill="1" applyBorder="1" applyAlignment="1">
      <alignment horizontal="center" vertical="center" wrapText="1"/>
    </xf>
    <xf numFmtId="0" fontId="23" fillId="6" borderId="0" xfId="0" applyFont="1" applyFill="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4" fillId="0" borderId="2" xfId="2" applyFont="1" applyBorder="1" applyAlignment="1" applyProtection="1">
      <alignment horizontal="center" vertical="center" wrapText="1"/>
      <protection locked="0"/>
    </xf>
    <xf numFmtId="0" fontId="14" fillId="0" borderId="11" xfId="2" applyFont="1" applyBorder="1" applyAlignment="1" applyProtection="1">
      <alignment horizontal="center" vertical="center" wrapText="1"/>
      <protection locked="0"/>
    </xf>
    <xf numFmtId="0" fontId="14" fillId="0" borderId="8" xfId="2" applyFont="1" applyBorder="1" applyAlignment="1" applyProtection="1">
      <alignment horizontal="center" vertical="center" wrapText="1"/>
      <protection locked="0"/>
    </xf>
    <xf numFmtId="0" fontId="21" fillId="0" borderId="2" xfId="2" applyFont="1" applyBorder="1" applyAlignment="1" applyProtection="1">
      <alignment horizontal="center" vertical="center" wrapText="1"/>
      <protection locked="0"/>
    </xf>
    <xf numFmtId="0" fontId="21" fillId="0" borderId="11" xfId="2" applyFont="1" applyBorder="1" applyAlignment="1" applyProtection="1">
      <alignment horizontal="center" vertical="center" wrapText="1"/>
      <protection locked="0"/>
    </xf>
    <xf numFmtId="0" fontId="21" fillId="0" borderId="8" xfId="2"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14" fillId="0" borderId="6" xfId="2" applyFont="1" applyBorder="1" applyAlignment="1" applyProtection="1">
      <alignment horizontal="left" vertical="center" wrapText="1"/>
      <protection locked="0"/>
    </xf>
    <xf numFmtId="0" fontId="14" fillId="0" borderId="19" xfId="2" applyFont="1" applyBorder="1" applyAlignment="1" applyProtection="1">
      <alignment horizontal="left" vertical="center" wrapText="1"/>
      <protection locked="0"/>
    </xf>
    <xf numFmtId="0" fontId="14" fillId="0" borderId="16" xfId="2" applyFont="1" applyBorder="1" applyAlignment="1" applyProtection="1">
      <alignment horizontal="left" vertical="center" wrapText="1"/>
      <protection locked="0"/>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4" fillId="0" borderId="1" xfId="2" applyFont="1" applyBorder="1" applyAlignment="1" applyProtection="1">
      <alignment horizontal="center" vertical="center" wrapText="1"/>
      <protection locked="0"/>
    </xf>
    <xf numFmtId="0" fontId="14" fillId="0" borderId="2" xfId="2" applyFont="1" applyBorder="1" applyAlignment="1" applyProtection="1">
      <alignment horizontal="justify" vertical="center" wrapText="1"/>
      <protection locked="0"/>
    </xf>
    <xf numFmtId="0" fontId="14" fillId="0" borderId="11" xfId="2" applyFont="1" applyBorder="1" applyAlignment="1" applyProtection="1">
      <alignment horizontal="justify" vertical="center" wrapText="1"/>
      <protection locked="0"/>
    </xf>
    <xf numFmtId="0" fontId="21" fillId="0" borderId="1" xfId="2" applyFont="1" applyBorder="1" applyAlignment="1" applyProtection="1">
      <alignment horizontal="center" vertical="center" wrapText="1"/>
      <protection locked="0"/>
    </xf>
    <xf numFmtId="0" fontId="11" fillId="12" borderId="1" xfId="0" applyFont="1" applyFill="1" applyBorder="1" applyAlignment="1">
      <alignment horizontal="center" vertical="center"/>
    </xf>
    <xf numFmtId="0" fontId="0" fillId="0" borderId="19" xfId="0" applyBorder="1" applyAlignment="1">
      <alignment horizontal="center"/>
    </xf>
    <xf numFmtId="0" fontId="0" fillId="0" borderId="1" xfId="0" applyBorder="1" applyAlignment="1">
      <alignment horizontal="center"/>
    </xf>
    <xf numFmtId="0" fontId="24"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6" borderId="1" xfId="0" applyFont="1" applyFill="1" applyBorder="1" applyAlignment="1">
      <alignment horizontal="left" vertical="center" wrapText="1"/>
    </xf>
    <xf numFmtId="0" fontId="19" fillId="12" borderId="6"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35" xfId="0" applyFont="1" applyFill="1" applyBorder="1" applyAlignment="1">
      <alignment horizontal="center" vertical="center"/>
    </xf>
    <xf numFmtId="0" fontId="11" fillId="11" borderId="16"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12" borderId="1" xfId="0" applyFont="1" applyFill="1" applyBorder="1" applyAlignment="1">
      <alignment horizontal="center" vertical="center" wrapText="1"/>
    </xf>
    <xf numFmtId="0" fontId="21" fillId="6" borderId="6" xfId="0" applyFont="1" applyFill="1" applyBorder="1" applyAlignment="1">
      <alignment horizontal="center" vertical="center"/>
    </xf>
    <xf numFmtId="0" fontId="21" fillId="6" borderId="16"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16"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6"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14" fillId="6" borderId="2" xfId="2" applyFont="1" applyFill="1" applyBorder="1" applyAlignment="1" applyProtection="1">
      <alignment horizontal="center" vertical="center" wrapText="1"/>
      <protection locked="0"/>
    </xf>
    <xf numFmtId="0" fontId="14" fillId="6" borderId="8" xfId="2" applyFont="1" applyFill="1" applyBorder="1" applyAlignment="1" applyProtection="1">
      <alignment horizontal="center" vertical="center" wrapText="1"/>
      <protection locked="0"/>
    </xf>
    <xf numFmtId="0" fontId="14" fillId="6" borderId="2"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0" fillId="0" borderId="10" xfId="0" applyBorder="1" applyAlignment="1">
      <alignment horizontal="center"/>
    </xf>
    <xf numFmtId="0" fontId="13" fillId="0" borderId="1" xfId="0" applyFont="1" applyBorder="1" applyAlignment="1">
      <alignment horizontal="center" vertical="center"/>
    </xf>
    <xf numFmtId="0" fontId="21" fillId="12" borderId="2" xfId="0" applyFont="1" applyFill="1" applyBorder="1" applyAlignment="1">
      <alignment horizontal="center" vertical="center"/>
    </xf>
    <xf numFmtId="0" fontId="21" fillId="12" borderId="8" xfId="0" applyFont="1" applyFill="1" applyBorder="1" applyAlignment="1">
      <alignment horizontal="center" vertical="center"/>
    </xf>
    <xf numFmtId="0" fontId="13" fillId="12" borderId="1" xfId="0" applyFont="1" applyFill="1" applyBorder="1" applyAlignment="1">
      <alignment horizontal="center" vertical="center"/>
    </xf>
    <xf numFmtId="0" fontId="29" fillId="0" borderId="6" xfId="0" applyFont="1" applyBorder="1" applyAlignment="1">
      <alignment horizontal="left" vertical="center" wrapText="1"/>
    </xf>
    <xf numFmtId="0" fontId="29" fillId="0" borderId="19" xfId="0" applyFont="1" applyBorder="1" applyAlignment="1">
      <alignment horizontal="left" vertical="center" wrapText="1"/>
    </xf>
    <xf numFmtId="0" fontId="29" fillId="0" borderId="16" xfId="0" applyFont="1" applyBorder="1" applyAlignment="1">
      <alignment horizontal="left" vertical="center" wrapText="1"/>
    </xf>
    <xf numFmtId="0" fontId="11" fillId="12" borderId="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21" fillId="12" borderId="2"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24" fillId="0" borderId="6"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6" xfId="0" applyFont="1" applyBorder="1" applyAlignment="1">
      <alignment horizontal="left" vertical="center" wrapText="1"/>
    </xf>
    <xf numFmtId="0" fontId="23" fillId="0" borderId="19" xfId="0" applyFont="1" applyBorder="1" applyAlignment="1">
      <alignment horizontal="left" vertical="center" wrapText="1"/>
    </xf>
    <xf numFmtId="0" fontId="23" fillId="0" borderId="16" xfId="0" applyFont="1" applyBorder="1" applyAlignment="1">
      <alignment horizontal="left" vertical="center" wrapText="1"/>
    </xf>
    <xf numFmtId="0" fontId="23" fillId="6" borderId="6" xfId="0" applyFont="1" applyFill="1" applyBorder="1" applyAlignment="1">
      <alignment horizontal="left" vertical="center" wrapText="1"/>
    </xf>
    <xf numFmtId="0" fontId="23" fillId="6" borderId="19" xfId="0" applyFont="1" applyFill="1" applyBorder="1" applyAlignment="1">
      <alignment horizontal="left" vertical="center" wrapText="1"/>
    </xf>
    <xf numFmtId="0" fontId="23" fillId="6" borderId="16" xfId="0" applyFont="1" applyFill="1" applyBorder="1" applyAlignment="1">
      <alignment horizontal="left" vertical="center" wrapText="1"/>
    </xf>
    <xf numFmtId="0" fontId="11" fillId="11" borderId="16" xfId="0" applyFont="1" applyFill="1" applyBorder="1" applyAlignment="1">
      <alignment horizontal="center" vertical="center"/>
    </xf>
    <xf numFmtId="0" fontId="12" fillId="0" borderId="6" xfId="0" applyFont="1" applyBorder="1" applyAlignment="1">
      <alignment horizontal="justify" vertical="center"/>
    </xf>
    <xf numFmtId="0" fontId="12" fillId="0" borderId="19" xfId="0" applyFont="1" applyBorder="1" applyAlignment="1">
      <alignment horizontal="justify" vertical="center"/>
    </xf>
    <xf numFmtId="0" fontId="12" fillId="0" borderId="16" xfId="0" applyFont="1" applyBorder="1" applyAlignment="1">
      <alignment horizontal="justify" vertical="center"/>
    </xf>
    <xf numFmtId="0" fontId="31" fillId="0" borderId="0" xfId="0" applyFont="1" applyFill="1" applyAlignment="1" applyProtection="1">
      <alignment horizontal="center" vertical="center" wrapText="1"/>
    </xf>
    <xf numFmtId="0" fontId="31" fillId="0" borderId="0" xfId="0" applyFont="1" applyFill="1" applyBorder="1" applyAlignment="1" applyProtection="1">
      <alignment horizontal="center" vertical="center" wrapText="1"/>
    </xf>
    <xf numFmtId="0" fontId="21" fillId="11" borderId="7" xfId="0" applyFont="1" applyFill="1" applyBorder="1" applyAlignment="1" applyProtection="1">
      <alignment horizontal="center" vertical="center" wrapText="1"/>
    </xf>
    <xf numFmtId="0" fontId="21" fillId="11" borderId="45" xfId="0" applyFont="1" applyFill="1" applyBorder="1" applyAlignment="1" applyProtection="1">
      <alignment horizontal="center" vertical="center" wrapText="1"/>
    </xf>
    <xf numFmtId="0" fontId="21" fillId="11" borderId="46" xfId="0" applyFont="1" applyFill="1" applyBorder="1" applyAlignment="1" applyProtection="1">
      <alignment horizontal="center" vertical="center" wrapText="1"/>
    </xf>
    <xf numFmtId="0" fontId="20" fillId="11" borderId="7" xfId="4" applyFont="1" applyFill="1" applyBorder="1" applyAlignment="1" applyProtection="1">
      <alignment horizontal="center" vertical="center" wrapText="1"/>
    </xf>
    <xf numFmtId="0" fontId="20" fillId="11" borderId="45" xfId="4" applyFont="1" applyFill="1" applyBorder="1" applyAlignment="1" applyProtection="1">
      <alignment horizontal="center" vertical="center" wrapText="1"/>
    </xf>
    <xf numFmtId="0" fontId="20" fillId="11" borderId="46" xfId="4" applyFont="1" applyFill="1" applyBorder="1" applyAlignment="1" applyProtection="1">
      <alignment horizontal="center" vertical="center" wrapText="1"/>
    </xf>
    <xf numFmtId="0" fontId="14" fillId="0" borderId="14"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47" xfId="4" applyFont="1" applyFill="1" applyBorder="1" applyAlignment="1" applyProtection="1">
      <alignment horizontal="center" vertical="center" wrapText="1"/>
    </xf>
    <xf numFmtId="0" fontId="0" fillId="0" borderId="14" xfId="4" applyFont="1" applyFill="1" applyBorder="1" applyAlignment="1" applyProtection="1">
      <alignment horizontal="center" vertical="center" wrapText="1"/>
    </xf>
    <xf numFmtId="0" fontId="20" fillId="0" borderId="0" xfId="4" applyFont="1" applyFill="1" applyBorder="1" applyAlignment="1" applyProtection="1">
      <alignment horizontal="center" vertical="center" wrapText="1"/>
    </xf>
    <xf numFmtId="0" fontId="20" fillId="0" borderId="47" xfId="4" applyFont="1" applyFill="1" applyBorder="1" applyAlignment="1" applyProtection="1">
      <alignment horizontal="center" vertical="center" wrapText="1"/>
    </xf>
    <xf numFmtId="0" fontId="20" fillId="0" borderId="14" xfId="4" applyFont="1" applyFill="1" applyBorder="1" applyAlignment="1" applyProtection="1">
      <alignment horizontal="center" vertical="center" wrapText="1"/>
    </xf>
    <xf numFmtId="0" fontId="14" fillId="0" borderId="48" xfId="4" applyFont="1" applyFill="1" applyBorder="1" applyAlignment="1" applyProtection="1">
      <alignment horizontal="center" vertical="center" wrapText="1"/>
    </xf>
    <xf numFmtId="0" fontId="14" fillId="0" borderId="49" xfId="4" applyFont="1" applyFill="1" applyBorder="1" applyAlignment="1" applyProtection="1">
      <alignment horizontal="center" vertical="center" wrapText="1"/>
    </xf>
    <xf numFmtId="0" fontId="14" fillId="0" borderId="50" xfId="4" applyFont="1" applyFill="1" applyBorder="1" applyAlignment="1" applyProtection="1">
      <alignment horizontal="center" vertical="center" wrapText="1"/>
    </xf>
    <xf numFmtId="0" fontId="20" fillId="0" borderId="48" xfId="4" applyFont="1" applyFill="1" applyBorder="1" applyAlignment="1" applyProtection="1">
      <alignment horizontal="center" vertical="center" wrapText="1"/>
    </xf>
    <xf numFmtId="0" fontId="20" fillId="0" borderId="49" xfId="4" applyFont="1" applyFill="1" applyBorder="1" applyAlignment="1" applyProtection="1">
      <alignment horizontal="center" vertical="center" wrapText="1"/>
    </xf>
    <xf numFmtId="0" fontId="20" fillId="0" borderId="50" xfId="4" applyFont="1" applyFill="1" applyBorder="1" applyAlignment="1" applyProtection="1">
      <alignment horizontal="center" vertical="center" wrapText="1"/>
    </xf>
    <xf numFmtId="0" fontId="33" fillId="0" borderId="0" xfId="0" applyFont="1" applyFill="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11" xfId="0" applyFont="1" applyFill="1" applyBorder="1" applyAlignment="1" applyProtection="1">
      <alignment vertical="center" wrapText="1"/>
    </xf>
    <xf numFmtId="0" fontId="34" fillId="0" borderId="0" xfId="0" applyFont="1" applyFill="1" applyBorder="1" applyAlignment="1" applyProtection="1">
      <alignment vertical="center" wrapText="1"/>
    </xf>
    <xf numFmtId="0" fontId="35" fillId="11" borderId="1" xfId="0" applyFont="1" applyFill="1" applyBorder="1" applyAlignment="1" applyProtection="1">
      <alignment horizontal="center" vertical="center" wrapText="1"/>
    </xf>
    <xf numFmtId="0" fontId="35" fillId="13" borderId="1" xfId="0" applyFont="1" applyFill="1" applyBorder="1" applyAlignment="1" applyProtection="1">
      <alignment horizontal="center" vertical="center" wrapText="1"/>
    </xf>
    <xf numFmtId="0" fontId="35" fillId="11" borderId="1" xfId="0" applyFont="1" applyFill="1" applyBorder="1" applyAlignment="1" applyProtection="1">
      <alignment horizontal="center" vertical="center" wrapText="1"/>
    </xf>
    <xf numFmtId="0" fontId="35" fillId="11" borderId="6" xfId="0" applyFont="1" applyFill="1" applyBorder="1" applyAlignment="1" applyProtection="1">
      <alignment horizontal="center" vertical="center" wrapText="1"/>
    </xf>
    <xf numFmtId="0" fontId="35" fillId="11" borderId="19" xfId="0" applyFont="1" applyFill="1" applyBorder="1" applyAlignment="1" applyProtection="1">
      <alignment horizontal="center" vertical="center" wrapText="1"/>
    </xf>
    <xf numFmtId="0" fontId="35" fillId="11" borderId="16" xfId="0" applyFont="1" applyFill="1" applyBorder="1" applyAlignment="1" applyProtection="1">
      <alignment horizontal="center" vertical="center" wrapText="1"/>
    </xf>
    <xf numFmtId="0" fontId="35" fillId="11" borderId="2" xfId="0" applyFont="1" applyFill="1" applyBorder="1" applyAlignment="1" applyProtection="1">
      <alignment horizontal="center" vertical="center" wrapText="1"/>
    </xf>
    <xf numFmtId="0" fontId="35" fillId="13" borderId="1" xfId="0" applyFont="1" applyFill="1" applyBorder="1" applyAlignment="1" applyProtection="1">
      <alignment vertical="center" wrapText="1"/>
    </xf>
    <xf numFmtId="0" fontId="35" fillId="13" borderId="1" xfId="0" applyFont="1" applyFill="1" applyBorder="1" applyAlignment="1" applyProtection="1">
      <alignment horizontal="center" vertical="center" wrapText="1"/>
    </xf>
    <xf numFmtId="0" fontId="35" fillId="11" borderId="11" xfId="0" applyFont="1" applyFill="1" applyBorder="1" applyAlignment="1" applyProtection="1">
      <alignment horizontal="center" vertical="center" wrapText="1"/>
    </xf>
    <xf numFmtId="0" fontId="35" fillId="11" borderId="8" xfId="0" applyFont="1" applyFill="1" applyBorder="1" applyAlignment="1" applyProtection="1">
      <alignment horizontal="center" vertical="center" wrapText="1"/>
    </xf>
    <xf numFmtId="0" fontId="35" fillId="11" borderId="1" xfId="0" applyFont="1" applyFill="1" applyBorder="1" applyAlignment="1" applyProtection="1">
      <alignment vertical="center" wrapText="1"/>
    </xf>
    <xf numFmtId="0" fontId="35" fillId="0" borderId="1" xfId="2" applyFont="1" applyFill="1" applyBorder="1" applyAlignment="1" applyProtection="1">
      <alignment horizontal="center" vertical="center" wrapText="1"/>
      <protection locked="0"/>
    </xf>
    <xf numFmtId="0" fontId="30" fillId="0" borderId="1" xfId="2" applyFont="1" applyFill="1" applyBorder="1" applyAlignment="1" applyProtection="1">
      <alignment horizontal="center" vertical="center" wrapText="1"/>
      <protection locked="0"/>
    </xf>
    <xf numFmtId="0" fontId="37" fillId="14" borderId="1" xfId="2" applyFont="1" applyFill="1" applyBorder="1" applyAlignment="1" applyProtection="1">
      <alignment horizontal="center" vertical="center" wrapText="1"/>
      <protection locked="0"/>
    </xf>
    <xf numFmtId="0" fontId="30" fillId="0" borderId="1" xfId="2" applyFont="1" applyFill="1" applyBorder="1" applyAlignment="1" applyProtection="1">
      <alignment vertical="center" wrapText="1"/>
      <protection locked="0"/>
    </xf>
    <xf numFmtId="0" fontId="35" fillId="0" borderId="2"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wrapText="1"/>
      <protection locked="0"/>
    </xf>
    <xf numFmtId="0" fontId="30" fillId="0" borderId="1" xfId="2" applyFont="1" applyFill="1" applyBorder="1" applyAlignment="1" applyProtection="1">
      <alignment horizontal="justify" vertical="center" wrapText="1"/>
      <protection locked="0"/>
    </xf>
    <xf numFmtId="0" fontId="35" fillId="0" borderId="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xf>
    <xf numFmtId="2" fontId="35" fillId="0" borderId="1" xfId="5" applyNumberFormat="1" applyFont="1" applyFill="1" applyBorder="1" applyAlignment="1" applyProtection="1">
      <alignment horizontal="center" vertical="center" wrapText="1"/>
    </xf>
    <xf numFmtId="2" fontId="35" fillId="0" borderId="1" xfId="5" applyNumberFormat="1" applyFont="1" applyFill="1" applyBorder="1" applyAlignment="1" applyProtection="1">
      <alignment horizontal="center" vertical="center" wrapText="1"/>
      <protection locked="0"/>
    </xf>
    <xf numFmtId="2" fontId="35" fillId="0" borderId="1" xfId="5" applyNumberFormat="1" applyFont="1" applyFill="1" applyBorder="1" applyAlignment="1" applyProtection="1">
      <alignment horizontal="center" vertical="center" wrapText="1"/>
    </xf>
    <xf numFmtId="2" fontId="35" fillId="0" borderId="1" xfId="5" applyNumberFormat="1" applyFont="1" applyFill="1" applyBorder="1" applyAlignment="1" applyProtection="1">
      <alignment horizontal="center" vertical="center" wrapText="1"/>
      <protection locked="0"/>
    </xf>
    <xf numFmtId="0" fontId="35" fillId="0" borderId="1" xfId="0" applyFont="1" applyFill="1" applyBorder="1" applyAlignment="1" applyProtection="1">
      <alignment horizontal="center" vertical="center" wrapText="1"/>
    </xf>
    <xf numFmtId="0" fontId="30" fillId="0" borderId="2" xfId="0" applyFont="1" applyFill="1" applyBorder="1" applyAlignment="1" applyProtection="1">
      <alignment horizontal="center" vertical="center" wrapText="1"/>
      <protection locked="0"/>
    </xf>
    <xf numFmtId="14" fontId="30" fillId="0" borderId="2" xfId="0" applyNumberFormat="1" applyFont="1" applyFill="1" applyBorder="1" applyAlignment="1" applyProtection="1">
      <alignment horizontal="center" vertical="center" wrapText="1"/>
      <protection locked="0"/>
    </xf>
    <xf numFmtId="0" fontId="30" fillId="0" borderId="0" xfId="0" applyFont="1" applyFill="1" applyAlignment="1" applyProtection="1">
      <alignment horizontal="center" vertical="center" wrapText="1"/>
    </xf>
    <xf numFmtId="0" fontId="35" fillId="0" borderId="11" xfId="2" applyFont="1" applyFill="1" applyBorder="1" applyAlignment="1" applyProtection="1">
      <alignment horizontal="center" vertical="center" wrapText="1"/>
      <protection locked="0"/>
    </xf>
    <xf numFmtId="0" fontId="30" fillId="0" borderId="11" xfId="0" applyFont="1" applyFill="1" applyBorder="1" applyAlignment="1" applyProtection="1">
      <alignment horizontal="center" vertical="center" wrapText="1"/>
      <protection locked="0"/>
    </xf>
    <xf numFmtId="14" fontId="30" fillId="0" borderId="11" xfId="0" applyNumberFormat="1" applyFont="1" applyFill="1" applyBorder="1" applyAlignment="1" applyProtection="1">
      <alignment horizontal="center" vertical="center" wrapText="1"/>
      <protection locked="0"/>
    </xf>
    <xf numFmtId="0" fontId="30" fillId="0" borderId="8" xfId="0" applyFont="1" applyFill="1" applyBorder="1" applyAlignment="1" applyProtection="1">
      <alignment horizontal="center" vertical="center" wrapText="1"/>
      <protection locked="0"/>
    </xf>
    <xf numFmtId="14" fontId="30" fillId="0" borderId="8" xfId="0" applyNumberFormat="1" applyFont="1" applyFill="1" applyBorder="1" applyAlignment="1" applyProtection="1">
      <alignment horizontal="center" vertical="center" wrapText="1"/>
      <protection locked="0"/>
    </xf>
    <xf numFmtId="2" fontId="35" fillId="5" borderId="1" xfId="5" applyNumberFormat="1" applyFont="1" applyFill="1" applyBorder="1" applyAlignment="1" applyProtection="1">
      <alignment horizontal="center" vertical="center" wrapText="1"/>
    </xf>
    <xf numFmtId="0" fontId="30" fillId="0" borderId="2" xfId="0" applyFont="1" applyFill="1" applyBorder="1" applyAlignment="1" applyProtection="1">
      <alignment horizontal="center" vertical="center" wrapText="1"/>
    </xf>
    <xf numFmtId="0" fontId="35" fillId="0" borderId="8" xfId="2" applyFont="1" applyFill="1" applyBorder="1" applyAlignment="1" applyProtection="1">
      <alignment horizontal="center" vertical="center" wrapText="1"/>
      <protection locked="0"/>
    </xf>
    <xf numFmtId="0" fontId="30" fillId="0" borderId="8" xfId="0" applyFont="1" applyFill="1" applyBorder="1" applyAlignment="1" applyProtection="1">
      <alignment horizontal="center" vertical="center" wrapText="1"/>
    </xf>
    <xf numFmtId="0" fontId="35" fillId="0" borderId="1" xfId="2" applyFont="1" applyFill="1" applyBorder="1" applyAlignment="1" applyProtection="1">
      <alignment vertical="center" wrapText="1"/>
      <protection locked="0"/>
    </xf>
    <xf numFmtId="0" fontId="30" fillId="0" borderId="1" xfId="0" applyFont="1" applyFill="1" applyBorder="1" applyAlignment="1" applyProtection="1">
      <alignment horizontal="center" vertical="center" wrapText="1"/>
      <protection locked="0"/>
    </xf>
    <xf numFmtId="0" fontId="35" fillId="0" borderId="1" xfId="0" applyFont="1" applyFill="1" applyBorder="1" applyAlignment="1" applyProtection="1">
      <alignment vertical="center" wrapText="1"/>
      <protection locked="0"/>
    </xf>
    <xf numFmtId="14" fontId="30" fillId="0" borderId="1" xfId="0" applyNumberFormat="1" applyFont="1" applyFill="1" applyBorder="1" applyAlignment="1" applyProtection="1">
      <alignment horizontal="center" vertical="center" wrapText="1"/>
      <protection locked="0"/>
    </xf>
    <xf numFmtId="14" fontId="30" fillId="0" borderId="11" xfId="0" applyNumberFormat="1" applyFont="1" applyFill="1" applyBorder="1" applyAlignment="1" applyProtection="1">
      <alignment vertical="center" wrapText="1"/>
      <protection locked="0"/>
    </xf>
    <xf numFmtId="0" fontId="30" fillId="0" borderId="1" xfId="0" applyFont="1" applyFill="1" applyBorder="1" applyAlignment="1" applyProtection="1">
      <alignment vertical="center" wrapText="1"/>
      <protection locked="0"/>
    </xf>
    <xf numFmtId="14" fontId="30" fillId="0" borderId="1" xfId="0" applyNumberFormat="1" applyFont="1" applyFill="1" applyBorder="1" applyAlignment="1" applyProtection="1">
      <alignment vertical="center" wrapText="1"/>
      <protection locked="0"/>
    </xf>
    <xf numFmtId="0" fontId="35" fillId="0" borderId="1" xfId="0" applyFont="1" applyFill="1" applyBorder="1" applyAlignment="1" applyProtection="1">
      <alignment horizontal="center" vertical="center" wrapText="1"/>
      <protection locked="0"/>
    </xf>
    <xf numFmtId="14" fontId="30" fillId="0" borderId="8" xfId="0" applyNumberFormat="1" applyFont="1" applyFill="1" applyBorder="1" applyAlignment="1" applyProtection="1">
      <alignment vertical="center" wrapText="1"/>
      <protection locked="0"/>
    </xf>
    <xf numFmtId="0" fontId="34" fillId="0" borderId="0" xfId="2" applyFont="1" applyFill="1" applyBorder="1" applyAlignment="1" applyProtection="1">
      <alignment horizontal="center" vertical="center" wrapText="1"/>
    </xf>
    <xf numFmtId="0" fontId="33" fillId="0" borderId="0" xfId="2" applyFont="1" applyFill="1" applyBorder="1" applyAlignment="1" applyProtection="1">
      <alignment horizontal="center" vertical="center" wrapText="1"/>
    </xf>
    <xf numFmtId="2" fontId="34" fillId="0" borderId="0" xfId="5" applyNumberFormat="1"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165" fontId="31" fillId="0" borderId="0" xfId="5" applyNumberFormat="1" applyFont="1" applyFill="1" applyAlignment="1" applyProtection="1">
      <alignment horizontal="center" vertical="center" wrapText="1"/>
    </xf>
    <xf numFmtId="0" fontId="41" fillId="6" borderId="0" xfId="2" applyFont="1" applyFill="1"/>
    <xf numFmtId="0" fontId="42" fillId="6" borderId="7" xfId="2" applyFont="1" applyFill="1" applyBorder="1"/>
    <xf numFmtId="0" fontId="43" fillId="6" borderId="45" xfId="2" applyFont="1" applyFill="1" applyBorder="1" applyAlignment="1">
      <alignment vertical="center"/>
    </xf>
    <xf numFmtId="0" fontId="43" fillId="6" borderId="51" xfId="2" applyFont="1" applyFill="1" applyBorder="1" applyAlignment="1">
      <alignment horizontal="center" vertical="center"/>
    </xf>
    <xf numFmtId="0" fontId="43" fillId="6" borderId="52" xfId="2" applyFont="1" applyFill="1" applyBorder="1" applyAlignment="1">
      <alignment horizontal="center" vertical="center"/>
    </xf>
    <xf numFmtId="0" fontId="43" fillId="6" borderId="53" xfId="2" applyFont="1" applyFill="1" applyBorder="1" applyAlignment="1">
      <alignment horizontal="center" vertical="center"/>
    </xf>
    <xf numFmtId="0" fontId="42" fillId="6" borderId="14" xfId="2" applyFont="1" applyFill="1" applyBorder="1"/>
    <xf numFmtId="0" fontId="43" fillId="6" borderId="0" xfId="2" applyFont="1" applyFill="1" applyAlignment="1">
      <alignment vertical="center"/>
    </xf>
    <xf numFmtId="0" fontId="43" fillId="0" borderId="23" xfId="2" applyFont="1" applyFill="1" applyBorder="1" applyAlignment="1">
      <alignment horizontal="left" vertical="center"/>
    </xf>
    <xf numFmtId="0" fontId="43" fillId="0" borderId="19" xfId="2" applyFont="1" applyFill="1" applyBorder="1" applyAlignment="1">
      <alignment horizontal="left" vertical="center"/>
    </xf>
    <xf numFmtId="0" fontId="43" fillId="0" borderId="54" xfId="2" applyFont="1" applyFill="1" applyBorder="1" applyAlignment="1">
      <alignment horizontal="left" vertical="center"/>
    </xf>
    <xf numFmtId="0" fontId="43" fillId="0" borderId="55" xfId="2" applyFont="1" applyFill="1" applyBorder="1" applyAlignment="1">
      <alignment horizontal="left" vertical="center"/>
    </xf>
    <xf numFmtId="0" fontId="43" fillId="0" borderId="56" xfId="2" applyFont="1" applyFill="1" applyBorder="1" applyAlignment="1">
      <alignment horizontal="left" vertical="center"/>
    </xf>
    <xf numFmtId="0" fontId="42" fillId="6" borderId="48" xfId="2" applyFont="1" applyFill="1" applyBorder="1"/>
    <xf numFmtId="0" fontId="43" fillId="6" borderId="49" xfId="2" applyFont="1" applyFill="1" applyBorder="1" applyAlignment="1">
      <alignment vertical="center"/>
    </xf>
    <xf numFmtId="0" fontId="43" fillId="0" borderId="57" xfId="2" applyFont="1" applyFill="1" applyBorder="1" applyAlignment="1">
      <alignment horizontal="left" vertical="center"/>
    </xf>
    <xf numFmtId="0" fontId="43" fillId="0" borderId="58" xfId="2" applyFont="1" applyFill="1" applyBorder="1" applyAlignment="1">
      <alignment horizontal="left" vertical="center"/>
    </xf>
    <xf numFmtId="0" fontId="43" fillId="0" borderId="59" xfId="2" applyFont="1" applyFill="1" applyBorder="1" applyAlignment="1">
      <alignment horizontal="left" vertical="center"/>
    </xf>
    <xf numFmtId="0" fontId="42" fillId="6" borderId="0" xfId="2" applyFont="1" applyFill="1" applyAlignment="1">
      <alignment horizontal="center"/>
    </xf>
    <xf numFmtId="0" fontId="43" fillId="6" borderId="51" xfId="2" applyFont="1" applyFill="1" applyBorder="1" applyAlignment="1">
      <alignment horizontal="left" vertical="center"/>
    </xf>
    <xf numFmtId="0" fontId="43" fillId="6" borderId="60" xfId="2" applyFont="1" applyFill="1" applyBorder="1" applyAlignment="1">
      <alignment horizontal="left" vertical="center"/>
    </xf>
    <xf numFmtId="0" fontId="42" fillId="6" borderId="52" xfId="2" applyFont="1" applyFill="1" applyBorder="1" applyAlignment="1">
      <alignment horizontal="center" vertical="center"/>
    </xf>
    <xf numFmtId="0" fontId="43" fillId="6" borderId="61" xfId="2" applyFont="1" applyFill="1" applyBorder="1" applyAlignment="1">
      <alignment horizontal="left" vertical="center"/>
    </xf>
    <xf numFmtId="0" fontId="43" fillId="6" borderId="52" xfId="2" applyFont="1" applyFill="1" applyBorder="1" applyAlignment="1">
      <alignment horizontal="left" vertical="center"/>
    </xf>
    <xf numFmtId="0" fontId="42" fillId="0" borderId="52" xfId="2" applyFont="1" applyFill="1" applyBorder="1" applyAlignment="1">
      <alignment horizontal="center" vertical="center"/>
    </xf>
    <xf numFmtId="0" fontId="42" fillId="0" borderId="53" xfId="2" applyFont="1" applyFill="1" applyBorder="1" applyAlignment="1">
      <alignment horizontal="center" vertical="center"/>
    </xf>
    <xf numFmtId="0" fontId="43" fillId="6" borderId="48" xfId="2" applyFont="1" applyFill="1" applyBorder="1" applyAlignment="1">
      <alignment horizontal="left" vertical="center"/>
    </xf>
    <xf numFmtId="0" fontId="43" fillId="6" borderId="62" xfId="2" applyFont="1" applyFill="1" applyBorder="1" applyAlignment="1">
      <alignment horizontal="left" vertical="center"/>
    </xf>
    <xf numFmtId="0" fontId="42" fillId="6" borderId="49" xfId="2" applyFont="1" applyFill="1" applyBorder="1" applyAlignment="1">
      <alignment horizontal="center" vertical="center"/>
    </xf>
    <xf numFmtId="0" fontId="43" fillId="6" borderId="63" xfId="2" applyFont="1" applyFill="1" applyBorder="1" applyAlignment="1">
      <alignment horizontal="left" vertical="center"/>
    </xf>
    <xf numFmtId="0" fontId="43" fillId="6" borderId="49" xfId="2" applyFont="1" applyFill="1" applyBorder="1" applyAlignment="1">
      <alignment horizontal="left" vertical="center"/>
    </xf>
    <xf numFmtId="0" fontId="42" fillId="6" borderId="49" xfId="2" applyFont="1" applyFill="1" applyBorder="1" applyAlignment="1">
      <alignment horizontal="center" vertical="center" wrapText="1"/>
    </xf>
    <xf numFmtId="0" fontId="42" fillId="6" borderId="50" xfId="2" applyFont="1" applyFill="1" applyBorder="1" applyAlignment="1">
      <alignment horizontal="center" vertical="center" wrapText="1"/>
    </xf>
    <xf numFmtId="0" fontId="42" fillId="6" borderId="0" xfId="2" applyFont="1" applyFill="1"/>
    <xf numFmtId="0" fontId="43" fillId="6" borderId="53" xfId="2" applyFont="1" applyFill="1" applyBorder="1" applyAlignment="1">
      <alignment horizontal="left" vertical="center"/>
    </xf>
    <xf numFmtId="0" fontId="42" fillId="6" borderId="57" xfId="2" applyFont="1" applyFill="1" applyBorder="1" applyAlignment="1">
      <alignment horizontal="center" vertical="center" wrapText="1"/>
    </xf>
    <xf numFmtId="0" fontId="42" fillId="6" borderId="58" xfId="2" applyFont="1" applyFill="1" applyBorder="1" applyAlignment="1">
      <alignment horizontal="center" vertical="center" wrapText="1"/>
    </xf>
    <xf numFmtId="0" fontId="42" fillId="6" borderId="59" xfId="2" applyFont="1" applyFill="1" applyBorder="1" applyAlignment="1">
      <alignment horizontal="center" vertical="center" wrapText="1"/>
    </xf>
    <xf numFmtId="0" fontId="44" fillId="6" borderId="7" xfId="2" applyFont="1" applyFill="1" applyBorder="1" applyAlignment="1">
      <alignment horizontal="center" vertical="center"/>
    </xf>
    <xf numFmtId="0" fontId="44" fillId="6" borderId="45" xfId="2" applyFont="1" applyFill="1" applyBorder="1" applyAlignment="1">
      <alignment horizontal="center" vertical="center"/>
    </xf>
    <xf numFmtId="0" fontId="44" fillId="6" borderId="46" xfId="2" applyFont="1" applyFill="1" applyBorder="1" applyAlignment="1">
      <alignment horizontal="center" vertical="center"/>
    </xf>
    <xf numFmtId="0" fontId="43" fillId="6" borderId="1" xfId="2" applyFont="1" applyFill="1" applyBorder="1" applyAlignment="1">
      <alignment vertical="center"/>
    </xf>
    <xf numFmtId="0" fontId="43" fillId="6" borderId="64" xfId="2" applyFont="1" applyFill="1" applyBorder="1" applyAlignment="1">
      <alignment vertical="center" wrapText="1"/>
    </xf>
    <xf numFmtId="0" fontId="43" fillId="6" borderId="65" xfId="2" applyFont="1" applyFill="1" applyBorder="1" applyAlignment="1">
      <alignment vertical="center"/>
    </xf>
    <xf numFmtId="0" fontId="43" fillId="6" borderId="65" xfId="2" applyFont="1" applyFill="1" applyBorder="1" applyAlignment="1">
      <alignment horizontal="center" vertical="center" wrapText="1"/>
    </xf>
    <xf numFmtId="0" fontId="43" fillId="6" borderId="65" xfId="2" applyFont="1" applyFill="1" applyBorder="1" applyAlignment="1">
      <alignment horizontal="center" vertical="center"/>
    </xf>
    <xf numFmtId="0" fontId="43" fillId="6" borderId="66" xfId="2" applyFont="1" applyFill="1" applyBorder="1" applyAlignment="1">
      <alignment horizontal="center" vertical="center"/>
    </xf>
    <xf numFmtId="0" fontId="43" fillId="6" borderId="67" xfId="2" applyFont="1" applyFill="1" applyBorder="1" applyAlignment="1">
      <alignment horizontal="center" vertical="center"/>
    </xf>
    <xf numFmtId="0" fontId="43" fillId="6" borderId="68" xfId="2" applyFont="1" applyFill="1" applyBorder="1" applyAlignment="1">
      <alignment horizontal="center" vertical="center"/>
    </xf>
    <xf numFmtId="0" fontId="31" fillId="6" borderId="0" xfId="2" applyFont="1" applyFill="1"/>
    <xf numFmtId="0" fontId="42" fillId="6" borderId="1" xfId="2" applyFont="1" applyFill="1" applyBorder="1" applyAlignment="1">
      <alignment vertical="center" wrapText="1"/>
    </xf>
    <xf numFmtId="0" fontId="42" fillId="0" borderId="10" xfId="2" applyFont="1" applyFill="1" applyBorder="1" applyAlignment="1">
      <alignment vertical="center" wrapText="1"/>
    </xf>
    <xf numFmtId="0" fontId="42" fillId="0" borderId="8" xfId="2" applyFont="1" applyFill="1" applyBorder="1" applyAlignment="1">
      <alignment horizontal="center" vertical="center" wrapText="1"/>
    </xf>
    <xf numFmtId="0" fontId="45" fillId="0" borderId="9" xfId="2" applyFont="1" applyFill="1" applyBorder="1" applyAlignment="1">
      <alignment horizontal="left" vertical="center" wrapText="1"/>
    </xf>
    <xf numFmtId="0" fontId="45" fillId="0" borderId="10" xfId="2" applyFont="1" applyFill="1" applyBorder="1" applyAlignment="1">
      <alignment horizontal="left" vertical="center"/>
    </xf>
    <xf numFmtId="0" fontId="45" fillId="0" borderId="13" xfId="2" applyFont="1" applyFill="1" applyBorder="1" applyAlignment="1">
      <alignment horizontal="left" vertical="center"/>
    </xf>
    <xf numFmtId="0" fontId="42" fillId="6" borderId="61" xfId="2" applyFont="1" applyFill="1" applyBorder="1" applyAlignment="1">
      <alignment horizontal="justify" vertical="center" wrapText="1"/>
    </xf>
    <xf numFmtId="0" fontId="42" fillId="6" borderId="52" xfId="2" applyFont="1" applyFill="1" applyBorder="1" applyAlignment="1">
      <alignment horizontal="justify" vertical="center" wrapText="1"/>
    </xf>
    <xf numFmtId="0" fontId="42" fillId="6" borderId="53" xfId="2" applyFont="1" applyFill="1" applyBorder="1" applyAlignment="1">
      <alignment horizontal="justify" vertical="center" wrapText="1"/>
    </xf>
    <xf numFmtId="0" fontId="42" fillId="0" borderId="19" xfId="2" applyFont="1" applyFill="1" applyBorder="1" applyAlignment="1">
      <alignment vertical="center" wrapText="1"/>
    </xf>
    <xf numFmtId="0" fontId="42" fillId="0" borderId="1" xfId="2" applyFont="1" applyFill="1" applyBorder="1" applyAlignment="1">
      <alignment horizontal="left" vertical="center" wrapText="1"/>
    </xf>
    <xf numFmtId="0" fontId="45" fillId="0" borderId="6" xfId="2" applyFont="1" applyFill="1" applyBorder="1" applyAlignment="1">
      <alignment horizontal="left" vertical="center" wrapText="1"/>
    </xf>
    <xf numFmtId="0" fontId="45" fillId="0" borderId="19" xfId="2" applyFont="1" applyFill="1" applyBorder="1" applyAlignment="1">
      <alignment horizontal="left" vertical="center"/>
    </xf>
    <xf numFmtId="0" fontId="45" fillId="0" borderId="16" xfId="2" applyFont="1" applyFill="1" applyBorder="1" applyAlignment="1">
      <alignment horizontal="left" vertical="center"/>
    </xf>
    <xf numFmtId="0" fontId="45" fillId="0" borderId="19" xfId="2" applyFont="1" applyFill="1" applyBorder="1" applyAlignment="1">
      <alignment horizontal="left" vertical="center" wrapText="1"/>
    </xf>
    <xf numFmtId="0" fontId="45" fillId="0" borderId="16" xfId="2" applyFont="1" applyFill="1" applyBorder="1" applyAlignment="1">
      <alignment horizontal="left" vertical="center" wrapText="1"/>
    </xf>
    <xf numFmtId="0" fontId="42" fillId="0" borderId="1" xfId="2" applyFont="1" applyFill="1" applyBorder="1" applyAlignment="1">
      <alignment vertical="center" wrapText="1"/>
    </xf>
    <xf numFmtId="0" fontId="42" fillId="6" borderId="58" xfId="2" applyFont="1" applyFill="1" applyBorder="1" applyAlignment="1">
      <alignment horizontal="center"/>
    </xf>
    <xf numFmtId="0" fontId="43" fillId="6" borderId="7" xfId="2" applyFont="1" applyFill="1" applyBorder="1" applyAlignment="1">
      <alignment horizontal="center" vertical="center"/>
    </xf>
    <xf numFmtId="0" fontId="43" fillId="6" borderId="45" xfId="2" applyFont="1" applyFill="1" applyBorder="1" applyAlignment="1">
      <alignment horizontal="center" vertical="center"/>
    </xf>
    <xf numFmtId="0" fontId="43" fillId="6" borderId="46" xfId="2" applyFont="1" applyFill="1" applyBorder="1" applyAlignment="1">
      <alignment horizontal="center" vertical="center"/>
    </xf>
    <xf numFmtId="0" fontId="43" fillId="6" borderId="69" xfId="2" applyFont="1" applyFill="1" applyBorder="1" applyAlignment="1">
      <alignment vertical="center" wrapText="1"/>
    </xf>
    <xf numFmtId="0" fontId="43" fillId="6" borderId="70" xfId="2" applyFont="1" applyFill="1" applyBorder="1" applyAlignment="1">
      <alignment vertical="center" wrapText="1"/>
    </xf>
    <xf numFmtId="0" fontId="43" fillId="6" borderId="70" xfId="2" applyFont="1" applyFill="1" applyBorder="1" applyAlignment="1">
      <alignment horizontal="center" vertical="center" wrapText="1"/>
    </xf>
    <xf numFmtId="0" fontId="43" fillId="6" borderId="70" xfId="2" applyFont="1" applyFill="1" applyBorder="1" applyAlignment="1">
      <alignment horizontal="center" vertical="center" wrapText="1"/>
    </xf>
    <xf numFmtId="0" fontId="43" fillId="6" borderId="71" xfId="2" applyFont="1" applyFill="1" applyBorder="1" applyAlignment="1">
      <alignment horizontal="center" vertical="center" wrapText="1"/>
    </xf>
    <xf numFmtId="0" fontId="43" fillId="6" borderId="52" xfId="2" applyFont="1" applyFill="1" applyBorder="1" applyAlignment="1">
      <alignment horizontal="center" vertical="center" wrapText="1"/>
    </xf>
    <xf numFmtId="0" fontId="43" fillId="6" borderId="53" xfId="2" applyFont="1" applyFill="1" applyBorder="1" applyAlignment="1">
      <alignment horizontal="center" vertical="center" wrapText="1"/>
    </xf>
    <xf numFmtId="0" fontId="48" fillId="6" borderId="0" xfId="2" applyFont="1" applyFill="1" applyAlignment="1">
      <alignment horizontal="center" wrapText="1"/>
    </xf>
    <xf numFmtId="0" fontId="31" fillId="6" borderId="0" xfId="2" applyFont="1" applyFill="1" applyAlignment="1">
      <alignment wrapText="1"/>
    </xf>
    <xf numFmtId="0" fontId="49" fillId="6" borderId="72" xfId="2" applyFont="1" applyFill="1" applyBorder="1" applyAlignment="1">
      <alignment horizontal="center" vertical="center" wrapText="1"/>
    </xf>
    <xf numFmtId="0" fontId="42" fillId="0" borderId="1" xfId="2" applyFont="1" applyFill="1" applyBorder="1" applyAlignment="1">
      <alignment horizontal="center" vertical="center" wrapText="1"/>
    </xf>
    <xf numFmtId="9" fontId="42" fillId="0" borderId="1" xfId="6" applyFont="1" applyFill="1" applyBorder="1" applyAlignment="1">
      <alignment horizontal="center" vertical="center" wrapText="1"/>
    </xf>
    <xf numFmtId="0" fontId="42" fillId="6" borderId="1" xfId="2" applyFont="1" applyFill="1" applyBorder="1" applyAlignment="1">
      <alignment horizontal="center" vertical="center" wrapText="1"/>
    </xf>
    <xf numFmtId="0" fontId="42" fillId="6" borderId="73" xfId="2" applyFont="1" applyFill="1" applyBorder="1" applyAlignment="1">
      <alignment horizontal="center" vertical="center" wrapText="1"/>
    </xf>
    <xf numFmtId="0" fontId="42" fillId="6" borderId="19" xfId="2" applyFont="1" applyFill="1" applyBorder="1" applyAlignment="1">
      <alignment horizontal="center" vertical="center" wrapText="1"/>
    </xf>
    <xf numFmtId="0" fontId="42" fillId="6" borderId="56" xfId="2" applyFont="1" applyFill="1" applyBorder="1" applyAlignment="1">
      <alignment horizontal="center" vertical="center" wrapText="1"/>
    </xf>
    <xf numFmtId="0" fontId="49" fillId="6" borderId="74" xfId="2" applyFont="1" applyFill="1" applyBorder="1" applyAlignment="1">
      <alignment horizontal="center" vertical="center" wrapText="1"/>
    </xf>
    <xf numFmtId="0" fontId="42" fillId="0" borderId="75" xfId="2" applyFont="1" applyFill="1" applyBorder="1" applyAlignment="1">
      <alignment vertical="center" wrapText="1"/>
    </xf>
    <xf numFmtId="0" fontId="42" fillId="0" borderId="75" xfId="2" applyFont="1" applyFill="1" applyBorder="1" applyAlignment="1">
      <alignment horizontal="center" vertical="center" wrapText="1"/>
    </xf>
    <xf numFmtId="9" fontId="42" fillId="0" borderId="75" xfId="6" applyFont="1" applyFill="1" applyBorder="1" applyAlignment="1">
      <alignment horizontal="center" vertical="center" wrapText="1"/>
    </xf>
    <xf numFmtId="0" fontId="42" fillId="6" borderId="75" xfId="2" applyFont="1" applyFill="1" applyBorder="1" applyAlignment="1">
      <alignment horizontal="center" vertical="center" wrapText="1"/>
    </xf>
    <xf numFmtId="0" fontId="43" fillId="6" borderId="75" xfId="2" applyFont="1" applyFill="1" applyBorder="1" applyAlignment="1">
      <alignment horizontal="center" vertical="center" wrapText="1"/>
    </xf>
    <xf numFmtId="0" fontId="43" fillId="6" borderId="76" xfId="2" applyFont="1" applyFill="1" applyBorder="1" applyAlignment="1">
      <alignment horizontal="center" vertical="center" wrapText="1"/>
    </xf>
    <xf numFmtId="0" fontId="43" fillId="6" borderId="0" xfId="2" applyFont="1" applyFill="1" applyAlignment="1">
      <alignment horizontal="center" vertical="center"/>
    </xf>
    <xf numFmtId="0" fontId="50" fillId="6" borderId="77" xfId="2" applyFont="1" applyFill="1" applyBorder="1" applyAlignment="1">
      <alignment horizontal="left" vertical="center"/>
    </xf>
    <xf numFmtId="0" fontId="50" fillId="6" borderId="67" xfId="2" applyFont="1" applyFill="1" applyBorder="1" applyAlignment="1">
      <alignment horizontal="left" vertical="center"/>
    </xf>
    <xf numFmtId="0" fontId="50" fillId="6" borderId="68" xfId="2" applyFont="1" applyFill="1" applyBorder="1" applyAlignment="1">
      <alignment horizontal="left" vertical="center"/>
    </xf>
    <xf numFmtId="0" fontId="51" fillId="6" borderId="0" xfId="2" applyFont="1" applyFill="1"/>
    <xf numFmtId="0" fontId="42" fillId="6" borderId="48" xfId="2" applyFont="1" applyFill="1" applyBorder="1" applyAlignment="1">
      <alignment horizontal="center" vertical="center"/>
    </xf>
    <xf numFmtId="0" fontId="42" fillId="6" borderId="50" xfId="2" applyFont="1" applyFill="1" applyBorder="1" applyAlignment="1">
      <alignment horizontal="center" vertical="center"/>
    </xf>
    <xf numFmtId="0" fontId="52" fillId="11" borderId="51" xfId="2" applyFont="1" applyFill="1" applyBorder="1" applyAlignment="1">
      <alignment horizontal="center" vertical="center"/>
    </xf>
    <xf numFmtId="0" fontId="52" fillId="11" borderId="52" xfId="2" applyFont="1" applyFill="1" applyBorder="1" applyAlignment="1">
      <alignment horizontal="center" vertical="center"/>
    </xf>
    <xf numFmtId="0" fontId="52" fillId="11" borderId="53" xfId="2" applyFont="1" applyFill="1" applyBorder="1" applyAlignment="1">
      <alignment horizontal="center" vertical="center"/>
    </xf>
    <xf numFmtId="0" fontId="52" fillId="6" borderId="78" xfId="2" applyFont="1" applyFill="1" applyBorder="1" applyAlignment="1">
      <alignment horizontal="left" vertical="center"/>
    </xf>
    <xf numFmtId="0" fontId="52" fillId="6" borderId="18" xfId="2" applyFont="1" applyFill="1" applyBorder="1" applyAlignment="1">
      <alignment horizontal="left" vertical="center"/>
    </xf>
    <xf numFmtId="0" fontId="52" fillId="6" borderId="79" xfId="2" applyFont="1" applyFill="1" applyBorder="1" applyAlignment="1">
      <alignment horizontal="left" vertical="center"/>
    </xf>
    <xf numFmtId="0" fontId="52" fillId="6" borderId="0" xfId="2" applyFont="1" applyFill="1"/>
    <xf numFmtId="0" fontId="51" fillId="6" borderId="14" xfId="2" applyFont="1" applyFill="1" applyBorder="1" applyAlignment="1">
      <alignment horizontal="center"/>
    </xf>
    <xf numFmtId="0" fontId="51" fillId="6" borderId="0" xfId="2" applyFont="1" applyFill="1" applyBorder="1" applyAlignment="1">
      <alignment horizontal="center"/>
    </xf>
    <xf numFmtId="0" fontId="51" fillId="6" borderId="47" xfId="2" applyFont="1" applyFill="1" applyBorder="1" applyAlignment="1">
      <alignment horizontal="center"/>
    </xf>
    <xf numFmtId="0" fontId="51" fillId="6" borderId="24" xfId="2" applyFont="1" applyFill="1" applyBorder="1" applyAlignment="1">
      <alignment horizontal="center"/>
    </xf>
    <xf numFmtId="0" fontId="51" fillId="6" borderId="10" xfId="2" applyFont="1" applyFill="1" applyBorder="1" applyAlignment="1">
      <alignment horizontal="center"/>
    </xf>
    <xf numFmtId="0" fontId="51" fillId="6" borderId="80" xfId="2" applyFont="1" applyFill="1" applyBorder="1" applyAlignment="1">
      <alignment horizontal="center"/>
    </xf>
    <xf numFmtId="0" fontId="51" fillId="6" borderId="14" xfId="2" applyFont="1" applyFill="1" applyBorder="1" applyAlignment="1">
      <alignment horizontal="left"/>
    </xf>
    <xf numFmtId="0" fontId="51" fillId="6" borderId="0" xfId="2" applyFont="1" applyFill="1" applyBorder="1" applyAlignment="1">
      <alignment horizontal="left"/>
    </xf>
    <xf numFmtId="0" fontId="51" fillId="6" borderId="47" xfId="2" applyFont="1" applyFill="1" applyBorder="1" applyAlignment="1">
      <alignment horizontal="left"/>
    </xf>
    <xf numFmtId="0" fontId="51" fillId="6" borderId="24" xfId="2" applyFont="1" applyFill="1" applyBorder="1" applyAlignment="1">
      <alignment horizontal="left"/>
    </xf>
    <xf numFmtId="0" fontId="51" fillId="6" borderId="10" xfId="2" applyFont="1" applyFill="1" applyBorder="1" applyAlignment="1">
      <alignment horizontal="left"/>
    </xf>
    <xf numFmtId="0" fontId="51" fillId="6" borderId="80" xfId="2" applyFont="1" applyFill="1" applyBorder="1" applyAlignment="1">
      <alignment horizontal="left"/>
    </xf>
    <xf numFmtId="0" fontId="54" fillId="0" borderId="14" xfId="2" applyFont="1" applyFill="1" applyBorder="1" applyAlignment="1">
      <alignment horizontal="left" vertical="center" wrapText="1"/>
    </xf>
    <xf numFmtId="0" fontId="54" fillId="0" borderId="0" xfId="2" applyFont="1" applyFill="1" applyAlignment="1">
      <alignment horizontal="left" vertical="center"/>
    </xf>
    <xf numFmtId="0" fontId="54" fillId="0" borderId="47" xfId="2" applyFont="1" applyFill="1" applyBorder="1" applyAlignment="1">
      <alignment horizontal="left" vertical="center"/>
    </xf>
    <xf numFmtId="0" fontId="50" fillId="6" borderId="78" xfId="2" applyFont="1" applyFill="1" applyBorder="1" applyAlignment="1">
      <alignment horizontal="left"/>
    </xf>
    <xf numFmtId="0" fontId="50" fillId="6" borderId="18" xfId="2" applyFont="1" applyFill="1" applyBorder="1" applyAlignment="1">
      <alignment horizontal="left"/>
    </xf>
    <xf numFmtId="0" fontId="50" fillId="6" borderId="79" xfId="2" applyFont="1" applyFill="1" applyBorder="1" applyAlignment="1">
      <alignment horizontal="left"/>
    </xf>
    <xf numFmtId="0" fontId="51" fillId="6" borderId="14" xfId="2" applyFont="1" applyFill="1" applyBorder="1" applyAlignment="1">
      <alignment horizontal="center" vertical="center" wrapText="1"/>
    </xf>
    <xf numFmtId="0" fontId="51" fillId="6" borderId="0" xfId="2" applyFont="1" applyFill="1" applyBorder="1" applyAlignment="1">
      <alignment horizontal="center" vertical="center" wrapText="1"/>
    </xf>
    <xf numFmtId="0" fontId="51" fillId="6" borderId="47" xfId="2" applyFont="1" applyFill="1" applyBorder="1" applyAlignment="1">
      <alignment horizontal="center" vertical="center" wrapText="1"/>
    </xf>
    <xf numFmtId="0" fontId="51" fillId="6" borderId="48" xfId="2" applyFont="1" applyFill="1" applyBorder="1" applyAlignment="1">
      <alignment horizontal="center" vertical="center" wrapText="1"/>
    </xf>
    <xf numFmtId="0" fontId="51" fillId="6" borderId="49" xfId="2" applyFont="1" applyFill="1" applyBorder="1" applyAlignment="1">
      <alignment horizontal="center" vertical="center" wrapText="1"/>
    </xf>
    <xf numFmtId="0" fontId="51" fillId="6" borderId="50" xfId="2" applyFont="1" applyFill="1" applyBorder="1" applyAlignment="1">
      <alignment horizontal="center" vertical="center" wrapText="1"/>
    </xf>
    <xf numFmtId="0" fontId="55" fillId="6" borderId="0" xfId="2" applyFont="1" applyFill="1" applyAlignment="1">
      <alignment horizontal="left"/>
    </xf>
    <xf numFmtId="0" fontId="42" fillId="6" borderId="0" xfId="2" applyFont="1" applyFill="1" applyAlignment="1">
      <alignment horizontal="center"/>
    </xf>
    <xf numFmtId="0" fontId="55" fillId="6" borderId="0" xfId="2" applyFont="1" applyFill="1" applyAlignment="1">
      <alignment horizontal="center"/>
    </xf>
    <xf numFmtId="0" fontId="55" fillId="6" borderId="0" xfId="2" applyFont="1" applyFill="1" applyAlignment="1">
      <alignment horizontal="left"/>
    </xf>
    <xf numFmtId="0" fontId="52" fillId="6" borderId="81" xfId="2" applyFont="1" applyFill="1" applyBorder="1" applyAlignment="1">
      <alignment horizontal="center" vertical="center"/>
    </xf>
    <xf numFmtId="0" fontId="52" fillId="6" borderId="65" xfId="2" applyFont="1" applyFill="1" applyBorder="1" applyAlignment="1">
      <alignment horizontal="center" vertical="center"/>
    </xf>
    <xf numFmtId="0" fontId="52" fillId="6" borderId="82" xfId="2" applyFont="1" applyFill="1" applyBorder="1" applyAlignment="1">
      <alignment horizontal="center" vertical="center"/>
    </xf>
    <xf numFmtId="0" fontId="52" fillId="6" borderId="0" xfId="2" applyFont="1" applyFill="1" applyAlignment="1">
      <alignment vertical="center"/>
    </xf>
    <xf numFmtId="0" fontId="52" fillId="6" borderId="5" xfId="2" applyFont="1" applyFill="1" applyBorder="1" applyAlignment="1">
      <alignment horizontal="center" vertical="center"/>
    </xf>
    <xf numFmtId="0" fontId="52" fillId="6" borderId="8" xfId="2" applyFont="1" applyFill="1" applyBorder="1" applyAlignment="1">
      <alignment horizontal="center" vertical="center"/>
    </xf>
    <xf numFmtId="0" fontId="52" fillId="6" borderId="9" xfId="2" applyFont="1" applyFill="1" applyBorder="1" applyAlignment="1">
      <alignment horizontal="center" vertical="center"/>
    </xf>
    <xf numFmtId="0" fontId="52" fillId="6" borderId="69" xfId="2" applyFont="1" applyFill="1" applyBorder="1" applyAlignment="1">
      <alignment horizontal="center" vertical="center"/>
    </xf>
    <xf numFmtId="0" fontId="52" fillId="6" borderId="70" xfId="2" applyFont="1" applyFill="1" applyBorder="1" applyAlignment="1">
      <alignment horizontal="center" vertical="center"/>
    </xf>
    <xf numFmtId="0" fontId="52" fillId="6" borderId="71" xfId="2" applyFont="1" applyFill="1" applyBorder="1" applyAlignment="1">
      <alignment horizontal="center" vertical="center"/>
    </xf>
    <xf numFmtId="0" fontId="52" fillId="6" borderId="0" xfId="2" applyFont="1" applyFill="1" applyAlignment="1">
      <alignment horizontal="center" vertical="center"/>
    </xf>
    <xf numFmtId="0" fontId="43" fillId="6" borderId="72" xfId="2" applyFont="1" applyFill="1" applyBorder="1" applyAlignment="1">
      <alignment horizontal="center"/>
    </xf>
    <xf numFmtId="0" fontId="43" fillId="6" borderId="1" xfId="2" applyFont="1" applyFill="1" applyBorder="1" applyAlignment="1">
      <alignment horizontal="center"/>
    </xf>
    <xf numFmtId="0" fontId="43" fillId="6" borderId="6" xfId="2" applyFont="1" applyFill="1" applyBorder="1" applyAlignment="1">
      <alignment horizontal="center"/>
    </xf>
    <xf numFmtId="0" fontId="43" fillId="6" borderId="72" xfId="2" applyFont="1" applyFill="1" applyBorder="1" applyAlignment="1">
      <alignment horizontal="center" vertical="center"/>
    </xf>
    <xf numFmtId="0" fontId="43" fillId="6" borderId="1" xfId="2" applyFont="1" applyFill="1" applyBorder="1" applyAlignment="1">
      <alignment horizontal="center" vertical="center"/>
    </xf>
    <xf numFmtId="0" fontId="43" fillId="6" borderId="73" xfId="2" applyFont="1" applyFill="1" applyBorder="1" applyAlignment="1">
      <alignment horizontal="center" vertical="center"/>
    </xf>
    <xf numFmtId="0" fontId="43" fillId="6" borderId="0" xfId="2" applyFont="1" applyFill="1" applyAlignment="1">
      <alignment horizontal="center" vertical="center"/>
    </xf>
    <xf numFmtId="0" fontId="43" fillId="6" borderId="74" xfId="2" applyFont="1" applyFill="1" applyBorder="1" applyAlignment="1">
      <alignment horizontal="center"/>
    </xf>
    <xf numFmtId="0" fontId="43" fillId="6" borderId="75" xfId="2" applyFont="1" applyFill="1" applyBorder="1" applyAlignment="1">
      <alignment horizontal="center"/>
    </xf>
    <xf numFmtId="0" fontId="43" fillId="6" borderId="83" xfId="2" applyFont="1" applyFill="1" applyBorder="1" applyAlignment="1">
      <alignment horizontal="center"/>
    </xf>
    <xf numFmtId="0" fontId="43" fillId="6" borderId="74" xfId="2" applyFont="1" applyFill="1" applyBorder="1" applyAlignment="1">
      <alignment horizontal="center" vertical="center"/>
    </xf>
    <xf numFmtId="0" fontId="43" fillId="6" borderId="75" xfId="2" applyFont="1" applyFill="1" applyBorder="1" applyAlignment="1">
      <alignment horizontal="center" vertical="center"/>
    </xf>
    <xf numFmtId="0" fontId="43" fillId="6" borderId="76" xfId="2" applyFont="1" applyFill="1" applyBorder="1" applyAlignment="1">
      <alignment horizontal="center" vertical="center"/>
    </xf>
    <xf numFmtId="0" fontId="56" fillId="6" borderId="0" xfId="2" applyFont="1" applyFill="1" applyAlignment="1">
      <alignment horizontal="left"/>
    </xf>
    <xf numFmtId="0" fontId="57" fillId="6" borderId="0" xfId="2" applyFont="1" applyFill="1"/>
  </cellXfs>
  <cellStyles count="7">
    <cellStyle name="Hipervínculo" xfId="4" builtinId="8"/>
    <cellStyle name="Millares 2" xfId="5"/>
    <cellStyle name="Normal" xfId="0" builtinId="0"/>
    <cellStyle name="Normal 2" xfId="2"/>
    <cellStyle name="Normal 2 3" xfId="3"/>
    <cellStyle name="Porcentaje" xfId="1" builtinId="5"/>
    <cellStyle name="Porcentaje 2" xfId="6"/>
  </cellStyles>
  <dxfs count="179">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634246</xdr:colOff>
      <xdr:row>5</xdr:row>
      <xdr:rowOff>95250</xdr:rowOff>
    </xdr:from>
    <xdr:to>
      <xdr:col>8</xdr:col>
      <xdr:colOff>1828799</xdr:colOff>
      <xdr:row>7</xdr:row>
      <xdr:rowOff>269875</xdr:rowOff>
    </xdr:to>
    <xdr:pic>
      <xdr:nvPicPr>
        <xdr:cNvPr id="2" name="Picture 1" descr="escudo negro">
          <a:extLst>
            <a:ext uri="{FF2B5EF4-FFF2-40B4-BE49-F238E27FC236}">
              <a16:creationId xmlns:a16="http://schemas.microsoft.com/office/drawing/2014/main" id="{C072D55F-92F0-42CB-84AD-F045FD9960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2</xdr:col>
      <xdr:colOff>1238251</xdr:colOff>
      <xdr:row>3</xdr:row>
      <xdr:rowOff>172843</xdr:rowOff>
    </xdr:to>
    <xdr:pic>
      <xdr:nvPicPr>
        <xdr:cNvPr id="2" name="Imagen 1">
          <a:extLst>
            <a:ext uri="{FF2B5EF4-FFF2-40B4-BE49-F238E27FC236}">
              <a16:creationId xmlns:a16="http://schemas.microsoft.com/office/drawing/2014/main" id="{E6B02027-305D-4B0A-B3A9-524819E2D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7935" y="230282"/>
          <a:ext cx="792816" cy="790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13._GAM-MR-2021-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dbernal/AppData/Local/Microsoft/Windows/Temporary%20Internet%20Files/Content.Outlook/6YTLUNT7/Matriz%20de%20Riesgos%20Contract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H5" t="str">
            <v>X</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40" t="s">
        <v>36</v>
      </c>
      <c r="D2" s="162" t="s">
        <v>19</v>
      </c>
      <c r="E2" s="163"/>
      <c r="F2" s="163"/>
      <c r="G2" s="163"/>
      <c r="H2" s="163"/>
      <c r="I2" s="163"/>
      <c r="J2" s="163"/>
      <c r="K2" s="163"/>
      <c r="L2" s="163"/>
      <c r="M2" s="163"/>
      <c r="N2" s="163"/>
      <c r="O2" s="163"/>
      <c r="P2" s="163"/>
      <c r="Q2" s="163"/>
      <c r="R2" s="163"/>
      <c r="S2" s="163"/>
      <c r="T2" s="163"/>
      <c r="U2" s="163"/>
      <c r="V2" s="164"/>
    </row>
    <row r="3" spans="3:22" ht="15" customHeight="1" x14ac:dyDescent="0.25">
      <c r="C3" s="141"/>
      <c r="D3" s="152" t="s">
        <v>20</v>
      </c>
      <c r="E3" s="153"/>
      <c r="F3" s="153"/>
      <c r="G3" s="153"/>
      <c r="H3" s="153"/>
      <c r="I3" s="153"/>
      <c r="J3" s="153"/>
      <c r="K3" s="154"/>
      <c r="L3" s="143" t="s">
        <v>18</v>
      </c>
      <c r="M3" s="144"/>
      <c r="N3" s="144"/>
      <c r="O3" s="144"/>
      <c r="P3" s="144"/>
      <c r="Q3" s="144"/>
      <c r="R3" s="144"/>
      <c r="S3" s="144"/>
      <c r="T3" s="145"/>
      <c r="U3" s="171" t="s">
        <v>37</v>
      </c>
      <c r="V3" s="172"/>
    </row>
    <row r="4" spans="3:22" ht="30" customHeight="1" x14ac:dyDescent="0.25">
      <c r="C4" s="141"/>
      <c r="D4" s="177" t="s">
        <v>21</v>
      </c>
      <c r="E4" s="149" t="s">
        <v>42</v>
      </c>
      <c r="F4" s="165" t="s">
        <v>33</v>
      </c>
      <c r="G4" s="166"/>
      <c r="H4" s="166"/>
      <c r="I4" s="167"/>
      <c r="J4" s="149" t="s">
        <v>40</v>
      </c>
      <c r="K4" s="149" t="s">
        <v>34</v>
      </c>
      <c r="L4" s="146" t="s">
        <v>35</v>
      </c>
      <c r="M4" s="146" t="s">
        <v>22</v>
      </c>
      <c r="N4" s="146" t="s">
        <v>23</v>
      </c>
      <c r="O4" s="155" t="s">
        <v>24</v>
      </c>
      <c r="P4" s="156"/>
      <c r="Q4" s="146" t="s">
        <v>23</v>
      </c>
      <c r="R4" s="157" t="s">
        <v>26</v>
      </c>
      <c r="S4" s="158"/>
      <c r="T4" s="146" t="s">
        <v>23</v>
      </c>
      <c r="U4" s="173"/>
      <c r="V4" s="174"/>
    </row>
    <row r="5" spans="3:22" ht="15" customHeight="1" x14ac:dyDescent="0.25">
      <c r="C5" s="141"/>
      <c r="D5" s="178"/>
      <c r="E5" s="150"/>
      <c r="F5" s="168"/>
      <c r="G5" s="169"/>
      <c r="H5" s="169"/>
      <c r="I5" s="170"/>
      <c r="J5" s="150"/>
      <c r="K5" s="150"/>
      <c r="L5" s="147"/>
      <c r="M5" s="147"/>
      <c r="N5" s="147"/>
      <c r="O5" s="155" t="s">
        <v>25</v>
      </c>
      <c r="P5" s="156"/>
      <c r="Q5" s="147"/>
      <c r="R5" s="159"/>
      <c r="S5" s="160"/>
      <c r="T5" s="147"/>
      <c r="U5" s="175"/>
      <c r="V5" s="176"/>
    </row>
    <row r="6" spans="3:22" ht="25.5" x14ac:dyDescent="0.25">
      <c r="C6" s="142"/>
      <c r="D6" s="179"/>
      <c r="E6" s="151"/>
      <c r="F6" s="4" t="s">
        <v>29</v>
      </c>
      <c r="G6" s="4" t="s">
        <v>31</v>
      </c>
      <c r="H6" s="4" t="s">
        <v>30</v>
      </c>
      <c r="I6" s="4" t="s">
        <v>32</v>
      </c>
      <c r="J6" s="151"/>
      <c r="K6" s="151"/>
      <c r="L6" s="148"/>
      <c r="M6" s="148"/>
      <c r="N6" s="148"/>
      <c r="O6" s="39" t="s">
        <v>16</v>
      </c>
      <c r="P6" s="39" t="s">
        <v>17</v>
      </c>
      <c r="Q6" s="148"/>
      <c r="R6" s="39" t="s">
        <v>27</v>
      </c>
      <c r="S6" s="39" t="s">
        <v>28</v>
      </c>
      <c r="T6" s="148"/>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61"/>
      <c r="E24" s="161"/>
      <c r="F24" s="161"/>
      <c r="G24" s="161"/>
      <c r="H24" s="161"/>
      <c r="I24" s="161"/>
      <c r="J24" s="161"/>
      <c r="K24" s="161"/>
      <c r="L24" s="161"/>
      <c r="M24" s="161"/>
      <c r="N24" s="161"/>
      <c r="O24" s="161"/>
      <c r="P24" s="161"/>
      <c r="Q24" s="161"/>
      <c r="R24" s="161"/>
      <c r="S24" s="161"/>
      <c r="T24" s="161"/>
      <c r="U24" s="161"/>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view="pageBreakPreview" topLeftCell="C21" zoomScale="70" zoomScaleNormal="50" zoomScaleSheetLayoutView="70" zoomScalePageLayoutView="30" workbookViewId="0">
      <selection activeCell="C24" sqref="C24:I24"/>
    </sheetView>
  </sheetViews>
  <sheetFormatPr baseColWidth="10" defaultColWidth="10.140625" defaultRowHeight="14.25" x14ac:dyDescent="0.25"/>
  <cols>
    <col min="1" max="1" width="2" style="41" customWidth="1"/>
    <col min="2" max="2" width="39.5703125" style="41" customWidth="1"/>
    <col min="3" max="3" width="34.5703125" style="41" customWidth="1"/>
    <col min="4" max="4" width="14.42578125" style="41" bestFit="1" customWidth="1"/>
    <col min="5" max="5" width="23.140625" style="41" customWidth="1"/>
    <col min="6" max="6" width="53" style="117" customWidth="1"/>
    <col min="7" max="7" width="33.140625" style="41" customWidth="1"/>
    <col min="8" max="8" width="32.5703125" style="41" customWidth="1"/>
    <col min="9" max="9" width="71.85546875" style="41" customWidth="1"/>
    <col min="10" max="10" width="2.140625" style="41" customWidth="1"/>
    <col min="11" max="16384" width="10.140625" style="41"/>
  </cols>
  <sheetData>
    <row r="1" spans="1:13" hidden="1" x14ac:dyDescent="0.25">
      <c r="B1" s="41" t="s">
        <v>59</v>
      </c>
      <c r="E1" s="41" t="s">
        <v>59</v>
      </c>
      <c r="G1" s="41" t="s">
        <v>74</v>
      </c>
    </row>
    <row r="2" spans="1:13" hidden="1" x14ac:dyDescent="0.25">
      <c r="B2" s="41" t="s">
        <v>36</v>
      </c>
      <c r="E2" s="41" t="s">
        <v>36</v>
      </c>
      <c r="G2" s="41" t="s">
        <v>75</v>
      </c>
    </row>
    <row r="3" spans="1:13" hidden="1" x14ac:dyDescent="0.25">
      <c r="B3" s="41" t="s">
        <v>62</v>
      </c>
      <c r="E3" s="41" t="s">
        <v>65</v>
      </c>
      <c r="G3" s="41" t="s">
        <v>76</v>
      </c>
    </row>
    <row r="4" spans="1:13" hidden="1" x14ac:dyDescent="0.25">
      <c r="E4" s="41" t="s">
        <v>64</v>
      </c>
    </row>
    <row r="5" spans="1:13" hidden="1" x14ac:dyDescent="0.25">
      <c r="E5" s="41" t="s">
        <v>68</v>
      </c>
    </row>
    <row r="6" spans="1:13" s="70" customFormat="1" ht="12.75" x14ac:dyDescent="0.2">
      <c r="B6" s="71"/>
      <c r="F6" s="137"/>
      <c r="H6" s="72"/>
      <c r="I6" s="72"/>
    </row>
    <row r="7" spans="1:13" s="73" customFormat="1" ht="62.25" customHeight="1" x14ac:dyDescent="0.2">
      <c r="A7" s="70"/>
      <c r="B7" s="199"/>
      <c r="C7" s="200" t="s">
        <v>101</v>
      </c>
      <c r="D7" s="200"/>
      <c r="E7" s="200"/>
      <c r="F7" s="200"/>
      <c r="G7" s="200"/>
      <c r="H7" s="200"/>
      <c r="I7" s="200"/>
      <c r="J7" s="70"/>
      <c r="K7" s="70"/>
      <c r="L7" s="70"/>
      <c r="M7" s="70"/>
    </row>
    <row r="8" spans="1:13" s="73" customFormat="1" ht="24" customHeight="1" x14ac:dyDescent="0.2">
      <c r="A8" s="70"/>
      <c r="B8" s="199"/>
      <c r="C8" s="201" t="s">
        <v>100</v>
      </c>
      <c r="D8" s="201"/>
      <c r="E8" s="201"/>
      <c r="F8" s="201"/>
      <c r="G8" s="201" t="s">
        <v>98</v>
      </c>
      <c r="H8" s="201"/>
      <c r="I8" s="201"/>
      <c r="J8" s="70"/>
      <c r="K8" s="70"/>
      <c r="L8" s="70"/>
      <c r="M8" s="70"/>
    </row>
    <row r="9" spans="1:13" s="73" customFormat="1" ht="24" customHeight="1" x14ac:dyDescent="0.2">
      <c r="A9" s="70"/>
      <c r="B9" s="199"/>
      <c r="C9" s="202" t="s">
        <v>99</v>
      </c>
      <c r="D9" s="202"/>
      <c r="E9" s="202"/>
      <c r="F9" s="202"/>
      <c r="G9" s="202"/>
      <c r="H9" s="202"/>
      <c r="I9" s="202"/>
      <c r="J9" s="70"/>
      <c r="K9" s="70"/>
      <c r="L9" s="70"/>
      <c r="M9" s="70"/>
    </row>
    <row r="10" spans="1:13" s="73" customFormat="1" ht="18.75" customHeight="1" x14ac:dyDescent="0.25">
      <c r="A10" s="70"/>
      <c r="B10" s="198"/>
      <c r="C10" s="198"/>
      <c r="D10" s="198"/>
      <c r="E10" s="198"/>
      <c r="F10" s="198"/>
      <c r="G10" s="198"/>
      <c r="H10" s="198"/>
      <c r="I10" s="198"/>
      <c r="J10" s="70"/>
      <c r="K10" s="70"/>
      <c r="L10" s="70"/>
      <c r="M10" s="70"/>
    </row>
    <row r="11" spans="1:13" ht="20.25" x14ac:dyDescent="0.25">
      <c r="B11" s="203" t="s">
        <v>81</v>
      </c>
      <c r="C11" s="204"/>
      <c r="D11" s="204"/>
      <c r="E11" s="204"/>
      <c r="F11" s="204"/>
      <c r="G11" s="204"/>
      <c r="H11" s="204"/>
      <c r="I11" s="205"/>
    </row>
    <row r="12" spans="1:13" ht="22.5" customHeight="1" x14ac:dyDescent="0.25">
      <c r="B12" s="54" t="s">
        <v>82</v>
      </c>
      <c r="C12" s="206" t="s">
        <v>106</v>
      </c>
      <c r="D12" s="207"/>
      <c r="E12" s="207"/>
      <c r="F12" s="207"/>
      <c r="G12" s="207"/>
      <c r="H12" s="207"/>
      <c r="I12" s="208"/>
    </row>
    <row r="13" spans="1:13" ht="49.5" customHeight="1" x14ac:dyDescent="0.25">
      <c r="B13" s="91" t="s">
        <v>79</v>
      </c>
      <c r="C13" s="209" t="s">
        <v>105</v>
      </c>
      <c r="D13" s="210"/>
      <c r="E13" s="210"/>
      <c r="F13" s="210"/>
      <c r="G13" s="210"/>
      <c r="H13" s="210"/>
      <c r="I13" s="211"/>
    </row>
    <row r="14" spans="1:13" ht="39.75" customHeight="1" x14ac:dyDescent="0.25">
      <c r="B14" s="212" t="s">
        <v>161</v>
      </c>
      <c r="C14" s="213"/>
      <c r="D14" s="213"/>
      <c r="E14" s="213"/>
      <c r="F14" s="214"/>
      <c r="G14" s="215" t="s">
        <v>83</v>
      </c>
      <c r="H14" s="216"/>
      <c r="I14" s="217" t="s">
        <v>61</v>
      </c>
    </row>
    <row r="15" spans="1:13" s="69" customFormat="1" ht="92.25" customHeight="1" x14ac:dyDescent="0.2">
      <c r="B15" s="66" t="s">
        <v>96</v>
      </c>
      <c r="C15" s="66" t="s">
        <v>80</v>
      </c>
      <c r="D15" s="77" t="s">
        <v>123</v>
      </c>
      <c r="E15" s="66" t="s">
        <v>124</v>
      </c>
      <c r="F15" s="138" t="s">
        <v>97</v>
      </c>
      <c r="G15" s="96" t="s">
        <v>125</v>
      </c>
      <c r="H15" s="97" t="s">
        <v>126</v>
      </c>
      <c r="I15" s="217"/>
    </row>
    <row r="17" spans="2:11" ht="306" customHeight="1" x14ac:dyDescent="0.25">
      <c r="B17" s="180" t="s">
        <v>110</v>
      </c>
      <c r="C17" s="180" t="s">
        <v>111</v>
      </c>
      <c r="D17" s="183" t="s">
        <v>112</v>
      </c>
      <c r="E17" s="98" t="s">
        <v>108</v>
      </c>
      <c r="F17" s="136" t="s">
        <v>113</v>
      </c>
      <c r="G17" s="99" t="s">
        <v>59</v>
      </c>
      <c r="H17" s="100" t="s">
        <v>59</v>
      </c>
      <c r="I17" s="98" t="s">
        <v>140</v>
      </c>
    </row>
    <row r="18" spans="2:11" ht="298.14999999999998" customHeight="1" x14ac:dyDescent="0.25">
      <c r="B18" s="181"/>
      <c r="C18" s="181"/>
      <c r="D18" s="184"/>
      <c r="E18" s="98" t="s">
        <v>109</v>
      </c>
      <c r="F18" s="136" t="s">
        <v>160</v>
      </c>
      <c r="G18" s="99" t="s">
        <v>59</v>
      </c>
      <c r="H18" s="101" t="s">
        <v>59</v>
      </c>
      <c r="I18" s="98" t="s">
        <v>140</v>
      </c>
    </row>
    <row r="19" spans="2:11" ht="298.14999999999998" customHeight="1" x14ac:dyDescent="0.25">
      <c r="B19" s="182"/>
      <c r="C19" s="182"/>
      <c r="D19" s="185"/>
      <c r="E19" s="134" t="s">
        <v>145</v>
      </c>
      <c r="F19" s="136" t="s">
        <v>150</v>
      </c>
      <c r="G19" s="99" t="s">
        <v>59</v>
      </c>
      <c r="H19" s="101" t="s">
        <v>59</v>
      </c>
      <c r="I19" s="98" t="s">
        <v>140</v>
      </c>
    </row>
    <row r="20" spans="2:11" ht="296.45" customHeight="1" x14ac:dyDescent="0.25">
      <c r="B20" s="193" t="s">
        <v>116</v>
      </c>
      <c r="C20" s="194" t="s">
        <v>117</v>
      </c>
      <c r="D20" s="196" t="s">
        <v>112</v>
      </c>
      <c r="E20" s="98" t="s">
        <v>118</v>
      </c>
      <c r="F20" s="136" t="s">
        <v>146</v>
      </c>
      <c r="G20" s="99" t="s">
        <v>59</v>
      </c>
      <c r="H20" s="101" t="s">
        <v>59</v>
      </c>
      <c r="I20" s="98" t="s">
        <v>120</v>
      </c>
    </row>
    <row r="21" spans="2:11" ht="317.45" customHeight="1" x14ac:dyDescent="0.25">
      <c r="B21" s="193"/>
      <c r="C21" s="195"/>
      <c r="D21" s="196"/>
      <c r="E21" s="98" t="s">
        <v>119</v>
      </c>
      <c r="F21" s="136" t="s">
        <v>127</v>
      </c>
      <c r="G21" s="99" t="s">
        <v>59</v>
      </c>
      <c r="H21" s="101" t="s">
        <v>59</v>
      </c>
      <c r="I21" s="98" t="s">
        <v>120</v>
      </c>
    </row>
    <row r="22" spans="2:11" ht="114.75" hidden="1" customHeight="1" x14ac:dyDescent="0.25">
      <c r="B22" s="102"/>
      <c r="C22" s="103"/>
      <c r="D22" s="104"/>
      <c r="E22" s="104"/>
      <c r="F22" s="105"/>
      <c r="G22" s="106"/>
      <c r="H22" s="107"/>
      <c r="I22" s="108"/>
    </row>
    <row r="23" spans="2:11" ht="102.75" hidden="1" customHeight="1" x14ac:dyDescent="0.25">
      <c r="B23" s="109"/>
      <c r="C23" s="110"/>
      <c r="D23" s="111"/>
      <c r="E23" s="111"/>
      <c r="F23" s="112"/>
      <c r="G23" s="113"/>
      <c r="H23" s="114"/>
      <c r="I23" s="115"/>
      <c r="J23" s="53"/>
    </row>
    <row r="24" spans="2:11" ht="99" customHeight="1" x14ac:dyDescent="0.25">
      <c r="B24" s="92" t="s">
        <v>69</v>
      </c>
      <c r="C24" s="187" t="s">
        <v>147</v>
      </c>
      <c r="D24" s="188"/>
      <c r="E24" s="188"/>
      <c r="F24" s="188"/>
      <c r="G24" s="188"/>
      <c r="H24" s="188"/>
      <c r="I24" s="189"/>
    </row>
    <row r="25" spans="2:11" ht="12" customHeight="1" x14ac:dyDescent="0.25"/>
    <row r="26" spans="2:11" ht="36.75" customHeight="1" x14ac:dyDescent="0.25">
      <c r="B26" s="94" t="s">
        <v>92</v>
      </c>
      <c r="C26" s="190" t="s">
        <v>139</v>
      </c>
      <c r="D26" s="191"/>
      <c r="E26" s="191"/>
      <c r="F26" s="191"/>
      <c r="G26" s="192"/>
      <c r="H26" s="95" t="s">
        <v>93</v>
      </c>
      <c r="I26" s="93" t="s">
        <v>139</v>
      </c>
    </row>
    <row r="27" spans="2:11" ht="36.75" customHeight="1" x14ac:dyDescent="0.25">
      <c r="B27" s="92" t="s">
        <v>67</v>
      </c>
      <c r="C27" s="197" t="s">
        <v>88</v>
      </c>
      <c r="D27" s="197"/>
      <c r="E27" s="186" t="s">
        <v>121</v>
      </c>
      <c r="F27" s="186"/>
      <c r="G27" s="95" t="s">
        <v>87</v>
      </c>
      <c r="H27" s="186" t="s">
        <v>122</v>
      </c>
      <c r="I27" s="186"/>
      <c r="J27" s="43"/>
      <c r="K27" s="43"/>
    </row>
    <row r="28" spans="2:11" ht="12.75" customHeight="1" x14ac:dyDescent="0.25">
      <c r="B28" s="43"/>
      <c r="C28" s="43"/>
      <c r="H28" s="49"/>
      <c r="I28" s="49"/>
    </row>
    <row r="29" spans="2:11" ht="15" customHeight="1" x14ac:dyDescent="0.25">
      <c r="B29" s="43"/>
      <c r="C29" s="43"/>
      <c r="D29" s="43"/>
      <c r="E29" s="50"/>
      <c r="F29" s="139"/>
      <c r="G29" s="50"/>
      <c r="H29" s="49"/>
      <c r="I29" s="49"/>
    </row>
  </sheetData>
  <mergeCells count="23">
    <mergeCell ref="B11:I11"/>
    <mergeCell ref="C12:I12"/>
    <mergeCell ref="C13:I13"/>
    <mergeCell ref="B14:F14"/>
    <mergeCell ref="G14:H14"/>
    <mergeCell ref="I14:I15"/>
    <mergeCell ref="B10:I10"/>
    <mergeCell ref="B7:B9"/>
    <mergeCell ref="C7:I7"/>
    <mergeCell ref="C8:F8"/>
    <mergeCell ref="G8:I8"/>
    <mergeCell ref="C9:I9"/>
    <mergeCell ref="B17:B19"/>
    <mergeCell ref="C17:C19"/>
    <mergeCell ref="D17:D19"/>
    <mergeCell ref="H27:I27"/>
    <mergeCell ref="C24:I24"/>
    <mergeCell ref="C26:G26"/>
    <mergeCell ref="B20:B21"/>
    <mergeCell ref="C20:C21"/>
    <mergeCell ref="D20:D21"/>
    <mergeCell ref="C27:D27"/>
    <mergeCell ref="E27:F27"/>
  </mergeCells>
  <dataValidations xWindow="290" yWindow="622" count="8">
    <dataValidation type="list" allowBlank="1" showInputMessage="1" showErrorMessage="1" sqref="H17 H23">
      <formula1>$E$1:$E$4</formula1>
    </dataValidation>
    <dataValidation type="list" allowBlank="1" showInputMessage="1" showErrorMessage="1" sqref="H18:H22">
      <formula1>$E$1:$E$5</formula1>
    </dataValidation>
    <dataValidation type="list" allowBlank="1" showInputMessage="1" showErrorMessage="1" sqref="G17:G23">
      <formula1>$B$1:$B$3</formula1>
    </dataValidation>
    <dataValidation type="list" allowBlank="1" showInputMessage="1" showErrorMessage="1" sqref="D22:D23">
      <formula1>$G$1:$G$3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7:E21"/>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 B20"/>
    <dataValidation allowBlank="1" showInputMessage="1" showErrorMessage="1" prompt="La descripción del riesgo se puede realizar a través de estas preguntas:_x000a_¿Qué puede suceder?_x000a_¿Cómo puede suceder?_x000a_¿Qué consecuencias tendría su materialización?" sqref="C17 C20:C21"/>
    <dataValidation allowBlank="1" showInputMessage="1" showErrorMessage="1" prompt="Para cada causa debe existir un control" sqref="F20:F21"/>
  </dataValidations>
  <printOptions horizontalCentered="1"/>
  <pageMargins left="0.51181102362204722" right="0.51181102362204722" top="0.55118110236220474" bottom="0.55118110236220474" header="0.31496062992125984" footer="0.31496062992125984"/>
  <pageSetup scale="41"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
  <sheetViews>
    <sheetView view="pageBreakPreview" topLeftCell="D16" zoomScale="60" zoomScaleNormal="50" zoomScalePageLayoutView="40" workbookViewId="0">
      <selection activeCell="D23" sqref="D23:U23"/>
    </sheetView>
  </sheetViews>
  <sheetFormatPr baseColWidth="10" defaultColWidth="3.42578125" defaultRowHeight="14.25" zeroHeight="1" x14ac:dyDescent="0.25"/>
  <cols>
    <col min="1" max="1" width="4.42578125" style="41" customWidth="1"/>
    <col min="2" max="2" width="36.7109375" style="41" customWidth="1"/>
    <col min="3" max="3" width="9.140625" style="41" customWidth="1"/>
    <col min="4" max="4" width="32.28515625" style="41" customWidth="1"/>
    <col min="5" max="5" width="63.7109375" style="117" customWidth="1"/>
    <col min="6" max="8" width="21" style="41" customWidth="1"/>
    <col min="9" max="9" width="21" style="41" hidden="1" customWidth="1"/>
    <col min="10" max="10" width="21" style="41" customWidth="1"/>
    <col min="11" max="11" width="21" style="41" hidden="1" customWidth="1"/>
    <col min="12" max="12" width="21" style="41" customWidth="1"/>
    <col min="13" max="13" width="21" style="41" hidden="1" customWidth="1"/>
    <col min="14" max="14" width="25.140625" style="41" customWidth="1"/>
    <col min="15" max="15" width="21" style="41" hidden="1" customWidth="1"/>
    <col min="16" max="16" width="21" style="41" customWidth="1"/>
    <col min="17" max="17" width="19" style="41" hidden="1" customWidth="1"/>
    <col min="18" max="18" width="20.42578125" style="41" customWidth="1"/>
    <col min="19" max="19" width="20.7109375" style="41" customWidth="1"/>
    <col min="20" max="20" width="21.7109375" style="41" customWidth="1"/>
    <col min="21" max="21" width="54" style="41" customWidth="1"/>
    <col min="22" max="16376" width="3.42578125" style="41" customWidth="1"/>
    <col min="16377" max="16384" width="3.42578125" style="41"/>
  </cols>
  <sheetData>
    <row r="1" spans="1:22" hidden="1" x14ac:dyDescent="0.25">
      <c r="B1" s="58" t="s">
        <v>45</v>
      </c>
      <c r="C1" s="58" t="s">
        <v>47</v>
      </c>
      <c r="D1" s="58" t="s">
        <v>49</v>
      </c>
      <c r="E1" s="117" t="s">
        <v>51</v>
      </c>
      <c r="F1" s="58" t="s">
        <v>56</v>
      </c>
      <c r="G1" s="58"/>
      <c r="H1" s="41" t="s">
        <v>59</v>
      </c>
      <c r="J1" s="41" t="s">
        <v>59</v>
      </c>
      <c r="L1" s="41" t="s">
        <v>54</v>
      </c>
      <c r="N1" s="41" t="s">
        <v>71</v>
      </c>
    </row>
    <row r="2" spans="1:22" hidden="1" x14ac:dyDescent="0.25">
      <c r="B2" s="58" t="s">
        <v>46</v>
      </c>
      <c r="C2" s="58" t="s">
        <v>48</v>
      </c>
      <c r="D2" s="58" t="s">
        <v>50</v>
      </c>
      <c r="E2" s="117" t="s">
        <v>52</v>
      </c>
      <c r="F2" s="58" t="s">
        <v>57</v>
      </c>
      <c r="G2" s="58"/>
      <c r="H2" s="41" t="s">
        <v>36</v>
      </c>
      <c r="J2" s="41" t="s">
        <v>36</v>
      </c>
      <c r="L2" s="41" t="s">
        <v>55</v>
      </c>
      <c r="N2" s="41" t="s">
        <v>72</v>
      </c>
    </row>
    <row r="3" spans="1:22" hidden="1" x14ac:dyDescent="0.25">
      <c r="B3" s="58"/>
      <c r="C3" s="58"/>
      <c r="D3" s="58"/>
      <c r="E3" s="117" t="s">
        <v>53</v>
      </c>
      <c r="F3" s="58"/>
      <c r="G3" s="58"/>
      <c r="H3" s="41" t="s">
        <v>62</v>
      </c>
      <c r="J3" s="41" t="s">
        <v>65</v>
      </c>
      <c r="N3" s="41" t="s">
        <v>73</v>
      </c>
    </row>
    <row r="4" spans="1:22" hidden="1" x14ac:dyDescent="0.25">
      <c r="B4" s="58"/>
      <c r="C4" s="58"/>
      <c r="D4" s="58"/>
      <c r="F4" s="58"/>
      <c r="G4" s="58"/>
      <c r="J4" s="41" t="s">
        <v>64</v>
      </c>
    </row>
    <row r="5" spans="1:22" s="70" customFormat="1" ht="12.75" x14ac:dyDescent="0.2">
      <c r="B5" s="71"/>
      <c r="E5" s="137"/>
      <c r="G5" s="72"/>
    </row>
    <row r="6" spans="1:22" s="73" customFormat="1" ht="62.25" customHeight="1" x14ac:dyDescent="0.2">
      <c r="A6" s="70"/>
      <c r="B6" s="199"/>
      <c r="C6" s="199"/>
      <c r="D6" s="200" t="s">
        <v>101</v>
      </c>
      <c r="E6" s="200"/>
      <c r="F6" s="200"/>
      <c r="G6" s="200"/>
      <c r="H6" s="200"/>
      <c r="I6" s="200"/>
      <c r="J6" s="200"/>
      <c r="K6" s="200"/>
      <c r="L6" s="200"/>
      <c r="M6" s="200"/>
      <c r="N6" s="200"/>
      <c r="O6" s="200"/>
      <c r="P6" s="200"/>
      <c r="Q6" s="200"/>
      <c r="R6" s="200"/>
      <c r="S6" s="200"/>
      <c r="T6" s="200"/>
      <c r="U6" s="200"/>
    </row>
    <row r="7" spans="1:22" s="73" customFormat="1" ht="24" customHeight="1" x14ac:dyDescent="0.2">
      <c r="A7" s="70"/>
      <c r="B7" s="199"/>
      <c r="C7" s="199"/>
      <c r="D7" s="201" t="s">
        <v>100</v>
      </c>
      <c r="E7" s="201"/>
      <c r="F7" s="201"/>
      <c r="G7" s="201"/>
      <c r="H7" s="201"/>
      <c r="I7" s="201"/>
      <c r="J7" s="201"/>
      <c r="K7" s="74"/>
      <c r="L7" s="201" t="s">
        <v>98</v>
      </c>
      <c r="M7" s="201"/>
      <c r="N7" s="201"/>
      <c r="O7" s="201"/>
      <c r="P7" s="201"/>
      <c r="Q7" s="201"/>
      <c r="R7" s="201"/>
      <c r="S7" s="201"/>
      <c r="T7" s="201"/>
      <c r="U7" s="201"/>
    </row>
    <row r="8" spans="1:22" s="73" customFormat="1" ht="24" customHeight="1" x14ac:dyDescent="0.2">
      <c r="A8" s="70"/>
      <c r="B8" s="199"/>
      <c r="C8" s="199"/>
      <c r="D8" s="202" t="s">
        <v>99</v>
      </c>
      <c r="E8" s="202"/>
      <c r="F8" s="202"/>
      <c r="G8" s="202"/>
      <c r="H8" s="202"/>
      <c r="I8" s="202"/>
      <c r="J8" s="202"/>
      <c r="K8" s="202"/>
      <c r="L8" s="202"/>
      <c r="M8" s="202"/>
      <c r="N8" s="202"/>
      <c r="O8" s="202"/>
      <c r="P8" s="202"/>
      <c r="Q8" s="202"/>
      <c r="R8" s="202"/>
      <c r="S8" s="202"/>
      <c r="T8" s="202"/>
      <c r="U8" s="202"/>
    </row>
    <row r="9" spans="1:22" s="73" customFormat="1" ht="18.75" customHeight="1" x14ac:dyDescent="0.25">
      <c r="A9" s="70"/>
      <c r="B9" s="236"/>
      <c r="C9" s="236"/>
      <c r="D9" s="236"/>
      <c r="E9" s="236"/>
      <c r="F9" s="236"/>
      <c r="G9" s="236"/>
      <c r="H9" s="70"/>
      <c r="I9" s="70"/>
      <c r="J9" s="70"/>
      <c r="K9" s="70"/>
    </row>
    <row r="10" spans="1:22" ht="20.25" x14ac:dyDescent="0.25">
      <c r="B10" s="234" t="s">
        <v>77</v>
      </c>
      <c r="C10" s="234"/>
      <c r="D10" s="234"/>
      <c r="E10" s="234"/>
      <c r="F10" s="234"/>
      <c r="G10" s="234"/>
      <c r="H10" s="234"/>
      <c r="I10" s="234"/>
      <c r="J10" s="234"/>
      <c r="K10" s="234"/>
      <c r="L10" s="234"/>
      <c r="M10" s="234"/>
      <c r="N10" s="234"/>
      <c r="O10" s="234"/>
      <c r="P10" s="234"/>
      <c r="Q10" s="234"/>
      <c r="R10" s="234"/>
      <c r="S10" s="234"/>
      <c r="T10" s="234"/>
      <c r="U10" s="234"/>
    </row>
    <row r="11" spans="1:22" s="75" customFormat="1" ht="34.5" customHeight="1" x14ac:dyDescent="0.25">
      <c r="A11" s="41"/>
      <c r="B11" s="216" t="s">
        <v>82</v>
      </c>
      <c r="C11" s="216"/>
      <c r="D11" s="216"/>
      <c r="E11" s="227" t="s">
        <v>106</v>
      </c>
      <c r="F11" s="227"/>
      <c r="G11" s="227"/>
      <c r="H11" s="227"/>
      <c r="I11" s="227"/>
      <c r="J11" s="227"/>
      <c r="K11" s="227"/>
      <c r="L11" s="227"/>
      <c r="M11" s="227"/>
      <c r="N11" s="227"/>
      <c r="O11" s="227"/>
      <c r="P11" s="227"/>
      <c r="Q11" s="227"/>
      <c r="R11" s="227"/>
      <c r="S11" s="227"/>
      <c r="T11" s="227"/>
      <c r="U11" s="227"/>
    </row>
    <row r="12" spans="1:22" s="75" customFormat="1" ht="49.5" customHeight="1" x14ac:dyDescent="0.25">
      <c r="A12" s="41"/>
      <c r="B12" s="216" t="s">
        <v>79</v>
      </c>
      <c r="C12" s="216"/>
      <c r="D12" s="216"/>
      <c r="E12" s="226" t="s">
        <v>107</v>
      </c>
      <c r="F12" s="226"/>
      <c r="G12" s="226"/>
      <c r="H12" s="226"/>
      <c r="I12" s="226"/>
      <c r="J12" s="226"/>
      <c r="K12" s="226"/>
      <c r="L12" s="226"/>
      <c r="M12" s="226"/>
      <c r="N12" s="226"/>
      <c r="O12" s="226"/>
      <c r="P12" s="226"/>
      <c r="Q12" s="226"/>
      <c r="R12" s="226"/>
      <c r="S12" s="226"/>
      <c r="T12" s="226"/>
      <c r="U12" s="226"/>
    </row>
    <row r="13" spans="1:22" ht="48.75" customHeight="1" x14ac:dyDescent="0.25">
      <c r="B13" s="235" t="str">
        <f>+'1. RIESGOS SIGNIFICATIVOS'!B14:F14</f>
        <v>DEL MAPA DE RIESGOS - VERSIÓN_2021_VF_____01</v>
      </c>
      <c r="C13" s="235"/>
      <c r="D13" s="235"/>
      <c r="E13" s="235"/>
      <c r="F13" s="235" t="s">
        <v>66</v>
      </c>
      <c r="G13" s="235"/>
      <c r="H13" s="235"/>
      <c r="I13" s="235"/>
      <c r="J13" s="235"/>
      <c r="K13" s="235"/>
      <c r="L13" s="235"/>
      <c r="M13" s="235"/>
      <c r="N13" s="235"/>
      <c r="O13" s="235"/>
      <c r="P13" s="235"/>
      <c r="Q13" s="235"/>
      <c r="R13" s="235"/>
      <c r="S13" s="235"/>
      <c r="T13" s="228" t="s">
        <v>90</v>
      </c>
      <c r="U13" s="228"/>
      <c r="V13" s="117"/>
    </row>
    <row r="14" spans="1:22" s="69" customFormat="1" ht="142.15" customHeight="1" x14ac:dyDescent="0.25">
      <c r="B14" s="128" t="s">
        <v>96</v>
      </c>
      <c r="C14" s="126" t="s">
        <v>43</v>
      </c>
      <c r="D14" s="128" t="s">
        <v>124</v>
      </c>
      <c r="E14" s="135" t="s">
        <v>97</v>
      </c>
      <c r="F14" s="118" t="s">
        <v>128</v>
      </c>
      <c r="G14" s="118" t="s">
        <v>129</v>
      </c>
      <c r="H14" s="118" t="s">
        <v>130</v>
      </c>
      <c r="I14" s="118" t="s">
        <v>44</v>
      </c>
      <c r="J14" s="118" t="s">
        <v>131</v>
      </c>
      <c r="K14" s="118" t="s">
        <v>44</v>
      </c>
      <c r="L14" s="118" t="s">
        <v>132</v>
      </c>
      <c r="M14" s="118" t="s">
        <v>44</v>
      </c>
      <c r="N14" s="118" t="s">
        <v>133</v>
      </c>
      <c r="O14" s="118" t="s">
        <v>44</v>
      </c>
      <c r="P14" s="119" t="s">
        <v>134</v>
      </c>
      <c r="Q14" s="128" t="s">
        <v>44</v>
      </c>
      <c r="R14" s="128" t="s">
        <v>89</v>
      </c>
      <c r="S14" s="128" t="s">
        <v>70</v>
      </c>
      <c r="T14" s="128" t="s">
        <v>135</v>
      </c>
      <c r="U14" s="128" t="s">
        <v>61</v>
      </c>
      <c r="V14" s="120"/>
    </row>
    <row r="15" spans="1:22" s="42" customFormat="1" ht="204.6" customHeight="1" x14ac:dyDescent="0.25">
      <c r="B15" s="180" t="str">
        <f>+'1. RIESGOS SIGNIFICATIVOS'!B17</f>
        <v>Sanciones por posible Incumplimiento de la normativa ambiental vigente</v>
      </c>
      <c r="C15" s="231" t="str">
        <f>+'1. RIESGOS SIGNIFICATIVOS'!D17</f>
        <v>Gestion</v>
      </c>
      <c r="D15" s="98" t="str">
        <f>+'1. RIESGOS SIGNIFICATIVOS'!E17</f>
        <v xml:space="preserve">Desconocimiento en los lineamientos ambientales por parte de los colaboradores. </v>
      </c>
      <c r="E15" s="136" t="s">
        <v>148</v>
      </c>
      <c r="F15" s="127" t="s">
        <v>45</v>
      </c>
      <c r="G15" s="127" t="s">
        <v>47</v>
      </c>
      <c r="H15" s="127" t="s">
        <v>49</v>
      </c>
      <c r="I15" s="127"/>
      <c r="J15" s="127" t="s">
        <v>52</v>
      </c>
      <c r="K15" s="127"/>
      <c r="L15" s="127" t="s">
        <v>54</v>
      </c>
      <c r="M15" s="127"/>
      <c r="N15" s="116" t="s">
        <v>56</v>
      </c>
      <c r="O15" s="127"/>
      <c r="P15" s="116" t="s">
        <v>58</v>
      </c>
      <c r="Q15" s="127" t="e">
        <f>+IF(P15=#REF!,10,IF(P15=#REF!,5,0))</f>
        <v>#REF!</v>
      </c>
      <c r="R15" s="127">
        <v>95</v>
      </c>
      <c r="S15" s="127" t="s">
        <v>72</v>
      </c>
      <c r="T15" s="127">
        <v>100</v>
      </c>
      <c r="U15" s="122" t="s">
        <v>152</v>
      </c>
      <c r="V15" s="120"/>
    </row>
    <row r="16" spans="1:22" s="42" customFormat="1" ht="204" customHeight="1" x14ac:dyDescent="0.25">
      <c r="B16" s="181"/>
      <c r="C16" s="233"/>
      <c r="D16" s="98" t="str">
        <f>+'1. RIESGOS SIGNIFICATIVOS'!E18</f>
        <v xml:space="preserve">Deficiencia en el seguimiento y control de los criterios ambientales en los diferentes procesos . </v>
      </c>
      <c r="E16" s="136" t="s">
        <v>160</v>
      </c>
      <c r="F16" s="127" t="s">
        <v>45</v>
      </c>
      <c r="G16" s="127" t="s">
        <v>47</v>
      </c>
      <c r="H16" s="127" t="s">
        <v>49</v>
      </c>
      <c r="I16" s="127"/>
      <c r="J16" s="127" t="s">
        <v>52</v>
      </c>
      <c r="K16" s="127"/>
      <c r="L16" s="127" t="s">
        <v>54</v>
      </c>
      <c r="M16" s="127"/>
      <c r="N16" s="116" t="s">
        <v>56</v>
      </c>
      <c r="O16" s="127"/>
      <c r="P16" s="116" t="s">
        <v>58</v>
      </c>
      <c r="Q16" s="127" t="e">
        <f>+IF(P16=#REF!,10,IF(P16=#REF!,5,0))</f>
        <v>#REF!</v>
      </c>
      <c r="R16" s="127">
        <v>95</v>
      </c>
      <c r="S16" s="127" t="s">
        <v>72</v>
      </c>
      <c r="T16" s="127">
        <v>95</v>
      </c>
      <c r="U16" s="122" t="s">
        <v>149</v>
      </c>
      <c r="V16" s="120"/>
    </row>
    <row r="17" spans="1:22" s="42" customFormat="1" ht="204" customHeight="1" x14ac:dyDescent="0.25">
      <c r="B17" s="182"/>
      <c r="C17" s="232"/>
      <c r="D17" s="134" t="s">
        <v>145</v>
      </c>
      <c r="E17" s="136" t="s">
        <v>150</v>
      </c>
      <c r="F17" s="127" t="s">
        <v>45</v>
      </c>
      <c r="G17" s="127" t="s">
        <v>47</v>
      </c>
      <c r="H17" s="127" t="s">
        <v>49</v>
      </c>
      <c r="I17" s="127"/>
      <c r="J17" s="127" t="s">
        <v>52</v>
      </c>
      <c r="K17" s="127"/>
      <c r="L17" s="127" t="s">
        <v>54</v>
      </c>
      <c r="M17" s="127"/>
      <c r="N17" s="116" t="s">
        <v>56</v>
      </c>
      <c r="O17" s="127"/>
      <c r="P17" s="116" t="s">
        <v>58</v>
      </c>
      <c r="Q17" s="127"/>
      <c r="R17" s="127">
        <v>95</v>
      </c>
      <c r="S17" s="127" t="s">
        <v>72</v>
      </c>
      <c r="T17" s="127">
        <v>95</v>
      </c>
      <c r="U17" s="122" t="s">
        <v>151</v>
      </c>
      <c r="V17" s="120"/>
    </row>
    <row r="18" spans="1:22" s="42" customFormat="1" ht="296.45" customHeight="1" x14ac:dyDescent="0.25">
      <c r="B18" s="229" t="s">
        <v>116</v>
      </c>
      <c r="C18" s="231" t="str">
        <f>+'1. RIESGOS SIGNIFICATIVOS'!D20</f>
        <v>Gestion</v>
      </c>
      <c r="D18" s="98" t="s">
        <v>118</v>
      </c>
      <c r="E18" s="136" t="s">
        <v>146</v>
      </c>
      <c r="F18" s="127" t="s">
        <v>45</v>
      </c>
      <c r="G18" s="127" t="s">
        <v>47</v>
      </c>
      <c r="H18" s="127" t="s">
        <v>49</v>
      </c>
      <c r="I18" s="127"/>
      <c r="J18" s="127" t="s">
        <v>52</v>
      </c>
      <c r="K18" s="127"/>
      <c r="L18" s="127" t="s">
        <v>54</v>
      </c>
      <c r="M18" s="127"/>
      <c r="N18" s="116" t="s">
        <v>56</v>
      </c>
      <c r="O18" s="127"/>
      <c r="P18" s="116" t="s">
        <v>58</v>
      </c>
      <c r="Q18" s="127"/>
      <c r="R18" s="127">
        <v>95</v>
      </c>
      <c r="S18" s="127" t="s">
        <v>72</v>
      </c>
      <c r="T18" s="127">
        <v>100</v>
      </c>
      <c r="U18" s="122" t="s">
        <v>153</v>
      </c>
      <c r="V18" s="120"/>
    </row>
    <row r="19" spans="1:22" s="42" customFormat="1" ht="334.9" customHeight="1" x14ac:dyDescent="0.25">
      <c r="B19" s="230"/>
      <c r="C19" s="232"/>
      <c r="D19" s="98" t="s">
        <v>119</v>
      </c>
      <c r="E19" s="136" t="s">
        <v>127</v>
      </c>
      <c r="F19" s="127" t="s">
        <v>45</v>
      </c>
      <c r="G19" s="127" t="s">
        <v>47</v>
      </c>
      <c r="H19" s="127" t="s">
        <v>50</v>
      </c>
      <c r="I19" s="127"/>
      <c r="J19" s="127" t="s">
        <v>52</v>
      </c>
      <c r="K19" s="127"/>
      <c r="L19" s="127" t="s">
        <v>54</v>
      </c>
      <c r="M19" s="127"/>
      <c r="N19" s="116" t="s">
        <v>56</v>
      </c>
      <c r="O19" s="127"/>
      <c r="P19" s="116" t="s">
        <v>58</v>
      </c>
      <c r="Q19" s="127"/>
      <c r="R19" s="127">
        <v>80</v>
      </c>
      <c r="S19" s="127" t="s">
        <v>71</v>
      </c>
      <c r="T19" s="127">
        <v>95</v>
      </c>
      <c r="U19" s="122" t="s">
        <v>154</v>
      </c>
      <c r="V19" s="120"/>
    </row>
    <row r="20" spans="1:22" s="42" customFormat="1" ht="110.25" hidden="1" customHeight="1" x14ac:dyDescent="0.25">
      <c r="B20" s="116"/>
      <c r="C20" s="116"/>
      <c r="D20" s="116"/>
      <c r="E20" s="116"/>
      <c r="F20" s="127"/>
      <c r="G20" s="127"/>
      <c r="H20" s="127"/>
      <c r="I20" s="127"/>
      <c r="J20" s="127"/>
      <c r="K20" s="127"/>
      <c r="L20" s="127"/>
      <c r="M20" s="127"/>
      <c r="N20" s="116"/>
      <c r="O20" s="127"/>
      <c r="P20" s="116"/>
      <c r="Q20" s="127"/>
      <c r="R20" s="127"/>
      <c r="S20" s="127"/>
      <c r="T20" s="127"/>
      <c r="U20" s="123"/>
      <c r="V20" s="120"/>
    </row>
    <row r="21" spans="1:22" s="42" customFormat="1" ht="110.25" hidden="1" customHeight="1" x14ac:dyDescent="0.25">
      <c r="B21" s="116"/>
      <c r="C21" s="116"/>
      <c r="D21" s="116"/>
      <c r="E21" s="116"/>
      <c r="F21" s="127"/>
      <c r="G21" s="127"/>
      <c r="H21" s="127"/>
      <c r="I21" s="127"/>
      <c r="J21" s="127"/>
      <c r="K21" s="127"/>
      <c r="L21" s="127"/>
      <c r="M21" s="127"/>
      <c r="N21" s="116"/>
      <c r="O21" s="127"/>
      <c r="P21" s="116"/>
      <c r="Q21" s="127"/>
      <c r="R21" s="127"/>
      <c r="S21" s="127"/>
      <c r="T21" s="127"/>
      <c r="U21" s="123"/>
      <c r="V21" s="120"/>
    </row>
    <row r="22" spans="1:22" s="42" customFormat="1" ht="110.25" hidden="1" customHeight="1" x14ac:dyDescent="0.25">
      <c r="B22" s="116"/>
      <c r="C22" s="116"/>
      <c r="D22" s="116"/>
      <c r="E22" s="116"/>
      <c r="F22" s="127"/>
      <c r="G22" s="127"/>
      <c r="H22" s="127"/>
      <c r="I22" s="127"/>
      <c r="J22" s="127"/>
      <c r="K22" s="127"/>
      <c r="L22" s="127"/>
      <c r="M22" s="127"/>
      <c r="N22" s="116"/>
      <c r="O22" s="127"/>
      <c r="P22" s="116"/>
      <c r="Q22" s="127"/>
      <c r="R22" s="127"/>
      <c r="S22" s="127"/>
      <c r="T22" s="127"/>
      <c r="U22" s="123"/>
      <c r="V22" s="120"/>
    </row>
    <row r="23" spans="1:22" s="76" customFormat="1" ht="116.45" customHeight="1" x14ac:dyDescent="0.25">
      <c r="A23" s="41"/>
      <c r="B23" s="218" t="s">
        <v>69</v>
      </c>
      <c r="C23" s="219"/>
      <c r="D23" s="187" t="s">
        <v>164</v>
      </c>
      <c r="E23" s="188"/>
      <c r="F23" s="188"/>
      <c r="G23" s="188"/>
      <c r="H23" s="188"/>
      <c r="I23" s="188"/>
      <c r="J23" s="188"/>
      <c r="K23" s="188"/>
      <c r="L23" s="188"/>
      <c r="M23" s="188"/>
      <c r="N23" s="188"/>
      <c r="O23" s="188"/>
      <c r="P23" s="188"/>
      <c r="Q23" s="188"/>
      <c r="R23" s="188"/>
      <c r="S23" s="188"/>
      <c r="T23" s="188"/>
      <c r="U23" s="189"/>
      <c r="V23" s="124"/>
    </row>
    <row r="24" spans="1:22" x14ac:dyDescent="0.25">
      <c r="B24" s="117"/>
      <c r="C24" s="117"/>
      <c r="D24" s="117"/>
      <c r="F24" s="117"/>
      <c r="G24" s="117"/>
      <c r="H24" s="117"/>
      <c r="I24" s="117"/>
      <c r="J24" s="117"/>
      <c r="K24" s="117"/>
      <c r="L24" s="117"/>
      <c r="M24" s="117"/>
      <c r="N24" s="117"/>
      <c r="O24" s="117"/>
      <c r="P24" s="117"/>
      <c r="Q24" s="117"/>
      <c r="R24" s="117"/>
      <c r="S24" s="117"/>
      <c r="T24" s="117"/>
      <c r="U24" s="117"/>
      <c r="V24" s="117"/>
    </row>
    <row r="25" spans="1:22" ht="36.75" customHeight="1" x14ac:dyDescent="0.25">
      <c r="B25" s="223" t="s">
        <v>92</v>
      </c>
      <c r="C25" s="224"/>
      <c r="D25" s="225"/>
      <c r="E25" s="218" t="s">
        <v>139</v>
      </c>
      <c r="F25" s="222"/>
      <c r="G25" s="222"/>
      <c r="H25" s="222"/>
      <c r="I25" s="222"/>
      <c r="J25" s="222"/>
      <c r="K25" s="222"/>
      <c r="L25" s="222"/>
      <c r="M25" s="222"/>
      <c r="N25" s="222"/>
      <c r="O25" s="222"/>
      <c r="P25" s="219"/>
      <c r="Q25" s="121"/>
      <c r="R25" s="218" t="s">
        <v>93</v>
      </c>
      <c r="S25" s="219"/>
      <c r="T25" s="220" t="s">
        <v>139</v>
      </c>
      <c r="U25" s="221"/>
      <c r="V25" s="117"/>
    </row>
    <row r="26" spans="1:22" ht="36.75" customHeight="1" x14ac:dyDescent="0.25">
      <c r="B26" s="218" t="s">
        <v>67</v>
      </c>
      <c r="C26" s="222"/>
      <c r="D26" s="219"/>
      <c r="E26" s="218" t="s">
        <v>88</v>
      </c>
      <c r="F26" s="219"/>
      <c r="G26" s="218" t="s">
        <v>121</v>
      </c>
      <c r="H26" s="222"/>
      <c r="I26" s="222"/>
      <c r="J26" s="222"/>
      <c r="K26" s="222"/>
      <c r="L26" s="219"/>
      <c r="M26" s="121"/>
      <c r="N26" s="218" t="s">
        <v>104</v>
      </c>
      <c r="O26" s="222"/>
      <c r="P26" s="219"/>
      <c r="Q26" s="121"/>
      <c r="R26" s="218" t="s">
        <v>122</v>
      </c>
      <c r="S26" s="222"/>
      <c r="T26" s="222"/>
      <c r="U26" s="219"/>
      <c r="V26" s="117"/>
    </row>
    <row r="27" spans="1:22" x14ac:dyDescent="0.25">
      <c r="B27" s="117"/>
      <c r="C27" s="117"/>
      <c r="D27" s="117"/>
      <c r="F27" s="117"/>
      <c r="G27" s="117"/>
      <c r="H27" s="117"/>
      <c r="I27" s="117"/>
      <c r="J27" s="117"/>
      <c r="K27" s="117"/>
      <c r="L27" s="117"/>
      <c r="M27" s="117"/>
      <c r="N27" s="117"/>
      <c r="O27" s="117"/>
      <c r="P27" s="117"/>
      <c r="Q27" s="117"/>
      <c r="R27" s="117"/>
      <c r="S27" s="117"/>
      <c r="T27" s="117"/>
      <c r="U27" s="117"/>
      <c r="V27" s="117"/>
    </row>
    <row r="28" spans="1:22" x14ac:dyDescent="0.25"/>
    <row r="29" spans="1:22" x14ac:dyDescent="0.25"/>
    <row r="30" spans="1:22" x14ac:dyDescent="0.25"/>
    <row r="31" spans="1:22" x14ac:dyDescent="0.25"/>
    <row r="32" spans="1:22" x14ac:dyDescent="0.25"/>
    <row r="33" x14ac:dyDescent="0.25"/>
  </sheetData>
  <mergeCells count="29">
    <mergeCell ref="B10:U10"/>
    <mergeCell ref="B13:E13"/>
    <mergeCell ref="F13:S13"/>
    <mergeCell ref="B11:D11"/>
    <mergeCell ref="B9:G9"/>
    <mergeCell ref="B6:C8"/>
    <mergeCell ref="D6:U6"/>
    <mergeCell ref="L7:U7"/>
    <mergeCell ref="D7:J7"/>
    <mergeCell ref="D8:U8"/>
    <mergeCell ref="B23:C23"/>
    <mergeCell ref="B12:D12"/>
    <mergeCell ref="E12:U12"/>
    <mergeCell ref="E11:U11"/>
    <mergeCell ref="T13:U13"/>
    <mergeCell ref="D23:U23"/>
    <mergeCell ref="B18:B19"/>
    <mergeCell ref="C18:C19"/>
    <mergeCell ref="B15:B17"/>
    <mergeCell ref="C15:C17"/>
    <mergeCell ref="E26:F26"/>
    <mergeCell ref="T25:U25"/>
    <mergeCell ref="R25:S25"/>
    <mergeCell ref="B26:D26"/>
    <mergeCell ref="G26:L26"/>
    <mergeCell ref="B25:D25"/>
    <mergeCell ref="E25:P25"/>
    <mergeCell ref="N26:P26"/>
    <mergeCell ref="R26:U26"/>
  </mergeCells>
  <dataValidations count="12">
    <dataValidation type="list" allowBlank="1" showInputMessage="1" showErrorMessage="1" sqref="F15:F22">
      <formula1>$B$1:$B$2</formula1>
    </dataValidation>
    <dataValidation type="list" allowBlank="1" showInputMessage="1" showErrorMessage="1" sqref="G15:G22">
      <formula1>$C$1:$C$2</formula1>
    </dataValidation>
    <dataValidation type="list" allowBlank="1" showInputMessage="1" showErrorMessage="1" sqref="H15:H22">
      <formula1>$D$1:$D$2</formula1>
    </dataValidation>
    <dataValidation type="list" allowBlank="1" showInputMessage="1" showErrorMessage="1" sqref="J15:J22">
      <formula1>$E$1:$E$3</formula1>
    </dataValidation>
    <dataValidation type="list" allowBlank="1" showInputMessage="1" showErrorMessage="1" sqref="N15:N22">
      <formula1>$F$1:$F$2</formula1>
    </dataValidation>
    <dataValidation type="list" allowBlank="1" showInputMessage="1" showErrorMessage="1" sqref="P16:P22">
      <formula1>#REF!</formula1>
    </dataValidation>
    <dataValidation type="list" allowBlank="1" showInputMessage="1" showErrorMessage="1" sqref="L15:L22">
      <formula1>$L$1:$L$2</formula1>
    </dataValidation>
    <dataValidation type="list" allowBlank="1" showInputMessage="1" showErrorMessage="1" sqref="S15:S22">
      <formula1>$N$1:$N$3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8"/>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D17:D19"/>
    <dataValidation allowBlank="1" showInputMessage="1" showErrorMessage="1" prompt="Para cada causa debe existir un control" sqref="E18:E19"/>
    <dataValidation type="list" allowBlank="1" showInputMessage="1" showErrorMessage="1" sqref="P15">
      <formula1>$G$1:$G$3</formula1>
    </dataValidation>
  </dataValidations>
  <printOptions horizontalCentered="1"/>
  <pageMargins left="0.51181102362204722" right="0.51181102362204722" top="0.55118110236220474" bottom="0.55118110236220474" header="0.31496062992125984" footer="0.31496062992125984"/>
  <pageSetup scale="30"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view="pageBreakPreview" topLeftCell="A19" zoomScale="60" zoomScaleNormal="80" zoomScalePageLayoutView="60" workbookViewId="0">
      <selection activeCell="C23" sqref="C23:I23"/>
    </sheetView>
  </sheetViews>
  <sheetFormatPr baseColWidth="10" defaultColWidth="11.42578125" defaultRowHeight="14.25" zeroHeight="1" x14ac:dyDescent="0.25"/>
  <cols>
    <col min="1" max="1" width="2.85546875" style="44" customWidth="1"/>
    <col min="2" max="2" width="29.5703125" style="41" customWidth="1"/>
    <col min="3" max="3" width="12" style="41" customWidth="1"/>
    <col min="4" max="4" width="57.42578125" style="117" customWidth="1"/>
    <col min="5" max="5" width="34.42578125" style="41" customWidth="1"/>
    <col min="6" max="6" width="44.5703125" style="41" customWidth="1"/>
    <col min="7" max="7" width="37.42578125" style="41" customWidth="1"/>
    <col min="8" max="8" width="43.42578125" style="41" customWidth="1"/>
    <col min="9" max="9" width="41.5703125" style="41" customWidth="1"/>
    <col min="10" max="10" width="4.28515625" style="44" customWidth="1"/>
    <col min="11" max="16356" width="11.42578125" style="44"/>
    <col min="16357" max="16384" width="6" style="44" customWidth="1"/>
  </cols>
  <sheetData>
    <row r="1" spans="1:10" hidden="1" x14ac:dyDescent="0.25">
      <c r="B1" s="41" t="s">
        <v>59</v>
      </c>
    </row>
    <row r="2" spans="1:10" hidden="1" x14ac:dyDescent="0.25">
      <c r="B2" s="41" t="s">
        <v>36</v>
      </c>
    </row>
    <row r="3" spans="1:10" hidden="1" x14ac:dyDescent="0.25">
      <c r="B3" s="41" t="s">
        <v>63</v>
      </c>
    </row>
    <row r="4" spans="1:10" s="70" customFormat="1" ht="12.75" x14ac:dyDescent="0.2">
      <c r="B4" s="71"/>
      <c r="D4" s="137"/>
      <c r="H4" s="72"/>
      <c r="I4" s="72"/>
    </row>
    <row r="5" spans="1:10" s="73" customFormat="1" ht="62.25" customHeight="1" x14ac:dyDescent="0.2">
      <c r="A5" s="70"/>
      <c r="B5" s="199"/>
      <c r="C5" s="199"/>
      <c r="D5" s="248" t="s">
        <v>101</v>
      </c>
      <c r="E5" s="249"/>
      <c r="F5" s="249"/>
      <c r="G5" s="249"/>
      <c r="H5" s="249"/>
      <c r="I5" s="250"/>
      <c r="J5" s="70"/>
    </row>
    <row r="6" spans="1:10" s="73" customFormat="1" ht="24" customHeight="1" x14ac:dyDescent="0.2">
      <c r="A6" s="70"/>
      <c r="B6" s="199"/>
      <c r="C6" s="199"/>
      <c r="D6" s="251" t="s">
        <v>100</v>
      </c>
      <c r="E6" s="253"/>
      <c r="F6" s="251" t="s">
        <v>98</v>
      </c>
      <c r="G6" s="252"/>
      <c r="H6" s="252"/>
      <c r="I6" s="253"/>
      <c r="J6" s="70"/>
    </row>
    <row r="7" spans="1:10" s="73" customFormat="1" ht="24" customHeight="1" x14ac:dyDescent="0.2">
      <c r="A7" s="70"/>
      <c r="B7" s="199"/>
      <c r="C7" s="199"/>
      <c r="D7" s="254" t="s">
        <v>99</v>
      </c>
      <c r="E7" s="255"/>
      <c r="F7" s="255"/>
      <c r="G7" s="255"/>
      <c r="H7" s="255"/>
      <c r="I7" s="256"/>
      <c r="J7" s="70"/>
    </row>
    <row r="8" spans="1:10" s="73" customFormat="1" ht="18.75" customHeight="1" x14ac:dyDescent="0.25">
      <c r="A8" s="70"/>
      <c r="B8" s="236"/>
      <c r="C8" s="236"/>
      <c r="D8" s="236"/>
      <c r="E8" s="236"/>
      <c r="F8" s="236"/>
      <c r="G8" s="236"/>
      <c r="H8" s="236"/>
      <c r="I8" s="236"/>
      <c r="J8" s="70"/>
    </row>
    <row r="9" spans="1:10" s="41" customFormat="1" ht="20.25" x14ac:dyDescent="0.2">
      <c r="B9" s="203" t="s">
        <v>78</v>
      </c>
      <c r="C9" s="204"/>
      <c r="D9" s="204"/>
      <c r="E9" s="204"/>
      <c r="F9" s="204"/>
      <c r="G9" s="204"/>
      <c r="H9" s="204"/>
      <c r="I9" s="205"/>
      <c r="J9" s="70"/>
    </row>
    <row r="10" spans="1:10" s="41" customFormat="1" ht="29.25" customHeight="1" x14ac:dyDescent="0.25">
      <c r="B10" s="55" t="s">
        <v>82</v>
      </c>
      <c r="C10" s="206" t="str">
        <f>+'1. RIESGOS SIGNIFICATIVOS'!C12:I12</f>
        <v>PROCESO GESTIÓN AMBIENTAL</v>
      </c>
      <c r="D10" s="207"/>
      <c r="E10" s="207"/>
      <c r="F10" s="207"/>
      <c r="G10" s="207"/>
      <c r="H10" s="207"/>
      <c r="I10" s="208"/>
    </row>
    <row r="11" spans="1:10" s="41" customFormat="1" ht="49.5" customHeight="1" x14ac:dyDescent="0.25">
      <c r="B11" s="63" t="s">
        <v>79</v>
      </c>
      <c r="C11" s="209" t="str">
        <f>+'1. RIESGOS SIGNIFICATIVOS'!C13:I13</f>
        <v>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v>
      </c>
      <c r="D11" s="210"/>
      <c r="E11" s="210"/>
      <c r="F11" s="210"/>
      <c r="G11" s="210"/>
      <c r="H11" s="210"/>
      <c r="I11" s="211"/>
    </row>
    <row r="12" spans="1:10" s="41" customFormat="1" ht="39.75" customHeight="1" x14ac:dyDescent="0.25">
      <c r="B12" s="216" t="str">
        <f>+'1. RIESGOS SIGNIFICATIVOS'!B14:F14</f>
        <v>DEL MAPA DE RIESGOS - VERSIÓN_2021_VF_____01</v>
      </c>
      <c r="C12" s="216"/>
      <c r="D12" s="212"/>
      <c r="E12" s="212" t="s">
        <v>60</v>
      </c>
      <c r="F12" s="213"/>
      <c r="G12" s="213"/>
      <c r="H12" s="213"/>
      <c r="I12" s="257"/>
    </row>
    <row r="13" spans="1:10" s="41" customFormat="1" ht="39.75" customHeight="1" x14ac:dyDescent="0.25">
      <c r="B13" s="246" t="s">
        <v>96</v>
      </c>
      <c r="C13" s="238" t="s">
        <v>43</v>
      </c>
      <c r="D13" s="228" t="s">
        <v>97</v>
      </c>
      <c r="E13" s="197" t="s">
        <v>24</v>
      </c>
      <c r="F13" s="197"/>
      <c r="G13" s="197" t="s">
        <v>26</v>
      </c>
      <c r="H13" s="197"/>
      <c r="I13" s="244" t="s">
        <v>91</v>
      </c>
    </row>
    <row r="14" spans="1:10" s="42" customFormat="1" ht="86.25" customHeight="1" x14ac:dyDescent="0.25">
      <c r="B14" s="247"/>
      <c r="C14" s="239"/>
      <c r="D14" s="228"/>
      <c r="E14" s="130" t="s">
        <v>136</v>
      </c>
      <c r="F14" s="130" t="s">
        <v>137</v>
      </c>
      <c r="G14" s="130" t="s">
        <v>138</v>
      </c>
      <c r="H14" s="130" t="s">
        <v>137</v>
      </c>
      <c r="I14" s="245"/>
    </row>
    <row r="15" spans="1:10" ht="223.15" customHeight="1" x14ac:dyDescent="0.25">
      <c r="B15" s="231" t="str">
        <f>+'1. RIESGOS SIGNIFICATIVOS'!B17</f>
        <v>Sanciones por posible Incumplimiento de la normativa ambiental vigente</v>
      </c>
      <c r="C15" s="231" t="str">
        <f>+'1. RIESGOS SIGNIFICATIVOS'!D17</f>
        <v>Gestion</v>
      </c>
      <c r="D15" s="136" t="s">
        <v>148</v>
      </c>
      <c r="E15" s="88" t="s">
        <v>59</v>
      </c>
      <c r="F15" s="131" t="s">
        <v>114</v>
      </c>
      <c r="G15" s="89" t="s">
        <v>59</v>
      </c>
      <c r="H15" s="131" t="s">
        <v>114</v>
      </c>
      <c r="I15" s="90" t="s">
        <v>115</v>
      </c>
    </row>
    <row r="16" spans="1:10" ht="343.9" customHeight="1" x14ac:dyDescent="0.25">
      <c r="B16" s="233"/>
      <c r="C16" s="233"/>
      <c r="D16" s="136" t="s">
        <v>160</v>
      </c>
      <c r="E16" s="88" t="s">
        <v>59</v>
      </c>
      <c r="F16" s="90" t="s">
        <v>114</v>
      </c>
      <c r="G16" s="89" t="s">
        <v>59</v>
      </c>
      <c r="H16" s="131" t="s">
        <v>114</v>
      </c>
      <c r="I16" s="133" t="s">
        <v>155</v>
      </c>
    </row>
    <row r="17" spans="2:9" ht="343.9" customHeight="1" x14ac:dyDescent="0.25">
      <c r="B17" s="232"/>
      <c r="C17" s="232"/>
      <c r="D17" s="136" t="s">
        <v>150</v>
      </c>
      <c r="E17" s="88" t="s">
        <v>59</v>
      </c>
      <c r="F17" s="131" t="s">
        <v>114</v>
      </c>
      <c r="G17" s="89" t="s">
        <v>59</v>
      </c>
      <c r="H17" s="131" t="s">
        <v>114</v>
      </c>
      <c r="I17" s="90" t="s">
        <v>115</v>
      </c>
    </row>
    <row r="18" spans="2:9" ht="301.14999999999998" customHeight="1" x14ac:dyDescent="0.25">
      <c r="B18" s="231" t="s">
        <v>116</v>
      </c>
      <c r="C18" s="231" t="str">
        <f>+'1. RIESGOS SIGNIFICATIVOS'!D20</f>
        <v>Gestion</v>
      </c>
      <c r="D18" s="136" t="s">
        <v>146</v>
      </c>
      <c r="E18" s="88" t="s">
        <v>59</v>
      </c>
      <c r="F18" s="90" t="s">
        <v>114</v>
      </c>
      <c r="G18" s="89" t="s">
        <v>59</v>
      </c>
      <c r="H18" s="131" t="s">
        <v>114</v>
      </c>
      <c r="I18" s="133" t="s">
        <v>156</v>
      </c>
    </row>
    <row r="19" spans="2:9" ht="386.45" customHeight="1" x14ac:dyDescent="0.25">
      <c r="B19" s="232"/>
      <c r="C19" s="232"/>
      <c r="D19" s="136" t="s">
        <v>127</v>
      </c>
      <c r="E19" s="88" t="s">
        <v>59</v>
      </c>
      <c r="F19" s="90" t="s">
        <v>114</v>
      </c>
      <c r="G19" s="89" t="s">
        <v>63</v>
      </c>
      <c r="H19" s="132" t="s">
        <v>144</v>
      </c>
      <c r="I19" s="133" t="s">
        <v>162</v>
      </c>
    </row>
    <row r="20" spans="2:9" ht="102" hidden="1" customHeight="1" x14ac:dyDescent="0.25">
      <c r="B20" s="102"/>
      <c r="C20" s="104"/>
      <c r="D20" s="125"/>
      <c r="E20" s="78"/>
      <c r="F20" s="51"/>
      <c r="G20" s="81"/>
      <c r="H20" s="83"/>
      <c r="I20" s="85"/>
    </row>
    <row r="21" spans="2:9" ht="102" hidden="1" customHeight="1" x14ac:dyDescent="0.25">
      <c r="B21" s="102"/>
      <c r="C21" s="104"/>
      <c r="D21" s="125"/>
      <c r="E21" s="78"/>
      <c r="F21" s="51"/>
      <c r="G21" s="81"/>
      <c r="H21" s="83"/>
      <c r="I21" s="85"/>
    </row>
    <row r="22" spans="2:9" ht="102" hidden="1" customHeight="1" x14ac:dyDescent="0.25">
      <c r="B22" s="102"/>
      <c r="C22" s="104"/>
      <c r="D22" s="125"/>
      <c r="E22" s="79"/>
      <c r="F22" s="80"/>
      <c r="G22" s="82"/>
      <c r="H22" s="84"/>
      <c r="I22" s="86"/>
    </row>
    <row r="23" spans="2:9" s="41" customFormat="1" ht="131.44999999999999" customHeight="1" x14ac:dyDescent="0.25">
      <c r="B23" s="92" t="s">
        <v>69</v>
      </c>
      <c r="C23" s="241" t="s">
        <v>163</v>
      </c>
      <c r="D23" s="242"/>
      <c r="E23" s="242"/>
      <c r="F23" s="242"/>
      <c r="G23" s="242"/>
      <c r="H23" s="242"/>
      <c r="I23" s="243"/>
    </row>
    <row r="24" spans="2:9" x14ac:dyDescent="0.25"/>
    <row r="25" spans="2:9" ht="37.5" customHeight="1" x14ac:dyDescent="0.25">
      <c r="B25" s="62" t="s">
        <v>92</v>
      </c>
      <c r="C25" s="190" t="s">
        <v>139</v>
      </c>
      <c r="D25" s="191"/>
      <c r="E25" s="191"/>
      <c r="F25" s="191"/>
      <c r="G25" s="192"/>
      <c r="H25" s="64" t="s">
        <v>93</v>
      </c>
      <c r="I25" s="65" t="s">
        <v>139</v>
      </c>
    </row>
    <row r="26" spans="2:9" ht="37.5" customHeight="1" x14ac:dyDescent="0.25">
      <c r="B26" s="56" t="s">
        <v>67</v>
      </c>
      <c r="C26" s="240" t="s">
        <v>88</v>
      </c>
      <c r="D26" s="240"/>
      <c r="E26" s="237" t="s">
        <v>121</v>
      </c>
      <c r="F26" s="237"/>
      <c r="G26" s="64" t="s">
        <v>87</v>
      </c>
      <c r="H26" s="237" t="s">
        <v>122</v>
      </c>
      <c r="I26" s="237"/>
    </row>
    <row r="27" spans="2:9" x14ac:dyDescent="0.25"/>
    <row r="28" spans="2:9" x14ac:dyDescent="0.25"/>
    <row r="29" spans="2:9" x14ac:dyDescent="0.25"/>
    <row r="30" spans="2:9" x14ac:dyDescent="0.25"/>
    <row r="31" spans="2:9" x14ac:dyDescent="0.25"/>
    <row r="32" spans="2:9" x14ac:dyDescent="0.25"/>
    <row r="33" x14ac:dyDescent="0.25"/>
    <row r="34" x14ac:dyDescent="0.25"/>
  </sheetData>
  <mergeCells count="26">
    <mergeCell ref="B9:I9"/>
    <mergeCell ref="C10:I10"/>
    <mergeCell ref="C11:I11"/>
    <mergeCell ref="B12:D12"/>
    <mergeCell ref="E12:I12"/>
    <mergeCell ref="B5:C7"/>
    <mergeCell ref="B8:I8"/>
    <mergeCell ref="D5:I5"/>
    <mergeCell ref="F6:I6"/>
    <mergeCell ref="D6:E6"/>
    <mergeCell ref="D7:I7"/>
    <mergeCell ref="B18:B19"/>
    <mergeCell ref="C18:C19"/>
    <mergeCell ref="H26:I26"/>
    <mergeCell ref="C13:C14"/>
    <mergeCell ref="D13:D14"/>
    <mergeCell ref="C25:G25"/>
    <mergeCell ref="C26:D26"/>
    <mergeCell ref="E26:F26"/>
    <mergeCell ref="C23:I23"/>
    <mergeCell ref="I13:I14"/>
    <mergeCell ref="E13:F13"/>
    <mergeCell ref="G13:H13"/>
    <mergeCell ref="B13:B14"/>
    <mergeCell ref="B15:B17"/>
    <mergeCell ref="C15:C17"/>
  </mergeCells>
  <dataValidations count="3">
    <dataValidation type="list" allowBlank="1" showInputMessage="1" showErrorMessage="1" sqref="E15:E22 G15:G22">
      <formula1>$B$1:$B$3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8"/>
    <dataValidation allowBlank="1" showInputMessage="1" showErrorMessage="1" prompt="Para cada causa debe existir un control" sqref="D18:D19"/>
  </dataValidations>
  <printOptions horizontalCentered="1"/>
  <pageMargins left="0.51181102362204722" right="0.51181102362204722" top="0.55118110236220474" bottom="0.55118110236220474" header="0.31496062992125984" footer="0.31496062992125984"/>
  <pageSetup scale="41"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view="pageBreakPreview" topLeftCell="A12" zoomScale="60" zoomScaleNormal="60" zoomScalePageLayoutView="60" workbookViewId="0">
      <selection activeCell="C17" sqref="C17:I17"/>
    </sheetView>
  </sheetViews>
  <sheetFormatPr baseColWidth="10" defaultRowHeight="15" x14ac:dyDescent="0.25"/>
  <cols>
    <col min="1" max="1" width="3.140625" customWidth="1"/>
    <col min="2" max="2" width="35.5703125" style="41" customWidth="1"/>
    <col min="3" max="3" width="30.42578125" style="41" customWidth="1"/>
    <col min="4" max="4" width="56.7109375" style="41" customWidth="1"/>
    <col min="5" max="8" width="44.42578125" style="41" customWidth="1"/>
    <col min="9" max="9" width="49" style="41" customWidth="1"/>
    <col min="10" max="10" width="3.140625" customWidth="1"/>
  </cols>
  <sheetData>
    <row r="1" spans="1:13" s="70" customFormat="1" ht="12.75" x14ac:dyDescent="0.2">
      <c r="B1" s="71"/>
      <c r="H1" s="72"/>
      <c r="I1" s="72"/>
    </row>
    <row r="2" spans="1:13" s="73" customFormat="1" ht="62.25" customHeight="1" x14ac:dyDescent="0.2">
      <c r="A2" s="70"/>
      <c r="B2" s="199"/>
      <c r="C2" s="200" t="s">
        <v>101</v>
      </c>
      <c r="D2" s="200"/>
      <c r="E2" s="200"/>
      <c r="F2" s="200"/>
      <c r="G2" s="200"/>
      <c r="H2" s="200"/>
      <c r="I2" s="200"/>
      <c r="J2" s="70"/>
      <c r="K2" s="70"/>
      <c r="L2" s="70"/>
      <c r="M2" s="70"/>
    </row>
    <row r="3" spans="1:13" s="73" customFormat="1" ht="24" customHeight="1" x14ac:dyDescent="0.2">
      <c r="A3" s="70"/>
      <c r="B3" s="199"/>
      <c r="C3" s="201" t="s">
        <v>100</v>
      </c>
      <c r="D3" s="201"/>
      <c r="E3" s="201"/>
      <c r="F3" s="201"/>
      <c r="G3" s="201" t="s">
        <v>98</v>
      </c>
      <c r="H3" s="201"/>
      <c r="I3" s="201"/>
      <c r="J3" s="70"/>
      <c r="K3" s="70"/>
      <c r="L3" s="70"/>
      <c r="M3" s="70"/>
    </row>
    <row r="4" spans="1:13" s="73" customFormat="1" ht="24" customHeight="1" x14ac:dyDescent="0.2">
      <c r="A4" s="70"/>
      <c r="B4" s="199"/>
      <c r="C4" s="202" t="s">
        <v>99</v>
      </c>
      <c r="D4" s="202"/>
      <c r="E4" s="202"/>
      <c r="F4" s="202"/>
      <c r="G4" s="202"/>
      <c r="H4" s="202"/>
      <c r="I4" s="202"/>
      <c r="J4" s="70"/>
      <c r="K4" s="70"/>
      <c r="L4" s="70"/>
      <c r="M4" s="70"/>
    </row>
    <row r="5" spans="1:13" s="73" customFormat="1" ht="18.75" customHeight="1" x14ac:dyDescent="0.25">
      <c r="A5" s="70"/>
      <c r="B5" s="198"/>
      <c r="C5" s="198"/>
      <c r="D5" s="198"/>
      <c r="E5" s="198"/>
      <c r="F5" s="198"/>
      <c r="G5" s="198"/>
      <c r="H5" s="198"/>
      <c r="I5" s="198"/>
      <c r="J5" s="70"/>
      <c r="K5" s="70"/>
      <c r="L5" s="70"/>
      <c r="M5" s="70"/>
    </row>
    <row r="6" spans="1:13" ht="20.25" x14ac:dyDescent="0.25">
      <c r="B6" s="203" t="s">
        <v>95</v>
      </c>
      <c r="C6" s="204"/>
      <c r="D6" s="204"/>
      <c r="E6" s="204"/>
      <c r="F6" s="204"/>
      <c r="G6" s="204"/>
      <c r="H6" s="204"/>
      <c r="I6" s="205"/>
    </row>
    <row r="7" spans="1:13" s="41" customFormat="1" ht="27.75" customHeight="1" x14ac:dyDescent="0.25">
      <c r="B7" s="63" t="s">
        <v>82</v>
      </c>
      <c r="C7" s="206" t="str">
        <f>+'1. RIESGOS SIGNIFICATIVOS'!C12:I12</f>
        <v>PROCESO GESTIÓN AMBIENTAL</v>
      </c>
      <c r="D7" s="207"/>
      <c r="E7" s="207"/>
      <c r="F7" s="207"/>
      <c r="G7" s="207"/>
      <c r="H7" s="207"/>
      <c r="I7" s="208"/>
    </row>
    <row r="8" spans="1:13" s="41" customFormat="1" ht="49.5" customHeight="1" x14ac:dyDescent="0.25">
      <c r="B8" s="63" t="s">
        <v>79</v>
      </c>
      <c r="C8" s="209" t="s">
        <v>105</v>
      </c>
      <c r="D8" s="210"/>
      <c r="E8" s="210"/>
      <c r="F8" s="210"/>
      <c r="G8" s="210"/>
      <c r="H8" s="210"/>
      <c r="I8" s="211"/>
    </row>
    <row r="9" spans="1:13" s="41" customFormat="1" ht="28.5" customHeight="1" x14ac:dyDescent="0.25">
      <c r="B9" s="59" t="s">
        <v>92</v>
      </c>
      <c r="C9" s="190" t="str">
        <f>+'1. RIESGOS SIGNIFICATIVOS'!C26:G26</f>
        <v>N/A</v>
      </c>
      <c r="D9" s="191"/>
      <c r="E9" s="191"/>
      <c r="F9" s="191"/>
      <c r="G9" s="192"/>
      <c r="H9" s="57" t="s">
        <v>93</v>
      </c>
      <c r="I9" s="60" t="str">
        <f>+'1. RIESGOS SIGNIFICATIVOS'!I26</f>
        <v>N/A</v>
      </c>
    </row>
    <row r="10" spans="1:13" ht="47.25" customHeight="1" x14ac:dyDescent="0.25">
      <c r="B10" s="212" t="str">
        <f>+'1. RIESGOS SIGNIFICATIVOS'!B14:F14</f>
        <v>DEL MAPA DE RIESGOS - VERSIÓN_2021_VF_____01</v>
      </c>
      <c r="C10" s="213"/>
      <c r="D10" s="257"/>
      <c r="E10" s="212" t="s">
        <v>94</v>
      </c>
      <c r="F10" s="213"/>
      <c r="G10" s="213"/>
      <c r="H10" s="213"/>
      <c r="I10" s="257"/>
    </row>
    <row r="11" spans="1:13" ht="78" customHeight="1" x14ac:dyDescent="0.25">
      <c r="B11" s="66" t="s">
        <v>96</v>
      </c>
      <c r="C11" s="67" t="s">
        <v>43</v>
      </c>
      <c r="D11" s="68" t="s">
        <v>97</v>
      </c>
      <c r="E11" s="87" t="s">
        <v>102</v>
      </c>
      <c r="F11" s="61" t="s">
        <v>84</v>
      </c>
      <c r="G11" s="87" t="s">
        <v>103</v>
      </c>
      <c r="H11" s="61" t="s">
        <v>85</v>
      </c>
      <c r="I11" s="61" t="s">
        <v>86</v>
      </c>
    </row>
    <row r="12" spans="1:13" ht="211.9" customHeight="1" x14ac:dyDescent="0.25">
      <c r="B12" s="180" t="s">
        <v>110</v>
      </c>
      <c r="C12" s="180" t="s">
        <v>74</v>
      </c>
      <c r="D12" s="136" t="s">
        <v>148</v>
      </c>
      <c r="E12" s="52" t="s">
        <v>141</v>
      </c>
      <c r="F12" s="52" t="s">
        <v>142</v>
      </c>
      <c r="G12" s="46"/>
      <c r="H12" s="45"/>
      <c r="I12" s="98" t="s">
        <v>143</v>
      </c>
    </row>
    <row r="13" spans="1:13" ht="208.15" customHeight="1" x14ac:dyDescent="0.25">
      <c r="B13" s="181"/>
      <c r="C13" s="181"/>
      <c r="D13" s="136" t="s">
        <v>160</v>
      </c>
      <c r="E13" s="52" t="s">
        <v>142</v>
      </c>
      <c r="F13" s="52" t="s">
        <v>142</v>
      </c>
      <c r="G13" s="48"/>
      <c r="H13" s="47"/>
      <c r="I13" s="98" t="s">
        <v>157</v>
      </c>
    </row>
    <row r="14" spans="1:13" ht="208.15" customHeight="1" x14ac:dyDescent="0.25">
      <c r="B14" s="182"/>
      <c r="C14" s="182"/>
      <c r="D14" s="136" t="s">
        <v>150</v>
      </c>
      <c r="E14" s="52" t="s">
        <v>142</v>
      </c>
      <c r="F14" s="52" t="s">
        <v>142</v>
      </c>
      <c r="G14" s="48"/>
      <c r="H14" s="47"/>
      <c r="I14" s="98" t="s">
        <v>157</v>
      </c>
    </row>
    <row r="15" spans="1:13" ht="180" customHeight="1" x14ac:dyDescent="0.25">
      <c r="B15" s="180" t="s">
        <v>116</v>
      </c>
      <c r="C15" s="180" t="s">
        <v>74</v>
      </c>
      <c r="D15" s="136" t="s">
        <v>146</v>
      </c>
      <c r="E15" s="52" t="s">
        <v>141</v>
      </c>
      <c r="F15" s="52" t="s">
        <v>142</v>
      </c>
      <c r="G15" s="48"/>
      <c r="H15" s="47"/>
      <c r="I15" s="98" t="s">
        <v>143</v>
      </c>
    </row>
    <row r="16" spans="1:13" ht="267" customHeight="1" x14ac:dyDescent="0.25">
      <c r="B16" s="182"/>
      <c r="C16" s="182"/>
      <c r="D16" s="136" t="s">
        <v>127</v>
      </c>
      <c r="E16" s="52" t="s">
        <v>142</v>
      </c>
      <c r="F16" s="52" t="s">
        <v>158</v>
      </c>
      <c r="G16" s="48"/>
      <c r="H16" s="47"/>
      <c r="I16" s="98" t="s">
        <v>143</v>
      </c>
    </row>
    <row r="17" spans="2:9" s="41" customFormat="1" ht="126.75" customHeight="1" x14ac:dyDescent="0.25">
      <c r="B17" s="56" t="s">
        <v>69</v>
      </c>
      <c r="C17" s="258" t="s">
        <v>159</v>
      </c>
      <c r="D17" s="259"/>
      <c r="E17" s="259"/>
      <c r="F17" s="259"/>
      <c r="G17" s="259"/>
      <c r="H17" s="259"/>
      <c r="I17" s="260"/>
    </row>
    <row r="19" spans="2:9" s="44" customFormat="1" ht="37.5" customHeight="1" x14ac:dyDescent="0.25">
      <c r="B19" s="62" t="s">
        <v>92</v>
      </c>
      <c r="C19" s="190"/>
      <c r="D19" s="191"/>
      <c r="E19" s="191"/>
      <c r="F19" s="191"/>
      <c r="G19" s="192"/>
      <c r="H19" s="64" t="s">
        <v>93</v>
      </c>
      <c r="I19" s="65"/>
    </row>
    <row r="20" spans="2:9" s="44" customFormat="1" ht="37.5" customHeight="1" x14ac:dyDescent="0.25">
      <c r="B20" s="56" t="s">
        <v>67</v>
      </c>
      <c r="C20" s="240" t="s">
        <v>88</v>
      </c>
      <c r="D20" s="240"/>
      <c r="E20" s="237" t="s">
        <v>121</v>
      </c>
      <c r="F20" s="237"/>
      <c r="G20" s="129" t="s">
        <v>87</v>
      </c>
      <c r="H20" s="237" t="s">
        <v>122</v>
      </c>
      <c r="I20" s="237"/>
    </row>
  </sheetData>
  <mergeCells count="21">
    <mergeCell ref="B2:B4"/>
    <mergeCell ref="C17:I17"/>
    <mergeCell ref="G3:I3"/>
    <mergeCell ref="B5:I5"/>
    <mergeCell ref="C7:I7"/>
    <mergeCell ref="C8:I8"/>
    <mergeCell ref="C9:G9"/>
    <mergeCell ref="B6:I6"/>
    <mergeCell ref="B10:D10"/>
    <mergeCell ref="E10:I10"/>
    <mergeCell ref="B15:B16"/>
    <mergeCell ref="B12:B14"/>
    <mergeCell ref="C12:C14"/>
    <mergeCell ref="C19:G19"/>
    <mergeCell ref="C20:D20"/>
    <mergeCell ref="E20:F20"/>
    <mergeCell ref="H20:I20"/>
    <mergeCell ref="C2:I2"/>
    <mergeCell ref="C3:F3"/>
    <mergeCell ref="C4:I4"/>
    <mergeCell ref="C15:C16"/>
  </mergeCells>
  <dataValidations count="4">
    <dataValidation allowBlank="1" showInputMessage="1" showErrorMessage="1" prompt="La descripción del riesgo se puede realizar a través de estas preguntas:_x000a_¿Qué puede suceder?_x000a_¿Cómo puede suceder?_x000a_¿Qué consecuencias tendría su materialización?" sqref="C12 C15"/>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2 B15"/>
    <dataValidation type="list" allowBlank="1" showInputMessage="1" showErrorMessage="1" sqref="G12:G16">
      <formula1>$A$1:$A$7</formula1>
    </dataValidation>
    <dataValidation allowBlank="1" showInputMessage="1" showErrorMessage="1" prompt="Para cada causa debe existir un control" sqref="D15:D16"/>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J72"/>
  <sheetViews>
    <sheetView showGridLines="0" topLeftCell="R10" zoomScale="80" zoomScaleNormal="80" zoomScaleSheetLayoutView="40" zoomScalePageLayoutView="50" workbookViewId="0">
      <selection activeCell="U13" sqref="U13"/>
    </sheetView>
  </sheetViews>
  <sheetFormatPr baseColWidth="10" defaultColWidth="11.42578125" defaultRowHeight="11.25" x14ac:dyDescent="0.25"/>
  <cols>
    <col min="1" max="1" width="4.28515625" style="261" customWidth="1"/>
    <col min="2" max="2" width="20.7109375" style="261" customWidth="1"/>
    <col min="3" max="3" width="7.7109375" style="261" customWidth="1"/>
    <col min="4" max="4" width="32.42578125" style="261" customWidth="1"/>
    <col min="5" max="5" width="38.7109375" style="261" customWidth="1"/>
    <col min="6" max="10" width="12.28515625" style="261" customWidth="1"/>
    <col min="11" max="12" width="26.7109375" style="261" customWidth="1"/>
    <col min="13" max="13" width="26.7109375" style="261" hidden="1" customWidth="1"/>
    <col min="14" max="14" width="17.42578125" style="261" customWidth="1" collapsed="1"/>
    <col min="15" max="15" width="12.28515625" style="261" customWidth="1"/>
    <col min="16" max="16" width="22.5703125" style="261" hidden="1" customWidth="1"/>
    <col min="17" max="18" width="15.42578125" style="261" customWidth="1"/>
    <col min="19" max="19" width="35.42578125" style="261" customWidth="1" collapsed="1"/>
    <col min="20" max="20" width="29.7109375" style="261" customWidth="1"/>
    <col min="21" max="21" width="34.42578125" style="261" customWidth="1"/>
    <col min="22" max="22" width="23.28515625" style="261" hidden="1" customWidth="1"/>
    <col min="23" max="23" width="34.5703125" style="261" customWidth="1"/>
    <col min="24" max="24" width="23.28515625" style="261" hidden="1" customWidth="1"/>
    <col min="25" max="25" width="39.7109375" style="261" customWidth="1"/>
    <col min="26" max="26" width="23.28515625" style="261" hidden="1" customWidth="1"/>
    <col min="27" max="27" width="39.7109375" style="261" customWidth="1"/>
    <col min="28" max="28" width="23.28515625" style="261" hidden="1" customWidth="1"/>
    <col min="29" max="29" width="36.28515625" style="261" customWidth="1"/>
    <col min="30" max="30" width="23.28515625" style="261" hidden="1" customWidth="1"/>
    <col min="31" max="31" width="39.7109375" style="261" customWidth="1"/>
    <col min="32" max="32" width="20" style="261" hidden="1" customWidth="1"/>
    <col min="33" max="33" width="34.5703125" style="261" customWidth="1"/>
    <col min="34" max="34" width="20" style="261" hidden="1" customWidth="1"/>
    <col min="35" max="35" width="14.5703125" style="261" customWidth="1"/>
    <col min="36" max="36" width="20" style="261" customWidth="1"/>
    <col min="37" max="37" width="23" style="261" customWidth="1"/>
    <col min="38" max="38" width="22.42578125" style="261" customWidth="1"/>
    <col min="39" max="39" width="17.28515625" style="261" hidden="1" customWidth="1"/>
    <col min="40" max="41" width="17.28515625" style="261" customWidth="1"/>
    <col min="42" max="42" width="12.28515625" style="261" customWidth="1"/>
    <col min="43" max="43" width="14.5703125" style="261" customWidth="1"/>
    <col min="44" max="45" width="23.28515625" style="261" customWidth="1"/>
    <col min="46" max="46" width="17.28515625" style="261" hidden="1" customWidth="1"/>
    <col min="47" max="48" width="12" style="261" customWidth="1"/>
    <col min="49" max="50" width="17.28515625" style="261" customWidth="1"/>
    <col min="51" max="51" width="19.7109375" style="261" hidden="1" customWidth="1"/>
    <col min="52" max="53" width="19.7109375" style="261" customWidth="1"/>
    <col min="54" max="54" width="27.28515625" style="261" customWidth="1"/>
    <col min="55" max="56" width="20.42578125" style="261" customWidth="1"/>
    <col min="57" max="59" width="27.28515625" style="261" customWidth="1"/>
    <col min="60" max="60" width="22.7109375" style="261" customWidth="1"/>
    <col min="61" max="61" width="21.5703125" style="261" customWidth="1"/>
    <col min="62" max="62" width="15.28515625" style="261" customWidth="1"/>
    <col min="63" max="16384" width="11.42578125" style="261"/>
  </cols>
  <sheetData>
    <row r="1" spans="2:62" ht="12" thickBot="1" x14ac:dyDescent="0.3">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row>
    <row r="2" spans="2:62" ht="41.25" customHeight="1" x14ac:dyDescent="0.25">
      <c r="B2" s="263" t="s">
        <v>165</v>
      </c>
      <c r="C2" s="264"/>
      <c r="D2" s="264"/>
      <c r="E2" s="264"/>
      <c r="F2" s="264"/>
      <c r="G2" s="264"/>
      <c r="H2" s="264"/>
      <c r="I2" s="264"/>
      <c r="J2" s="264"/>
      <c r="K2" s="264"/>
      <c r="L2" s="264"/>
      <c r="M2" s="264"/>
      <c r="N2" s="264"/>
      <c r="O2" s="264"/>
      <c r="P2" s="264"/>
      <c r="Q2" s="264"/>
      <c r="R2" s="264"/>
      <c r="S2" s="264"/>
      <c r="T2" s="265"/>
      <c r="U2" s="266" t="str">
        <f>B2</f>
        <v>OBJETIVO DEL PROCESO</v>
      </c>
      <c r="V2" s="267"/>
      <c r="W2" s="267"/>
      <c r="X2" s="267"/>
      <c r="Y2" s="267"/>
      <c r="Z2" s="267"/>
      <c r="AA2" s="267"/>
      <c r="AB2" s="267"/>
      <c r="AC2" s="267"/>
      <c r="AD2" s="267"/>
      <c r="AE2" s="267"/>
      <c r="AF2" s="267"/>
      <c r="AG2" s="267"/>
      <c r="AH2" s="267"/>
      <c r="AI2" s="267"/>
      <c r="AJ2" s="267"/>
      <c r="AK2" s="267"/>
      <c r="AL2" s="267"/>
      <c r="AM2" s="267"/>
      <c r="AN2" s="267"/>
      <c r="AO2" s="267"/>
      <c r="AP2" s="267"/>
      <c r="AQ2" s="268"/>
      <c r="AR2" s="266" t="str">
        <f>B2</f>
        <v>OBJETIVO DEL PROCESO</v>
      </c>
      <c r="AS2" s="267"/>
      <c r="AT2" s="267"/>
      <c r="AU2" s="267"/>
      <c r="AV2" s="267"/>
      <c r="AW2" s="267"/>
      <c r="AX2" s="267"/>
      <c r="AY2" s="267"/>
      <c r="AZ2" s="267"/>
      <c r="BA2" s="267"/>
      <c r="BB2" s="267"/>
      <c r="BC2" s="267"/>
      <c r="BD2" s="267"/>
      <c r="BE2" s="267"/>
      <c r="BF2" s="267"/>
      <c r="BG2" s="267"/>
      <c r="BH2" s="267"/>
      <c r="BI2" s="267"/>
      <c r="BJ2" s="268"/>
    </row>
    <row r="3" spans="2:62" ht="18.75" customHeight="1" x14ac:dyDescent="0.25">
      <c r="B3" s="269" t="s">
        <v>105</v>
      </c>
      <c r="C3" s="270"/>
      <c r="D3" s="270"/>
      <c r="E3" s="270"/>
      <c r="F3" s="270"/>
      <c r="G3" s="270"/>
      <c r="H3" s="270"/>
      <c r="I3" s="270"/>
      <c r="J3" s="270"/>
      <c r="K3" s="270"/>
      <c r="L3" s="270"/>
      <c r="M3" s="270"/>
      <c r="N3" s="270"/>
      <c r="O3" s="270"/>
      <c r="P3" s="270"/>
      <c r="Q3" s="270"/>
      <c r="R3" s="270"/>
      <c r="S3" s="270"/>
      <c r="T3" s="271"/>
      <c r="U3" s="272" t="s">
        <v>105</v>
      </c>
      <c r="V3" s="273"/>
      <c r="W3" s="273"/>
      <c r="X3" s="273"/>
      <c r="Y3" s="273"/>
      <c r="Z3" s="273"/>
      <c r="AA3" s="273"/>
      <c r="AB3" s="273"/>
      <c r="AC3" s="273"/>
      <c r="AD3" s="273"/>
      <c r="AE3" s="273"/>
      <c r="AF3" s="273"/>
      <c r="AG3" s="273"/>
      <c r="AH3" s="273"/>
      <c r="AI3" s="273"/>
      <c r="AJ3" s="273"/>
      <c r="AK3" s="273"/>
      <c r="AL3" s="273"/>
      <c r="AM3" s="273"/>
      <c r="AN3" s="273"/>
      <c r="AO3" s="273"/>
      <c r="AP3" s="273"/>
      <c r="AQ3" s="274"/>
      <c r="AR3" s="275" t="str">
        <f>B3</f>
        <v>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v>
      </c>
      <c r="AS3" s="273"/>
      <c r="AT3" s="273"/>
      <c r="AU3" s="273"/>
      <c r="AV3" s="273"/>
      <c r="AW3" s="273"/>
      <c r="AX3" s="273"/>
      <c r="AY3" s="273"/>
      <c r="AZ3" s="273"/>
      <c r="BA3" s="273"/>
      <c r="BB3" s="273"/>
      <c r="BC3" s="273"/>
      <c r="BD3" s="273"/>
      <c r="BE3" s="273"/>
      <c r="BF3" s="273"/>
      <c r="BG3" s="273"/>
      <c r="BH3" s="273"/>
      <c r="BI3" s="273"/>
      <c r="BJ3" s="274"/>
    </row>
    <row r="4" spans="2:62" ht="18.75" customHeight="1" thickBot="1" x14ac:dyDescent="0.3">
      <c r="B4" s="276"/>
      <c r="C4" s="277"/>
      <c r="D4" s="277"/>
      <c r="E4" s="277"/>
      <c r="F4" s="277"/>
      <c r="G4" s="277"/>
      <c r="H4" s="277"/>
      <c r="I4" s="277"/>
      <c r="J4" s="277"/>
      <c r="K4" s="277"/>
      <c r="L4" s="277"/>
      <c r="M4" s="277"/>
      <c r="N4" s="277"/>
      <c r="O4" s="277"/>
      <c r="P4" s="277"/>
      <c r="Q4" s="277"/>
      <c r="R4" s="277"/>
      <c r="S4" s="277"/>
      <c r="T4" s="278"/>
      <c r="U4" s="279"/>
      <c r="V4" s="280"/>
      <c r="W4" s="280"/>
      <c r="X4" s="280"/>
      <c r="Y4" s="280"/>
      <c r="Z4" s="280"/>
      <c r="AA4" s="280"/>
      <c r="AB4" s="280"/>
      <c r="AC4" s="280"/>
      <c r="AD4" s="280"/>
      <c r="AE4" s="280"/>
      <c r="AF4" s="280"/>
      <c r="AG4" s="280"/>
      <c r="AH4" s="280"/>
      <c r="AI4" s="280"/>
      <c r="AJ4" s="280"/>
      <c r="AK4" s="280"/>
      <c r="AL4" s="280"/>
      <c r="AM4" s="280"/>
      <c r="AN4" s="280"/>
      <c r="AO4" s="280"/>
      <c r="AP4" s="280"/>
      <c r="AQ4" s="281"/>
      <c r="AR4" s="279"/>
      <c r="AS4" s="280"/>
      <c r="AT4" s="280"/>
      <c r="AU4" s="280"/>
      <c r="AV4" s="280"/>
      <c r="AW4" s="280"/>
      <c r="AX4" s="280"/>
      <c r="AY4" s="280"/>
      <c r="AZ4" s="280"/>
      <c r="BA4" s="280"/>
      <c r="BB4" s="280"/>
      <c r="BC4" s="280"/>
      <c r="BD4" s="280"/>
      <c r="BE4" s="280"/>
      <c r="BF4" s="280"/>
      <c r="BG4" s="280"/>
      <c r="BH4" s="280"/>
      <c r="BI4" s="280"/>
      <c r="BJ4" s="281"/>
    </row>
    <row r="5" spans="2:62" x14ac:dyDescent="0.25">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62"/>
      <c r="BG5" s="262"/>
      <c r="BH5" s="262"/>
      <c r="BI5" s="262"/>
      <c r="BJ5" s="262"/>
    </row>
    <row r="7" spans="2:62" s="282" customFormat="1" x14ac:dyDescent="0.25">
      <c r="M7" s="283"/>
      <c r="P7" s="284"/>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row>
    <row r="8" spans="2:62" s="282" customFormat="1" ht="25.5" customHeight="1" x14ac:dyDescent="0.25">
      <c r="B8" s="286" t="s">
        <v>166</v>
      </c>
      <c r="C8" s="286" t="s">
        <v>167</v>
      </c>
      <c r="D8" s="286" t="s">
        <v>168</v>
      </c>
      <c r="E8" s="286" t="s">
        <v>169</v>
      </c>
      <c r="F8" s="286" t="s">
        <v>170</v>
      </c>
      <c r="G8" s="286" t="s">
        <v>171</v>
      </c>
      <c r="H8" s="286" t="s">
        <v>172</v>
      </c>
      <c r="I8" s="286" t="s">
        <v>173</v>
      </c>
      <c r="J8" s="286" t="s">
        <v>174</v>
      </c>
      <c r="K8" s="286" t="s">
        <v>175</v>
      </c>
      <c r="L8" s="286" t="s">
        <v>176</v>
      </c>
      <c r="M8" s="287"/>
      <c r="N8" s="286" t="s">
        <v>177</v>
      </c>
      <c r="O8" s="286"/>
      <c r="P8" s="287"/>
      <c r="Q8" s="288" t="s">
        <v>178</v>
      </c>
      <c r="R8" s="286" t="s">
        <v>179</v>
      </c>
      <c r="S8" s="286" t="s">
        <v>180</v>
      </c>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9" t="s">
        <v>181</v>
      </c>
      <c r="AX8" s="290"/>
      <c r="AY8" s="290"/>
      <c r="AZ8" s="291"/>
      <c r="BA8" s="292" t="s">
        <v>182</v>
      </c>
      <c r="BB8" s="286" t="s">
        <v>183</v>
      </c>
      <c r="BC8" s="286"/>
      <c r="BD8" s="286"/>
      <c r="BE8" s="286"/>
      <c r="BF8" s="286"/>
      <c r="BG8" s="286" t="s">
        <v>184</v>
      </c>
      <c r="BH8" s="286"/>
      <c r="BI8" s="286"/>
      <c r="BJ8" s="286"/>
    </row>
    <row r="9" spans="2:62" s="282" customFormat="1" ht="33.75" customHeight="1" x14ac:dyDescent="0.25">
      <c r="B9" s="286"/>
      <c r="C9" s="286"/>
      <c r="D9" s="286"/>
      <c r="E9" s="286"/>
      <c r="F9" s="286"/>
      <c r="G9" s="286"/>
      <c r="H9" s="286"/>
      <c r="I9" s="286"/>
      <c r="J9" s="286"/>
      <c r="K9" s="286"/>
      <c r="L9" s="286"/>
      <c r="M9" s="287"/>
      <c r="N9" s="286" t="s">
        <v>185</v>
      </c>
      <c r="O9" s="286" t="s">
        <v>186</v>
      </c>
      <c r="P9" s="287"/>
      <c r="Q9" s="292" t="s">
        <v>187</v>
      </c>
      <c r="R9" s="286"/>
      <c r="S9" s="286" t="s">
        <v>188</v>
      </c>
      <c r="T9" s="286"/>
      <c r="U9" s="286" t="s">
        <v>189</v>
      </c>
      <c r="V9" s="293"/>
      <c r="W9" s="286" t="s">
        <v>190</v>
      </c>
      <c r="X9" s="293"/>
      <c r="Y9" s="286" t="s">
        <v>191</v>
      </c>
      <c r="Z9" s="293"/>
      <c r="AA9" s="286" t="s">
        <v>192</v>
      </c>
      <c r="AB9" s="293"/>
      <c r="AC9" s="286" t="s">
        <v>193</v>
      </c>
      <c r="AD9" s="293"/>
      <c r="AE9" s="286" t="s">
        <v>194</v>
      </c>
      <c r="AF9" s="293"/>
      <c r="AG9" s="286" t="s">
        <v>195</v>
      </c>
      <c r="AH9" s="293"/>
      <c r="AI9" s="286" t="s">
        <v>196</v>
      </c>
      <c r="AJ9" s="286" t="s">
        <v>197</v>
      </c>
      <c r="AK9" s="286" t="s">
        <v>198</v>
      </c>
      <c r="AL9" s="286"/>
      <c r="AM9" s="294"/>
      <c r="AN9" s="286" t="s">
        <v>199</v>
      </c>
      <c r="AO9" s="286"/>
      <c r="AP9" s="286" t="s">
        <v>200</v>
      </c>
      <c r="AQ9" s="286"/>
      <c r="AR9" s="286" t="s">
        <v>201</v>
      </c>
      <c r="AS9" s="286" t="s">
        <v>202</v>
      </c>
      <c r="AT9" s="293"/>
      <c r="AU9" s="286" t="s">
        <v>203</v>
      </c>
      <c r="AV9" s="286"/>
      <c r="AW9" s="286" t="s">
        <v>185</v>
      </c>
      <c r="AX9" s="286" t="s">
        <v>186</v>
      </c>
      <c r="AY9" s="287"/>
      <c r="AZ9" s="286" t="s">
        <v>187</v>
      </c>
      <c r="BA9" s="295"/>
      <c r="BB9" s="286" t="s">
        <v>204</v>
      </c>
      <c r="BC9" s="286" t="s">
        <v>205</v>
      </c>
      <c r="BD9" s="286" t="s">
        <v>206</v>
      </c>
      <c r="BE9" s="286" t="s">
        <v>207</v>
      </c>
      <c r="BF9" s="286" t="s">
        <v>208</v>
      </c>
      <c r="BG9" s="286" t="s">
        <v>209</v>
      </c>
      <c r="BH9" s="286" t="s">
        <v>205</v>
      </c>
      <c r="BI9" s="286" t="s">
        <v>206</v>
      </c>
      <c r="BJ9" s="286" t="s">
        <v>207</v>
      </c>
    </row>
    <row r="10" spans="2:62" s="282" customFormat="1" ht="48" customHeight="1" x14ac:dyDescent="0.25">
      <c r="B10" s="286"/>
      <c r="C10" s="286"/>
      <c r="D10" s="286"/>
      <c r="E10" s="286"/>
      <c r="F10" s="286"/>
      <c r="G10" s="286"/>
      <c r="H10" s="286"/>
      <c r="I10" s="286"/>
      <c r="J10" s="286"/>
      <c r="K10" s="286"/>
      <c r="L10" s="286"/>
      <c r="M10" s="287"/>
      <c r="N10" s="286"/>
      <c r="O10" s="286"/>
      <c r="P10" s="287"/>
      <c r="Q10" s="296"/>
      <c r="R10" s="286"/>
      <c r="S10" s="286"/>
      <c r="T10" s="286"/>
      <c r="U10" s="286"/>
      <c r="V10" s="294"/>
      <c r="W10" s="286"/>
      <c r="X10" s="294"/>
      <c r="Y10" s="286"/>
      <c r="Z10" s="294"/>
      <c r="AA10" s="286"/>
      <c r="AB10" s="294"/>
      <c r="AC10" s="286"/>
      <c r="AD10" s="294"/>
      <c r="AE10" s="286"/>
      <c r="AF10" s="294"/>
      <c r="AG10" s="286"/>
      <c r="AH10" s="294"/>
      <c r="AI10" s="286"/>
      <c r="AJ10" s="286"/>
      <c r="AK10" s="286"/>
      <c r="AL10" s="286"/>
      <c r="AM10" s="293"/>
      <c r="AN10" s="286"/>
      <c r="AO10" s="286"/>
      <c r="AP10" s="286"/>
      <c r="AQ10" s="286"/>
      <c r="AR10" s="286"/>
      <c r="AS10" s="286"/>
      <c r="AT10" s="293"/>
      <c r="AU10" s="297" t="s">
        <v>210</v>
      </c>
      <c r="AV10" s="297" t="s">
        <v>211</v>
      </c>
      <c r="AW10" s="286"/>
      <c r="AX10" s="286"/>
      <c r="AY10" s="287"/>
      <c r="AZ10" s="286"/>
      <c r="BA10" s="296"/>
      <c r="BB10" s="286"/>
      <c r="BC10" s="286"/>
      <c r="BD10" s="286"/>
      <c r="BE10" s="286"/>
      <c r="BF10" s="286"/>
      <c r="BG10" s="286"/>
      <c r="BH10" s="286"/>
      <c r="BI10" s="286"/>
      <c r="BJ10" s="286"/>
    </row>
    <row r="11" spans="2:62" s="315" customFormat="1" ht="132" customHeight="1" x14ac:dyDescent="0.25">
      <c r="B11" s="298" t="s">
        <v>212</v>
      </c>
      <c r="C11" s="298">
        <v>1</v>
      </c>
      <c r="D11" s="299" t="s">
        <v>110</v>
      </c>
      <c r="E11" s="299" t="s">
        <v>111</v>
      </c>
      <c r="F11" s="298" t="s">
        <v>112</v>
      </c>
      <c r="G11" s="298" t="s">
        <v>213</v>
      </c>
      <c r="H11" s="299" t="s">
        <v>214</v>
      </c>
      <c r="I11" s="300" t="s">
        <v>215</v>
      </c>
      <c r="J11" s="300"/>
      <c r="K11" s="301" t="s">
        <v>108</v>
      </c>
      <c r="L11" s="302" t="s">
        <v>216</v>
      </c>
      <c r="M11" s="303" t="str">
        <f>IF(F11="gestion","impacto",IF(F11="corrupcion","impactocorrupcion",IF(F11="seguridad_de_la_informacion","impacto","")))</f>
        <v>impacto</v>
      </c>
      <c r="N11" s="298" t="s">
        <v>217</v>
      </c>
      <c r="O11" s="298" t="s">
        <v>72</v>
      </c>
      <c r="P11" s="303" t="str">
        <f>N11&amp;O11</f>
        <v>ProbableModerado</v>
      </c>
      <c r="Q11" s="304" t="str">
        <f>IFERROR(VLOOKUP(P11,[1]FORMULAS!$B$38:$C$62,2,FALSE),"")</f>
        <v>Riesgo alto</v>
      </c>
      <c r="R11" s="304" t="s">
        <v>218</v>
      </c>
      <c r="S11" s="305" t="s">
        <v>219</v>
      </c>
      <c r="T11" s="305"/>
      <c r="U11" s="306" t="s">
        <v>45</v>
      </c>
      <c r="V11" s="307">
        <f>IF(U11="Asignado",15,0)</f>
        <v>15</v>
      </c>
      <c r="W11" s="306" t="s">
        <v>47</v>
      </c>
      <c r="X11" s="307">
        <f>IF(W11="Adecuado",15,0)</f>
        <v>15</v>
      </c>
      <c r="Y11" s="306" t="s">
        <v>49</v>
      </c>
      <c r="Z11" s="307">
        <f>IF(Y11="Oportuna",15,0)</f>
        <v>15</v>
      </c>
      <c r="AA11" s="306" t="s">
        <v>51</v>
      </c>
      <c r="AB11" s="307">
        <f>IF(AA11="Prevenir",15,IF(AA11="Detectar",10,0))</f>
        <v>15</v>
      </c>
      <c r="AC11" s="306" t="s">
        <v>54</v>
      </c>
      <c r="AD11" s="307">
        <f>IF(AC11="Confiable",15,0)</f>
        <v>15</v>
      </c>
      <c r="AE11" s="306" t="s">
        <v>56</v>
      </c>
      <c r="AF11" s="307">
        <f>IF(AE11="Se investigan y resuelven oportunamente",15,0)</f>
        <v>15</v>
      </c>
      <c r="AG11" s="306" t="s">
        <v>58</v>
      </c>
      <c r="AH11" s="307">
        <f>IF(AG11="Completa",10,IF(AG11="incompleta",5,0))</f>
        <v>10</v>
      </c>
      <c r="AI11" s="308">
        <f t="shared" ref="AI11:AI47" si="0">V11+X11+Z11+AB11+AD11+AF11+AH11</f>
        <v>100</v>
      </c>
      <c r="AJ11" s="308" t="str">
        <f>IF(AI11&gt;=96,"Fuerte",IF(AI11&gt;=86,"Moderado",IF(AI11&gt;=1,"Débil","")))</f>
        <v>Fuerte</v>
      </c>
      <c r="AK11" s="309" t="s">
        <v>220</v>
      </c>
      <c r="AL11" s="308" t="str">
        <f>IF(AK11="Siempre se ejecuta","Fuerte",IF(AK11="Algunas veces","Moderado",IF(AK11="no se ejecuta","Débil","")))</f>
        <v>Fuerte</v>
      </c>
      <c r="AM11" s="308" t="str">
        <f>AJ11&amp;AL11</f>
        <v>FuerteFuerte</v>
      </c>
      <c r="AN11" s="308" t="str">
        <f>IFERROR(VLOOKUP(AM11,[1]FORMULAS!$B$70:$D$78,3,FALSE),"")</f>
        <v>Fuerte</v>
      </c>
      <c r="AO11" s="308">
        <f>IF(AN11="fuerte",100,IF(AN11="Moderado",50,IF(AN11="débil",0,"")))</f>
        <v>100</v>
      </c>
      <c r="AP11" s="310">
        <f>IFERROR(AVERAGE(AO11:AO13),0)</f>
        <v>66.666666666666671</v>
      </c>
      <c r="AQ11" s="310" t="str">
        <f>IF(AP11&gt;=100,"Fuerte",IF(AP11&gt;=50,"Moderado",IF(AP11&gt;=1,"Débil","")))</f>
        <v>Moderado</v>
      </c>
      <c r="AR11" s="311" t="s">
        <v>221</v>
      </c>
      <c r="AS11" s="311" t="s">
        <v>222</v>
      </c>
      <c r="AT11" s="310" t="str">
        <f>+AQ11&amp;AR11&amp;AS11</f>
        <v>ModeradoDirectamenteIndirectamente</v>
      </c>
      <c r="AU11" s="310">
        <f>IFERROR(VLOOKUP(AT11,[1]FORMULAS!$B$95:$D$102,2,FALSE),0)</f>
        <v>1</v>
      </c>
      <c r="AV11" s="310">
        <f>IFERROR(VLOOKUP(AT11,[1]FORMULAS!$B$95:$D$102,3,FALSE),0)</f>
        <v>0</v>
      </c>
      <c r="AW11" s="298" t="s">
        <v>223</v>
      </c>
      <c r="AX11" s="298" t="s">
        <v>72</v>
      </c>
      <c r="AY11" s="303" t="str">
        <f>AW11&amp;AX11</f>
        <v>PosibleModerado</v>
      </c>
      <c r="AZ11" s="312" t="str">
        <f>IFERROR(VLOOKUP(AY11,[1]FORMULAS!$B$38:$C$62,2,FALSE),"")</f>
        <v>Riesgo alto</v>
      </c>
      <c r="BA11" s="304" t="s">
        <v>218</v>
      </c>
      <c r="BB11" s="313" t="s">
        <v>224</v>
      </c>
      <c r="BC11" s="313" t="s">
        <v>225</v>
      </c>
      <c r="BD11" s="313" t="s">
        <v>226</v>
      </c>
      <c r="BE11" s="314" t="s">
        <v>227</v>
      </c>
      <c r="BF11" s="314" t="s">
        <v>228</v>
      </c>
      <c r="BG11" s="313" t="s">
        <v>229</v>
      </c>
      <c r="BH11" s="313" t="s">
        <v>230</v>
      </c>
      <c r="BI11" s="313" t="s">
        <v>231</v>
      </c>
      <c r="BJ11" s="314" t="s">
        <v>232</v>
      </c>
    </row>
    <row r="12" spans="2:62" s="315" customFormat="1" ht="163.5" customHeight="1" x14ac:dyDescent="0.25">
      <c r="B12" s="298"/>
      <c r="C12" s="298"/>
      <c r="D12" s="299"/>
      <c r="E12" s="299"/>
      <c r="F12" s="298"/>
      <c r="G12" s="298"/>
      <c r="H12" s="299"/>
      <c r="I12" s="300"/>
      <c r="J12" s="300"/>
      <c r="K12" s="301" t="s">
        <v>109</v>
      </c>
      <c r="L12" s="316"/>
      <c r="M12" s="303"/>
      <c r="N12" s="298"/>
      <c r="O12" s="298"/>
      <c r="P12" s="303"/>
      <c r="Q12" s="304"/>
      <c r="R12" s="304"/>
      <c r="S12" s="305" t="s">
        <v>233</v>
      </c>
      <c r="T12" s="305"/>
      <c r="U12" s="306" t="s">
        <v>45</v>
      </c>
      <c r="V12" s="307">
        <f t="shared" ref="V12:V13" si="1">IF(U12="Asignado",15,0)</f>
        <v>15</v>
      </c>
      <c r="W12" s="306" t="s">
        <v>47</v>
      </c>
      <c r="X12" s="307">
        <f t="shared" ref="X12:X13" si="2">IF(W12="Adecuado",15,0)</f>
        <v>15</v>
      </c>
      <c r="Y12" s="306" t="s">
        <v>49</v>
      </c>
      <c r="Z12" s="307">
        <f t="shared" ref="Z12:Z13" si="3">IF(Y12="Oportuna",15,0)</f>
        <v>15</v>
      </c>
      <c r="AA12" s="306" t="s">
        <v>52</v>
      </c>
      <c r="AB12" s="307">
        <f t="shared" ref="AB12:AB13" si="4">IF(AA12="Prevenir",15,IF(AA12="Detectar",10,0))</f>
        <v>10</v>
      </c>
      <c r="AC12" s="306" t="s">
        <v>54</v>
      </c>
      <c r="AD12" s="307">
        <f t="shared" ref="AD12:AD13" si="5">IF(AC12="Confiable",15,0)</f>
        <v>15</v>
      </c>
      <c r="AE12" s="306" t="s">
        <v>56</v>
      </c>
      <c r="AF12" s="307">
        <f t="shared" ref="AF12:AF13" si="6">IF(AE12="Se investigan y resuelven oportunamente",15,0)</f>
        <v>15</v>
      </c>
      <c r="AG12" s="306" t="s">
        <v>58</v>
      </c>
      <c r="AH12" s="307">
        <f t="shared" ref="AH12:AH13" si="7">IF(AG12="Completa",10,IF(AG12="incompleta",5,0))</f>
        <v>10</v>
      </c>
      <c r="AI12" s="308">
        <f t="shared" si="0"/>
        <v>95</v>
      </c>
      <c r="AJ12" s="308" t="str">
        <f>IF(AI12&gt;=96,"Fuerte",IF(AI12&gt;=86,"Moderado",IF(AI12&gt;=1,"Débil","")))</f>
        <v>Moderado</v>
      </c>
      <c r="AK12" s="309" t="s">
        <v>220</v>
      </c>
      <c r="AL12" s="308" t="str">
        <f t="shared" ref="AL12:AL13" si="8">IF(AK12="Siempre se ejecuta","Fuerte",IF(AK12="Algunas veces","Moderado",IF(AK12="no se ejecuta","Débil","")))</f>
        <v>Fuerte</v>
      </c>
      <c r="AM12" s="308" t="str">
        <f t="shared" ref="AM12:AM13" si="9">AJ12&amp;AL12</f>
        <v>ModeradoFuerte</v>
      </c>
      <c r="AN12" s="308" t="str">
        <f>IFERROR(VLOOKUP(AM12,[1]FORMULAS!$B$70:$D$78,3,FALSE),"")</f>
        <v>Moderado</v>
      </c>
      <c r="AO12" s="308">
        <f t="shared" ref="AO12:AO13" si="10">IF(AN12="fuerte",100,IF(AN12="Moderado",50,IF(AN12="débil",0,"")))</f>
        <v>50</v>
      </c>
      <c r="AP12" s="310"/>
      <c r="AQ12" s="310"/>
      <c r="AR12" s="311"/>
      <c r="AS12" s="311"/>
      <c r="AT12" s="310"/>
      <c r="AU12" s="310"/>
      <c r="AV12" s="310"/>
      <c r="AW12" s="298"/>
      <c r="AX12" s="298"/>
      <c r="AY12" s="303"/>
      <c r="AZ12" s="312"/>
      <c r="BA12" s="304"/>
      <c r="BB12" s="317"/>
      <c r="BC12" s="317"/>
      <c r="BD12" s="317"/>
      <c r="BE12" s="318"/>
      <c r="BF12" s="318"/>
      <c r="BG12" s="317"/>
      <c r="BH12" s="317"/>
      <c r="BI12" s="317"/>
      <c r="BJ12" s="318"/>
    </row>
    <row r="13" spans="2:62" s="315" customFormat="1" ht="145.5" customHeight="1" x14ac:dyDescent="0.25">
      <c r="B13" s="298"/>
      <c r="C13" s="298"/>
      <c r="D13" s="299"/>
      <c r="E13" s="299"/>
      <c r="F13" s="298"/>
      <c r="G13" s="298"/>
      <c r="H13" s="299"/>
      <c r="I13" s="300"/>
      <c r="J13" s="300"/>
      <c r="K13" s="134" t="s">
        <v>145</v>
      </c>
      <c r="L13" s="316"/>
      <c r="M13" s="303"/>
      <c r="N13" s="298"/>
      <c r="O13" s="298"/>
      <c r="P13" s="303"/>
      <c r="Q13" s="304"/>
      <c r="R13" s="304"/>
      <c r="S13" s="305" t="s">
        <v>234</v>
      </c>
      <c r="T13" s="305"/>
      <c r="U13" s="306" t="s">
        <v>45</v>
      </c>
      <c r="V13" s="307">
        <f t="shared" si="1"/>
        <v>15</v>
      </c>
      <c r="W13" s="306" t="s">
        <v>47</v>
      </c>
      <c r="X13" s="307">
        <f t="shared" si="2"/>
        <v>15</v>
      </c>
      <c r="Y13" s="306" t="s">
        <v>49</v>
      </c>
      <c r="Z13" s="307">
        <f t="shared" si="3"/>
        <v>15</v>
      </c>
      <c r="AA13" s="306" t="s">
        <v>52</v>
      </c>
      <c r="AB13" s="307">
        <f t="shared" si="4"/>
        <v>10</v>
      </c>
      <c r="AC13" s="306" t="s">
        <v>54</v>
      </c>
      <c r="AD13" s="307">
        <f t="shared" si="5"/>
        <v>15</v>
      </c>
      <c r="AE13" s="306" t="s">
        <v>56</v>
      </c>
      <c r="AF13" s="307">
        <f t="shared" si="6"/>
        <v>15</v>
      </c>
      <c r="AG13" s="306" t="s">
        <v>58</v>
      </c>
      <c r="AH13" s="307">
        <f t="shared" si="7"/>
        <v>10</v>
      </c>
      <c r="AI13" s="308">
        <f t="shared" si="0"/>
        <v>95</v>
      </c>
      <c r="AJ13" s="308" t="str">
        <f t="shared" ref="AJ13" si="11">IF(AI13&gt;=96,"Fuerte",IF(AI13&gt;=86,"Moderado",IF(AI13&gt;=1,"Débil","")))</f>
        <v>Moderado</v>
      </c>
      <c r="AK13" s="309" t="s">
        <v>220</v>
      </c>
      <c r="AL13" s="308" t="str">
        <f t="shared" si="8"/>
        <v>Fuerte</v>
      </c>
      <c r="AM13" s="308" t="str">
        <f t="shared" si="9"/>
        <v>ModeradoFuerte</v>
      </c>
      <c r="AN13" s="308" t="str">
        <f>IFERROR(VLOOKUP(AM13,[1]FORMULAS!$B$70:$D$78,3,FALSE),"")</f>
        <v>Moderado</v>
      </c>
      <c r="AO13" s="308">
        <f t="shared" si="10"/>
        <v>50</v>
      </c>
      <c r="AP13" s="310"/>
      <c r="AQ13" s="310"/>
      <c r="AR13" s="311"/>
      <c r="AS13" s="311"/>
      <c r="AT13" s="310"/>
      <c r="AU13" s="310"/>
      <c r="AV13" s="310"/>
      <c r="AW13" s="298"/>
      <c r="AX13" s="298"/>
      <c r="AY13" s="303"/>
      <c r="AZ13" s="312"/>
      <c r="BA13" s="304"/>
      <c r="BB13" s="319"/>
      <c r="BC13" s="319"/>
      <c r="BD13" s="319"/>
      <c r="BE13" s="320"/>
      <c r="BF13" s="320"/>
      <c r="BG13" s="319"/>
      <c r="BH13" s="319"/>
      <c r="BI13" s="319"/>
      <c r="BJ13" s="320"/>
    </row>
    <row r="14" spans="2:62" s="315" customFormat="1" ht="188.25" customHeight="1" x14ac:dyDescent="0.25">
      <c r="B14" s="298" t="s">
        <v>212</v>
      </c>
      <c r="C14" s="298">
        <v>2</v>
      </c>
      <c r="D14" s="299" t="s">
        <v>116</v>
      </c>
      <c r="E14" s="299" t="s">
        <v>117</v>
      </c>
      <c r="F14" s="298" t="s">
        <v>112</v>
      </c>
      <c r="G14" s="298" t="s">
        <v>235</v>
      </c>
      <c r="H14" s="299" t="s">
        <v>214</v>
      </c>
      <c r="I14" s="300"/>
      <c r="J14" s="300"/>
      <c r="K14" s="301" t="s">
        <v>118</v>
      </c>
      <c r="L14" s="302" t="s">
        <v>236</v>
      </c>
      <c r="M14" s="303" t="str">
        <f t="shared" ref="M14" si="12">IF(F14="gestion","impacto",IF(F14="corrupcion","impactocorrupcion",IF(F14="seguridad_de_la_informacion","impacto","")))</f>
        <v>impacto</v>
      </c>
      <c r="N14" s="298" t="s">
        <v>217</v>
      </c>
      <c r="O14" s="298" t="s">
        <v>72</v>
      </c>
      <c r="P14" s="303" t="str">
        <f t="shared" ref="P14" si="13">N14&amp;O14</f>
        <v>ProbableModerado</v>
      </c>
      <c r="Q14" s="304" t="str">
        <f>IFERROR(VLOOKUP(P14,[1]FORMULAS!$B$38:$C$62,2,FALSE),"")</f>
        <v>Riesgo alto</v>
      </c>
      <c r="R14" s="304" t="s">
        <v>218</v>
      </c>
      <c r="S14" s="305" t="s">
        <v>237</v>
      </c>
      <c r="T14" s="305"/>
      <c r="U14" s="306" t="s">
        <v>45</v>
      </c>
      <c r="V14" s="307">
        <f>IF(U14="Asignado",15,0)</f>
        <v>15</v>
      </c>
      <c r="W14" s="306" t="s">
        <v>47</v>
      </c>
      <c r="X14" s="307">
        <f>IF(W14="Adecuado",15,0)</f>
        <v>15</v>
      </c>
      <c r="Y14" s="306" t="s">
        <v>49</v>
      </c>
      <c r="Z14" s="307">
        <f>IF(Y14="Oportuna",15,0)</f>
        <v>15</v>
      </c>
      <c r="AA14" s="306" t="s">
        <v>51</v>
      </c>
      <c r="AB14" s="307">
        <f>IF(AA14="Prevenir",15,IF(AA14="Detectar",10,0))</f>
        <v>15</v>
      </c>
      <c r="AC14" s="306" t="s">
        <v>54</v>
      </c>
      <c r="AD14" s="307">
        <f>IF(AC14="Confiable",15,0)</f>
        <v>15</v>
      </c>
      <c r="AE14" s="306" t="s">
        <v>56</v>
      </c>
      <c r="AF14" s="307">
        <f>IF(AE14="Se investigan y resuelven oportunamente",15,0)</f>
        <v>15</v>
      </c>
      <c r="AG14" s="306" t="s">
        <v>58</v>
      </c>
      <c r="AH14" s="307">
        <f>IF(AG14="Completa",10,IF(AG14="incompleta",5,0))</f>
        <v>10</v>
      </c>
      <c r="AI14" s="308">
        <f t="shared" si="0"/>
        <v>100</v>
      </c>
      <c r="AJ14" s="308" t="str">
        <f>IF(AI14&gt;=96,"Fuerte",IF(AI14&gt;=86,"Moderado",IF(AI14&gt;=1,"Débil","")))</f>
        <v>Fuerte</v>
      </c>
      <c r="AK14" s="309" t="s">
        <v>220</v>
      </c>
      <c r="AL14" s="308" t="str">
        <f>IF(AK14="Siempre se ejecuta","Fuerte",IF(AK14="Algunas veces","Moderado",IF(AK14="no se ejecuta","Débil","")))</f>
        <v>Fuerte</v>
      </c>
      <c r="AM14" s="308" t="str">
        <f>AJ14&amp;AL14</f>
        <v>FuerteFuerte</v>
      </c>
      <c r="AN14" s="308" t="str">
        <f>IFERROR(VLOOKUP(AM14,[1]FORMULAS!$B$70:$D$78,3,FALSE),"")</f>
        <v>Fuerte</v>
      </c>
      <c r="AO14" s="308">
        <f>IF(AN14="fuerte",100,IF(AN14="Moderado",50,IF(AN14="débil",0,"")))</f>
        <v>100</v>
      </c>
      <c r="AP14" s="310">
        <f>IFERROR(AVERAGE(AO14:AO15),0)</f>
        <v>75</v>
      </c>
      <c r="AQ14" s="310" t="str">
        <f>IF(AP14&gt;=100,"Fuerte",IF(AP14&gt;=50,"Moderado",IF(AP14&gt;=1,"Débil","")))</f>
        <v>Moderado</v>
      </c>
      <c r="AR14" s="311" t="s">
        <v>221</v>
      </c>
      <c r="AS14" s="311" t="s">
        <v>222</v>
      </c>
      <c r="AT14" s="321" t="str">
        <f>+AQ14&amp;AR14&amp;AS14</f>
        <v>ModeradoDirectamenteIndirectamente</v>
      </c>
      <c r="AU14" s="310">
        <f>IFERROR(VLOOKUP(AT14,[1]FORMULAS!$B$95:$D$102,2,FALSE),0)</f>
        <v>1</v>
      </c>
      <c r="AV14" s="310">
        <f>IFERROR(VLOOKUP(AT14,[1]FORMULAS!$B$95:$D$102,3,FALSE),0)</f>
        <v>0</v>
      </c>
      <c r="AW14" s="298" t="s">
        <v>223</v>
      </c>
      <c r="AX14" s="298" t="s">
        <v>72</v>
      </c>
      <c r="AY14" s="303" t="str">
        <f>AW14&amp;AX14</f>
        <v>PosibleModerado</v>
      </c>
      <c r="AZ14" s="312" t="str">
        <f>IFERROR(VLOOKUP(AY14,[1]FORMULAS!$B$38:$C$62,2,FALSE),"")</f>
        <v>Riesgo alto</v>
      </c>
      <c r="BA14" s="304" t="s">
        <v>218</v>
      </c>
      <c r="BB14" s="313" t="s">
        <v>238</v>
      </c>
      <c r="BC14" s="313" t="s">
        <v>239</v>
      </c>
      <c r="BD14" s="313" t="s">
        <v>226</v>
      </c>
      <c r="BE14" s="314" t="s">
        <v>240</v>
      </c>
      <c r="BF14" s="314" t="s">
        <v>228</v>
      </c>
      <c r="BG14" s="313" t="s">
        <v>241</v>
      </c>
      <c r="BH14" s="313" t="s">
        <v>242</v>
      </c>
      <c r="BI14" s="322" t="s">
        <v>243</v>
      </c>
      <c r="BJ14" s="314" t="s">
        <v>244</v>
      </c>
    </row>
    <row r="15" spans="2:62" s="315" customFormat="1" ht="164.25" customHeight="1" x14ac:dyDescent="0.25">
      <c r="B15" s="298"/>
      <c r="C15" s="298"/>
      <c r="D15" s="299"/>
      <c r="E15" s="299"/>
      <c r="F15" s="298"/>
      <c r="G15" s="298"/>
      <c r="H15" s="299"/>
      <c r="I15" s="300"/>
      <c r="J15" s="300"/>
      <c r="K15" s="301" t="s">
        <v>119</v>
      </c>
      <c r="L15" s="323"/>
      <c r="M15" s="303"/>
      <c r="N15" s="298"/>
      <c r="O15" s="298"/>
      <c r="P15" s="303"/>
      <c r="Q15" s="304"/>
      <c r="R15" s="304"/>
      <c r="S15" s="305" t="s">
        <v>245</v>
      </c>
      <c r="T15" s="305"/>
      <c r="U15" s="306" t="s">
        <v>45</v>
      </c>
      <c r="V15" s="307">
        <f t="shared" ref="V15" si="14">IF(U15="Asignado",15,0)</f>
        <v>15</v>
      </c>
      <c r="W15" s="306" t="s">
        <v>47</v>
      </c>
      <c r="X15" s="307">
        <f t="shared" ref="X15" si="15">IF(W15="Adecuado",15,0)</f>
        <v>15</v>
      </c>
      <c r="Y15" s="306" t="s">
        <v>49</v>
      </c>
      <c r="Z15" s="307">
        <f t="shared" ref="Z15" si="16">IF(Y15="Oportuna",15,0)</f>
        <v>15</v>
      </c>
      <c r="AA15" s="306" t="s">
        <v>52</v>
      </c>
      <c r="AB15" s="307">
        <f t="shared" ref="AB15" si="17">IF(AA15="Prevenir",15,IF(AA15="Detectar",10,0))</f>
        <v>10</v>
      </c>
      <c r="AC15" s="306" t="s">
        <v>54</v>
      </c>
      <c r="AD15" s="307">
        <f t="shared" ref="AD15" si="18">IF(AC15="Confiable",15,0)</f>
        <v>15</v>
      </c>
      <c r="AE15" s="306" t="s">
        <v>56</v>
      </c>
      <c r="AF15" s="307">
        <f t="shared" ref="AF15" si="19">IF(AE15="Se investigan y resuelven oportunamente",15,0)</f>
        <v>15</v>
      </c>
      <c r="AG15" s="306" t="s">
        <v>58</v>
      </c>
      <c r="AH15" s="307">
        <f t="shared" ref="AH15" si="20">IF(AG15="Completa",10,IF(AG15="incompleta",5,0))</f>
        <v>10</v>
      </c>
      <c r="AI15" s="308">
        <f t="shared" si="0"/>
        <v>95</v>
      </c>
      <c r="AJ15" s="308" t="str">
        <f>IF(AI15&gt;=96,"Fuerte",IF(AI15&gt;=86,"Moderado",IF(AI15&gt;=1,"Débil","")))</f>
        <v>Moderado</v>
      </c>
      <c r="AK15" s="309" t="s">
        <v>220</v>
      </c>
      <c r="AL15" s="308" t="str">
        <f t="shared" ref="AL15" si="21">IF(AK15="Siempre se ejecuta","Fuerte",IF(AK15="Algunas veces","Moderado",IF(AK15="no se ejecuta","Débil","")))</f>
        <v>Fuerte</v>
      </c>
      <c r="AM15" s="308" t="str">
        <f t="shared" ref="AM15" si="22">AJ15&amp;AL15</f>
        <v>ModeradoFuerte</v>
      </c>
      <c r="AN15" s="308" t="str">
        <f>IFERROR(VLOOKUP(AM15,[1]FORMULAS!$B$70:$D$78,3,FALSE),"")</f>
        <v>Moderado</v>
      </c>
      <c r="AO15" s="308">
        <f t="shared" ref="AO15" si="23">IF(AN15="fuerte",100,IF(AN15="Moderado",50,IF(AN15="débil",0,"")))</f>
        <v>50</v>
      </c>
      <c r="AP15" s="310"/>
      <c r="AQ15" s="310"/>
      <c r="AR15" s="311"/>
      <c r="AS15" s="311"/>
      <c r="AT15" s="321"/>
      <c r="AU15" s="310"/>
      <c r="AV15" s="310"/>
      <c r="AW15" s="298"/>
      <c r="AX15" s="298"/>
      <c r="AY15" s="303"/>
      <c r="AZ15" s="312"/>
      <c r="BA15" s="304"/>
      <c r="BB15" s="319"/>
      <c r="BC15" s="319"/>
      <c r="BD15" s="319"/>
      <c r="BE15" s="320"/>
      <c r="BF15" s="320"/>
      <c r="BG15" s="319"/>
      <c r="BH15" s="319"/>
      <c r="BI15" s="324"/>
      <c r="BJ15" s="320"/>
    </row>
    <row r="16" spans="2:62" s="315" customFormat="1" ht="19.5" customHeight="1" x14ac:dyDescent="0.25">
      <c r="B16" s="298"/>
      <c r="C16" s="298"/>
      <c r="D16" s="299"/>
      <c r="E16" s="299"/>
      <c r="F16" s="298"/>
      <c r="G16" s="298"/>
      <c r="H16" s="299"/>
      <c r="I16" s="300"/>
      <c r="J16" s="300"/>
      <c r="K16" s="325"/>
      <c r="L16" s="325"/>
      <c r="M16" s="303" t="str">
        <f t="shared" ref="M16" si="24">IF(F16="gestion","impacto",IF(F16="corrupcion","impactocorrupcion",IF(F16="seguridad_de_la_informacion","impacto","")))</f>
        <v/>
      </c>
      <c r="N16" s="298"/>
      <c r="O16" s="298"/>
      <c r="P16" s="303" t="str">
        <f t="shared" ref="P16" si="25">N16&amp;O16</f>
        <v/>
      </c>
      <c r="Q16" s="304" t="str">
        <f>IFERROR(VLOOKUP(P16,[1]FORMULAS!$B$38:$C$62,2,FALSE),"")</f>
        <v/>
      </c>
      <c r="R16" s="304"/>
      <c r="S16" s="299"/>
      <c r="T16" s="299"/>
      <c r="U16" s="306"/>
      <c r="V16" s="307">
        <f>IF(U16="Asignado",15,0)</f>
        <v>0</v>
      </c>
      <c r="W16" s="306"/>
      <c r="X16" s="307">
        <f>IF(W16="Adecuado",15,0)</f>
        <v>0</v>
      </c>
      <c r="Y16" s="306"/>
      <c r="Z16" s="307">
        <f>IF(Y16="Oportuna",15,0)</f>
        <v>0</v>
      </c>
      <c r="AA16" s="306"/>
      <c r="AB16" s="307">
        <f>IF(AA16="Prevenir",15,IF(AA16="Detectar",10,0))</f>
        <v>0</v>
      </c>
      <c r="AC16" s="306"/>
      <c r="AD16" s="307">
        <f>IF(AC16="Confiable",15,0)</f>
        <v>0</v>
      </c>
      <c r="AE16" s="306"/>
      <c r="AF16" s="307">
        <f>IF(AE16="Se investigan y resuelven oportunamente",15,0)</f>
        <v>0</v>
      </c>
      <c r="AG16" s="306"/>
      <c r="AH16" s="307">
        <f>IF(AG16="Completa",10,IF(AG16="incompleta",5,0))</f>
        <v>0</v>
      </c>
      <c r="AI16" s="308">
        <f t="shared" si="0"/>
        <v>0</v>
      </c>
      <c r="AJ16" s="308" t="str">
        <f>IF(AI16&gt;=96,"Fuerte",IF(AI16&gt;=86,"Moderado",IF(AI16&gt;=1,"Débil","")))</f>
        <v/>
      </c>
      <c r="AK16" s="309"/>
      <c r="AL16" s="308" t="str">
        <f>IF(AK16="Siempre se ejecuta","Fuerte",IF(AK16="Algunas veces","Moderado",IF(AK16="no se ejecuta","Débil","")))</f>
        <v/>
      </c>
      <c r="AM16" s="308" t="str">
        <f>AJ16&amp;AL16</f>
        <v/>
      </c>
      <c r="AN16" s="308" t="str">
        <f>IFERROR(VLOOKUP(AM16,[1]FORMULAS!$B$70:$D$78,3,FALSE),"")</f>
        <v/>
      </c>
      <c r="AO16" s="308" t="str">
        <f>IF(AN16="fuerte",100,IF(AN16="Moderado",50,IF(AN16="débil",0,"")))</f>
        <v/>
      </c>
      <c r="AP16" s="310">
        <f>IFERROR(AVERAGE(AO16:AO19),0)</f>
        <v>0</v>
      </c>
      <c r="AQ16" s="310" t="str">
        <f>IF(AP16&gt;=100,"Fuerte",IF(AP16&gt;=50,"Moderado",IF(AP16&gt;=1,"Débil","")))</f>
        <v/>
      </c>
      <c r="AR16" s="311"/>
      <c r="AS16" s="311"/>
      <c r="AT16" s="310" t="str">
        <f>+AQ16&amp;AR16&amp;AS16</f>
        <v/>
      </c>
      <c r="AU16" s="310">
        <f>IFERROR(VLOOKUP(AT16,[1]FORMULAS!$B$95:$D$102,2,FALSE),0)</f>
        <v>0</v>
      </c>
      <c r="AV16" s="310">
        <f>IFERROR(VLOOKUP(AT16,[1]FORMULAS!$B$95:$D$102,3,FALSE),0)</f>
        <v>0</v>
      </c>
      <c r="AW16" s="298"/>
      <c r="AX16" s="298"/>
      <c r="AY16" s="303" t="str">
        <f>AW16&amp;AX16</f>
        <v/>
      </c>
      <c r="AZ16" s="312" t="str">
        <f>IFERROR(VLOOKUP(AY16,[1]FORMULAS!$B$38:$C$62,2,FALSE),"")</f>
        <v/>
      </c>
      <c r="BA16" s="304"/>
      <c r="BB16" s="326"/>
      <c r="BC16" s="327"/>
      <c r="BD16" s="327"/>
      <c r="BE16" s="328"/>
      <c r="BF16" s="329"/>
      <c r="BG16" s="330"/>
      <c r="BH16" s="327"/>
      <c r="BI16" s="327"/>
      <c r="BJ16" s="331"/>
    </row>
    <row r="17" spans="2:62" s="315" customFormat="1" ht="19.5" customHeight="1" x14ac:dyDescent="0.25">
      <c r="B17" s="298"/>
      <c r="C17" s="298"/>
      <c r="D17" s="299"/>
      <c r="E17" s="299"/>
      <c r="F17" s="298"/>
      <c r="G17" s="298"/>
      <c r="H17" s="299"/>
      <c r="I17" s="300"/>
      <c r="J17" s="300"/>
      <c r="K17" s="325"/>
      <c r="L17" s="325"/>
      <c r="M17" s="303"/>
      <c r="N17" s="298"/>
      <c r="O17" s="298"/>
      <c r="P17" s="303"/>
      <c r="Q17" s="304"/>
      <c r="R17" s="304"/>
      <c r="S17" s="299"/>
      <c r="T17" s="299"/>
      <c r="U17" s="306"/>
      <c r="V17" s="307">
        <f t="shared" ref="V17:V19" si="26">IF(U17="Asignado",15,0)</f>
        <v>0</v>
      </c>
      <c r="W17" s="306"/>
      <c r="X17" s="307">
        <f t="shared" ref="X17:X19" si="27">IF(W17="Adecuado",15,0)</f>
        <v>0</v>
      </c>
      <c r="Y17" s="306"/>
      <c r="Z17" s="307">
        <f t="shared" ref="Z17:Z19" si="28">IF(Y17="Oportuna",15,0)</f>
        <v>0</v>
      </c>
      <c r="AA17" s="306"/>
      <c r="AB17" s="307">
        <f t="shared" ref="AB17:AB19" si="29">IF(AA17="Prevenir",15,IF(AA17="Detectar",10,0))</f>
        <v>0</v>
      </c>
      <c r="AC17" s="306"/>
      <c r="AD17" s="307">
        <f t="shared" ref="AD17:AD19" si="30">IF(AC17="Confiable",15,0)</f>
        <v>0</v>
      </c>
      <c r="AE17" s="306"/>
      <c r="AF17" s="307">
        <f t="shared" ref="AF17:AF19" si="31">IF(AE17="Se investigan y resuelven oportunamente",15,0)</f>
        <v>0</v>
      </c>
      <c r="AG17" s="306"/>
      <c r="AH17" s="307">
        <f t="shared" ref="AH17:AH19" si="32">IF(AG17="Completa",10,IF(AG17="incompleta",5,0))</f>
        <v>0</v>
      </c>
      <c r="AI17" s="308">
        <f t="shared" si="0"/>
        <v>0</v>
      </c>
      <c r="AJ17" s="308" t="str">
        <f>IF(AI17&gt;=96,"Fuerte",IF(AI17&gt;=86,"Moderado",IF(AI17&gt;=1,"Débil","")))</f>
        <v/>
      </c>
      <c r="AK17" s="309"/>
      <c r="AL17" s="308" t="str">
        <f t="shared" ref="AL17:AL19" si="33">IF(AK17="Siempre se ejecuta","Fuerte",IF(AK17="Algunas veces","Moderado",IF(AK17="no se ejecuta","Débil","")))</f>
        <v/>
      </c>
      <c r="AM17" s="308" t="str">
        <f t="shared" ref="AM17:AM19" si="34">AJ17&amp;AL17</f>
        <v/>
      </c>
      <c r="AN17" s="308" t="str">
        <f>IFERROR(VLOOKUP(AM17,[1]FORMULAS!$B$70:$D$78,3,FALSE),"")</f>
        <v/>
      </c>
      <c r="AO17" s="308" t="str">
        <f t="shared" ref="AO17:AO19" si="35">IF(AN17="fuerte",100,IF(AN17="Moderado",50,IF(AN17="débil",0,"")))</f>
        <v/>
      </c>
      <c r="AP17" s="310"/>
      <c r="AQ17" s="310"/>
      <c r="AR17" s="311"/>
      <c r="AS17" s="311"/>
      <c r="AT17" s="310"/>
      <c r="AU17" s="310"/>
      <c r="AV17" s="310"/>
      <c r="AW17" s="298"/>
      <c r="AX17" s="298"/>
      <c r="AY17" s="303"/>
      <c r="AZ17" s="312"/>
      <c r="BA17" s="304"/>
      <c r="BB17" s="326"/>
      <c r="BC17" s="327"/>
      <c r="BD17" s="327"/>
      <c r="BE17" s="328"/>
      <c r="BF17" s="329"/>
      <c r="BG17" s="330"/>
      <c r="BH17" s="327"/>
      <c r="BI17" s="327"/>
      <c r="BJ17" s="331"/>
    </row>
    <row r="18" spans="2:62" s="315" customFormat="1" ht="19.5" customHeight="1" x14ac:dyDescent="0.25">
      <c r="B18" s="298"/>
      <c r="C18" s="298"/>
      <c r="D18" s="299"/>
      <c r="E18" s="299"/>
      <c r="F18" s="298"/>
      <c r="G18" s="298"/>
      <c r="H18" s="299"/>
      <c r="I18" s="300"/>
      <c r="J18" s="300"/>
      <c r="K18" s="325"/>
      <c r="L18" s="325"/>
      <c r="M18" s="303"/>
      <c r="N18" s="298"/>
      <c r="O18" s="298"/>
      <c r="P18" s="303"/>
      <c r="Q18" s="304"/>
      <c r="R18" s="304"/>
      <c r="S18" s="299"/>
      <c r="T18" s="299"/>
      <c r="U18" s="306"/>
      <c r="V18" s="307">
        <f t="shared" si="26"/>
        <v>0</v>
      </c>
      <c r="W18" s="306"/>
      <c r="X18" s="307">
        <f t="shared" si="27"/>
        <v>0</v>
      </c>
      <c r="Y18" s="306"/>
      <c r="Z18" s="307">
        <f t="shared" si="28"/>
        <v>0</v>
      </c>
      <c r="AA18" s="306"/>
      <c r="AB18" s="307">
        <f t="shared" si="29"/>
        <v>0</v>
      </c>
      <c r="AC18" s="306"/>
      <c r="AD18" s="307">
        <f t="shared" si="30"/>
        <v>0</v>
      </c>
      <c r="AE18" s="306"/>
      <c r="AF18" s="307">
        <f t="shared" si="31"/>
        <v>0</v>
      </c>
      <c r="AG18" s="306"/>
      <c r="AH18" s="307">
        <f t="shared" si="32"/>
        <v>0</v>
      </c>
      <c r="AI18" s="308">
        <f t="shared" si="0"/>
        <v>0</v>
      </c>
      <c r="AJ18" s="308" t="str">
        <f t="shared" ref="AJ18:AJ19" si="36">IF(AI18&gt;=96,"Fuerte",IF(AI18&gt;=86,"Moderado",IF(AI18&gt;=1,"Débil","")))</f>
        <v/>
      </c>
      <c r="AK18" s="309"/>
      <c r="AL18" s="308" t="str">
        <f t="shared" si="33"/>
        <v/>
      </c>
      <c r="AM18" s="308" t="str">
        <f t="shared" si="34"/>
        <v/>
      </c>
      <c r="AN18" s="308" t="str">
        <f>IFERROR(VLOOKUP(AM18,[1]FORMULAS!$B$70:$D$78,3,FALSE),"")</f>
        <v/>
      </c>
      <c r="AO18" s="308" t="str">
        <f t="shared" si="35"/>
        <v/>
      </c>
      <c r="AP18" s="310"/>
      <c r="AQ18" s="310"/>
      <c r="AR18" s="311"/>
      <c r="AS18" s="311"/>
      <c r="AT18" s="310"/>
      <c r="AU18" s="310"/>
      <c r="AV18" s="310"/>
      <c r="AW18" s="298"/>
      <c r="AX18" s="298"/>
      <c r="AY18" s="303"/>
      <c r="AZ18" s="312"/>
      <c r="BA18" s="304"/>
      <c r="BB18" s="326"/>
      <c r="BC18" s="327"/>
      <c r="BD18" s="327"/>
      <c r="BE18" s="328"/>
      <c r="BF18" s="329"/>
      <c r="BG18" s="330"/>
      <c r="BH18" s="327"/>
      <c r="BI18" s="327"/>
      <c r="BJ18" s="331"/>
    </row>
    <row r="19" spans="2:62" s="315" customFormat="1" ht="19.5" customHeight="1" x14ac:dyDescent="0.25">
      <c r="B19" s="298"/>
      <c r="C19" s="298"/>
      <c r="D19" s="299"/>
      <c r="E19" s="299"/>
      <c r="F19" s="298"/>
      <c r="G19" s="298"/>
      <c r="H19" s="299"/>
      <c r="I19" s="300"/>
      <c r="J19" s="300"/>
      <c r="K19" s="325"/>
      <c r="L19" s="325"/>
      <c r="M19" s="303"/>
      <c r="N19" s="298"/>
      <c r="O19" s="298"/>
      <c r="P19" s="303"/>
      <c r="Q19" s="304"/>
      <c r="R19" s="304"/>
      <c r="S19" s="299"/>
      <c r="T19" s="299"/>
      <c r="U19" s="306"/>
      <c r="V19" s="307">
        <f t="shared" si="26"/>
        <v>0</v>
      </c>
      <c r="W19" s="306"/>
      <c r="X19" s="307">
        <f t="shared" si="27"/>
        <v>0</v>
      </c>
      <c r="Y19" s="306"/>
      <c r="Z19" s="307">
        <f t="shared" si="28"/>
        <v>0</v>
      </c>
      <c r="AA19" s="306"/>
      <c r="AB19" s="307">
        <f t="shared" si="29"/>
        <v>0</v>
      </c>
      <c r="AC19" s="306"/>
      <c r="AD19" s="307">
        <f t="shared" si="30"/>
        <v>0</v>
      </c>
      <c r="AE19" s="306"/>
      <c r="AF19" s="307">
        <f t="shared" si="31"/>
        <v>0</v>
      </c>
      <c r="AG19" s="306"/>
      <c r="AH19" s="307">
        <f t="shared" si="32"/>
        <v>0</v>
      </c>
      <c r="AI19" s="308">
        <f t="shared" si="0"/>
        <v>0</v>
      </c>
      <c r="AJ19" s="308" t="str">
        <f t="shared" si="36"/>
        <v/>
      </c>
      <c r="AK19" s="309"/>
      <c r="AL19" s="308" t="str">
        <f t="shared" si="33"/>
        <v/>
      </c>
      <c r="AM19" s="308" t="str">
        <f t="shared" si="34"/>
        <v/>
      </c>
      <c r="AN19" s="308" t="str">
        <f>IFERROR(VLOOKUP(AM19,[1]FORMULAS!$B$70:$D$78,3,FALSE),"")</f>
        <v/>
      </c>
      <c r="AO19" s="308" t="str">
        <f t="shared" si="35"/>
        <v/>
      </c>
      <c r="AP19" s="310"/>
      <c r="AQ19" s="310"/>
      <c r="AR19" s="311"/>
      <c r="AS19" s="311"/>
      <c r="AT19" s="310"/>
      <c r="AU19" s="310"/>
      <c r="AV19" s="310"/>
      <c r="AW19" s="298"/>
      <c r="AX19" s="298"/>
      <c r="AY19" s="303"/>
      <c r="AZ19" s="312"/>
      <c r="BA19" s="304"/>
      <c r="BB19" s="332"/>
      <c r="BC19" s="327"/>
      <c r="BD19" s="327"/>
      <c r="BE19" s="326"/>
      <c r="BF19" s="329"/>
      <c r="BG19" s="330"/>
      <c r="BH19" s="327"/>
      <c r="BI19" s="327"/>
      <c r="BJ19" s="331"/>
    </row>
    <row r="20" spans="2:62" s="315" customFormat="1" ht="19.5" customHeight="1" x14ac:dyDescent="0.25">
      <c r="B20" s="298"/>
      <c r="C20" s="298"/>
      <c r="D20" s="299"/>
      <c r="E20" s="299"/>
      <c r="F20" s="298"/>
      <c r="G20" s="298"/>
      <c r="H20" s="299"/>
      <c r="I20" s="300"/>
      <c r="J20" s="300"/>
      <c r="K20" s="325"/>
      <c r="L20" s="325"/>
      <c r="M20" s="303" t="str">
        <f t="shared" ref="M20" si="37">IF(F20="gestion","impacto",IF(F20="corrupcion","impactocorrupcion",IF(F20="seguridad_de_la_informacion","impacto","")))</f>
        <v/>
      </c>
      <c r="N20" s="298"/>
      <c r="O20" s="298"/>
      <c r="P20" s="303" t="str">
        <f t="shared" ref="P20" si="38">N20&amp;O20</f>
        <v/>
      </c>
      <c r="Q20" s="304" t="str">
        <f>IFERROR(VLOOKUP(P20,[1]FORMULAS!$B$38:$C$62,2,FALSE),"")</f>
        <v/>
      </c>
      <c r="R20" s="304"/>
      <c r="S20" s="299"/>
      <c r="T20" s="299"/>
      <c r="U20" s="306"/>
      <c r="V20" s="307">
        <f>IF(U20="Asignado",15,0)</f>
        <v>0</v>
      </c>
      <c r="W20" s="306"/>
      <c r="X20" s="307">
        <f>IF(W20="Adecuado",15,0)</f>
        <v>0</v>
      </c>
      <c r="Y20" s="306"/>
      <c r="Z20" s="307">
        <f>IF(Y20="Oportuna",15,0)</f>
        <v>0</v>
      </c>
      <c r="AA20" s="306"/>
      <c r="AB20" s="307">
        <f>IF(AA20="Prevenir",15,IF(AA20="Detectar",10,0))</f>
        <v>0</v>
      </c>
      <c r="AC20" s="306"/>
      <c r="AD20" s="307">
        <f>IF(AC20="Confiable",15,0)</f>
        <v>0</v>
      </c>
      <c r="AE20" s="306"/>
      <c r="AF20" s="307">
        <f>IF(AE20="Se investigan y resuelven oportunamente",15,0)</f>
        <v>0</v>
      </c>
      <c r="AG20" s="306"/>
      <c r="AH20" s="307">
        <f>IF(AG20="Completa",10,IF(AG20="incompleta",5,0))</f>
        <v>0</v>
      </c>
      <c r="AI20" s="308">
        <f t="shared" si="0"/>
        <v>0</v>
      </c>
      <c r="AJ20" s="308" t="str">
        <f>IF(AI20&gt;=96,"Fuerte",IF(AI20&gt;=86,"Moderado",IF(AI20&gt;=1,"Débil","")))</f>
        <v/>
      </c>
      <c r="AK20" s="309"/>
      <c r="AL20" s="308" t="str">
        <f>IF(AK20="Siempre se ejecuta","Fuerte",IF(AK20="Algunas veces","Moderado",IF(AK20="no se ejecuta","Débil","")))</f>
        <v/>
      </c>
      <c r="AM20" s="308" t="str">
        <f>AJ20&amp;AL20</f>
        <v/>
      </c>
      <c r="AN20" s="308" t="str">
        <f>IFERROR(VLOOKUP(AM20,[1]FORMULAS!$B$70:$D$78,3,FALSE),"")</f>
        <v/>
      </c>
      <c r="AO20" s="308" t="str">
        <f>IF(AN20="fuerte",100,IF(AN20="Moderado",50,IF(AN20="débil",0,"")))</f>
        <v/>
      </c>
      <c r="AP20" s="310">
        <f>IFERROR(AVERAGE(AO20:AO23),0)</f>
        <v>0</v>
      </c>
      <c r="AQ20" s="310" t="str">
        <f>IF(AP20&gt;=100,"Fuerte",IF(AP20&gt;=50,"Moderado",IF(AP20&gt;=1,"Débil","")))</f>
        <v/>
      </c>
      <c r="AR20" s="311"/>
      <c r="AS20" s="311"/>
      <c r="AT20" s="310" t="str">
        <f>+AQ20&amp;AR20&amp;AS20</f>
        <v/>
      </c>
      <c r="AU20" s="310">
        <f>IFERROR(VLOOKUP(AT20,[1]FORMULAS!$B$95:$D$102,2,FALSE),0)</f>
        <v>0</v>
      </c>
      <c r="AV20" s="310">
        <f>IFERROR(VLOOKUP(AT20,[1]FORMULAS!$B$95:$D$102,3,FALSE),0)</f>
        <v>0</v>
      </c>
      <c r="AW20" s="298"/>
      <c r="AX20" s="298"/>
      <c r="AY20" s="303" t="str">
        <f>AW20&amp;AX20</f>
        <v/>
      </c>
      <c r="AZ20" s="312" t="str">
        <f>IFERROR(VLOOKUP(AY20,[1]FORMULAS!$B$38:$C$62,2,FALSE),"")</f>
        <v/>
      </c>
      <c r="BA20" s="304"/>
      <c r="BB20" s="326"/>
      <c r="BC20" s="327"/>
      <c r="BD20" s="327"/>
      <c r="BE20" s="328"/>
      <c r="BF20" s="329"/>
      <c r="BG20" s="330"/>
      <c r="BH20" s="327"/>
      <c r="BI20" s="327"/>
      <c r="BJ20" s="331"/>
    </row>
    <row r="21" spans="2:62" s="315" customFormat="1" ht="19.5" customHeight="1" x14ac:dyDescent="0.25">
      <c r="B21" s="298"/>
      <c r="C21" s="298"/>
      <c r="D21" s="299"/>
      <c r="E21" s="299"/>
      <c r="F21" s="298"/>
      <c r="G21" s="298"/>
      <c r="H21" s="299"/>
      <c r="I21" s="300"/>
      <c r="J21" s="300"/>
      <c r="K21" s="325"/>
      <c r="L21" s="325"/>
      <c r="M21" s="303"/>
      <c r="N21" s="298"/>
      <c r="O21" s="298"/>
      <c r="P21" s="303"/>
      <c r="Q21" s="304"/>
      <c r="R21" s="304"/>
      <c r="S21" s="299"/>
      <c r="T21" s="299"/>
      <c r="U21" s="306"/>
      <c r="V21" s="307">
        <f t="shared" ref="V21:V23" si="39">IF(U21="Asignado",15,0)</f>
        <v>0</v>
      </c>
      <c r="W21" s="306"/>
      <c r="X21" s="307">
        <f t="shared" ref="X21:X23" si="40">IF(W21="Adecuado",15,0)</f>
        <v>0</v>
      </c>
      <c r="Y21" s="306"/>
      <c r="Z21" s="307">
        <f t="shared" ref="Z21:Z23" si="41">IF(Y21="Oportuna",15,0)</f>
        <v>0</v>
      </c>
      <c r="AA21" s="306"/>
      <c r="AB21" s="307">
        <f t="shared" ref="AB21:AB23" si="42">IF(AA21="Prevenir",15,IF(AA21="Detectar",10,0))</f>
        <v>0</v>
      </c>
      <c r="AC21" s="306"/>
      <c r="AD21" s="307">
        <f t="shared" ref="AD21:AD23" si="43">IF(AC21="Confiable",15,0)</f>
        <v>0</v>
      </c>
      <c r="AE21" s="306"/>
      <c r="AF21" s="307">
        <f t="shared" ref="AF21:AF23" si="44">IF(AE21="Se investigan y resuelven oportunamente",15,0)</f>
        <v>0</v>
      </c>
      <c r="AG21" s="306"/>
      <c r="AH21" s="307">
        <f t="shared" ref="AH21:AH23" si="45">IF(AG21="Completa",10,IF(AG21="incompleta",5,0))</f>
        <v>0</v>
      </c>
      <c r="AI21" s="308">
        <f t="shared" si="0"/>
        <v>0</v>
      </c>
      <c r="AJ21" s="308" t="str">
        <f>IF(AI21&gt;=96,"Fuerte",IF(AI21&gt;=86,"Moderado",IF(AI21&gt;=1,"Débil","")))</f>
        <v/>
      </c>
      <c r="AK21" s="309"/>
      <c r="AL21" s="308" t="str">
        <f t="shared" ref="AL21:AL23" si="46">IF(AK21="Siempre se ejecuta","Fuerte",IF(AK21="Algunas veces","Moderado",IF(AK21="no se ejecuta","Débil","")))</f>
        <v/>
      </c>
      <c r="AM21" s="308" t="str">
        <f t="shared" ref="AM21:AM23" si="47">AJ21&amp;AL21</f>
        <v/>
      </c>
      <c r="AN21" s="308" t="str">
        <f>IFERROR(VLOOKUP(AM21,[1]FORMULAS!$B$70:$D$78,3,FALSE),"")</f>
        <v/>
      </c>
      <c r="AO21" s="308" t="str">
        <f t="shared" ref="AO21:AO23" si="48">IF(AN21="fuerte",100,IF(AN21="Moderado",50,IF(AN21="débil",0,"")))</f>
        <v/>
      </c>
      <c r="AP21" s="310"/>
      <c r="AQ21" s="310"/>
      <c r="AR21" s="311"/>
      <c r="AS21" s="311"/>
      <c r="AT21" s="310"/>
      <c r="AU21" s="310"/>
      <c r="AV21" s="310"/>
      <c r="AW21" s="298"/>
      <c r="AX21" s="298"/>
      <c r="AY21" s="303"/>
      <c r="AZ21" s="312"/>
      <c r="BA21" s="304"/>
      <c r="BB21" s="326"/>
      <c r="BC21" s="327"/>
      <c r="BD21" s="327"/>
      <c r="BE21" s="328"/>
      <c r="BF21" s="329"/>
      <c r="BG21" s="330"/>
      <c r="BH21" s="327"/>
      <c r="BI21" s="327"/>
      <c r="BJ21" s="331"/>
    </row>
    <row r="22" spans="2:62" s="315" customFormat="1" ht="19.5" customHeight="1" x14ac:dyDescent="0.25">
      <c r="B22" s="298"/>
      <c r="C22" s="298"/>
      <c r="D22" s="299"/>
      <c r="E22" s="299"/>
      <c r="F22" s="298"/>
      <c r="G22" s="298"/>
      <c r="H22" s="299"/>
      <c r="I22" s="300"/>
      <c r="J22" s="300"/>
      <c r="K22" s="325"/>
      <c r="L22" s="325"/>
      <c r="M22" s="303"/>
      <c r="N22" s="298"/>
      <c r="O22" s="298"/>
      <c r="P22" s="303"/>
      <c r="Q22" s="304"/>
      <c r="R22" s="304"/>
      <c r="S22" s="299"/>
      <c r="T22" s="299"/>
      <c r="U22" s="306"/>
      <c r="V22" s="307">
        <f t="shared" si="39"/>
        <v>0</v>
      </c>
      <c r="W22" s="306"/>
      <c r="X22" s="307">
        <f t="shared" si="40"/>
        <v>0</v>
      </c>
      <c r="Y22" s="306"/>
      <c r="Z22" s="307">
        <f t="shared" si="41"/>
        <v>0</v>
      </c>
      <c r="AA22" s="306"/>
      <c r="AB22" s="307">
        <f t="shared" si="42"/>
        <v>0</v>
      </c>
      <c r="AC22" s="306"/>
      <c r="AD22" s="307">
        <f t="shared" si="43"/>
        <v>0</v>
      </c>
      <c r="AE22" s="306"/>
      <c r="AF22" s="307">
        <f t="shared" si="44"/>
        <v>0</v>
      </c>
      <c r="AG22" s="306"/>
      <c r="AH22" s="307">
        <f t="shared" si="45"/>
        <v>0</v>
      </c>
      <c r="AI22" s="308">
        <f t="shared" si="0"/>
        <v>0</v>
      </c>
      <c r="AJ22" s="308" t="str">
        <f t="shared" ref="AJ22:AJ23" si="49">IF(AI22&gt;=96,"Fuerte",IF(AI22&gt;=86,"Moderado",IF(AI22&gt;=1,"Débil","")))</f>
        <v/>
      </c>
      <c r="AK22" s="309"/>
      <c r="AL22" s="308" t="str">
        <f t="shared" si="46"/>
        <v/>
      </c>
      <c r="AM22" s="308" t="str">
        <f t="shared" si="47"/>
        <v/>
      </c>
      <c r="AN22" s="308" t="str">
        <f>IFERROR(VLOOKUP(AM22,[1]FORMULAS!$B$70:$D$78,3,FALSE),"")</f>
        <v/>
      </c>
      <c r="AO22" s="308" t="str">
        <f t="shared" si="48"/>
        <v/>
      </c>
      <c r="AP22" s="310"/>
      <c r="AQ22" s="310"/>
      <c r="AR22" s="311"/>
      <c r="AS22" s="311"/>
      <c r="AT22" s="310"/>
      <c r="AU22" s="310"/>
      <c r="AV22" s="310"/>
      <c r="AW22" s="298"/>
      <c r="AX22" s="298"/>
      <c r="AY22" s="303"/>
      <c r="AZ22" s="312"/>
      <c r="BA22" s="304"/>
      <c r="BB22" s="326"/>
      <c r="BC22" s="327"/>
      <c r="BD22" s="327"/>
      <c r="BE22" s="328"/>
      <c r="BF22" s="329"/>
      <c r="BG22" s="330"/>
      <c r="BH22" s="327"/>
      <c r="BI22" s="327"/>
      <c r="BJ22" s="331"/>
    </row>
    <row r="23" spans="2:62" s="315" customFormat="1" ht="19.5" customHeight="1" x14ac:dyDescent="0.25">
      <c r="B23" s="298"/>
      <c r="C23" s="298"/>
      <c r="D23" s="299"/>
      <c r="E23" s="299"/>
      <c r="F23" s="298"/>
      <c r="G23" s="298"/>
      <c r="H23" s="299"/>
      <c r="I23" s="300"/>
      <c r="J23" s="300"/>
      <c r="K23" s="325"/>
      <c r="L23" s="325"/>
      <c r="M23" s="303"/>
      <c r="N23" s="298"/>
      <c r="O23" s="298"/>
      <c r="P23" s="303"/>
      <c r="Q23" s="304"/>
      <c r="R23" s="304"/>
      <c r="S23" s="299"/>
      <c r="T23" s="299"/>
      <c r="U23" s="306"/>
      <c r="V23" s="307">
        <f t="shared" si="39"/>
        <v>0</v>
      </c>
      <c r="W23" s="306"/>
      <c r="X23" s="307">
        <f t="shared" si="40"/>
        <v>0</v>
      </c>
      <c r="Y23" s="306"/>
      <c r="Z23" s="307">
        <f t="shared" si="41"/>
        <v>0</v>
      </c>
      <c r="AA23" s="306"/>
      <c r="AB23" s="307">
        <f t="shared" si="42"/>
        <v>0</v>
      </c>
      <c r="AC23" s="306"/>
      <c r="AD23" s="307">
        <f t="shared" si="43"/>
        <v>0</v>
      </c>
      <c r="AE23" s="306"/>
      <c r="AF23" s="307">
        <f t="shared" si="44"/>
        <v>0</v>
      </c>
      <c r="AG23" s="306"/>
      <c r="AH23" s="307">
        <f t="shared" si="45"/>
        <v>0</v>
      </c>
      <c r="AI23" s="308">
        <f t="shared" si="0"/>
        <v>0</v>
      </c>
      <c r="AJ23" s="308" t="str">
        <f t="shared" si="49"/>
        <v/>
      </c>
      <c r="AK23" s="309"/>
      <c r="AL23" s="308" t="str">
        <f t="shared" si="46"/>
        <v/>
      </c>
      <c r="AM23" s="308" t="str">
        <f t="shared" si="47"/>
        <v/>
      </c>
      <c r="AN23" s="308" t="str">
        <f>IFERROR(VLOOKUP(AM23,[1]FORMULAS!$B$70:$D$78,3,FALSE),"")</f>
        <v/>
      </c>
      <c r="AO23" s="308" t="str">
        <f t="shared" si="48"/>
        <v/>
      </c>
      <c r="AP23" s="310"/>
      <c r="AQ23" s="310"/>
      <c r="AR23" s="311"/>
      <c r="AS23" s="311"/>
      <c r="AT23" s="310"/>
      <c r="AU23" s="310"/>
      <c r="AV23" s="310"/>
      <c r="AW23" s="298"/>
      <c r="AX23" s="298"/>
      <c r="AY23" s="303"/>
      <c r="AZ23" s="312"/>
      <c r="BA23" s="304"/>
      <c r="BB23" s="332"/>
      <c r="BC23" s="327"/>
      <c r="BD23" s="327"/>
      <c r="BE23" s="326"/>
      <c r="BF23" s="329"/>
      <c r="BG23" s="330"/>
      <c r="BH23" s="327"/>
      <c r="BI23" s="327"/>
      <c r="BJ23" s="331"/>
    </row>
    <row r="24" spans="2:62" s="315" customFormat="1" ht="19.5" customHeight="1" x14ac:dyDescent="0.25">
      <c r="B24" s="298"/>
      <c r="C24" s="298"/>
      <c r="D24" s="299"/>
      <c r="E24" s="299"/>
      <c r="F24" s="298"/>
      <c r="G24" s="298"/>
      <c r="H24" s="299"/>
      <c r="I24" s="300"/>
      <c r="J24" s="300"/>
      <c r="K24" s="325"/>
      <c r="L24" s="325"/>
      <c r="M24" s="303" t="str">
        <f t="shared" ref="M24" si="50">IF(F24="gestion","impacto",IF(F24="corrupcion","impactocorrupcion",IF(F24="seguridad_de_la_informacion","impacto","")))</f>
        <v/>
      </c>
      <c r="N24" s="298"/>
      <c r="O24" s="298"/>
      <c r="P24" s="303" t="str">
        <f t="shared" ref="P24" si="51">N24&amp;O24</f>
        <v/>
      </c>
      <c r="Q24" s="304" t="str">
        <f>IFERROR(VLOOKUP(P24,[1]FORMULAS!$B$38:$C$62,2,FALSE),"")</f>
        <v/>
      </c>
      <c r="R24" s="304"/>
      <c r="S24" s="299"/>
      <c r="T24" s="299"/>
      <c r="U24" s="306"/>
      <c r="V24" s="307">
        <f>IF(U24="Asignado",15,0)</f>
        <v>0</v>
      </c>
      <c r="W24" s="306"/>
      <c r="X24" s="307">
        <f>IF(W24="Adecuado",15,0)</f>
        <v>0</v>
      </c>
      <c r="Y24" s="306"/>
      <c r="Z24" s="307">
        <f>IF(Y24="Oportuna",15,0)</f>
        <v>0</v>
      </c>
      <c r="AA24" s="306"/>
      <c r="AB24" s="307">
        <f>IF(AA24="Prevenir",15,IF(AA24="Detectar",10,0))</f>
        <v>0</v>
      </c>
      <c r="AC24" s="306"/>
      <c r="AD24" s="307">
        <f>IF(AC24="Confiable",15,0)</f>
        <v>0</v>
      </c>
      <c r="AE24" s="306"/>
      <c r="AF24" s="307">
        <f>IF(AE24="Se investigan y resuelven oportunamente",15,0)</f>
        <v>0</v>
      </c>
      <c r="AG24" s="306"/>
      <c r="AH24" s="307">
        <f>IF(AG24="Completa",10,IF(AG24="incompleta",5,0))</f>
        <v>0</v>
      </c>
      <c r="AI24" s="308">
        <f t="shared" si="0"/>
        <v>0</v>
      </c>
      <c r="AJ24" s="308" t="str">
        <f>IF(AI24&gt;=96,"Fuerte",IF(AI24&gt;=86,"Moderado",IF(AI24&gt;=1,"Débil","")))</f>
        <v/>
      </c>
      <c r="AK24" s="309"/>
      <c r="AL24" s="308" t="str">
        <f>IF(AK24="Siempre se ejecuta","Fuerte",IF(AK24="Algunas veces","Moderado",IF(AK24="no se ejecuta","Débil","")))</f>
        <v/>
      </c>
      <c r="AM24" s="308" t="str">
        <f>AJ24&amp;AL24</f>
        <v/>
      </c>
      <c r="AN24" s="308" t="str">
        <f>IFERROR(VLOOKUP(AM24,[1]FORMULAS!$B$70:$D$78,3,FALSE),"")</f>
        <v/>
      </c>
      <c r="AO24" s="308" t="str">
        <f>IF(AN24="fuerte",100,IF(AN24="Moderado",50,IF(AN24="débil",0,"")))</f>
        <v/>
      </c>
      <c r="AP24" s="310">
        <f>IFERROR(AVERAGE(AO24:AO27),0)</f>
        <v>0</v>
      </c>
      <c r="AQ24" s="310" t="str">
        <f>IF(AP24&gt;=100,"Fuerte",IF(AP24&gt;=50,"Moderado",IF(AP24&gt;=1,"Débil","")))</f>
        <v/>
      </c>
      <c r="AR24" s="311"/>
      <c r="AS24" s="311"/>
      <c r="AT24" s="310" t="str">
        <f>+AQ24&amp;AR24&amp;AS24</f>
        <v/>
      </c>
      <c r="AU24" s="310">
        <f>IFERROR(VLOOKUP(AT24,[1]FORMULAS!$B$95:$D$102,2,FALSE),0)</f>
        <v>0</v>
      </c>
      <c r="AV24" s="310">
        <f>IFERROR(VLOOKUP(AT24,[1]FORMULAS!$B$95:$D$102,3,FALSE),0)</f>
        <v>0</v>
      </c>
      <c r="AW24" s="298"/>
      <c r="AX24" s="298"/>
      <c r="AY24" s="303" t="str">
        <f>AW24&amp;AX24</f>
        <v/>
      </c>
      <c r="AZ24" s="312" t="str">
        <f>IFERROR(VLOOKUP(AY24,[1]FORMULAS!$B$38:$C$62,2,FALSE),"")</f>
        <v/>
      </c>
      <c r="BA24" s="304"/>
      <c r="BB24" s="326"/>
      <c r="BC24" s="327"/>
      <c r="BD24" s="327"/>
      <c r="BE24" s="328"/>
      <c r="BF24" s="329"/>
      <c r="BG24" s="330"/>
      <c r="BH24" s="327"/>
      <c r="BI24" s="327"/>
      <c r="BJ24" s="331"/>
    </row>
    <row r="25" spans="2:62" s="315" customFormat="1" ht="19.5" customHeight="1" x14ac:dyDescent="0.25">
      <c r="B25" s="298"/>
      <c r="C25" s="298"/>
      <c r="D25" s="299"/>
      <c r="E25" s="299"/>
      <c r="F25" s="298"/>
      <c r="G25" s="298"/>
      <c r="H25" s="299"/>
      <c r="I25" s="300"/>
      <c r="J25" s="300"/>
      <c r="K25" s="325"/>
      <c r="L25" s="325"/>
      <c r="M25" s="303"/>
      <c r="N25" s="298"/>
      <c r="O25" s="298"/>
      <c r="P25" s="303"/>
      <c r="Q25" s="304"/>
      <c r="R25" s="304"/>
      <c r="S25" s="299"/>
      <c r="T25" s="299"/>
      <c r="U25" s="306"/>
      <c r="V25" s="307">
        <f t="shared" ref="V25:V27" si="52">IF(U25="Asignado",15,0)</f>
        <v>0</v>
      </c>
      <c r="W25" s="306"/>
      <c r="X25" s="307">
        <f t="shared" ref="X25:X27" si="53">IF(W25="Adecuado",15,0)</f>
        <v>0</v>
      </c>
      <c r="Y25" s="306"/>
      <c r="Z25" s="307">
        <f t="shared" ref="Z25:Z27" si="54">IF(Y25="Oportuna",15,0)</f>
        <v>0</v>
      </c>
      <c r="AA25" s="306"/>
      <c r="AB25" s="307">
        <f t="shared" ref="AB25:AB27" si="55">IF(AA25="Prevenir",15,IF(AA25="Detectar",10,0))</f>
        <v>0</v>
      </c>
      <c r="AC25" s="306"/>
      <c r="AD25" s="307">
        <f t="shared" ref="AD25:AD27" si="56">IF(AC25="Confiable",15,0)</f>
        <v>0</v>
      </c>
      <c r="AE25" s="306"/>
      <c r="AF25" s="307">
        <f t="shared" ref="AF25:AF27" si="57">IF(AE25="Se investigan y resuelven oportunamente",15,0)</f>
        <v>0</v>
      </c>
      <c r="AG25" s="306"/>
      <c r="AH25" s="307">
        <f t="shared" ref="AH25:AH27" si="58">IF(AG25="Completa",10,IF(AG25="incompleta",5,0))</f>
        <v>0</v>
      </c>
      <c r="AI25" s="308">
        <f t="shared" si="0"/>
        <v>0</v>
      </c>
      <c r="AJ25" s="308" t="str">
        <f>IF(AI25&gt;=96,"Fuerte",IF(AI25&gt;=86,"Moderado",IF(AI25&gt;=1,"Débil","")))</f>
        <v/>
      </c>
      <c r="AK25" s="309"/>
      <c r="AL25" s="308" t="str">
        <f t="shared" ref="AL25:AL27" si="59">IF(AK25="Siempre se ejecuta","Fuerte",IF(AK25="Algunas veces","Moderado",IF(AK25="no se ejecuta","Débil","")))</f>
        <v/>
      </c>
      <c r="AM25" s="308" t="str">
        <f t="shared" ref="AM25:AM27" si="60">AJ25&amp;AL25</f>
        <v/>
      </c>
      <c r="AN25" s="308" t="str">
        <f>IFERROR(VLOOKUP(AM25,[1]FORMULAS!$B$70:$D$78,3,FALSE),"")</f>
        <v/>
      </c>
      <c r="AO25" s="308" t="str">
        <f t="shared" ref="AO25:AO27" si="61">IF(AN25="fuerte",100,IF(AN25="Moderado",50,IF(AN25="débil",0,"")))</f>
        <v/>
      </c>
      <c r="AP25" s="310"/>
      <c r="AQ25" s="310"/>
      <c r="AR25" s="311"/>
      <c r="AS25" s="311"/>
      <c r="AT25" s="310"/>
      <c r="AU25" s="310"/>
      <c r="AV25" s="310"/>
      <c r="AW25" s="298"/>
      <c r="AX25" s="298"/>
      <c r="AY25" s="303"/>
      <c r="AZ25" s="312"/>
      <c r="BA25" s="304"/>
      <c r="BB25" s="326"/>
      <c r="BC25" s="327"/>
      <c r="BD25" s="327"/>
      <c r="BE25" s="328"/>
      <c r="BF25" s="329"/>
      <c r="BG25" s="330"/>
      <c r="BH25" s="327"/>
      <c r="BI25" s="327"/>
      <c r="BJ25" s="331"/>
    </row>
    <row r="26" spans="2:62" s="315" customFormat="1" ht="19.5" customHeight="1" x14ac:dyDescent="0.25">
      <c r="B26" s="298"/>
      <c r="C26" s="298"/>
      <c r="D26" s="299"/>
      <c r="E26" s="299"/>
      <c r="F26" s="298"/>
      <c r="G26" s="298"/>
      <c r="H26" s="299"/>
      <c r="I26" s="300"/>
      <c r="J26" s="300"/>
      <c r="K26" s="325"/>
      <c r="L26" s="325"/>
      <c r="M26" s="303"/>
      <c r="N26" s="298"/>
      <c r="O26" s="298"/>
      <c r="P26" s="303"/>
      <c r="Q26" s="304"/>
      <c r="R26" s="304"/>
      <c r="S26" s="299"/>
      <c r="T26" s="299"/>
      <c r="U26" s="306"/>
      <c r="V26" s="307">
        <f t="shared" si="52"/>
        <v>0</v>
      </c>
      <c r="W26" s="306"/>
      <c r="X26" s="307">
        <f t="shared" si="53"/>
        <v>0</v>
      </c>
      <c r="Y26" s="306"/>
      <c r="Z26" s="307">
        <f t="shared" si="54"/>
        <v>0</v>
      </c>
      <c r="AA26" s="306"/>
      <c r="AB26" s="307">
        <f t="shared" si="55"/>
        <v>0</v>
      </c>
      <c r="AC26" s="306"/>
      <c r="AD26" s="307">
        <f t="shared" si="56"/>
        <v>0</v>
      </c>
      <c r="AE26" s="306"/>
      <c r="AF26" s="307">
        <f t="shared" si="57"/>
        <v>0</v>
      </c>
      <c r="AG26" s="306"/>
      <c r="AH26" s="307">
        <f t="shared" si="58"/>
        <v>0</v>
      </c>
      <c r="AI26" s="308">
        <f t="shared" si="0"/>
        <v>0</v>
      </c>
      <c r="AJ26" s="308" t="str">
        <f t="shared" ref="AJ26:AJ27" si="62">IF(AI26&gt;=96,"Fuerte",IF(AI26&gt;=86,"Moderado",IF(AI26&gt;=1,"Débil","")))</f>
        <v/>
      </c>
      <c r="AK26" s="309"/>
      <c r="AL26" s="308" t="str">
        <f t="shared" si="59"/>
        <v/>
      </c>
      <c r="AM26" s="308" t="str">
        <f t="shared" si="60"/>
        <v/>
      </c>
      <c r="AN26" s="308" t="str">
        <f>IFERROR(VLOOKUP(AM26,[1]FORMULAS!$B$70:$D$78,3,FALSE),"")</f>
        <v/>
      </c>
      <c r="AO26" s="308" t="str">
        <f t="shared" si="61"/>
        <v/>
      </c>
      <c r="AP26" s="310"/>
      <c r="AQ26" s="310"/>
      <c r="AR26" s="311"/>
      <c r="AS26" s="311"/>
      <c r="AT26" s="310"/>
      <c r="AU26" s="310"/>
      <c r="AV26" s="310"/>
      <c r="AW26" s="298"/>
      <c r="AX26" s="298"/>
      <c r="AY26" s="303"/>
      <c r="AZ26" s="312"/>
      <c r="BA26" s="304"/>
      <c r="BB26" s="326"/>
      <c r="BC26" s="327"/>
      <c r="BD26" s="327"/>
      <c r="BE26" s="328"/>
      <c r="BF26" s="329"/>
      <c r="BG26" s="330"/>
      <c r="BH26" s="327"/>
      <c r="BI26" s="327"/>
      <c r="BJ26" s="331"/>
    </row>
    <row r="27" spans="2:62" s="315" customFormat="1" ht="19.5" customHeight="1" x14ac:dyDescent="0.25">
      <c r="B27" s="298"/>
      <c r="C27" s="298"/>
      <c r="D27" s="299"/>
      <c r="E27" s="299"/>
      <c r="F27" s="298"/>
      <c r="G27" s="298"/>
      <c r="H27" s="299"/>
      <c r="I27" s="300"/>
      <c r="J27" s="300"/>
      <c r="K27" s="325"/>
      <c r="L27" s="325"/>
      <c r="M27" s="303"/>
      <c r="N27" s="298"/>
      <c r="O27" s="298"/>
      <c r="P27" s="303"/>
      <c r="Q27" s="304"/>
      <c r="R27" s="304"/>
      <c r="S27" s="299"/>
      <c r="T27" s="299"/>
      <c r="U27" s="306"/>
      <c r="V27" s="307">
        <f t="shared" si="52"/>
        <v>0</v>
      </c>
      <c r="W27" s="306"/>
      <c r="X27" s="307">
        <f t="shared" si="53"/>
        <v>0</v>
      </c>
      <c r="Y27" s="306"/>
      <c r="Z27" s="307">
        <f t="shared" si="54"/>
        <v>0</v>
      </c>
      <c r="AA27" s="306"/>
      <c r="AB27" s="307">
        <f t="shared" si="55"/>
        <v>0</v>
      </c>
      <c r="AC27" s="306"/>
      <c r="AD27" s="307">
        <f t="shared" si="56"/>
        <v>0</v>
      </c>
      <c r="AE27" s="306"/>
      <c r="AF27" s="307">
        <f t="shared" si="57"/>
        <v>0</v>
      </c>
      <c r="AG27" s="306"/>
      <c r="AH27" s="307">
        <f t="shared" si="58"/>
        <v>0</v>
      </c>
      <c r="AI27" s="308">
        <f t="shared" si="0"/>
        <v>0</v>
      </c>
      <c r="AJ27" s="308" t="str">
        <f t="shared" si="62"/>
        <v/>
      </c>
      <c r="AK27" s="309"/>
      <c r="AL27" s="308" t="str">
        <f t="shared" si="59"/>
        <v/>
      </c>
      <c r="AM27" s="308" t="str">
        <f t="shared" si="60"/>
        <v/>
      </c>
      <c r="AN27" s="308" t="str">
        <f>IFERROR(VLOOKUP(AM27,[1]FORMULAS!$B$70:$D$78,3,FALSE),"")</f>
        <v/>
      </c>
      <c r="AO27" s="308" t="str">
        <f t="shared" si="61"/>
        <v/>
      </c>
      <c r="AP27" s="310"/>
      <c r="AQ27" s="310"/>
      <c r="AR27" s="311"/>
      <c r="AS27" s="311"/>
      <c r="AT27" s="310"/>
      <c r="AU27" s="310"/>
      <c r="AV27" s="310"/>
      <c r="AW27" s="298"/>
      <c r="AX27" s="298"/>
      <c r="AY27" s="303"/>
      <c r="AZ27" s="312"/>
      <c r="BA27" s="304"/>
      <c r="BB27" s="332"/>
      <c r="BC27" s="327"/>
      <c r="BD27" s="327"/>
      <c r="BE27" s="326"/>
      <c r="BF27" s="329"/>
      <c r="BG27" s="330"/>
      <c r="BH27" s="327"/>
      <c r="BI27" s="327"/>
      <c r="BJ27" s="331"/>
    </row>
    <row r="28" spans="2:62" s="315" customFormat="1" ht="19.5" customHeight="1" x14ac:dyDescent="0.25">
      <c r="B28" s="298"/>
      <c r="C28" s="298"/>
      <c r="D28" s="299"/>
      <c r="E28" s="299"/>
      <c r="F28" s="298"/>
      <c r="G28" s="298"/>
      <c r="H28" s="299"/>
      <c r="I28" s="300"/>
      <c r="J28" s="300"/>
      <c r="K28" s="325"/>
      <c r="L28" s="325"/>
      <c r="M28" s="303" t="str">
        <f t="shared" ref="M28" si="63">IF(F28="gestion","impacto",IF(F28="corrupcion","impactocorrupcion",IF(F28="seguridad_de_la_informacion","impacto","")))</f>
        <v/>
      </c>
      <c r="N28" s="298"/>
      <c r="O28" s="298"/>
      <c r="P28" s="303" t="str">
        <f t="shared" ref="P28" si="64">N28&amp;O28</f>
        <v/>
      </c>
      <c r="Q28" s="304" t="str">
        <f>IFERROR(VLOOKUP(P28,[1]FORMULAS!$B$38:$C$62,2,FALSE),"")</f>
        <v/>
      </c>
      <c r="R28" s="304"/>
      <c r="S28" s="299"/>
      <c r="T28" s="299"/>
      <c r="U28" s="306"/>
      <c r="V28" s="307">
        <f>IF(U28="Asignado",15,0)</f>
        <v>0</v>
      </c>
      <c r="W28" s="306"/>
      <c r="X28" s="307">
        <f>IF(W28="Adecuado",15,0)</f>
        <v>0</v>
      </c>
      <c r="Y28" s="306"/>
      <c r="Z28" s="307">
        <f>IF(Y28="Oportuna",15,0)</f>
        <v>0</v>
      </c>
      <c r="AA28" s="306"/>
      <c r="AB28" s="307">
        <f>IF(AA28="Prevenir",15,IF(AA28="Detectar",10,0))</f>
        <v>0</v>
      </c>
      <c r="AC28" s="306"/>
      <c r="AD28" s="307">
        <f>IF(AC28="Confiable",15,0)</f>
        <v>0</v>
      </c>
      <c r="AE28" s="306"/>
      <c r="AF28" s="307">
        <f>IF(AE28="Se investigan y resuelven oportunamente",15,0)</f>
        <v>0</v>
      </c>
      <c r="AG28" s="306"/>
      <c r="AH28" s="307">
        <f>IF(AG28="Completa",10,IF(AG28="incompleta",5,0))</f>
        <v>0</v>
      </c>
      <c r="AI28" s="308">
        <f t="shared" si="0"/>
        <v>0</v>
      </c>
      <c r="AJ28" s="308" t="str">
        <f>IF(AI28&gt;=96,"Fuerte",IF(AI28&gt;=86,"Moderado",IF(AI28&gt;=1,"Débil","")))</f>
        <v/>
      </c>
      <c r="AK28" s="309"/>
      <c r="AL28" s="308" t="str">
        <f>IF(AK28="Siempre se ejecuta","Fuerte",IF(AK28="Algunas veces","Moderado",IF(AK28="no se ejecuta","Débil","")))</f>
        <v/>
      </c>
      <c r="AM28" s="308" t="str">
        <f>AJ28&amp;AL28</f>
        <v/>
      </c>
      <c r="AN28" s="308" t="str">
        <f>IFERROR(VLOOKUP(AM28,[1]FORMULAS!$B$70:$D$78,3,FALSE),"")</f>
        <v/>
      </c>
      <c r="AO28" s="308" t="str">
        <f>IF(AN28="fuerte",100,IF(AN28="Moderado",50,IF(AN28="débil",0,"")))</f>
        <v/>
      </c>
      <c r="AP28" s="310">
        <f>IFERROR(AVERAGE(AO28:AO31),0)</f>
        <v>0</v>
      </c>
      <c r="AQ28" s="310" t="str">
        <f>IF(AP28&gt;=100,"Fuerte",IF(AP28&gt;=50,"Moderado",IF(AP28&gt;=1,"Débil","")))</f>
        <v/>
      </c>
      <c r="AR28" s="311"/>
      <c r="AS28" s="311"/>
      <c r="AT28" s="310" t="str">
        <f>+AQ28&amp;AR28&amp;AS28</f>
        <v/>
      </c>
      <c r="AU28" s="310">
        <f>IFERROR(VLOOKUP(AT28,[1]FORMULAS!$B$95:$D$102,2,FALSE),0)</f>
        <v>0</v>
      </c>
      <c r="AV28" s="310">
        <f>IFERROR(VLOOKUP(AT28,[1]FORMULAS!$B$95:$D$102,3,FALSE),0)</f>
        <v>0</v>
      </c>
      <c r="AW28" s="298"/>
      <c r="AX28" s="298"/>
      <c r="AY28" s="303" t="str">
        <f>AW28&amp;AX28</f>
        <v/>
      </c>
      <c r="AZ28" s="312" t="str">
        <f>IFERROR(VLOOKUP(AY28,[1]FORMULAS!$B$38:$C$62,2,FALSE),"")</f>
        <v/>
      </c>
      <c r="BA28" s="304"/>
      <c r="BB28" s="326"/>
      <c r="BC28" s="327"/>
      <c r="BD28" s="327"/>
      <c r="BE28" s="328"/>
      <c r="BF28" s="329"/>
      <c r="BG28" s="330"/>
      <c r="BH28" s="327"/>
      <c r="BI28" s="327"/>
      <c r="BJ28" s="331"/>
    </row>
    <row r="29" spans="2:62" s="315" customFormat="1" ht="19.5" customHeight="1" x14ac:dyDescent="0.25">
      <c r="B29" s="298"/>
      <c r="C29" s="298"/>
      <c r="D29" s="299"/>
      <c r="E29" s="299"/>
      <c r="F29" s="298"/>
      <c r="G29" s="298"/>
      <c r="H29" s="299"/>
      <c r="I29" s="300"/>
      <c r="J29" s="300"/>
      <c r="K29" s="325"/>
      <c r="L29" s="325"/>
      <c r="M29" s="303"/>
      <c r="N29" s="298"/>
      <c r="O29" s="298"/>
      <c r="P29" s="303"/>
      <c r="Q29" s="304"/>
      <c r="R29" s="304"/>
      <c r="S29" s="299"/>
      <c r="T29" s="299"/>
      <c r="U29" s="306"/>
      <c r="V29" s="307">
        <f t="shared" ref="V29:V31" si="65">IF(U29="Asignado",15,0)</f>
        <v>0</v>
      </c>
      <c r="W29" s="306"/>
      <c r="X29" s="307">
        <f t="shared" ref="X29:X31" si="66">IF(W29="Adecuado",15,0)</f>
        <v>0</v>
      </c>
      <c r="Y29" s="306"/>
      <c r="Z29" s="307">
        <f t="shared" ref="Z29:Z31" si="67">IF(Y29="Oportuna",15,0)</f>
        <v>0</v>
      </c>
      <c r="AA29" s="306"/>
      <c r="AB29" s="307">
        <f t="shared" ref="AB29:AB31" si="68">IF(AA29="Prevenir",15,IF(AA29="Detectar",10,0))</f>
        <v>0</v>
      </c>
      <c r="AC29" s="306"/>
      <c r="AD29" s="307">
        <f t="shared" ref="AD29:AD31" si="69">IF(AC29="Confiable",15,0)</f>
        <v>0</v>
      </c>
      <c r="AE29" s="306"/>
      <c r="AF29" s="307">
        <f t="shared" ref="AF29:AF31" si="70">IF(AE29="Se investigan y resuelven oportunamente",15,0)</f>
        <v>0</v>
      </c>
      <c r="AG29" s="306"/>
      <c r="AH29" s="307">
        <f t="shared" ref="AH29:AH31" si="71">IF(AG29="Completa",10,IF(AG29="incompleta",5,0))</f>
        <v>0</v>
      </c>
      <c r="AI29" s="308">
        <f t="shared" si="0"/>
        <v>0</v>
      </c>
      <c r="AJ29" s="308" t="str">
        <f>IF(AI29&gt;=96,"Fuerte",IF(AI29&gt;=86,"Moderado",IF(AI29&gt;=1,"Débil","")))</f>
        <v/>
      </c>
      <c r="AK29" s="309"/>
      <c r="AL29" s="308" t="str">
        <f t="shared" ref="AL29:AL31" si="72">IF(AK29="Siempre se ejecuta","Fuerte",IF(AK29="Algunas veces","Moderado",IF(AK29="no se ejecuta","Débil","")))</f>
        <v/>
      </c>
      <c r="AM29" s="308" t="str">
        <f t="shared" ref="AM29:AM31" si="73">AJ29&amp;AL29</f>
        <v/>
      </c>
      <c r="AN29" s="308" t="str">
        <f>IFERROR(VLOOKUP(AM29,[1]FORMULAS!$B$70:$D$78,3,FALSE),"")</f>
        <v/>
      </c>
      <c r="AO29" s="308" t="str">
        <f t="shared" ref="AO29:AO31" si="74">IF(AN29="fuerte",100,IF(AN29="Moderado",50,IF(AN29="débil",0,"")))</f>
        <v/>
      </c>
      <c r="AP29" s="310"/>
      <c r="AQ29" s="310"/>
      <c r="AR29" s="311"/>
      <c r="AS29" s="311"/>
      <c r="AT29" s="310"/>
      <c r="AU29" s="310"/>
      <c r="AV29" s="310"/>
      <c r="AW29" s="298"/>
      <c r="AX29" s="298"/>
      <c r="AY29" s="303"/>
      <c r="AZ29" s="312"/>
      <c r="BA29" s="304"/>
      <c r="BB29" s="326"/>
      <c r="BC29" s="327"/>
      <c r="BD29" s="327"/>
      <c r="BE29" s="328"/>
      <c r="BF29" s="329"/>
      <c r="BG29" s="330"/>
      <c r="BH29" s="327"/>
      <c r="BI29" s="327"/>
      <c r="BJ29" s="331"/>
    </row>
    <row r="30" spans="2:62" s="315" customFormat="1" ht="19.5" customHeight="1" x14ac:dyDescent="0.25">
      <c r="B30" s="298"/>
      <c r="C30" s="298"/>
      <c r="D30" s="299"/>
      <c r="E30" s="299"/>
      <c r="F30" s="298"/>
      <c r="G30" s="298"/>
      <c r="H30" s="299"/>
      <c r="I30" s="300"/>
      <c r="J30" s="300"/>
      <c r="K30" s="325"/>
      <c r="L30" s="325"/>
      <c r="M30" s="303"/>
      <c r="N30" s="298"/>
      <c r="O30" s="298"/>
      <c r="P30" s="303"/>
      <c r="Q30" s="304"/>
      <c r="R30" s="304"/>
      <c r="S30" s="299"/>
      <c r="T30" s="299"/>
      <c r="U30" s="306"/>
      <c r="V30" s="307">
        <f t="shared" si="65"/>
        <v>0</v>
      </c>
      <c r="W30" s="306"/>
      <c r="X30" s="307">
        <f t="shared" si="66"/>
        <v>0</v>
      </c>
      <c r="Y30" s="306"/>
      <c r="Z30" s="307">
        <f t="shared" si="67"/>
        <v>0</v>
      </c>
      <c r="AA30" s="306"/>
      <c r="AB30" s="307">
        <f t="shared" si="68"/>
        <v>0</v>
      </c>
      <c r="AC30" s="306"/>
      <c r="AD30" s="307">
        <f t="shared" si="69"/>
        <v>0</v>
      </c>
      <c r="AE30" s="306"/>
      <c r="AF30" s="307">
        <f t="shared" si="70"/>
        <v>0</v>
      </c>
      <c r="AG30" s="306"/>
      <c r="AH30" s="307">
        <f t="shared" si="71"/>
        <v>0</v>
      </c>
      <c r="AI30" s="308">
        <f t="shared" si="0"/>
        <v>0</v>
      </c>
      <c r="AJ30" s="308" t="str">
        <f t="shared" ref="AJ30:AJ31" si="75">IF(AI30&gt;=96,"Fuerte",IF(AI30&gt;=86,"Moderado",IF(AI30&gt;=1,"Débil","")))</f>
        <v/>
      </c>
      <c r="AK30" s="309"/>
      <c r="AL30" s="308" t="str">
        <f t="shared" si="72"/>
        <v/>
      </c>
      <c r="AM30" s="308" t="str">
        <f t="shared" si="73"/>
        <v/>
      </c>
      <c r="AN30" s="308" t="str">
        <f>IFERROR(VLOOKUP(AM30,[1]FORMULAS!$B$70:$D$78,3,FALSE),"")</f>
        <v/>
      </c>
      <c r="AO30" s="308" t="str">
        <f t="shared" si="74"/>
        <v/>
      </c>
      <c r="AP30" s="310"/>
      <c r="AQ30" s="310"/>
      <c r="AR30" s="311"/>
      <c r="AS30" s="311"/>
      <c r="AT30" s="310"/>
      <c r="AU30" s="310"/>
      <c r="AV30" s="310"/>
      <c r="AW30" s="298"/>
      <c r="AX30" s="298"/>
      <c r="AY30" s="303"/>
      <c r="AZ30" s="312"/>
      <c r="BA30" s="304"/>
      <c r="BB30" s="326"/>
      <c r="BC30" s="327"/>
      <c r="BD30" s="327"/>
      <c r="BE30" s="328"/>
      <c r="BF30" s="329"/>
      <c r="BG30" s="330"/>
      <c r="BH30" s="327"/>
      <c r="BI30" s="327"/>
      <c r="BJ30" s="331"/>
    </row>
    <row r="31" spans="2:62" s="315" customFormat="1" ht="19.5" customHeight="1" x14ac:dyDescent="0.25">
      <c r="B31" s="298"/>
      <c r="C31" s="298"/>
      <c r="D31" s="299"/>
      <c r="E31" s="299"/>
      <c r="F31" s="298"/>
      <c r="G31" s="298"/>
      <c r="H31" s="299"/>
      <c r="I31" s="300"/>
      <c r="J31" s="300"/>
      <c r="K31" s="325"/>
      <c r="L31" s="325"/>
      <c r="M31" s="303"/>
      <c r="N31" s="298"/>
      <c r="O31" s="298"/>
      <c r="P31" s="303"/>
      <c r="Q31" s="304"/>
      <c r="R31" s="304"/>
      <c r="S31" s="299"/>
      <c r="T31" s="299"/>
      <c r="U31" s="306"/>
      <c r="V31" s="307">
        <f t="shared" si="65"/>
        <v>0</v>
      </c>
      <c r="W31" s="306"/>
      <c r="X31" s="307">
        <f t="shared" si="66"/>
        <v>0</v>
      </c>
      <c r="Y31" s="306"/>
      <c r="Z31" s="307">
        <f t="shared" si="67"/>
        <v>0</v>
      </c>
      <c r="AA31" s="306"/>
      <c r="AB31" s="307">
        <f t="shared" si="68"/>
        <v>0</v>
      </c>
      <c r="AC31" s="306"/>
      <c r="AD31" s="307">
        <f t="shared" si="69"/>
        <v>0</v>
      </c>
      <c r="AE31" s="306"/>
      <c r="AF31" s="307">
        <f t="shared" si="70"/>
        <v>0</v>
      </c>
      <c r="AG31" s="306"/>
      <c r="AH31" s="307">
        <f t="shared" si="71"/>
        <v>0</v>
      </c>
      <c r="AI31" s="308">
        <f t="shared" si="0"/>
        <v>0</v>
      </c>
      <c r="AJ31" s="308" t="str">
        <f t="shared" si="75"/>
        <v/>
      </c>
      <c r="AK31" s="309"/>
      <c r="AL31" s="308" t="str">
        <f t="shared" si="72"/>
        <v/>
      </c>
      <c r="AM31" s="308" t="str">
        <f t="shared" si="73"/>
        <v/>
      </c>
      <c r="AN31" s="308" t="str">
        <f>IFERROR(VLOOKUP(AM31,[1]FORMULAS!$B$70:$D$78,3,FALSE),"")</f>
        <v/>
      </c>
      <c r="AO31" s="308" t="str">
        <f t="shared" si="74"/>
        <v/>
      </c>
      <c r="AP31" s="310"/>
      <c r="AQ31" s="310"/>
      <c r="AR31" s="311"/>
      <c r="AS31" s="311"/>
      <c r="AT31" s="310"/>
      <c r="AU31" s="310"/>
      <c r="AV31" s="310"/>
      <c r="AW31" s="298"/>
      <c r="AX31" s="298"/>
      <c r="AY31" s="303"/>
      <c r="AZ31" s="312"/>
      <c r="BA31" s="304"/>
      <c r="BB31" s="332"/>
      <c r="BC31" s="327"/>
      <c r="BD31" s="327"/>
      <c r="BE31" s="326"/>
      <c r="BF31" s="329"/>
      <c r="BG31" s="330"/>
      <c r="BH31" s="327"/>
      <c r="BI31" s="327"/>
      <c r="BJ31" s="331"/>
    </row>
    <row r="32" spans="2:62" s="315" customFormat="1" ht="19.5" customHeight="1" x14ac:dyDescent="0.25">
      <c r="B32" s="298"/>
      <c r="C32" s="298"/>
      <c r="D32" s="299"/>
      <c r="E32" s="299"/>
      <c r="F32" s="298"/>
      <c r="G32" s="298"/>
      <c r="H32" s="299"/>
      <c r="I32" s="300"/>
      <c r="J32" s="300"/>
      <c r="K32" s="325"/>
      <c r="L32" s="325"/>
      <c r="M32" s="303" t="str">
        <f t="shared" ref="M32" si="76">IF(F32="gestion","impacto",IF(F32="corrupcion","impactocorrupcion",IF(F32="seguridad_de_la_informacion","impacto","")))</f>
        <v/>
      </c>
      <c r="N32" s="298"/>
      <c r="O32" s="298"/>
      <c r="P32" s="303" t="str">
        <f t="shared" ref="P32" si="77">N32&amp;O32</f>
        <v/>
      </c>
      <c r="Q32" s="304" t="str">
        <f>IFERROR(VLOOKUP(P32,[1]FORMULAS!$B$38:$C$62,2,FALSE),"")</f>
        <v/>
      </c>
      <c r="R32" s="304"/>
      <c r="S32" s="299"/>
      <c r="T32" s="299"/>
      <c r="U32" s="306"/>
      <c r="V32" s="307">
        <f>IF(U32="Asignado",15,0)</f>
        <v>0</v>
      </c>
      <c r="W32" s="306"/>
      <c r="X32" s="307">
        <f>IF(W32="Adecuado",15,0)</f>
        <v>0</v>
      </c>
      <c r="Y32" s="306"/>
      <c r="Z32" s="307">
        <f>IF(Y32="Oportuna",15,0)</f>
        <v>0</v>
      </c>
      <c r="AA32" s="306"/>
      <c r="AB32" s="307">
        <f>IF(AA32="Prevenir",15,IF(AA32="Detectar",10,0))</f>
        <v>0</v>
      </c>
      <c r="AC32" s="306"/>
      <c r="AD32" s="307">
        <f>IF(AC32="Confiable",15,0)</f>
        <v>0</v>
      </c>
      <c r="AE32" s="306"/>
      <c r="AF32" s="307">
        <f>IF(AE32="Se investigan y resuelven oportunamente",15,0)</f>
        <v>0</v>
      </c>
      <c r="AG32" s="306"/>
      <c r="AH32" s="307">
        <f>IF(AG32="Completa",10,IF(AG32="incompleta",5,0))</f>
        <v>0</v>
      </c>
      <c r="AI32" s="308">
        <f t="shared" si="0"/>
        <v>0</v>
      </c>
      <c r="AJ32" s="308" t="str">
        <f>IF(AI32&gt;=96,"Fuerte",IF(AI32&gt;=86,"Moderado",IF(AI32&gt;=1,"Débil","")))</f>
        <v/>
      </c>
      <c r="AK32" s="309"/>
      <c r="AL32" s="308" t="str">
        <f>IF(AK32="Siempre se ejecuta","Fuerte",IF(AK32="Algunas veces","Moderado",IF(AK32="no se ejecuta","Débil","")))</f>
        <v/>
      </c>
      <c r="AM32" s="308" t="str">
        <f>AJ32&amp;AL32</f>
        <v/>
      </c>
      <c r="AN32" s="308" t="str">
        <f>IFERROR(VLOOKUP(AM32,[1]FORMULAS!$B$70:$D$78,3,FALSE),"")</f>
        <v/>
      </c>
      <c r="AO32" s="308" t="str">
        <f>IF(AN32="fuerte",100,IF(AN32="Moderado",50,IF(AN32="débil",0,"")))</f>
        <v/>
      </c>
      <c r="AP32" s="310">
        <f>IFERROR(AVERAGE(AO32:AO35),0)</f>
        <v>0</v>
      </c>
      <c r="AQ32" s="310" t="str">
        <f>IF(AP32&gt;=100,"Fuerte",IF(AP32&gt;=50,"Moderado",IF(AP32&gt;=1,"Débil","")))</f>
        <v/>
      </c>
      <c r="AR32" s="311"/>
      <c r="AS32" s="311"/>
      <c r="AT32" s="310" t="str">
        <f>+AQ32&amp;AR32&amp;AS32</f>
        <v/>
      </c>
      <c r="AU32" s="310">
        <f>IFERROR(VLOOKUP(AT32,[1]FORMULAS!$B$95:$D$102,2,FALSE),0)</f>
        <v>0</v>
      </c>
      <c r="AV32" s="310">
        <f>IFERROR(VLOOKUP(AT32,[1]FORMULAS!$B$95:$D$102,3,FALSE),0)</f>
        <v>0</v>
      </c>
      <c r="AW32" s="298"/>
      <c r="AX32" s="298"/>
      <c r="AY32" s="303" t="str">
        <f>AW32&amp;AX32</f>
        <v/>
      </c>
      <c r="AZ32" s="312" t="str">
        <f>IFERROR(VLOOKUP(AY32,[1]FORMULAS!$B$38:$C$62,2,FALSE),"")</f>
        <v/>
      </c>
      <c r="BA32" s="304"/>
      <c r="BB32" s="326"/>
      <c r="BC32" s="327"/>
      <c r="BD32" s="327"/>
      <c r="BE32" s="328"/>
      <c r="BF32" s="329"/>
      <c r="BG32" s="330"/>
      <c r="BH32" s="327"/>
      <c r="BI32" s="327"/>
      <c r="BJ32" s="331"/>
    </row>
    <row r="33" spans="2:62" s="315" customFormat="1" ht="19.5" customHeight="1" x14ac:dyDescent="0.25">
      <c r="B33" s="298"/>
      <c r="C33" s="298"/>
      <c r="D33" s="299"/>
      <c r="E33" s="299"/>
      <c r="F33" s="298"/>
      <c r="G33" s="298"/>
      <c r="H33" s="299"/>
      <c r="I33" s="300"/>
      <c r="J33" s="300"/>
      <c r="K33" s="325"/>
      <c r="L33" s="325"/>
      <c r="M33" s="303"/>
      <c r="N33" s="298"/>
      <c r="O33" s="298"/>
      <c r="P33" s="303"/>
      <c r="Q33" s="304"/>
      <c r="R33" s="304"/>
      <c r="S33" s="299"/>
      <c r="T33" s="299"/>
      <c r="U33" s="306"/>
      <c r="V33" s="307">
        <f t="shared" ref="V33:V35" si="78">IF(U33="Asignado",15,0)</f>
        <v>0</v>
      </c>
      <c r="W33" s="306"/>
      <c r="X33" s="307">
        <f t="shared" ref="X33:X35" si="79">IF(W33="Adecuado",15,0)</f>
        <v>0</v>
      </c>
      <c r="Y33" s="306"/>
      <c r="Z33" s="307">
        <f t="shared" ref="Z33:Z35" si="80">IF(Y33="Oportuna",15,0)</f>
        <v>0</v>
      </c>
      <c r="AA33" s="306"/>
      <c r="AB33" s="307">
        <f t="shared" ref="AB33:AB35" si="81">IF(AA33="Prevenir",15,IF(AA33="Detectar",10,0))</f>
        <v>0</v>
      </c>
      <c r="AC33" s="306"/>
      <c r="AD33" s="307">
        <f t="shared" ref="AD33:AD35" si="82">IF(AC33="Confiable",15,0)</f>
        <v>0</v>
      </c>
      <c r="AE33" s="306"/>
      <c r="AF33" s="307">
        <f t="shared" ref="AF33:AF35" si="83">IF(AE33="Se investigan y resuelven oportunamente",15,0)</f>
        <v>0</v>
      </c>
      <c r="AG33" s="306"/>
      <c r="AH33" s="307">
        <f t="shared" ref="AH33:AH35" si="84">IF(AG33="Completa",10,IF(AG33="incompleta",5,0))</f>
        <v>0</v>
      </c>
      <c r="AI33" s="308">
        <f t="shared" si="0"/>
        <v>0</v>
      </c>
      <c r="AJ33" s="308" t="str">
        <f>IF(AI33&gt;=96,"Fuerte",IF(AI33&gt;=86,"Moderado",IF(AI33&gt;=1,"Débil","")))</f>
        <v/>
      </c>
      <c r="AK33" s="309"/>
      <c r="AL33" s="308" t="str">
        <f t="shared" ref="AL33:AL35" si="85">IF(AK33="Siempre se ejecuta","Fuerte",IF(AK33="Algunas veces","Moderado",IF(AK33="no se ejecuta","Débil","")))</f>
        <v/>
      </c>
      <c r="AM33" s="308" t="str">
        <f t="shared" ref="AM33:AM35" si="86">AJ33&amp;AL33</f>
        <v/>
      </c>
      <c r="AN33" s="308" t="str">
        <f>IFERROR(VLOOKUP(AM33,[1]FORMULAS!$B$70:$D$78,3,FALSE),"")</f>
        <v/>
      </c>
      <c r="AO33" s="308" t="str">
        <f t="shared" ref="AO33:AO35" si="87">IF(AN33="fuerte",100,IF(AN33="Moderado",50,IF(AN33="débil",0,"")))</f>
        <v/>
      </c>
      <c r="AP33" s="310"/>
      <c r="AQ33" s="310"/>
      <c r="AR33" s="311"/>
      <c r="AS33" s="311"/>
      <c r="AT33" s="310"/>
      <c r="AU33" s="310"/>
      <c r="AV33" s="310"/>
      <c r="AW33" s="298"/>
      <c r="AX33" s="298"/>
      <c r="AY33" s="303"/>
      <c r="AZ33" s="312"/>
      <c r="BA33" s="304"/>
      <c r="BB33" s="326"/>
      <c r="BC33" s="327"/>
      <c r="BD33" s="327"/>
      <c r="BE33" s="328"/>
      <c r="BF33" s="329"/>
      <c r="BG33" s="330"/>
      <c r="BH33" s="327"/>
      <c r="BI33" s="327"/>
      <c r="BJ33" s="331"/>
    </row>
    <row r="34" spans="2:62" s="315" customFormat="1" ht="19.5" customHeight="1" x14ac:dyDescent="0.25">
      <c r="B34" s="298"/>
      <c r="C34" s="298"/>
      <c r="D34" s="299"/>
      <c r="E34" s="299"/>
      <c r="F34" s="298"/>
      <c r="G34" s="298"/>
      <c r="H34" s="299"/>
      <c r="I34" s="300"/>
      <c r="J34" s="300"/>
      <c r="K34" s="325"/>
      <c r="L34" s="325"/>
      <c r="M34" s="303"/>
      <c r="N34" s="298"/>
      <c r="O34" s="298"/>
      <c r="P34" s="303"/>
      <c r="Q34" s="304"/>
      <c r="R34" s="304"/>
      <c r="S34" s="299"/>
      <c r="T34" s="299"/>
      <c r="U34" s="306"/>
      <c r="V34" s="307">
        <f t="shared" si="78"/>
        <v>0</v>
      </c>
      <c r="W34" s="306"/>
      <c r="X34" s="307">
        <f t="shared" si="79"/>
        <v>0</v>
      </c>
      <c r="Y34" s="306"/>
      <c r="Z34" s="307">
        <f t="shared" si="80"/>
        <v>0</v>
      </c>
      <c r="AA34" s="306"/>
      <c r="AB34" s="307">
        <f t="shared" si="81"/>
        <v>0</v>
      </c>
      <c r="AC34" s="306"/>
      <c r="AD34" s="307">
        <f t="shared" si="82"/>
        <v>0</v>
      </c>
      <c r="AE34" s="306"/>
      <c r="AF34" s="307">
        <f t="shared" si="83"/>
        <v>0</v>
      </c>
      <c r="AG34" s="306"/>
      <c r="AH34" s="307">
        <f t="shared" si="84"/>
        <v>0</v>
      </c>
      <c r="AI34" s="308">
        <f t="shared" si="0"/>
        <v>0</v>
      </c>
      <c r="AJ34" s="308" t="str">
        <f t="shared" ref="AJ34:AJ35" si="88">IF(AI34&gt;=96,"Fuerte",IF(AI34&gt;=86,"Moderado",IF(AI34&gt;=1,"Débil","")))</f>
        <v/>
      </c>
      <c r="AK34" s="309"/>
      <c r="AL34" s="308" t="str">
        <f t="shared" si="85"/>
        <v/>
      </c>
      <c r="AM34" s="308" t="str">
        <f t="shared" si="86"/>
        <v/>
      </c>
      <c r="AN34" s="308" t="str">
        <f>IFERROR(VLOOKUP(AM34,[1]FORMULAS!$B$70:$D$78,3,FALSE),"")</f>
        <v/>
      </c>
      <c r="AO34" s="308" t="str">
        <f t="shared" si="87"/>
        <v/>
      </c>
      <c r="AP34" s="310"/>
      <c r="AQ34" s="310"/>
      <c r="AR34" s="311"/>
      <c r="AS34" s="311"/>
      <c r="AT34" s="310"/>
      <c r="AU34" s="310"/>
      <c r="AV34" s="310"/>
      <c r="AW34" s="298"/>
      <c r="AX34" s="298"/>
      <c r="AY34" s="303"/>
      <c r="AZ34" s="312"/>
      <c r="BA34" s="304"/>
      <c r="BB34" s="326"/>
      <c r="BC34" s="327"/>
      <c r="BD34" s="327"/>
      <c r="BE34" s="328"/>
      <c r="BF34" s="329"/>
      <c r="BG34" s="330"/>
      <c r="BH34" s="327"/>
      <c r="BI34" s="327"/>
      <c r="BJ34" s="331"/>
    </row>
    <row r="35" spans="2:62" s="315" customFormat="1" ht="19.5" customHeight="1" x14ac:dyDescent="0.25">
      <c r="B35" s="298"/>
      <c r="C35" s="298"/>
      <c r="D35" s="299"/>
      <c r="E35" s="299"/>
      <c r="F35" s="298"/>
      <c r="G35" s="298"/>
      <c r="H35" s="299"/>
      <c r="I35" s="300"/>
      <c r="J35" s="300"/>
      <c r="K35" s="325"/>
      <c r="L35" s="325"/>
      <c r="M35" s="303"/>
      <c r="N35" s="298"/>
      <c r="O35" s="298"/>
      <c r="P35" s="303"/>
      <c r="Q35" s="304"/>
      <c r="R35" s="304"/>
      <c r="S35" s="299"/>
      <c r="T35" s="299"/>
      <c r="U35" s="306"/>
      <c r="V35" s="307">
        <f t="shared" si="78"/>
        <v>0</v>
      </c>
      <c r="W35" s="306"/>
      <c r="X35" s="307">
        <f t="shared" si="79"/>
        <v>0</v>
      </c>
      <c r="Y35" s="306"/>
      <c r="Z35" s="307">
        <f t="shared" si="80"/>
        <v>0</v>
      </c>
      <c r="AA35" s="306"/>
      <c r="AB35" s="307">
        <f t="shared" si="81"/>
        <v>0</v>
      </c>
      <c r="AC35" s="306"/>
      <c r="AD35" s="307">
        <f t="shared" si="82"/>
        <v>0</v>
      </c>
      <c r="AE35" s="306"/>
      <c r="AF35" s="307">
        <f t="shared" si="83"/>
        <v>0</v>
      </c>
      <c r="AG35" s="306"/>
      <c r="AH35" s="307">
        <f t="shared" si="84"/>
        <v>0</v>
      </c>
      <c r="AI35" s="308">
        <f t="shared" si="0"/>
        <v>0</v>
      </c>
      <c r="AJ35" s="308" t="str">
        <f t="shared" si="88"/>
        <v/>
      </c>
      <c r="AK35" s="309"/>
      <c r="AL35" s="308" t="str">
        <f t="shared" si="85"/>
        <v/>
      </c>
      <c r="AM35" s="308" t="str">
        <f t="shared" si="86"/>
        <v/>
      </c>
      <c r="AN35" s="308" t="str">
        <f>IFERROR(VLOOKUP(AM35,[1]FORMULAS!$B$70:$D$78,3,FALSE),"")</f>
        <v/>
      </c>
      <c r="AO35" s="308" t="str">
        <f t="shared" si="87"/>
        <v/>
      </c>
      <c r="AP35" s="310"/>
      <c r="AQ35" s="310"/>
      <c r="AR35" s="311"/>
      <c r="AS35" s="311"/>
      <c r="AT35" s="310"/>
      <c r="AU35" s="310"/>
      <c r="AV35" s="310"/>
      <c r="AW35" s="298"/>
      <c r="AX35" s="298"/>
      <c r="AY35" s="303"/>
      <c r="AZ35" s="312"/>
      <c r="BA35" s="304"/>
      <c r="BB35" s="332"/>
      <c r="BC35" s="327"/>
      <c r="BD35" s="327"/>
      <c r="BE35" s="326"/>
      <c r="BF35" s="329"/>
      <c r="BG35" s="330"/>
      <c r="BH35" s="327"/>
      <c r="BI35" s="327"/>
      <c r="BJ35" s="331"/>
    </row>
    <row r="36" spans="2:62" s="315" customFormat="1" ht="19.5" customHeight="1" x14ac:dyDescent="0.25">
      <c r="B36" s="298"/>
      <c r="C36" s="298"/>
      <c r="D36" s="299"/>
      <c r="E36" s="299"/>
      <c r="F36" s="298"/>
      <c r="G36" s="298"/>
      <c r="H36" s="299"/>
      <c r="I36" s="300"/>
      <c r="J36" s="300"/>
      <c r="K36" s="325"/>
      <c r="L36" s="325"/>
      <c r="M36" s="303" t="str">
        <f t="shared" ref="M36" si="89">IF(F36="gestion","impacto",IF(F36="corrupcion","impactocorrupcion",IF(F36="seguridad_de_la_informacion","impacto","")))</f>
        <v/>
      </c>
      <c r="N36" s="298"/>
      <c r="O36" s="298"/>
      <c r="P36" s="303" t="str">
        <f t="shared" ref="P36" si="90">N36&amp;O36</f>
        <v/>
      </c>
      <c r="Q36" s="304" t="str">
        <f>IFERROR(VLOOKUP(P36,[1]FORMULAS!$B$38:$C$62,2,FALSE),"")</f>
        <v/>
      </c>
      <c r="R36" s="304"/>
      <c r="S36" s="299"/>
      <c r="T36" s="299"/>
      <c r="U36" s="306"/>
      <c r="V36" s="307">
        <f>IF(U36="Asignado",15,0)</f>
        <v>0</v>
      </c>
      <c r="W36" s="306"/>
      <c r="X36" s="307">
        <f>IF(W36="Adecuado",15,0)</f>
        <v>0</v>
      </c>
      <c r="Y36" s="306"/>
      <c r="Z36" s="307">
        <f>IF(Y36="Oportuna",15,0)</f>
        <v>0</v>
      </c>
      <c r="AA36" s="306"/>
      <c r="AB36" s="307">
        <f>IF(AA36="Prevenir",15,IF(AA36="Detectar",10,0))</f>
        <v>0</v>
      </c>
      <c r="AC36" s="306"/>
      <c r="AD36" s="307">
        <f>IF(AC36="Confiable",15,0)</f>
        <v>0</v>
      </c>
      <c r="AE36" s="306"/>
      <c r="AF36" s="307">
        <f>IF(AE36="Se investigan y resuelven oportunamente",15,0)</f>
        <v>0</v>
      </c>
      <c r="AG36" s="306"/>
      <c r="AH36" s="307">
        <f>IF(AG36="Completa",10,IF(AG36="incompleta",5,0))</f>
        <v>0</v>
      </c>
      <c r="AI36" s="308">
        <f t="shared" si="0"/>
        <v>0</v>
      </c>
      <c r="AJ36" s="308" t="str">
        <f>IF(AI36&gt;=96,"Fuerte",IF(AI36&gt;=86,"Moderado",IF(AI36&gt;=1,"Débil","")))</f>
        <v/>
      </c>
      <c r="AK36" s="309"/>
      <c r="AL36" s="308" t="str">
        <f>IF(AK36="Siempre se ejecuta","Fuerte",IF(AK36="Algunas veces","Moderado",IF(AK36="no se ejecuta","Débil","")))</f>
        <v/>
      </c>
      <c r="AM36" s="308" t="str">
        <f>AJ36&amp;AL36</f>
        <v/>
      </c>
      <c r="AN36" s="308" t="str">
        <f>IFERROR(VLOOKUP(AM36,[1]FORMULAS!$B$70:$D$78,3,FALSE),"")</f>
        <v/>
      </c>
      <c r="AO36" s="308" t="str">
        <f>IF(AN36="fuerte",100,IF(AN36="Moderado",50,IF(AN36="débil",0,"")))</f>
        <v/>
      </c>
      <c r="AP36" s="310">
        <f>IFERROR(AVERAGE(AO36:AO39),0)</f>
        <v>0</v>
      </c>
      <c r="AQ36" s="310" t="str">
        <f>IF(AP36&gt;=100,"Fuerte",IF(AP36&gt;=50,"Moderado",IF(AP36&gt;=1,"Débil","")))</f>
        <v/>
      </c>
      <c r="AR36" s="311"/>
      <c r="AS36" s="311"/>
      <c r="AT36" s="310" t="str">
        <f>+AQ36&amp;AR36&amp;AS36</f>
        <v/>
      </c>
      <c r="AU36" s="310">
        <f>IFERROR(VLOOKUP(AT36,[1]FORMULAS!$B$95:$D$102,2,FALSE),0)</f>
        <v>0</v>
      </c>
      <c r="AV36" s="310">
        <f>IFERROR(VLOOKUP(AT36,[1]FORMULAS!$B$95:$D$102,3,FALSE),0)</f>
        <v>0</v>
      </c>
      <c r="AW36" s="298"/>
      <c r="AX36" s="298"/>
      <c r="AY36" s="303" t="str">
        <f>AW36&amp;AX36</f>
        <v/>
      </c>
      <c r="AZ36" s="312" t="str">
        <f>IFERROR(VLOOKUP(AY36,[1]FORMULAS!$B$38:$C$62,2,FALSE),"")</f>
        <v/>
      </c>
      <c r="BA36" s="304"/>
      <c r="BB36" s="326"/>
      <c r="BC36" s="327"/>
      <c r="BD36" s="327"/>
      <c r="BE36" s="328"/>
      <c r="BF36" s="329"/>
      <c r="BG36" s="330"/>
      <c r="BH36" s="327"/>
      <c r="BI36" s="327"/>
      <c r="BJ36" s="331"/>
    </row>
    <row r="37" spans="2:62" s="315" customFormat="1" ht="19.5" customHeight="1" x14ac:dyDescent="0.25">
      <c r="B37" s="298"/>
      <c r="C37" s="298"/>
      <c r="D37" s="299"/>
      <c r="E37" s="299"/>
      <c r="F37" s="298"/>
      <c r="G37" s="298"/>
      <c r="H37" s="299"/>
      <c r="I37" s="300"/>
      <c r="J37" s="300"/>
      <c r="K37" s="325"/>
      <c r="L37" s="325"/>
      <c r="M37" s="303"/>
      <c r="N37" s="298"/>
      <c r="O37" s="298"/>
      <c r="P37" s="303"/>
      <c r="Q37" s="304"/>
      <c r="R37" s="304"/>
      <c r="S37" s="299"/>
      <c r="T37" s="299"/>
      <c r="U37" s="306"/>
      <c r="V37" s="307">
        <f t="shared" ref="V37:V39" si="91">IF(U37="Asignado",15,0)</f>
        <v>0</v>
      </c>
      <c r="W37" s="306"/>
      <c r="X37" s="307">
        <f t="shared" ref="X37:X39" si="92">IF(W37="Adecuado",15,0)</f>
        <v>0</v>
      </c>
      <c r="Y37" s="306"/>
      <c r="Z37" s="307">
        <f t="shared" ref="Z37:Z39" si="93">IF(Y37="Oportuna",15,0)</f>
        <v>0</v>
      </c>
      <c r="AA37" s="306"/>
      <c r="AB37" s="307">
        <f t="shared" ref="AB37:AB39" si="94">IF(AA37="Prevenir",15,IF(AA37="Detectar",10,0))</f>
        <v>0</v>
      </c>
      <c r="AC37" s="306"/>
      <c r="AD37" s="307">
        <f t="shared" ref="AD37:AD39" si="95">IF(AC37="Confiable",15,0)</f>
        <v>0</v>
      </c>
      <c r="AE37" s="306"/>
      <c r="AF37" s="307">
        <f t="shared" ref="AF37:AF39" si="96">IF(AE37="Se investigan y resuelven oportunamente",15,0)</f>
        <v>0</v>
      </c>
      <c r="AG37" s="306"/>
      <c r="AH37" s="307">
        <f t="shared" ref="AH37:AH39" si="97">IF(AG37="Completa",10,IF(AG37="incompleta",5,0))</f>
        <v>0</v>
      </c>
      <c r="AI37" s="308">
        <f t="shared" si="0"/>
        <v>0</v>
      </c>
      <c r="AJ37" s="308" t="str">
        <f>IF(AI37&gt;=96,"Fuerte",IF(AI37&gt;=86,"Moderado",IF(AI37&gt;=1,"Débil","")))</f>
        <v/>
      </c>
      <c r="AK37" s="309"/>
      <c r="AL37" s="308" t="str">
        <f t="shared" ref="AL37:AL39" si="98">IF(AK37="Siempre se ejecuta","Fuerte",IF(AK37="Algunas veces","Moderado",IF(AK37="no se ejecuta","Débil","")))</f>
        <v/>
      </c>
      <c r="AM37" s="308" t="str">
        <f t="shared" ref="AM37:AM39" si="99">AJ37&amp;AL37</f>
        <v/>
      </c>
      <c r="AN37" s="308" t="str">
        <f>IFERROR(VLOOKUP(AM37,[1]FORMULAS!$B$70:$D$78,3,FALSE),"")</f>
        <v/>
      </c>
      <c r="AO37" s="308" t="str">
        <f t="shared" ref="AO37:AO39" si="100">IF(AN37="fuerte",100,IF(AN37="Moderado",50,IF(AN37="débil",0,"")))</f>
        <v/>
      </c>
      <c r="AP37" s="310"/>
      <c r="AQ37" s="310"/>
      <c r="AR37" s="311"/>
      <c r="AS37" s="311"/>
      <c r="AT37" s="310"/>
      <c r="AU37" s="310"/>
      <c r="AV37" s="310"/>
      <c r="AW37" s="298"/>
      <c r="AX37" s="298"/>
      <c r="AY37" s="303"/>
      <c r="AZ37" s="312"/>
      <c r="BA37" s="304"/>
      <c r="BB37" s="326"/>
      <c r="BC37" s="327"/>
      <c r="BD37" s="327"/>
      <c r="BE37" s="328"/>
      <c r="BF37" s="329"/>
      <c r="BG37" s="330"/>
      <c r="BH37" s="327"/>
      <c r="BI37" s="327"/>
      <c r="BJ37" s="331"/>
    </row>
    <row r="38" spans="2:62" s="315" customFormat="1" ht="19.5" customHeight="1" x14ac:dyDescent="0.25">
      <c r="B38" s="298"/>
      <c r="C38" s="298"/>
      <c r="D38" s="299"/>
      <c r="E38" s="299"/>
      <c r="F38" s="298"/>
      <c r="G38" s="298"/>
      <c r="H38" s="299"/>
      <c r="I38" s="300"/>
      <c r="J38" s="300"/>
      <c r="K38" s="325"/>
      <c r="L38" s="325"/>
      <c r="M38" s="303"/>
      <c r="N38" s="298"/>
      <c r="O38" s="298"/>
      <c r="P38" s="303"/>
      <c r="Q38" s="304"/>
      <c r="R38" s="304"/>
      <c r="S38" s="299"/>
      <c r="T38" s="299"/>
      <c r="U38" s="306"/>
      <c r="V38" s="307">
        <f t="shared" si="91"/>
        <v>0</v>
      </c>
      <c r="W38" s="306"/>
      <c r="X38" s="307">
        <f t="shared" si="92"/>
        <v>0</v>
      </c>
      <c r="Y38" s="306"/>
      <c r="Z38" s="307">
        <f t="shared" si="93"/>
        <v>0</v>
      </c>
      <c r="AA38" s="306"/>
      <c r="AB38" s="307">
        <f t="shared" si="94"/>
        <v>0</v>
      </c>
      <c r="AC38" s="306"/>
      <c r="AD38" s="307">
        <f t="shared" si="95"/>
        <v>0</v>
      </c>
      <c r="AE38" s="306"/>
      <c r="AF38" s="307">
        <f t="shared" si="96"/>
        <v>0</v>
      </c>
      <c r="AG38" s="306"/>
      <c r="AH38" s="307">
        <f t="shared" si="97"/>
        <v>0</v>
      </c>
      <c r="AI38" s="308">
        <f t="shared" si="0"/>
        <v>0</v>
      </c>
      <c r="AJ38" s="308" t="str">
        <f t="shared" ref="AJ38:AJ39" si="101">IF(AI38&gt;=96,"Fuerte",IF(AI38&gt;=86,"Moderado",IF(AI38&gt;=1,"Débil","")))</f>
        <v/>
      </c>
      <c r="AK38" s="309"/>
      <c r="AL38" s="308" t="str">
        <f t="shared" si="98"/>
        <v/>
      </c>
      <c r="AM38" s="308" t="str">
        <f t="shared" si="99"/>
        <v/>
      </c>
      <c r="AN38" s="308" t="str">
        <f>IFERROR(VLOOKUP(AM38,[1]FORMULAS!$B$70:$D$78,3,FALSE),"")</f>
        <v/>
      </c>
      <c r="AO38" s="308" t="str">
        <f t="shared" si="100"/>
        <v/>
      </c>
      <c r="AP38" s="310"/>
      <c r="AQ38" s="310"/>
      <c r="AR38" s="311"/>
      <c r="AS38" s="311"/>
      <c r="AT38" s="310"/>
      <c r="AU38" s="310"/>
      <c r="AV38" s="310"/>
      <c r="AW38" s="298"/>
      <c r="AX38" s="298"/>
      <c r="AY38" s="303"/>
      <c r="AZ38" s="312"/>
      <c r="BA38" s="304"/>
      <c r="BB38" s="326"/>
      <c r="BC38" s="327"/>
      <c r="BD38" s="327"/>
      <c r="BE38" s="328"/>
      <c r="BF38" s="329"/>
      <c r="BG38" s="330"/>
      <c r="BH38" s="327"/>
      <c r="BI38" s="327"/>
      <c r="BJ38" s="331"/>
    </row>
    <row r="39" spans="2:62" s="315" customFormat="1" ht="19.5" customHeight="1" x14ac:dyDescent="0.25">
      <c r="B39" s="298"/>
      <c r="C39" s="298"/>
      <c r="D39" s="299"/>
      <c r="E39" s="299"/>
      <c r="F39" s="298"/>
      <c r="G39" s="298"/>
      <c r="H39" s="299"/>
      <c r="I39" s="300"/>
      <c r="J39" s="300"/>
      <c r="K39" s="325"/>
      <c r="L39" s="325"/>
      <c r="M39" s="303"/>
      <c r="N39" s="298"/>
      <c r="O39" s="298"/>
      <c r="P39" s="303"/>
      <c r="Q39" s="304"/>
      <c r="R39" s="304"/>
      <c r="S39" s="299"/>
      <c r="T39" s="299"/>
      <c r="U39" s="306"/>
      <c r="V39" s="307">
        <f t="shared" si="91"/>
        <v>0</v>
      </c>
      <c r="W39" s="306"/>
      <c r="X39" s="307">
        <f t="shared" si="92"/>
        <v>0</v>
      </c>
      <c r="Y39" s="306"/>
      <c r="Z39" s="307">
        <f t="shared" si="93"/>
        <v>0</v>
      </c>
      <c r="AA39" s="306"/>
      <c r="AB39" s="307">
        <f t="shared" si="94"/>
        <v>0</v>
      </c>
      <c r="AC39" s="306"/>
      <c r="AD39" s="307">
        <f t="shared" si="95"/>
        <v>0</v>
      </c>
      <c r="AE39" s="306"/>
      <c r="AF39" s="307">
        <f t="shared" si="96"/>
        <v>0</v>
      </c>
      <c r="AG39" s="306"/>
      <c r="AH39" s="307">
        <f t="shared" si="97"/>
        <v>0</v>
      </c>
      <c r="AI39" s="308">
        <f t="shared" si="0"/>
        <v>0</v>
      </c>
      <c r="AJ39" s="308" t="str">
        <f t="shared" si="101"/>
        <v/>
      </c>
      <c r="AK39" s="309"/>
      <c r="AL39" s="308" t="str">
        <f t="shared" si="98"/>
        <v/>
      </c>
      <c r="AM39" s="308" t="str">
        <f t="shared" si="99"/>
        <v/>
      </c>
      <c r="AN39" s="308" t="str">
        <f>IFERROR(VLOOKUP(AM39,[1]FORMULAS!$B$70:$D$78,3,FALSE),"")</f>
        <v/>
      </c>
      <c r="AO39" s="308" t="str">
        <f t="shared" si="100"/>
        <v/>
      </c>
      <c r="AP39" s="310"/>
      <c r="AQ39" s="310"/>
      <c r="AR39" s="311"/>
      <c r="AS39" s="311"/>
      <c r="AT39" s="310"/>
      <c r="AU39" s="310"/>
      <c r="AV39" s="310"/>
      <c r="AW39" s="298"/>
      <c r="AX39" s="298"/>
      <c r="AY39" s="303"/>
      <c r="AZ39" s="312"/>
      <c r="BA39" s="304"/>
      <c r="BB39" s="332"/>
      <c r="BC39" s="327"/>
      <c r="BD39" s="327"/>
      <c r="BE39" s="326"/>
      <c r="BF39" s="329"/>
      <c r="BG39" s="330"/>
      <c r="BH39" s="327"/>
      <c r="BI39" s="327"/>
      <c r="BJ39" s="331"/>
    </row>
    <row r="40" spans="2:62" s="315" customFormat="1" ht="19.5" customHeight="1" x14ac:dyDescent="0.25">
      <c r="B40" s="298"/>
      <c r="C40" s="298"/>
      <c r="D40" s="299"/>
      <c r="E40" s="299"/>
      <c r="F40" s="298"/>
      <c r="G40" s="298"/>
      <c r="H40" s="299"/>
      <c r="I40" s="300"/>
      <c r="J40" s="300"/>
      <c r="K40" s="325"/>
      <c r="L40" s="325"/>
      <c r="M40" s="303" t="str">
        <f t="shared" ref="M40" si="102">IF(F40="gestion","impacto",IF(F40="corrupcion","impactocorrupcion",IF(F40="seguridad_de_la_informacion","impacto","")))</f>
        <v/>
      </c>
      <c r="N40" s="298"/>
      <c r="O40" s="298"/>
      <c r="P40" s="303" t="str">
        <f t="shared" ref="P40" si="103">N40&amp;O40</f>
        <v/>
      </c>
      <c r="Q40" s="304" t="str">
        <f>IFERROR(VLOOKUP(P40,[1]FORMULAS!$B$38:$C$62,2,FALSE),"")</f>
        <v/>
      </c>
      <c r="R40" s="304"/>
      <c r="S40" s="299"/>
      <c r="T40" s="299"/>
      <c r="U40" s="306"/>
      <c r="V40" s="307">
        <f>IF(U40="Asignado",15,0)</f>
        <v>0</v>
      </c>
      <c r="W40" s="306"/>
      <c r="X40" s="307">
        <f>IF(W40="Adecuado",15,0)</f>
        <v>0</v>
      </c>
      <c r="Y40" s="306"/>
      <c r="Z40" s="307">
        <f>IF(Y40="Oportuna",15,0)</f>
        <v>0</v>
      </c>
      <c r="AA40" s="306"/>
      <c r="AB40" s="307">
        <f>IF(AA40="Prevenir",15,IF(AA40="Detectar",10,0))</f>
        <v>0</v>
      </c>
      <c r="AC40" s="306"/>
      <c r="AD40" s="307">
        <f>IF(AC40="Confiable",15,0)</f>
        <v>0</v>
      </c>
      <c r="AE40" s="306"/>
      <c r="AF40" s="307">
        <f>IF(AE40="Se investigan y resuelven oportunamente",15,0)</f>
        <v>0</v>
      </c>
      <c r="AG40" s="306"/>
      <c r="AH40" s="307">
        <f>IF(AG40="Completa",10,IF(AG40="incompleta",5,0))</f>
        <v>0</v>
      </c>
      <c r="AI40" s="308">
        <f t="shared" si="0"/>
        <v>0</v>
      </c>
      <c r="AJ40" s="308" t="str">
        <f>IF(AI40&gt;=96,"Fuerte",IF(AI40&gt;=86,"Moderado",IF(AI40&gt;=1,"Débil","")))</f>
        <v/>
      </c>
      <c r="AK40" s="309"/>
      <c r="AL40" s="308" t="str">
        <f>IF(AK40="Siempre se ejecuta","Fuerte",IF(AK40="Algunas veces","Moderado",IF(AK40="no se ejecuta","Débil","")))</f>
        <v/>
      </c>
      <c r="AM40" s="308" t="str">
        <f>AJ40&amp;AL40</f>
        <v/>
      </c>
      <c r="AN40" s="308" t="str">
        <f>IFERROR(VLOOKUP(AM40,[1]FORMULAS!$B$70:$D$78,3,FALSE),"")</f>
        <v/>
      </c>
      <c r="AO40" s="308" t="str">
        <f>IF(AN40="fuerte",100,IF(AN40="Moderado",50,IF(AN40="débil",0,"")))</f>
        <v/>
      </c>
      <c r="AP40" s="310">
        <f>IFERROR(AVERAGE(AO40:AO43),0)</f>
        <v>0</v>
      </c>
      <c r="AQ40" s="310" t="str">
        <f>IF(AP40&gt;=100,"Fuerte",IF(AP40&gt;=50,"Moderado",IF(AP40&gt;=1,"Débil","")))</f>
        <v/>
      </c>
      <c r="AR40" s="311"/>
      <c r="AS40" s="311"/>
      <c r="AT40" s="310" t="str">
        <f>+AQ40&amp;AR40&amp;AS40</f>
        <v/>
      </c>
      <c r="AU40" s="310">
        <f>IFERROR(VLOOKUP(AT40,[1]FORMULAS!$B$95:$D$102,2,FALSE),0)</f>
        <v>0</v>
      </c>
      <c r="AV40" s="310">
        <f>IFERROR(VLOOKUP(AT40,[1]FORMULAS!$B$95:$D$102,3,FALSE),0)</f>
        <v>0</v>
      </c>
      <c r="AW40" s="298"/>
      <c r="AX40" s="298"/>
      <c r="AY40" s="303" t="str">
        <f>AW40&amp;AX40</f>
        <v/>
      </c>
      <c r="AZ40" s="312" t="str">
        <f>IFERROR(VLOOKUP(AY40,[1]FORMULAS!$B$38:$C$62,2,FALSE),"")</f>
        <v/>
      </c>
      <c r="BA40" s="304"/>
      <c r="BB40" s="326"/>
      <c r="BC40" s="327"/>
      <c r="BD40" s="327"/>
      <c r="BE40" s="328"/>
      <c r="BF40" s="329"/>
      <c r="BG40" s="330"/>
      <c r="BH40" s="327"/>
      <c r="BI40" s="327"/>
      <c r="BJ40" s="331"/>
    </row>
    <row r="41" spans="2:62" s="315" customFormat="1" ht="19.5" customHeight="1" x14ac:dyDescent="0.25">
      <c r="B41" s="298"/>
      <c r="C41" s="298"/>
      <c r="D41" s="299"/>
      <c r="E41" s="299"/>
      <c r="F41" s="298"/>
      <c r="G41" s="298"/>
      <c r="H41" s="299"/>
      <c r="I41" s="300"/>
      <c r="J41" s="300"/>
      <c r="K41" s="325"/>
      <c r="L41" s="325"/>
      <c r="M41" s="303"/>
      <c r="N41" s="298"/>
      <c r="O41" s="298"/>
      <c r="P41" s="303"/>
      <c r="Q41" s="304"/>
      <c r="R41" s="304"/>
      <c r="S41" s="299"/>
      <c r="T41" s="299"/>
      <c r="U41" s="306"/>
      <c r="V41" s="307">
        <f t="shared" ref="V41:V43" si="104">IF(U41="Asignado",15,0)</f>
        <v>0</v>
      </c>
      <c r="W41" s="306"/>
      <c r="X41" s="307">
        <f t="shared" ref="X41:X43" si="105">IF(W41="Adecuado",15,0)</f>
        <v>0</v>
      </c>
      <c r="Y41" s="306"/>
      <c r="Z41" s="307">
        <f t="shared" ref="Z41:Z43" si="106">IF(Y41="Oportuna",15,0)</f>
        <v>0</v>
      </c>
      <c r="AA41" s="306"/>
      <c r="AB41" s="307">
        <f t="shared" ref="AB41:AB43" si="107">IF(AA41="Prevenir",15,IF(AA41="Detectar",10,0))</f>
        <v>0</v>
      </c>
      <c r="AC41" s="306"/>
      <c r="AD41" s="307">
        <f t="shared" ref="AD41:AD43" si="108">IF(AC41="Confiable",15,0)</f>
        <v>0</v>
      </c>
      <c r="AE41" s="306"/>
      <c r="AF41" s="307">
        <f t="shared" ref="AF41:AF43" si="109">IF(AE41="Se investigan y resuelven oportunamente",15,0)</f>
        <v>0</v>
      </c>
      <c r="AG41" s="306"/>
      <c r="AH41" s="307">
        <f t="shared" ref="AH41:AH43" si="110">IF(AG41="Completa",10,IF(AG41="incompleta",5,0))</f>
        <v>0</v>
      </c>
      <c r="AI41" s="308">
        <f t="shared" si="0"/>
        <v>0</v>
      </c>
      <c r="AJ41" s="308" t="str">
        <f>IF(AI41&gt;=96,"Fuerte",IF(AI41&gt;=86,"Moderado",IF(AI41&gt;=1,"Débil","")))</f>
        <v/>
      </c>
      <c r="AK41" s="309"/>
      <c r="AL41" s="308" t="str">
        <f t="shared" ref="AL41:AL43" si="111">IF(AK41="Siempre se ejecuta","Fuerte",IF(AK41="Algunas veces","Moderado",IF(AK41="no se ejecuta","Débil","")))</f>
        <v/>
      </c>
      <c r="AM41" s="308" t="str">
        <f t="shared" ref="AM41:AM43" si="112">AJ41&amp;AL41</f>
        <v/>
      </c>
      <c r="AN41" s="308" t="str">
        <f>IFERROR(VLOOKUP(AM41,[1]FORMULAS!$B$70:$D$78,3,FALSE),"")</f>
        <v/>
      </c>
      <c r="AO41" s="308" t="str">
        <f t="shared" ref="AO41:AO43" si="113">IF(AN41="fuerte",100,IF(AN41="Moderado",50,IF(AN41="débil",0,"")))</f>
        <v/>
      </c>
      <c r="AP41" s="310"/>
      <c r="AQ41" s="310"/>
      <c r="AR41" s="311"/>
      <c r="AS41" s="311"/>
      <c r="AT41" s="310"/>
      <c r="AU41" s="310"/>
      <c r="AV41" s="310"/>
      <c r="AW41" s="298"/>
      <c r="AX41" s="298"/>
      <c r="AY41" s="303"/>
      <c r="AZ41" s="312"/>
      <c r="BA41" s="304"/>
      <c r="BB41" s="326"/>
      <c r="BC41" s="327"/>
      <c r="BD41" s="327"/>
      <c r="BE41" s="328"/>
      <c r="BF41" s="329"/>
      <c r="BG41" s="330"/>
      <c r="BH41" s="327"/>
      <c r="BI41" s="327"/>
      <c r="BJ41" s="331"/>
    </row>
    <row r="42" spans="2:62" s="315" customFormat="1" ht="19.5" customHeight="1" x14ac:dyDescent="0.25">
      <c r="B42" s="298"/>
      <c r="C42" s="298"/>
      <c r="D42" s="299"/>
      <c r="E42" s="299"/>
      <c r="F42" s="298"/>
      <c r="G42" s="298"/>
      <c r="H42" s="299"/>
      <c r="I42" s="300"/>
      <c r="J42" s="300"/>
      <c r="K42" s="325"/>
      <c r="L42" s="325"/>
      <c r="M42" s="303"/>
      <c r="N42" s="298"/>
      <c r="O42" s="298"/>
      <c r="P42" s="303"/>
      <c r="Q42" s="304"/>
      <c r="R42" s="304"/>
      <c r="S42" s="299"/>
      <c r="T42" s="299"/>
      <c r="U42" s="306"/>
      <c r="V42" s="307">
        <f t="shared" si="104"/>
        <v>0</v>
      </c>
      <c r="W42" s="306"/>
      <c r="X42" s="307">
        <f t="shared" si="105"/>
        <v>0</v>
      </c>
      <c r="Y42" s="306"/>
      <c r="Z42" s="307">
        <f t="shared" si="106"/>
        <v>0</v>
      </c>
      <c r="AA42" s="306"/>
      <c r="AB42" s="307">
        <f t="shared" si="107"/>
        <v>0</v>
      </c>
      <c r="AC42" s="306"/>
      <c r="AD42" s="307">
        <f t="shared" si="108"/>
        <v>0</v>
      </c>
      <c r="AE42" s="306"/>
      <c r="AF42" s="307">
        <f t="shared" si="109"/>
        <v>0</v>
      </c>
      <c r="AG42" s="306"/>
      <c r="AH42" s="307">
        <f t="shared" si="110"/>
        <v>0</v>
      </c>
      <c r="AI42" s="308">
        <f t="shared" si="0"/>
        <v>0</v>
      </c>
      <c r="AJ42" s="308" t="str">
        <f t="shared" ref="AJ42:AJ43" si="114">IF(AI42&gt;=96,"Fuerte",IF(AI42&gt;=86,"Moderado",IF(AI42&gt;=1,"Débil","")))</f>
        <v/>
      </c>
      <c r="AK42" s="309"/>
      <c r="AL42" s="308" t="str">
        <f t="shared" si="111"/>
        <v/>
      </c>
      <c r="AM42" s="308" t="str">
        <f t="shared" si="112"/>
        <v/>
      </c>
      <c r="AN42" s="308" t="str">
        <f>IFERROR(VLOOKUP(AM42,[1]FORMULAS!$B$70:$D$78,3,FALSE),"")</f>
        <v/>
      </c>
      <c r="AO42" s="308" t="str">
        <f t="shared" si="113"/>
        <v/>
      </c>
      <c r="AP42" s="310"/>
      <c r="AQ42" s="310"/>
      <c r="AR42" s="311"/>
      <c r="AS42" s="311"/>
      <c r="AT42" s="310"/>
      <c r="AU42" s="310"/>
      <c r="AV42" s="310"/>
      <c r="AW42" s="298"/>
      <c r="AX42" s="298"/>
      <c r="AY42" s="303"/>
      <c r="AZ42" s="312"/>
      <c r="BA42" s="304"/>
      <c r="BB42" s="326"/>
      <c r="BC42" s="327"/>
      <c r="BD42" s="327"/>
      <c r="BE42" s="328"/>
      <c r="BF42" s="329"/>
      <c r="BG42" s="330"/>
      <c r="BH42" s="327"/>
      <c r="BI42" s="327"/>
      <c r="BJ42" s="331"/>
    </row>
    <row r="43" spans="2:62" s="315" customFormat="1" ht="19.5" customHeight="1" x14ac:dyDescent="0.25">
      <c r="B43" s="298"/>
      <c r="C43" s="298"/>
      <c r="D43" s="299"/>
      <c r="E43" s="299"/>
      <c r="F43" s="298"/>
      <c r="G43" s="298"/>
      <c r="H43" s="299"/>
      <c r="I43" s="300"/>
      <c r="J43" s="300"/>
      <c r="K43" s="325"/>
      <c r="L43" s="325"/>
      <c r="M43" s="303"/>
      <c r="N43" s="298"/>
      <c r="O43" s="298"/>
      <c r="P43" s="303"/>
      <c r="Q43" s="304"/>
      <c r="R43" s="304"/>
      <c r="S43" s="299"/>
      <c r="T43" s="299"/>
      <c r="U43" s="306"/>
      <c r="V43" s="307">
        <f t="shared" si="104"/>
        <v>0</v>
      </c>
      <c r="W43" s="306"/>
      <c r="X43" s="307">
        <f t="shared" si="105"/>
        <v>0</v>
      </c>
      <c r="Y43" s="306"/>
      <c r="Z43" s="307">
        <f t="shared" si="106"/>
        <v>0</v>
      </c>
      <c r="AA43" s="306"/>
      <c r="AB43" s="307">
        <f t="shared" si="107"/>
        <v>0</v>
      </c>
      <c r="AC43" s="306"/>
      <c r="AD43" s="307">
        <f t="shared" si="108"/>
        <v>0</v>
      </c>
      <c r="AE43" s="306"/>
      <c r="AF43" s="307">
        <f t="shared" si="109"/>
        <v>0</v>
      </c>
      <c r="AG43" s="306"/>
      <c r="AH43" s="307">
        <f t="shared" si="110"/>
        <v>0</v>
      </c>
      <c r="AI43" s="308">
        <f t="shared" si="0"/>
        <v>0</v>
      </c>
      <c r="AJ43" s="308" t="str">
        <f t="shared" si="114"/>
        <v/>
      </c>
      <c r="AK43" s="309"/>
      <c r="AL43" s="308" t="str">
        <f t="shared" si="111"/>
        <v/>
      </c>
      <c r="AM43" s="308" t="str">
        <f t="shared" si="112"/>
        <v/>
      </c>
      <c r="AN43" s="308" t="str">
        <f>IFERROR(VLOOKUP(AM43,[1]FORMULAS!$B$70:$D$78,3,FALSE),"")</f>
        <v/>
      </c>
      <c r="AO43" s="308" t="str">
        <f t="shared" si="113"/>
        <v/>
      </c>
      <c r="AP43" s="310"/>
      <c r="AQ43" s="310"/>
      <c r="AR43" s="311"/>
      <c r="AS43" s="311"/>
      <c r="AT43" s="310"/>
      <c r="AU43" s="310"/>
      <c r="AV43" s="310"/>
      <c r="AW43" s="298"/>
      <c r="AX43" s="298"/>
      <c r="AY43" s="303"/>
      <c r="AZ43" s="312"/>
      <c r="BA43" s="304"/>
      <c r="BB43" s="332"/>
      <c r="BC43" s="327"/>
      <c r="BD43" s="327"/>
      <c r="BE43" s="326"/>
      <c r="BF43" s="329"/>
      <c r="BG43" s="330"/>
      <c r="BH43" s="327"/>
      <c r="BI43" s="327"/>
      <c r="BJ43" s="331"/>
    </row>
    <row r="44" spans="2:62" s="315" customFormat="1" ht="19.5" customHeight="1" x14ac:dyDescent="0.25">
      <c r="B44" s="298"/>
      <c r="C44" s="298"/>
      <c r="D44" s="299"/>
      <c r="E44" s="299"/>
      <c r="F44" s="298"/>
      <c r="G44" s="298"/>
      <c r="H44" s="299"/>
      <c r="I44" s="300"/>
      <c r="J44" s="300"/>
      <c r="K44" s="325"/>
      <c r="L44" s="325"/>
      <c r="M44" s="303" t="str">
        <f t="shared" ref="M44" si="115">IF(F44="gestion","impacto",IF(F44="corrupcion","impactocorrupcion",IF(F44="seguridad_de_la_informacion","impacto","")))</f>
        <v/>
      </c>
      <c r="N44" s="298"/>
      <c r="O44" s="298"/>
      <c r="P44" s="303" t="str">
        <f t="shared" ref="P44" si="116">N44&amp;O44</f>
        <v/>
      </c>
      <c r="Q44" s="304" t="str">
        <f>IFERROR(VLOOKUP(P44,[1]FORMULAS!$B$38:$C$62,2,FALSE),"")</f>
        <v/>
      </c>
      <c r="R44" s="304"/>
      <c r="S44" s="299"/>
      <c r="T44" s="299"/>
      <c r="U44" s="306"/>
      <c r="V44" s="307">
        <f>IF(U44="Asignado",15,0)</f>
        <v>0</v>
      </c>
      <c r="W44" s="306"/>
      <c r="X44" s="307">
        <f>IF(W44="Adecuado",15,0)</f>
        <v>0</v>
      </c>
      <c r="Y44" s="306"/>
      <c r="Z44" s="307">
        <f>IF(Y44="Oportuna",15,0)</f>
        <v>0</v>
      </c>
      <c r="AA44" s="306"/>
      <c r="AB44" s="307">
        <f>IF(AA44="Prevenir",15,IF(AA44="Detectar",10,0))</f>
        <v>0</v>
      </c>
      <c r="AC44" s="306"/>
      <c r="AD44" s="307">
        <f>IF(AC44="Confiable",15,0)</f>
        <v>0</v>
      </c>
      <c r="AE44" s="306"/>
      <c r="AF44" s="307">
        <f>IF(AE44="Se investigan y resuelven oportunamente",15,0)</f>
        <v>0</v>
      </c>
      <c r="AG44" s="306"/>
      <c r="AH44" s="307">
        <f>IF(AG44="Completa",10,IF(AG44="incompleta",5,0))</f>
        <v>0</v>
      </c>
      <c r="AI44" s="308">
        <f t="shared" si="0"/>
        <v>0</v>
      </c>
      <c r="AJ44" s="308" t="str">
        <f>IF(AI44&gt;=96,"Fuerte",IF(AI44&gt;=86,"Moderado",IF(AI44&gt;=1,"Débil","")))</f>
        <v/>
      </c>
      <c r="AK44" s="309"/>
      <c r="AL44" s="308" t="str">
        <f>IF(AK44="Siempre se ejecuta","Fuerte",IF(AK44="Algunas veces","Moderado",IF(AK44="no se ejecuta","Débil","")))</f>
        <v/>
      </c>
      <c r="AM44" s="308" t="str">
        <f>AJ44&amp;AL44</f>
        <v/>
      </c>
      <c r="AN44" s="308" t="str">
        <f>IFERROR(VLOOKUP(AM44,[1]FORMULAS!$B$70:$D$78,3,FALSE),"")</f>
        <v/>
      </c>
      <c r="AO44" s="308" t="str">
        <f>IF(AN44="fuerte",100,IF(AN44="Moderado",50,IF(AN44="débil",0,"")))</f>
        <v/>
      </c>
      <c r="AP44" s="310">
        <f>IFERROR(AVERAGE(AO44:AO47),0)</f>
        <v>0</v>
      </c>
      <c r="AQ44" s="310" t="str">
        <f>IF(AP44&gt;=100,"Fuerte",IF(AP44&gt;=50,"Moderado",IF(AP44&gt;=1,"Débil","")))</f>
        <v/>
      </c>
      <c r="AR44" s="311"/>
      <c r="AS44" s="311"/>
      <c r="AT44" s="310" t="str">
        <f>+AQ44&amp;AR44&amp;AS44</f>
        <v/>
      </c>
      <c r="AU44" s="310">
        <f>IFERROR(VLOOKUP(AT44,[1]FORMULAS!$B$95:$D$102,2,FALSE),0)</f>
        <v>0</v>
      </c>
      <c r="AV44" s="310">
        <f>IFERROR(VLOOKUP(AT44,[1]FORMULAS!$B$95:$D$102,3,FALSE),0)</f>
        <v>0</v>
      </c>
      <c r="AW44" s="298"/>
      <c r="AX44" s="298"/>
      <c r="AY44" s="303" t="str">
        <f>AW44&amp;AX44</f>
        <v/>
      </c>
      <c r="AZ44" s="312" t="str">
        <f>IFERROR(VLOOKUP(AY44,[1]FORMULAS!$B$38:$C$62,2,FALSE),"")</f>
        <v/>
      </c>
      <c r="BA44" s="304"/>
      <c r="BB44" s="326"/>
      <c r="BC44" s="327"/>
      <c r="BD44" s="327"/>
      <c r="BE44" s="328"/>
      <c r="BF44" s="329"/>
      <c r="BG44" s="330"/>
      <c r="BH44" s="327"/>
      <c r="BI44" s="327"/>
      <c r="BJ44" s="331"/>
    </row>
    <row r="45" spans="2:62" s="315" customFormat="1" ht="19.5" customHeight="1" x14ac:dyDescent="0.25">
      <c r="B45" s="298"/>
      <c r="C45" s="298"/>
      <c r="D45" s="299"/>
      <c r="E45" s="299"/>
      <c r="F45" s="298"/>
      <c r="G45" s="298"/>
      <c r="H45" s="299"/>
      <c r="I45" s="300"/>
      <c r="J45" s="300"/>
      <c r="K45" s="325"/>
      <c r="L45" s="325"/>
      <c r="M45" s="303"/>
      <c r="N45" s="298"/>
      <c r="O45" s="298"/>
      <c r="P45" s="303"/>
      <c r="Q45" s="304"/>
      <c r="R45" s="304"/>
      <c r="S45" s="299"/>
      <c r="T45" s="299"/>
      <c r="U45" s="306"/>
      <c r="V45" s="307">
        <f t="shared" ref="V45:V47" si="117">IF(U45="Asignado",15,0)</f>
        <v>0</v>
      </c>
      <c r="W45" s="306"/>
      <c r="X45" s="307">
        <f t="shared" ref="X45:X47" si="118">IF(W45="Adecuado",15,0)</f>
        <v>0</v>
      </c>
      <c r="Y45" s="306"/>
      <c r="Z45" s="307">
        <f t="shared" ref="Z45:Z47" si="119">IF(Y45="Oportuna",15,0)</f>
        <v>0</v>
      </c>
      <c r="AA45" s="306"/>
      <c r="AB45" s="307">
        <f t="shared" ref="AB45:AB47" si="120">IF(AA45="Prevenir",15,IF(AA45="Detectar",10,0))</f>
        <v>0</v>
      </c>
      <c r="AC45" s="306"/>
      <c r="AD45" s="307">
        <f t="shared" ref="AD45:AD47" si="121">IF(AC45="Confiable",15,0)</f>
        <v>0</v>
      </c>
      <c r="AE45" s="306"/>
      <c r="AF45" s="307">
        <f t="shared" ref="AF45:AF47" si="122">IF(AE45="Se investigan y resuelven oportunamente",15,0)</f>
        <v>0</v>
      </c>
      <c r="AG45" s="306"/>
      <c r="AH45" s="307">
        <f t="shared" ref="AH45:AH47" si="123">IF(AG45="Completa",10,IF(AG45="incompleta",5,0))</f>
        <v>0</v>
      </c>
      <c r="AI45" s="308">
        <f t="shared" si="0"/>
        <v>0</v>
      </c>
      <c r="AJ45" s="308" t="str">
        <f>IF(AI45&gt;=96,"Fuerte",IF(AI45&gt;=86,"Moderado",IF(AI45&gt;=1,"Débil","")))</f>
        <v/>
      </c>
      <c r="AK45" s="309"/>
      <c r="AL45" s="308" t="str">
        <f t="shared" ref="AL45:AL47" si="124">IF(AK45="Siempre se ejecuta","Fuerte",IF(AK45="Algunas veces","Moderado",IF(AK45="no se ejecuta","Débil","")))</f>
        <v/>
      </c>
      <c r="AM45" s="308" t="str">
        <f t="shared" ref="AM45:AM47" si="125">AJ45&amp;AL45</f>
        <v/>
      </c>
      <c r="AN45" s="308" t="str">
        <f>IFERROR(VLOOKUP(AM45,[1]FORMULAS!$B$70:$D$78,3,FALSE),"")</f>
        <v/>
      </c>
      <c r="AO45" s="308" t="str">
        <f t="shared" ref="AO45:AO47" si="126">IF(AN45="fuerte",100,IF(AN45="Moderado",50,IF(AN45="débil",0,"")))</f>
        <v/>
      </c>
      <c r="AP45" s="310"/>
      <c r="AQ45" s="310"/>
      <c r="AR45" s="311"/>
      <c r="AS45" s="311"/>
      <c r="AT45" s="310"/>
      <c r="AU45" s="310"/>
      <c r="AV45" s="310"/>
      <c r="AW45" s="298"/>
      <c r="AX45" s="298"/>
      <c r="AY45" s="303"/>
      <c r="AZ45" s="312"/>
      <c r="BA45" s="304"/>
      <c r="BB45" s="326"/>
      <c r="BC45" s="327"/>
      <c r="BD45" s="327"/>
      <c r="BE45" s="328"/>
      <c r="BF45" s="329"/>
      <c r="BG45" s="330"/>
      <c r="BH45" s="327"/>
      <c r="BI45" s="327"/>
      <c r="BJ45" s="331"/>
    </row>
    <row r="46" spans="2:62" s="315" customFormat="1" ht="19.5" customHeight="1" x14ac:dyDescent="0.25">
      <c r="B46" s="298"/>
      <c r="C46" s="298"/>
      <c r="D46" s="299"/>
      <c r="E46" s="299"/>
      <c r="F46" s="298"/>
      <c r="G46" s="298"/>
      <c r="H46" s="299"/>
      <c r="I46" s="300"/>
      <c r="J46" s="300"/>
      <c r="K46" s="325"/>
      <c r="L46" s="325"/>
      <c r="M46" s="303"/>
      <c r="N46" s="298"/>
      <c r="O46" s="298"/>
      <c r="P46" s="303"/>
      <c r="Q46" s="304"/>
      <c r="R46" s="304"/>
      <c r="S46" s="299"/>
      <c r="T46" s="299"/>
      <c r="U46" s="306"/>
      <c r="V46" s="307">
        <f t="shared" si="117"/>
        <v>0</v>
      </c>
      <c r="W46" s="306"/>
      <c r="X46" s="307">
        <f t="shared" si="118"/>
        <v>0</v>
      </c>
      <c r="Y46" s="306"/>
      <c r="Z46" s="307">
        <f t="shared" si="119"/>
        <v>0</v>
      </c>
      <c r="AA46" s="306"/>
      <c r="AB46" s="307">
        <f t="shared" si="120"/>
        <v>0</v>
      </c>
      <c r="AC46" s="306"/>
      <c r="AD46" s="307">
        <f t="shared" si="121"/>
        <v>0</v>
      </c>
      <c r="AE46" s="306"/>
      <c r="AF46" s="307">
        <f t="shared" si="122"/>
        <v>0</v>
      </c>
      <c r="AG46" s="306"/>
      <c r="AH46" s="307">
        <f t="shared" si="123"/>
        <v>0</v>
      </c>
      <c r="AI46" s="308">
        <f t="shared" si="0"/>
        <v>0</v>
      </c>
      <c r="AJ46" s="308" t="str">
        <f t="shared" ref="AJ46:AJ47" si="127">IF(AI46&gt;=96,"Fuerte",IF(AI46&gt;=86,"Moderado",IF(AI46&gt;=1,"Débil","")))</f>
        <v/>
      </c>
      <c r="AK46" s="309"/>
      <c r="AL46" s="308" t="str">
        <f t="shared" si="124"/>
        <v/>
      </c>
      <c r="AM46" s="308" t="str">
        <f t="shared" si="125"/>
        <v/>
      </c>
      <c r="AN46" s="308" t="str">
        <f>IFERROR(VLOOKUP(AM46,[1]FORMULAS!$B$70:$D$78,3,FALSE),"")</f>
        <v/>
      </c>
      <c r="AO46" s="308" t="str">
        <f t="shared" si="126"/>
        <v/>
      </c>
      <c r="AP46" s="310"/>
      <c r="AQ46" s="310"/>
      <c r="AR46" s="311"/>
      <c r="AS46" s="311"/>
      <c r="AT46" s="310"/>
      <c r="AU46" s="310"/>
      <c r="AV46" s="310"/>
      <c r="AW46" s="298"/>
      <c r="AX46" s="298"/>
      <c r="AY46" s="303"/>
      <c r="AZ46" s="312"/>
      <c r="BA46" s="304"/>
      <c r="BB46" s="326"/>
      <c r="BC46" s="327"/>
      <c r="BD46" s="327"/>
      <c r="BE46" s="328"/>
      <c r="BF46" s="329"/>
      <c r="BG46" s="330"/>
      <c r="BH46" s="327"/>
      <c r="BI46" s="327"/>
      <c r="BJ46" s="331"/>
    </row>
    <row r="47" spans="2:62" s="315" customFormat="1" ht="19.5" customHeight="1" x14ac:dyDescent="0.25">
      <c r="B47" s="298"/>
      <c r="C47" s="298"/>
      <c r="D47" s="299"/>
      <c r="E47" s="299"/>
      <c r="F47" s="298"/>
      <c r="G47" s="298"/>
      <c r="H47" s="299"/>
      <c r="I47" s="300"/>
      <c r="J47" s="300"/>
      <c r="K47" s="325"/>
      <c r="L47" s="325"/>
      <c r="M47" s="303"/>
      <c r="N47" s="298"/>
      <c r="O47" s="298"/>
      <c r="P47" s="303"/>
      <c r="Q47" s="304"/>
      <c r="R47" s="304"/>
      <c r="S47" s="299"/>
      <c r="T47" s="299"/>
      <c r="U47" s="306"/>
      <c r="V47" s="307">
        <f t="shared" si="117"/>
        <v>0</v>
      </c>
      <c r="W47" s="306"/>
      <c r="X47" s="307">
        <f t="shared" si="118"/>
        <v>0</v>
      </c>
      <c r="Y47" s="306"/>
      <c r="Z47" s="307">
        <f t="shared" si="119"/>
        <v>0</v>
      </c>
      <c r="AA47" s="306"/>
      <c r="AB47" s="307">
        <f t="shared" si="120"/>
        <v>0</v>
      </c>
      <c r="AC47" s="306"/>
      <c r="AD47" s="307">
        <f t="shared" si="121"/>
        <v>0</v>
      </c>
      <c r="AE47" s="306"/>
      <c r="AF47" s="307">
        <f t="shared" si="122"/>
        <v>0</v>
      </c>
      <c r="AG47" s="306"/>
      <c r="AH47" s="307">
        <f t="shared" si="123"/>
        <v>0</v>
      </c>
      <c r="AI47" s="308">
        <f t="shared" si="0"/>
        <v>0</v>
      </c>
      <c r="AJ47" s="308" t="str">
        <f t="shared" si="127"/>
        <v/>
      </c>
      <c r="AK47" s="309"/>
      <c r="AL47" s="308" t="str">
        <f t="shared" si="124"/>
        <v/>
      </c>
      <c r="AM47" s="308" t="str">
        <f t="shared" si="125"/>
        <v/>
      </c>
      <c r="AN47" s="308" t="str">
        <f>IFERROR(VLOOKUP(AM47,[1]FORMULAS!$B$70:$D$78,3,FALSE),"")</f>
        <v/>
      </c>
      <c r="AO47" s="308" t="str">
        <f t="shared" si="126"/>
        <v/>
      </c>
      <c r="AP47" s="310"/>
      <c r="AQ47" s="310"/>
      <c r="AR47" s="311"/>
      <c r="AS47" s="311"/>
      <c r="AT47" s="310"/>
      <c r="AU47" s="310"/>
      <c r="AV47" s="310"/>
      <c r="AW47" s="298"/>
      <c r="AX47" s="298"/>
      <c r="AY47" s="303"/>
      <c r="AZ47" s="312"/>
      <c r="BA47" s="304"/>
      <c r="BB47" s="332"/>
      <c r="BC47" s="327"/>
      <c r="BD47" s="327"/>
      <c r="BE47" s="326"/>
      <c r="BF47" s="333"/>
      <c r="BG47" s="330"/>
      <c r="BH47" s="327"/>
      <c r="BI47" s="327"/>
      <c r="BJ47" s="331"/>
    </row>
    <row r="48" spans="2:62" s="282" customFormat="1" x14ac:dyDescent="0.25">
      <c r="B48" s="334"/>
      <c r="C48" s="334"/>
      <c r="D48" s="335"/>
      <c r="E48" s="335"/>
      <c r="F48" s="334"/>
      <c r="G48" s="334"/>
      <c r="H48" s="335"/>
      <c r="I48" s="335"/>
      <c r="J48" s="335"/>
      <c r="K48" s="334"/>
      <c r="L48" s="334"/>
      <c r="M48" s="334"/>
      <c r="N48" s="334"/>
      <c r="O48" s="334"/>
      <c r="P48" s="334"/>
      <c r="Q48" s="283"/>
      <c r="R48" s="283"/>
      <c r="S48" s="335"/>
      <c r="T48" s="335"/>
      <c r="U48" s="334"/>
      <c r="V48" s="334"/>
      <c r="W48" s="334"/>
      <c r="X48" s="334"/>
      <c r="Y48" s="334"/>
      <c r="Z48" s="334"/>
      <c r="AA48" s="334"/>
      <c r="AB48" s="334"/>
      <c r="AC48" s="334"/>
      <c r="AD48" s="334"/>
      <c r="AE48" s="334"/>
      <c r="AF48" s="334"/>
      <c r="AG48" s="334"/>
      <c r="AH48" s="334"/>
      <c r="AI48" s="336"/>
      <c r="AJ48" s="336"/>
      <c r="AK48" s="336"/>
      <c r="AL48" s="336"/>
      <c r="AM48" s="336"/>
      <c r="AN48" s="336"/>
      <c r="AO48" s="336"/>
      <c r="AP48" s="336"/>
      <c r="AQ48" s="336"/>
      <c r="AR48" s="336"/>
      <c r="AS48" s="336"/>
      <c r="AT48" s="336"/>
      <c r="AU48" s="336"/>
      <c r="AV48" s="336"/>
      <c r="AW48" s="334"/>
      <c r="AX48" s="334"/>
      <c r="AY48" s="283"/>
      <c r="AZ48" s="283"/>
      <c r="BA48" s="283"/>
      <c r="BB48" s="283"/>
      <c r="BC48" s="283"/>
      <c r="BD48" s="283"/>
      <c r="BE48" s="337"/>
      <c r="BF48" s="337"/>
      <c r="BG48" s="337"/>
    </row>
    <row r="49" spans="2:59" s="282" customFormat="1" x14ac:dyDescent="0.25">
      <c r="B49" s="334"/>
      <c r="C49" s="334"/>
      <c r="D49" s="335"/>
      <c r="E49" s="335"/>
      <c r="F49" s="334"/>
      <c r="G49" s="334"/>
      <c r="H49" s="335"/>
      <c r="I49" s="335"/>
      <c r="J49" s="335"/>
      <c r="K49" s="334"/>
      <c r="L49" s="334"/>
      <c r="M49" s="334"/>
      <c r="N49" s="334"/>
      <c r="O49" s="334"/>
      <c r="P49" s="334"/>
      <c r="Q49" s="283"/>
      <c r="R49" s="283"/>
      <c r="S49" s="335"/>
      <c r="T49" s="335"/>
      <c r="U49" s="334"/>
      <c r="V49" s="334"/>
      <c r="W49" s="334"/>
      <c r="X49" s="334"/>
      <c r="Y49" s="334"/>
      <c r="Z49" s="334"/>
      <c r="AA49" s="334"/>
      <c r="AB49" s="334"/>
      <c r="AC49" s="334"/>
      <c r="AD49" s="334"/>
      <c r="AE49" s="334"/>
      <c r="AF49" s="334"/>
      <c r="AG49" s="334"/>
      <c r="AH49" s="334"/>
      <c r="AI49" s="336"/>
      <c r="AJ49" s="336"/>
      <c r="AK49" s="336"/>
      <c r="AL49" s="336"/>
      <c r="AM49" s="336"/>
      <c r="AN49" s="336"/>
      <c r="AO49" s="336"/>
      <c r="AP49" s="336"/>
      <c r="AQ49" s="336"/>
      <c r="AR49" s="336"/>
      <c r="AS49" s="336"/>
      <c r="AT49" s="336"/>
      <c r="AU49" s="336"/>
      <c r="AV49" s="336"/>
      <c r="AW49" s="334"/>
      <c r="AX49" s="334"/>
      <c r="AY49" s="283"/>
      <c r="AZ49" s="283"/>
      <c r="BA49" s="283"/>
      <c r="BB49" s="283"/>
      <c r="BC49" s="283"/>
      <c r="BD49" s="283"/>
      <c r="BE49" s="337"/>
      <c r="BF49" s="337"/>
      <c r="BG49" s="337"/>
    </row>
    <row r="50" spans="2:59" s="282" customFormat="1" x14ac:dyDescent="0.25">
      <c r="D50" s="335"/>
      <c r="E50" s="335"/>
      <c r="F50" s="334"/>
      <c r="G50" s="334"/>
      <c r="H50" s="335"/>
      <c r="I50" s="335"/>
      <c r="J50" s="335"/>
      <c r="K50" s="334"/>
      <c r="L50" s="334"/>
      <c r="M50" s="334"/>
      <c r="N50" s="334"/>
      <c r="O50" s="334"/>
      <c r="P50" s="334"/>
      <c r="Q50" s="283"/>
      <c r="R50" s="283"/>
      <c r="S50" s="335"/>
      <c r="T50" s="335"/>
      <c r="U50" s="334"/>
      <c r="V50" s="334"/>
      <c r="W50" s="334"/>
      <c r="X50" s="334"/>
      <c r="Y50" s="334"/>
      <c r="Z50" s="334"/>
      <c r="AA50" s="334"/>
      <c r="AB50" s="334"/>
      <c r="AC50" s="334"/>
      <c r="AD50" s="334"/>
      <c r="AE50" s="334"/>
      <c r="AF50" s="334"/>
      <c r="AG50" s="334"/>
      <c r="AH50" s="334"/>
      <c r="AI50" s="336"/>
      <c r="AJ50" s="336"/>
      <c r="AK50" s="336"/>
      <c r="AL50" s="336"/>
      <c r="AM50" s="336"/>
      <c r="AN50" s="336"/>
      <c r="AO50" s="336"/>
      <c r="AP50" s="336"/>
      <c r="AQ50" s="336"/>
      <c r="AR50" s="336"/>
      <c r="AS50" s="336"/>
      <c r="AT50" s="336"/>
      <c r="AU50" s="336"/>
      <c r="AV50" s="336"/>
      <c r="AW50" s="334"/>
      <c r="AX50" s="334"/>
      <c r="AY50" s="283"/>
      <c r="AZ50" s="283"/>
      <c r="BA50" s="283"/>
      <c r="BB50" s="283"/>
      <c r="BC50" s="283"/>
      <c r="BD50" s="283"/>
      <c r="BE50" s="337"/>
      <c r="BF50" s="337"/>
      <c r="BG50" s="337"/>
    </row>
    <row r="51" spans="2:59" s="282" customFormat="1" x14ac:dyDescent="0.25">
      <c r="D51" s="335"/>
      <c r="E51" s="335"/>
      <c r="F51" s="334"/>
      <c r="G51" s="334"/>
      <c r="H51" s="335"/>
      <c r="I51" s="335"/>
      <c r="J51" s="335"/>
      <c r="K51" s="334"/>
      <c r="L51" s="334"/>
      <c r="M51" s="334"/>
      <c r="N51" s="334"/>
      <c r="O51" s="334"/>
      <c r="P51" s="334"/>
      <c r="Q51" s="283"/>
      <c r="R51" s="283"/>
      <c r="S51" s="335"/>
      <c r="T51" s="335"/>
      <c r="U51" s="334"/>
      <c r="V51" s="334"/>
      <c r="W51" s="334"/>
      <c r="X51" s="334"/>
      <c r="Y51" s="334"/>
      <c r="Z51" s="334"/>
      <c r="AA51" s="334"/>
      <c r="AB51" s="334"/>
      <c r="AC51" s="334"/>
      <c r="AD51" s="334"/>
      <c r="AE51" s="334"/>
      <c r="AF51" s="334"/>
      <c r="AG51" s="334"/>
      <c r="AH51" s="334"/>
      <c r="AI51" s="336"/>
      <c r="AJ51" s="336"/>
      <c r="AK51" s="336"/>
      <c r="AM51" s="336"/>
      <c r="AP51" s="336"/>
      <c r="AQ51" s="336"/>
      <c r="AR51" s="336"/>
      <c r="AS51" s="336"/>
      <c r="AT51" s="336"/>
      <c r="AU51" s="336"/>
      <c r="AV51" s="336"/>
      <c r="AW51" s="334"/>
      <c r="AX51" s="334"/>
      <c r="AY51" s="283"/>
      <c r="AZ51" s="283"/>
      <c r="BA51" s="283"/>
      <c r="BB51" s="283"/>
      <c r="BC51" s="283"/>
      <c r="BD51" s="283"/>
      <c r="BE51" s="337"/>
      <c r="BF51" s="337"/>
      <c r="BG51" s="337"/>
    </row>
    <row r="52" spans="2:59" x14ac:dyDescent="0.25">
      <c r="AR52" s="336"/>
    </row>
    <row r="53" spans="2:59" x14ac:dyDescent="0.25">
      <c r="E53" s="338"/>
      <c r="H53" s="338"/>
      <c r="I53" s="338"/>
      <c r="J53" s="338"/>
      <c r="AR53" s="336"/>
    </row>
    <row r="54" spans="2:59" x14ac:dyDescent="0.25">
      <c r="E54" s="338"/>
      <c r="H54" s="338"/>
      <c r="I54" s="338"/>
      <c r="J54" s="338"/>
    </row>
    <row r="55" spans="2:59" x14ac:dyDescent="0.25">
      <c r="E55" s="338"/>
      <c r="H55" s="338"/>
      <c r="I55" s="338"/>
      <c r="J55" s="338"/>
    </row>
    <row r="56" spans="2:59" x14ac:dyDescent="0.25">
      <c r="E56" s="338"/>
      <c r="H56" s="338"/>
      <c r="I56" s="338"/>
      <c r="J56" s="338"/>
    </row>
    <row r="57" spans="2:59" x14ac:dyDescent="0.25">
      <c r="E57" s="338"/>
      <c r="H57" s="338"/>
      <c r="I57" s="338"/>
      <c r="J57" s="338"/>
    </row>
    <row r="58" spans="2:59" x14ac:dyDescent="0.25">
      <c r="E58" s="338"/>
      <c r="H58" s="338"/>
      <c r="I58" s="338"/>
      <c r="J58" s="338"/>
    </row>
    <row r="59" spans="2:59" x14ac:dyDescent="0.25">
      <c r="E59" s="338"/>
      <c r="H59" s="338"/>
      <c r="I59" s="338"/>
      <c r="J59" s="338"/>
    </row>
    <row r="60" spans="2:59" x14ac:dyDescent="0.25">
      <c r="E60" s="338"/>
      <c r="H60" s="338"/>
      <c r="I60" s="338"/>
      <c r="J60" s="338"/>
    </row>
    <row r="61" spans="2:59" x14ac:dyDescent="0.25">
      <c r="E61" s="338"/>
      <c r="H61" s="338"/>
      <c r="I61" s="338"/>
      <c r="J61" s="338"/>
    </row>
    <row r="62" spans="2:59" x14ac:dyDescent="0.25">
      <c r="E62" s="338"/>
      <c r="H62" s="338"/>
      <c r="I62" s="338"/>
      <c r="J62" s="338"/>
    </row>
    <row r="63" spans="2:59" x14ac:dyDescent="0.25">
      <c r="E63" s="338"/>
      <c r="H63" s="338"/>
      <c r="I63" s="338"/>
      <c r="J63" s="338"/>
    </row>
    <row r="64" spans="2:59" x14ac:dyDescent="0.25">
      <c r="E64" s="338"/>
      <c r="H64" s="338"/>
      <c r="I64" s="338"/>
      <c r="J64" s="338"/>
    </row>
    <row r="65" spans="5:10" x14ac:dyDescent="0.25">
      <c r="E65" s="338"/>
      <c r="H65" s="338"/>
      <c r="I65" s="338"/>
      <c r="J65" s="338"/>
    </row>
    <row r="66" spans="5:10" x14ac:dyDescent="0.25">
      <c r="E66" s="338"/>
      <c r="H66" s="338"/>
      <c r="I66" s="338"/>
      <c r="J66" s="338"/>
    </row>
    <row r="67" spans="5:10" x14ac:dyDescent="0.25">
      <c r="E67" s="338"/>
      <c r="H67" s="338"/>
      <c r="I67" s="338"/>
      <c r="J67" s="338"/>
    </row>
    <row r="68" spans="5:10" x14ac:dyDescent="0.25">
      <c r="E68" s="338"/>
      <c r="H68" s="338"/>
      <c r="I68" s="338"/>
      <c r="J68" s="338"/>
    </row>
    <row r="69" spans="5:10" x14ac:dyDescent="0.25">
      <c r="E69" s="338"/>
      <c r="H69" s="338"/>
      <c r="I69" s="338"/>
      <c r="J69" s="338"/>
    </row>
    <row r="70" spans="5:10" x14ac:dyDescent="0.25">
      <c r="E70" s="338"/>
      <c r="H70" s="338"/>
      <c r="I70" s="338"/>
      <c r="J70" s="338"/>
    </row>
    <row r="71" spans="5:10" x14ac:dyDescent="0.25">
      <c r="E71" s="338"/>
      <c r="H71" s="338"/>
      <c r="I71" s="338"/>
      <c r="J71" s="338"/>
    </row>
    <row r="72" spans="5:10" x14ac:dyDescent="0.25">
      <c r="E72" s="338"/>
      <c r="H72" s="338"/>
      <c r="I72" s="338"/>
      <c r="J72" s="338"/>
    </row>
  </sheetData>
  <sheetProtection selectLockedCells="1"/>
  <mergeCells count="385">
    <mergeCell ref="AX44:AX47"/>
    <mergeCell ref="AY44:AY47"/>
    <mergeCell ref="AZ44:AZ47"/>
    <mergeCell ref="BA44:BA47"/>
    <mergeCell ref="S45:T45"/>
    <mergeCell ref="S46:T46"/>
    <mergeCell ref="S47:T47"/>
    <mergeCell ref="AR44:AR47"/>
    <mergeCell ref="AS44:AS47"/>
    <mergeCell ref="AT44:AT47"/>
    <mergeCell ref="AU44:AU47"/>
    <mergeCell ref="AV44:AV47"/>
    <mergeCell ref="AW44:AW47"/>
    <mergeCell ref="P44:P47"/>
    <mergeCell ref="Q44:Q47"/>
    <mergeCell ref="R44:R47"/>
    <mergeCell ref="S44:T44"/>
    <mergeCell ref="AP44:AP47"/>
    <mergeCell ref="AQ44:AQ47"/>
    <mergeCell ref="H44:H47"/>
    <mergeCell ref="I44:I47"/>
    <mergeCell ref="J44:J47"/>
    <mergeCell ref="M44:M47"/>
    <mergeCell ref="N44:N47"/>
    <mergeCell ref="O44:O47"/>
    <mergeCell ref="B44:B47"/>
    <mergeCell ref="C44:C47"/>
    <mergeCell ref="D44:D47"/>
    <mergeCell ref="E44:E47"/>
    <mergeCell ref="F44:F47"/>
    <mergeCell ref="G44:G47"/>
    <mergeCell ref="AX40:AX43"/>
    <mergeCell ref="AY40:AY43"/>
    <mergeCell ref="AZ40:AZ43"/>
    <mergeCell ref="BA40:BA43"/>
    <mergeCell ref="S41:T41"/>
    <mergeCell ref="S42:T42"/>
    <mergeCell ref="S43:T43"/>
    <mergeCell ref="AR40:AR43"/>
    <mergeCell ref="AS40:AS43"/>
    <mergeCell ref="AT40:AT43"/>
    <mergeCell ref="AU40:AU43"/>
    <mergeCell ref="AV40:AV43"/>
    <mergeCell ref="AW40:AW43"/>
    <mergeCell ref="P40:P43"/>
    <mergeCell ref="Q40:Q43"/>
    <mergeCell ref="R40:R43"/>
    <mergeCell ref="S40:T40"/>
    <mergeCell ref="AP40:AP43"/>
    <mergeCell ref="AQ40:AQ43"/>
    <mergeCell ref="H40:H43"/>
    <mergeCell ref="I40:I43"/>
    <mergeCell ref="J40:J43"/>
    <mergeCell ref="M40:M43"/>
    <mergeCell ref="N40:N43"/>
    <mergeCell ref="O40:O43"/>
    <mergeCell ref="B40:B43"/>
    <mergeCell ref="C40:C43"/>
    <mergeCell ref="D40:D43"/>
    <mergeCell ref="E40:E43"/>
    <mergeCell ref="F40:F43"/>
    <mergeCell ref="G40:G43"/>
    <mergeCell ref="AX36:AX39"/>
    <mergeCell ref="AY36:AY39"/>
    <mergeCell ref="AZ36:AZ39"/>
    <mergeCell ref="BA36:BA39"/>
    <mergeCell ref="S37:T37"/>
    <mergeCell ref="S38:T38"/>
    <mergeCell ref="S39:T39"/>
    <mergeCell ref="AR36:AR39"/>
    <mergeCell ref="AS36:AS39"/>
    <mergeCell ref="AT36:AT39"/>
    <mergeCell ref="AU36:AU39"/>
    <mergeCell ref="AV36:AV39"/>
    <mergeCell ref="AW36:AW39"/>
    <mergeCell ref="P36:P39"/>
    <mergeCell ref="Q36:Q39"/>
    <mergeCell ref="R36:R39"/>
    <mergeCell ref="S36:T36"/>
    <mergeCell ref="AP36:AP39"/>
    <mergeCell ref="AQ36:AQ39"/>
    <mergeCell ref="H36:H39"/>
    <mergeCell ref="I36:I39"/>
    <mergeCell ref="J36:J39"/>
    <mergeCell ref="M36:M39"/>
    <mergeCell ref="N36:N39"/>
    <mergeCell ref="O36:O39"/>
    <mergeCell ref="B36:B39"/>
    <mergeCell ref="C36:C39"/>
    <mergeCell ref="D36:D39"/>
    <mergeCell ref="E36:E39"/>
    <mergeCell ref="F36:F39"/>
    <mergeCell ref="G36:G39"/>
    <mergeCell ref="AX32:AX35"/>
    <mergeCell ref="AY32:AY35"/>
    <mergeCell ref="AZ32:AZ35"/>
    <mergeCell ref="BA32:BA35"/>
    <mergeCell ref="S33:T33"/>
    <mergeCell ref="S34:T34"/>
    <mergeCell ref="S35:T35"/>
    <mergeCell ref="AR32:AR35"/>
    <mergeCell ref="AS32:AS35"/>
    <mergeCell ref="AT32:AT35"/>
    <mergeCell ref="AU32:AU35"/>
    <mergeCell ref="AV32:AV35"/>
    <mergeCell ref="AW32:AW35"/>
    <mergeCell ref="P32:P35"/>
    <mergeCell ref="Q32:Q35"/>
    <mergeCell ref="R32:R35"/>
    <mergeCell ref="S32:T32"/>
    <mergeCell ref="AP32:AP35"/>
    <mergeCell ref="AQ32:AQ35"/>
    <mergeCell ref="H32:H35"/>
    <mergeCell ref="I32:I35"/>
    <mergeCell ref="J32:J35"/>
    <mergeCell ref="M32:M35"/>
    <mergeCell ref="N32:N35"/>
    <mergeCell ref="O32:O35"/>
    <mergeCell ref="B32:B35"/>
    <mergeCell ref="C32:C35"/>
    <mergeCell ref="D32:D35"/>
    <mergeCell ref="E32:E35"/>
    <mergeCell ref="F32:F35"/>
    <mergeCell ref="G32:G35"/>
    <mergeCell ref="AX28:AX31"/>
    <mergeCell ref="AY28:AY31"/>
    <mergeCell ref="AZ28:AZ31"/>
    <mergeCell ref="BA28:BA31"/>
    <mergeCell ref="S29:T29"/>
    <mergeCell ref="S30:T30"/>
    <mergeCell ref="S31:T31"/>
    <mergeCell ref="AR28:AR31"/>
    <mergeCell ref="AS28:AS31"/>
    <mergeCell ref="AT28:AT31"/>
    <mergeCell ref="AU28:AU31"/>
    <mergeCell ref="AV28:AV31"/>
    <mergeCell ref="AW28:AW31"/>
    <mergeCell ref="P28:P31"/>
    <mergeCell ref="Q28:Q31"/>
    <mergeCell ref="R28:R31"/>
    <mergeCell ref="S28:T28"/>
    <mergeCell ref="AP28:AP31"/>
    <mergeCell ref="AQ28:AQ31"/>
    <mergeCell ref="H28:H31"/>
    <mergeCell ref="I28:I31"/>
    <mergeCell ref="J28:J31"/>
    <mergeCell ref="M28:M31"/>
    <mergeCell ref="N28:N31"/>
    <mergeCell ref="O28:O31"/>
    <mergeCell ref="B28:B31"/>
    <mergeCell ref="C28:C31"/>
    <mergeCell ref="D28:D31"/>
    <mergeCell ref="E28:E31"/>
    <mergeCell ref="F28:F31"/>
    <mergeCell ref="G28:G31"/>
    <mergeCell ref="AX24:AX27"/>
    <mergeCell ref="AY24:AY27"/>
    <mergeCell ref="AZ24:AZ27"/>
    <mergeCell ref="BA24:BA27"/>
    <mergeCell ref="S25:T25"/>
    <mergeCell ref="S26:T26"/>
    <mergeCell ref="S27:T27"/>
    <mergeCell ref="AR24:AR27"/>
    <mergeCell ref="AS24:AS27"/>
    <mergeCell ref="AT24:AT27"/>
    <mergeCell ref="AU24:AU27"/>
    <mergeCell ref="AV24:AV27"/>
    <mergeCell ref="AW24:AW27"/>
    <mergeCell ref="P24:P27"/>
    <mergeCell ref="Q24:Q27"/>
    <mergeCell ref="R24:R27"/>
    <mergeCell ref="S24:T24"/>
    <mergeCell ref="AP24:AP27"/>
    <mergeCell ref="AQ24:AQ27"/>
    <mergeCell ref="H24:H27"/>
    <mergeCell ref="I24:I27"/>
    <mergeCell ref="J24:J27"/>
    <mergeCell ref="M24:M27"/>
    <mergeCell ref="N24:N27"/>
    <mergeCell ref="O24:O27"/>
    <mergeCell ref="B24:B27"/>
    <mergeCell ref="C24:C27"/>
    <mergeCell ref="D24:D27"/>
    <mergeCell ref="E24:E27"/>
    <mergeCell ref="F24:F27"/>
    <mergeCell ref="G24:G27"/>
    <mergeCell ref="AX20:AX23"/>
    <mergeCell ref="AY20:AY23"/>
    <mergeCell ref="AZ20:AZ23"/>
    <mergeCell ref="BA20:BA23"/>
    <mergeCell ref="S21:T21"/>
    <mergeCell ref="S22:T22"/>
    <mergeCell ref="S23:T23"/>
    <mergeCell ref="AR20:AR23"/>
    <mergeCell ref="AS20:AS23"/>
    <mergeCell ref="AT20:AT23"/>
    <mergeCell ref="AU20:AU23"/>
    <mergeCell ref="AV20:AV23"/>
    <mergeCell ref="AW20:AW23"/>
    <mergeCell ref="P20:P23"/>
    <mergeCell ref="Q20:Q23"/>
    <mergeCell ref="R20:R23"/>
    <mergeCell ref="S20:T20"/>
    <mergeCell ref="AP20:AP23"/>
    <mergeCell ref="AQ20:AQ23"/>
    <mergeCell ref="H20:H23"/>
    <mergeCell ref="I20:I23"/>
    <mergeCell ref="J20:J23"/>
    <mergeCell ref="M20:M23"/>
    <mergeCell ref="N20:N23"/>
    <mergeCell ref="O20:O23"/>
    <mergeCell ref="B20:B23"/>
    <mergeCell ref="C20:C23"/>
    <mergeCell ref="D20:D23"/>
    <mergeCell ref="E20:E23"/>
    <mergeCell ref="F20:F23"/>
    <mergeCell ref="G20:G23"/>
    <mergeCell ref="AY16:AY19"/>
    <mergeCell ref="AZ16:AZ19"/>
    <mergeCell ref="BA16:BA19"/>
    <mergeCell ref="S17:T17"/>
    <mergeCell ref="S18:T18"/>
    <mergeCell ref="S19:T19"/>
    <mergeCell ref="AS16:AS19"/>
    <mergeCell ref="AT16:AT19"/>
    <mergeCell ref="AU16:AU19"/>
    <mergeCell ref="AV16:AV19"/>
    <mergeCell ref="AW16:AW19"/>
    <mergeCell ref="AX16:AX19"/>
    <mergeCell ref="Q16:Q19"/>
    <mergeCell ref="R16:R19"/>
    <mergeCell ref="S16:T16"/>
    <mergeCell ref="AP16:AP19"/>
    <mergeCell ref="AQ16:AQ19"/>
    <mergeCell ref="AR16:AR19"/>
    <mergeCell ref="I16:I19"/>
    <mergeCell ref="J16:J19"/>
    <mergeCell ref="M16:M19"/>
    <mergeCell ref="N16:N19"/>
    <mergeCell ref="O16:O19"/>
    <mergeCell ref="P16:P19"/>
    <mergeCell ref="BI14:BI15"/>
    <mergeCell ref="BJ14:BJ15"/>
    <mergeCell ref="S15:T15"/>
    <mergeCell ref="B16:B19"/>
    <mergeCell ref="C16:C19"/>
    <mergeCell ref="D16:D19"/>
    <mergeCell ref="E16:E19"/>
    <mergeCell ref="F16:F19"/>
    <mergeCell ref="G16:G19"/>
    <mergeCell ref="H16:H19"/>
    <mergeCell ref="BC14:BC15"/>
    <mergeCell ref="BD14:BD15"/>
    <mergeCell ref="BE14:BE15"/>
    <mergeCell ref="BF14:BF15"/>
    <mergeCell ref="BG14:BG15"/>
    <mergeCell ref="BH14:BH15"/>
    <mergeCell ref="AW14:AW15"/>
    <mergeCell ref="AX14:AX15"/>
    <mergeCell ref="AY14:AY15"/>
    <mergeCell ref="AZ14:AZ15"/>
    <mergeCell ref="BA14:BA15"/>
    <mergeCell ref="BB14:BB15"/>
    <mergeCell ref="AQ14:AQ15"/>
    <mergeCell ref="AR14:AR15"/>
    <mergeCell ref="AS14:AS15"/>
    <mergeCell ref="AT14:AT15"/>
    <mergeCell ref="AU14:AU15"/>
    <mergeCell ref="AV14:AV15"/>
    <mergeCell ref="O14:O15"/>
    <mergeCell ref="P14:P15"/>
    <mergeCell ref="Q14:Q15"/>
    <mergeCell ref="R14:R15"/>
    <mergeCell ref="S14:T14"/>
    <mergeCell ref="AP14:AP15"/>
    <mergeCell ref="H14:H15"/>
    <mergeCell ref="I14:I15"/>
    <mergeCell ref="J14:J15"/>
    <mergeCell ref="L14:L15"/>
    <mergeCell ref="M14:M15"/>
    <mergeCell ref="N14:N15"/>
    <mergeCell ref="B14:B15"/>
    <mergeCell ref="C14:C15"/>
    <mergeCell ref="D14:D15"/>
    <mergeCell ref="E14:E15"/>
    <mergeCell ref="F14:F15"/>
    <mergeCell ref="G14:G15"/>
    <mergeCell ref="BE11:BE13"/>
    <mergeCell ref="BF11:BF13"/>
    <mergeCell ref="BG11:BG13"/>
    <mergeCell ref="BH11:BH13"/>
    <mergeCell ref="BI11:BI13"/>
    <mergeCell ref="BJ11:BJ13"/>
    <mergeCell ref="AY11:AY13"/>
    <mergeCell ref="AZ11:AZ13"/>
    <mergeCell ref="BA11:BA13"/>
    <mergeCell ref="BB11:BB13"/>
    <mergeCell ref="BC11:BC13"/>
    <mergeCell ref="BD11:BD13"/>
    <mergeCell ref="AS11:AS13"/>
    <mergeCell ref="AT11:AT13"/>
    <mergeCell ref="AU11:AU13"/>
    <mergeCell ref="AV11:AV13"/>
    <mergeCell ref="AW11:AW13"/>
    <mergeCell ref="AX11:AX13"/>
    <mergeCell ref="Q11:Q13"/>
    <mergeCell ref="R11:R13"/>
    <mergeCell ref="S11:T11"/>
    <mergeCell ref="AP11:AP13"/>
    <mergeCell ref="AQ11:AQ13"/>
    <mergeCell ref="AR11:AR13"/>
    <mergeCell ref="S12:T12"/>
    <mergeCell ref="S13:T13"/>
    <mergeCell ref="J11:J13"/>
    <mergeCell ref="L11:L13"/>
    <mergeCell ref="M11:M13"/>
    <mergeCell ref="N11:N13"/>
    <mergeCell ref="O11:O13"/>
    <mergeCell ref="P11:P13"/>
    <mergeCell ref="BI9:BI10"/>
    <mergeCell ref="BJ9:BJ10"/>
    <mergeCell ref="B11:B13"/>
    <mergeCell ref="C11:C13"/>
    <mergeCell ref="D11:D13"/>
    <mergeCell ref="E11:E13"/>
    <mergeCell ref="F11:F13"/>
    <mergeCell ref="G11:G13"/>
    <mergeCell ref="H11:H13"/>
    <mergeCell ref="I11:I13"/>
    <mergeCell ref="BC9:BC10"/>
    <mergeCell ref="BD9:BD10"/>
    <mergeCell ref="BE9:BE10"/>
    <mergeCell ref="BF9:BF10"/>
    <mergeCell ref="BG9:BG10"/>
    <mergeCell ref="BH9:BH10"/>
    <mergeCell ref="AU9:AV9"/>
    <mergeCell ref="AW9:AW10"/>
    <mergeCell ref="AX9:AX10"/>
    <mergeCell ref="AY9:AY10"/>
    <mergeCell ref="AZ9:AZ10"/>
    <mergeCell ref="BB9:BB10"/>
    <mergeCell ref="AJ9:AJ10"/>
    <mergeCell ref="AK9:AL10"/>
    <mergeCell ref="AN9:AO10"/>
    <mergeCell ref="AP9:AQ10"/>
    <mergeCell ref="AR9:AR10"/>
    <mergeCell ref="AS9:AS10"/>
    <mergeCell ref="BB8:BF8"/>
    <mergeCell ref="BG8:BJ8"/>
    <mergeCell ref="N9:N10"/>
    <mergeCell ref="O9:O10"/>
    <mergeCell ref="Q9:Q10"/>
    <mergeCell ref="S9:T10"/>
    <mergeCell ref="U9:U10"/>
    <mergeCell ref="W9:W10"/>
    <mergeCell ref="Y9:Y10"/>
    <mergeCell ref="AA9:AA10"/>
    <mergeCell ref="N8:O8"/>
    <mergeCell ref="P8:P10"/>
    <mergeCell ref="R8:R10"/>
    <mergeCell ref="S8:AV8"/>
    <mergeCell ref="AW8:AZ8"/>
    <mergeCell ref="BA8:BA10"/>
    <mergeCell ref="AC9:AC10"/>
    <mergeCell ref="AE9:AE10"/>
    <mergeCell ref="AG9:AG10"/>
    <mergeCell ref="AI9:AI10"/>
    <mergeCell ref="H8:H10"/>
    <mergeCell ref="I8:I10"/>
    <mergeCell ref="J8:J10"/>
    <mergeCell ref="K8:K10"/>
    <mergeCell ref="L8:L10"/>
    <mergeCell ref="M8:M10"/>
    <mergeCell ref="B8:B10"/>
    <mergeCell ref="C8:C10"/>
    <mergeCell ref="D8:D10"/>
    <mergeCell ref="E8:E10"/>
    <mergeCell ref="F8:F10"/>
    <mergeCell ref="G8:G10"/>
    <mergeCell ref="B2:T2"/>
    <mergeCell ref="U2:AQ2"/>
    <mergeCell ref="AR2:BJ2"/>
    <mergeCell ref="B3:T4"/>
    <mergeCell ref="U3:AQ4"/>
    <mergeCell ref="AR3:BJ4"/>
  </mergeCells>
  <conditionalFormatting sqref="Q11:Q13 BB11:BF11 BE48:BF51 BB48:BB51 BG14:BH14 BJ14">
    <cfRule type="containsText" dxfId="178" priority="176" operator="containsText" text="RIESGO EXTREMO">
      <formula>NOT(ISERROR(SEARCH("RIESGO EXTREMO",Q11)))</formula>
    </cfRule>
    <cfRule type="containsText" dxfId="177" priority="177" operator="containsText" text="RIESGO ALTO">
      <formula>NOT(ISERROR(SEARCH("RIESGO ALTO",Q11)))</formula>
    </cfRule>
    <cfRule type="containsText" dxfId="176" priority="178" operator="containsText" text="RIESGO MODERADO">
      <formula>NOT(ISERROR(SEARCH("RIESGO MODERADO",Q11)))</formula>
    </cfRule>
    <cfRule type="containsText" dxfId="175" priority="179" operator="containsText" text="RIESGO BAJO">
      <formula>NOT(ISERROR(SEARCH("RIESGO BAJO",Q11)))</formula>
    </cfRule>
  </conditionalFormatting>
  <conditionalFormatting sqref="I11:I12">
    <cfRule type="expression" dxfId="174" priority="175">
      <formula>EXACT(F11,"Seguridad_de_la_informacion")</formula>
    </cfRule>
  </conditionalFormatting>
  <conditionalFormatting sqref="J11:J15">
    <cfRule type="expression" dxfId="173" priority="174">
      <formula>EXACT(F11,"Seguridad_de_la_informacion")</formula>
    </cfRule>
  </conditionalFormatting>
  <conditionalFormatting sqref="AZ11:BA11 AZ12:AZ13">
    <cfRule type="containsText" dxfId="172" priority="170" operator="containsText" text="RIESGO EXTREMO">
      <formula>NOT(ISERROR(SEARCH("RIESGO EXTREMO",AZ11)))</formula>
    </cfRule>
    <cfRule type="containsText" dxfId="171" priority="171" operator="containsText" text="RIESGO ALTO">
      <formula>NOT(ISERROR(SEARCH("RIESGO ALTO",AZ11)))</formula>
    </cfRule>
    <cfRule type="containsText" dxfId="170" priority="172" operator="containsText" text="RIESGO MODERADO">
      <formula>NOT(ISERROR(SEARCH("RIESGO MODERADO",AZ11)))</formula>
    </cfRule>
    <cfRule type="containsText" dxfId="169" priority="173" operator="containsText" text="RIESGO BAJO">
      <formula>NOT(ISERROR(SEARCH("RIESGO BAJO",AZ11)))</formula>
    </cfRule>
  </conditionalFormatting>
  <conditionalFormatting sqref="BG11:BJ11">
    <cfRule type="containsText" dxfId="168" priority="166" operator="containsText" text="RIESGO EXTREMO">
      <formula>NOT(ISERROR(SEARCH("RIESGO EXTREMO",BG11)))</formula>
    </cfRule>
    <cfRule type="containsText" dxfId="167" priority="167" operator="containsText" text="RIESGO ALTO">
      <formula>NOT(ISERROR(SEARCH("RIESGO ALTO",BG11)))</formula>
    </cfRule>
    <cfRule type="containsText" dxfId="166" priority="168" operator="containsText" text="RIESGO MODERADO">
      <formula>NOT(ISERROR(SEARCH("RIESGO MODERADO",BG11)))</formula>
    </cfRule>
    <cfRule type="containsText" dxfId="165" priority="169" operator="containsText" text="RIESGO BAJO">
      <formula>NOT(ISERROR(SEARCH("RIESGO BAJO",BG11)))</formula>
    </cfRule>
  </conditionalFormatting>
  <conditionalFormatting sqref="BB14:BE14">
    <cfRule type="containsText" dxfId="164" priority="162" operator="containsText" text="RIESGO EXTREMO">
      <formula>NOT(ISERROR(SEARCH("RIESGO EXTREMO",BB14)))</formula>
    </cfRule>
    <cfRule type="containsText" dxfId="163" priority="163" operator="containsText" text="RIESGO ALTO">
      <formula>NOT(ISERROR(SEARCH("RIESGO ALTO",BB14)))</formula>
    </cfRule>
    <cfRule type="containsText" dxfId="162" priority="164" operator="containsText" text="RIESGO MODERADO">
      <formula>NOT(ISERROR(SEARCH("RIESGO MODERADO",BB14)))</formula>
    </cfRule>
    <cfRule type="containsText" dxfId="161" priority="165" operator="containsText" text="RIESGO BAJO">
      <formula>NOT(ISERROR(SEARCH("RIESGO BAJO",BB14)))</formula>
    </cfRule>
  </conditionalFormatting>
  <conditionalFormatting sqref="I14:I15">
    <cfRule type="expression" dxfId="160" priority="161">
      <formula>EXACT(F14,"Seguridad_de_la_informacion")</formula>
    </cfRule>
  </conditionalFormatting>
  <conditionalFormatting sqref="AZ14:BA14 AZ15">
    <cfRule type="containsText" dxfId="159" priority="157" operator="containsText" text="RIESGO EXTREMO">
      <formula>NOT(ISERROR(SEARCH("RIESGO EXTREMO",AZ14)))</formula>
    </cfRule>
    <cfRule type="containsText" dxfId="158" priority="158" operator="containsText" text="RIESGO ALTO">
      <formula>NOT(ISERROR(SEARCH("RIESGO ALTO",AZ14)))</formula>
    </cfRule>
    <cfRule type="containsText" dxfId="157" priority="159" operator="containsText" text="RIESGO MODERADO">
      <formula>NOT(ISERROR(SEARCH("RIESGO MODERADO",AZ14)))</formula>
    </cfRule>
    <cfRule type="containsText" dxfId="156" priority="160" operator="containsText" text="RIESGO BAJO">
      <formula>NOT(ISERROR(SEARCH("RIESGO BAJO",AZ14)))</formula>
    </cfRule>
  </conditionalFormatting>
  <conditionalFormatting sqref="BC16:BD17 BB16:BB19 BE16:BE19">
    <cfRule type="containsText" dxfId="155" priority="153" operator="containsText" text="RIESGO EXTREMO">
      <formula>NOT(ISERROR(SEARCH("RIESGO EXTREMO",BB16)))</formula>
    </cfRule>
    <cfRule type="containsText" dxfId="154" priority="154" operator="containsText" text="RIESGO ALTO">
      <formula>NOT(ISERROR(SEARCH("RIESGO ALTO",BB16)))</formula>
    </cfRule>
    <cfRule type="containsText" dxfId="153" priority="155" operator="containsText" text="RIESGO MODERADO">
      <formula>NOT(ISERROR(SEARCH("RIESGO MODERADO",BB16)))</formula>
    </cfRule>
    <cfRule type="containsText" dxfId="152" priority="156" operator="containsText" text="RIESGO BAJO">
      <formula>NOT(ISERROR(SEARCH("RIESGO BAJO",BB16)))</formula>
    </cfRule>
  </conditionalFormatting>
  <conditionalFormatting sqref="I16:I17">
    <cfRule type="expression" dxfId="151" priority="152">
      <formula>EXACT(F16,"Seguridad_de_la_informacion")</formula>
    </cfRule>
  </conditionalFormatting>
  <conditionalFormatting sqref="J16:J19">
    <cfRule type="expression" dxfId="150" priority="151">
      <formula>EXACT(F16,"Seguridad_de_la_informacion")</formula>
    </cfRule>
  </conditionalFormatting>
  <conditionalFormatting sqref="AZ16:BA16 AZ17:AZ18">
    <cfRule type="containsText" dxfId="149" priority="147" operator="containsText" text="RIESGO EXTREMO">
      <formula>NOT(ISERROR(SEARCH("RIESGO EXTREMO",AZ16)))</formula>
    </cfRule>
    <cfRule type="containsText" dxfId="148" priority="148" operator="containsText" text="RIESGO ALTO">
      <formula>NOT(ISERROR(SEARCH("RIESGO ALTO",AZ16)))</formula>
    </cfRule>
    <cfRule type="containsText" dxfId="147" priority="149" operator="containsText" text="RIESGO MODERADO">
      <formula>NOT(ISERROR(SEARCH("RIESGO MODERADO",AZ16)))</formula>
    </cfRule>
    <cfRule type="containsText" dxfId="146" priority="150" operator="containsText" text="RIESGO BAJO">
      <formula>NOT(ISERROR(SEARCH("RIESGO BAJO",AZ16)))</formula>
    </cfRule>
  </conditionalFormatting>
  <conditionalFormatting sqref="BH16:BI17 BG16 BJ16">
    <cfRule type="containsText" dxfId="145" priority="143" operator="containsText" text="RIESGO EXTREMO">
      <formula>NOT(ISERROR(SEARCH("RIESGO EXTREMO",BG16)))</formula>
    </cfRule>
    <cfRule type="containsText" dxfId="144" priority="144" operator="containsText" text="RIESGO ALTO">
      <formula>NOT(ISERROR(SEARCH("RIESGO ALTO",BG16)))</formula>
    </cfRule>
    <cfRule type="containsText" dxfId="143" priority="145" operator="containsText" text="RIESGO MODERADO">
      <formula>NOT(ISERROR(SEARCH("RIESGO MODERADO",BG16)))</formula>
    </cfRule>
    <cfRule type="containsText" dxfId="142" priority="146" operator="containsText" text="RIESGO BAJO">
      <formula>NOT(ISERROR(SEARCH("RIESGO BAJO",BG16)))</formula>
    </cfRule>
  </conditionalFormatting>
  <conditionalFormatting sqref="BC20:BD21 BB20:BB23 BE20:BE23">
    <cfRule type="containsText" dxfId="141" priority="139" operator="containsText" text="RIESGO EXTREMO">
      <formula>NOT(ISERROR(SEARCH("RIESGO EXTREMO",BB20)))</formula>
    </cfRule>
    <cfRule type="containsText" dxfId="140" priority="140" operator="containsText" text="RIESGO ALTO">
      <formula>NOT(ISERROR(SEARCH("RIESGO ALTO",BB20)))</formula>
    </cfRule>
    <cfRule type="containsText" dxfId="139" priority="141" operator="containsText" text="RIESGO MODERADO">
      <formula>NOT(ISERROR(SEARCH("RIESGO MODERADO",BB20)))</formula>
    </cfRule>
    <cfRule type="containsText" dxfId="138" priority="142" operator="containsText" text="RIESGO BAJO">
      <formula>NOT(ISERROR(SEARCH("RIESGO BAJO",BB20)))</formula>
    </cfRule>
  </conditionalFormatting>
  <conditionalFormatting sqref="I20:I21">
    <cfRule type="expression" dxfId="137" priority="138">
      <formula>EXACT(F20,"Seguridad_de_la_informacion")</formula>
    </cfRule>
  </conditionalFormatting>
  <conditionalFormatting sqref="J20:J23">
    <cfRule type="expression" dxfId="136" priority="137">
      <formula>EXACT(F20,"Seguridad_de_la_informacion")</formula>
    </cfRule>
  </conditionalFormatting>
  <conditionalFormatting sqref="AZ20:BA20 AZ21:AZ22">
    <cfRule type="containsText" dxfId="135" priority="133" operator="containsText" text="RIESGO EXTREMO">
      <formula>NOT(ISERROR(SEARCH("RIESGO EXTREMO",AZ20)))</formula>
    </cfRule>
    <cfRule type="containsText" dxfId="134" priority="134" operator="containsText" text="RIESGO ALTO">
      <formula>NOT(ISERROR(SEARCH("RIESGO ALTO",AZ20)))</formula>
    </cfRule>
    <cfRule type="containsText" dxfId="133" priority="135" operator="containsText" text="RIESGO MODERADO">
      <formula>NOT(ISERROR(SEARCH("RIESGO MODERADO",AZ20)))</formula>
    </cfRule>
    <cfRule type="containsText" dxfId="132" priority="136" operator="containsText" text="RIESGO BAJO">
      <formula>NOT(ISERROR(SEARCH("RIESGO BAJO",AZ20)))</formula>
    </cfRule>
  </conditionalFormatting>
  <conditionalFormatting sqref="BH20:BI21 BG20 BJ20">
    <cfRule type="containsText" dxfId="131" priority="129" operator="containsText" text="RIESGO EXTREMO">
      <formula>NOT(ISERROR(SEARCH("RIESGO EXTREMO",BG20)))</formula>
    </cfRule>
    <cfRule type="containsText" dxfId="130" priority="130" operator="containsText" text="RIESGO ALTO">
      <formula>NOT(ISERROR(SEARCH("RIESGO ALTO",BG20)))</formula>
    </cfRule>
    <cfRule type="containsText" dxfId="129" priority="131" operator="containsText" text="RIESGO MODERADO">
      <formula>NOT(ISERROR(SEARCH("RIESGO MODERADO",BG20)))</formula>
    </cfRule>
    <cfRule type="containsText" dxfId="128" priority="132" operator="containsText" text="RIESGO BAJO">
      <formula>NOT(ISERROR(SEARCH("RIESGO BAJO",BG20)))</formula>
    </cfRule>
  </conditionalFormatting>
  <conditionalFormatting sqref="BC24:BD25 BB24:BB27 BE24:BE27">
    <cfRule type="containsText" dxfId="127" priority="125" operator="containsText" text="RIESGO EXTREMO">
      <formula>NOT(ISERROR(SEARCH("RIESGO EXTREMO",BB24)))</formula>
    </cfRule>
    <cfRule type="containsText" dxfId="126" priority="126" operator="containsText" text="RIESGO ALTO">
      <formula>NOT(ISERROR(SEARCH("RIESGO ALTO",BB24)))</formula>
    </cfRule>
    <cfRule type="containsText" dxfId="125" priority="127" operator="containsText" text="RIESGO MODERADO">
      <formula>NOT(ISERROR(SEARCH("RIESGO MODERADO",BB24)))</formula>
    </cfRule>
    <cfRule type="containsText" dxfId="124" priority="128" operator="containsText" text="RIESGO BAJO">
      <formula>NOT(ISERROR(SEARCH("RIESGO BAJO",BB24)))</formula>
    </cfRule>
  </conditionalFormatting>
  <conditionalFormatting sqref="I24:I25">
    <cfRule type="expression" dxfId="123" priority="124">
      <formula>EXACT(F24,"Seguridad_de_la_informacion")</formula>
    </cfRule>
  </conditionalFormatting>
  <conditionalFormatting sqref="J24:J27">
    <cfRule type="expression" dxfId="122" priority="123">
      <formula>EXACT(F24,"Seguridad_de_la_informacion")</formula>
    </cfRule>
  </conditionalFormatting>
  <conditionalFormatting sqref="AZ24:BA24 AZ25:AZ26">
    <cfRule type="containsText" dxfId="121" priority="119" operator="containsText" text="RIESGO EXTREMO">
      <formula>NOT(ISERROR(SEARCH("RIESGO EXTREMO",AZ24)))</formula>
    </cfRule>
    <cfRule type="containsText" dxfId="120" priority="120" operator="containsText" text="RIESGO ALTO">
      <formula>NOT(ISERROR(SEARCH("RIESGO ALTO",AZ24)))</formula>
    </cfRule>
    <cfRule type="containsText" dxfId="119" priority="121" operator="containsText" text="RIESGO MODERADO">
      <formula>NOT(ISERROR(SEARCH("RIESGO MODERADO",AZ24)))</formula>
    </cfRule>
    <cfRule type="containsText" dxfId="118" priority="122" operator="containsText" text="RIESGO BAJO">
      <formula>NOT(ISERROR(SEARCH("RIESGO BAJO",AZ24)))</formula>
    </cfRule>
  </conditionalFormatting>
  <conditionalFormatting sqref="BH24:BI25 BG24 BJ24">
    <cfRule type="containsText" dxfId="117" priority="115" operator="containsText" text="RIESGO EXTREMO">
      <formula>NOT(ISERROR(SEARCH("RIESGO EXTREMO",BG24)))</formula>
    </cfRule>
    <cfRule type="containsText" dxfId="116" priority="116" operator="containsText" text="RIESGO ALTO">
      <formula>NOT(ISERROR(SEARCH("RIESGO ALTO",BG24)))</formula>
    </cfRule>
    <cfRule type="containsText" dxfId="115" priority="117" operator="containsText" text="RIESGO MODERADO">
      <formula>NOT(ISERROR(SEARCH("RIESGO MODERADO",BG24)))</formula>
    </cfRule>
    <cfRule type="containsText" dxfId="114" priority="118" operator="containsText" text="RIESGO BAJO">
      <formula>NOT(ISERROR(SEARCH("RIESGO BAJO",BG24)))</formula>
    </cfRule>
  </conditionalFormatting>
  <conditionalFormatting sqref="BC28:BD29 BB28:BB31 BE28:BE31">
    <cfRule type="containsText" dxfId="113" priority="111" operator="containsText" text="RIESGO EXTREMO">
      <formula>NOT(ISERROR(SEARCH("RIESGO EXTREMO",BB28)))</formula>
    </cfRule>
    <cfRule type="containsText" dxfId="112" priority="112" operator="containsText" text="RIESGO ALTO">
      <formula>NOT(ISERROR(SEARCH("RIESGO ALTO",BB28)))</formula>
    </cfRule>
    <cfRule type="containsText" dxfId="111" priority="113" operator="containsText" text="RIESGO MODERADO">
      <formula>NOT(ISERROR(SEARCH("RIESGO MODERADO",BB28)))</formula>
    </cfRule>
    <cfRule type="containsText" dxfId="110" priority="114" operator="containsText" text="RIESGO BAJO">
      <formula>NOT(ISERROR(SEARCH("RIESGO BAJO",BB28)))</formula>
    </cfRule>
  </conditionalFormatting>
  <conditionalFormatting sqref="I28:I29">
    <cfRule type="expression" dxfId="109" priority="110">
      <formula>EXACT(F28,"Seguridad_de_la_informacion")</formula>
    </cfRule>
  </conditionalFormatting>
  <conditionalFormatting sqref="J28:J31">
    <cfRule type="expression" dxfId="108" priority="109">
      <formula>EXACT(F28,"Seguridad_de_la_informacion")</formula>
    </cfRule>
  </conditionalFormatting>
  <conditionalFormatting sqref="AZ28:BA28 AZ29:AZ30">
    <cfRule type="containsText" dxfId="107" priority="105" operator="containsText" text="RIESGO EXTREMO">
      <formula>NOT(ISERROR(SEARCH("RIESGO EXTREMO",AZ28)))</formula>
    </cfRule>
    <cfRule type="containsText" dxfId="106" priority="106" operator="containsText" text="RIESGO ALTO">
      <formula>NOT(ISERROR(SEARCH("RIESGO ALTO",AZ28)))</formula>
    </cfRule>
    <cfRule type="containsText" dxfId="105" priority="107" operator="containsText" text="RIESGO MODERADO">
      <formula>NOT(ISERROR(SEARCH("RIESGO MODERADO",AZ28)))</formula>
    </cfRule>
    <cfRule type="containsText" dxfId="104" priority="108" operator="containsText" text="RIESGO BAJO">
      <formula>NOT(ISERROR(SEARCH("RIESGO BAJO",AZ28)))</formula>
    </cfRule>
  </conditionalFormatting>
  <conditionalFormatting sqref="BH28:BI29 BG28 BJ28">
    <cfRule type="containsText" dxfId="103" priority="101" operator="containsText" text="RIESGO EXTREMO">
      <formula>NOT(ISERROR(SEARCH("RIESGO EXTREMO",BG28)))</formula>
    </cfRule>
    <cfRule type="containsText" dxfId="102" priority="102" operator="containsText" text="RIESGO ALTO">
      <formula>NOT(ISERROR(SEARCH("RIESGO ALTO",BG28)))</formula>
    </cfRule>
    <cfRule type="containsText" dxfId="101" priority="103" operator="containsText" text="RIESGO MODERADO">
      <formula>NOT(ISERROR(SEARCH("RIESGO MODERADO",BG28)))</formula>
    </cfRule>
    <cfRule type="containsText" dxfId="100" priority="104" operator="containsText" text="RIESGO BAJO">
      <formula>NOT(ISERROR(SEARCH("RIESGO BAJO",BG28)))</formula>
    </cfRule>
  </conditionalFormatting>
  <conditionalFormatting sqref="BC32:BD33 BB32:BB35 BE32:BE35">
    <cfRule type="containsText" dxfId="99" priority="97" operator="containsText" text="RIESGO EXTREMO">
      <formula>NOT(ISERROR(SEARCH("RIESGO EXTREMO",BB32)))</formula>
    </cfRule>
    <cfRule type="containsText" dxfId="98" priority="98" operator="containsText" text="RIESGO ALTO">
      <formula>NOT(ISERROR(SEARCH("RIESGO ALTO",BB32)))</formula>
    </cfRule>
    <cfRule type="containsText" dxfId="97" priority="99" operator="containsText" text="RIESGO MODERADO">
      <formula>NOT(ISERROR(SEARCH("RIESGO MODERADO",BB32)))</formula>
    </cfRule>
    <cfRule type="containsText" dxfId="96" priority="100" operator="containsText" text="RIESGO BAJO">
      <formula>NOT(ISERROR(SEARCH("RIESGO BAJO",BB32)))</formula>
    </cfRule>
  </conditionalFormatting>
  <conditionalFormatting sqref="I32:I33">
    <cfRule type="expression" dxfId="95" priority="96">
      <formula>EXACT(F32,"Seguridad_de_la_informacion")</formula>
    </cfRule>
  </conditionalFormatting>
  <conditionalFormatting sqref="J32:J35">
    <cfRule type="expression" dxfId="94" priority="95">
      <formula>EXACT(F32,"Seguridad_de_la_informacion")</formula>
    </cfRule>
  </conditionalFormatting>
  <conditionalFormatting sqref="AZ32:BA32 AZ33:AZ34">
    <cfRule type="containsText" dxfId="93" priority="91" operator="containsText" text="RIESGO EXTREMO">
      <formula>NOT(ISERROR(SEARCH("RIESGO EXTREMO",AZ32)))</formula>
    </cfRule>
    <cfRule type="containsText" dxfId="92" priority="92" operator="containsText" text="RIESGO ALTO">
      <formula>NOT(ISERROR(SEARCH("RIESGO ALTO",AZ32)))</formula>
    </cfRule>
    <cfRule type="containsText" dxfId="91" priority="93" operator="containsText" text="RIESGO MODERADO">
      <formula>NOT(ISERROR(SEARCH("RIESGO MODERADO",AZ32)))</formula>
    </cfRule>
    <cfRule type="containsText" dxfId="90" priority="94" operator="containsText" text="RIESGO BAJO">
      <formula>NOT(ISERROR(SEARCH("RIESGO BAJO",AZ32)))</formula>
    </cfRule>
  </conditionalFormatting>
  <conditionalFormatting sqref="BH32:BI33 BG32 BJ32">
    <cfRule type="containsText" dxfId="89" priority="87" operator="containsText" text="RIESGO EXTREMO">
      <formula>NOT(ISERROR(SEARCH("RIESGO EXTREMO",BG32)))</formula>
    </cfRule>
    <cfRule type="containsText" dxfId="88" priority="88" operator="containsText" text="RIESGO ALTO">
      <formula>NOT(ISERROR(SEARCH("RIESGO ALTO",BG32)))</formula>
    </cfRule>
    <cfRule type="containsText" dxfId="87" priority="89" operator="containsText" text="RIESGO MODERADO">
      <formula>NOT(ISERROR(SEARCH("RIESGO MODERADO",BG32)))</formula>
    </cfRule>
    <cfRule type="containsText" dxfId="86" priority="90" operator="containsText" text="RIESGO BAJO">
      <formula>NOT(ISERROR(SEARCH("RIESGO BAJO",BG32)))</formula>
    </cfRule>
  </conditionalFormatting>
  <conditionalFormatting sqref="BC36:BD37 BB36:BB39 BE36:BE39">
    <cfRule type="containsText" dxfId="85" priority="83" operator="containsText" text="RIESGO EXTREMO">
      <formula>NOT(ISERROR(SEARCH("RIESGO EXTREMO",BB36)))</formula>
    </cfRule>
    <cfRule type="containsText" dxfId="84" priority="84" operator="containsText" text="RIESGO ALTO">
      <formula>NOT(ISERROR(SEARCH("RIESGO ALTO",BB36)))</formula>
    </cfRule>
    <cfRule type="containsText" dxfId="83" priority="85" operator="containsText" text="RIESGO MODERADO">
      <formula>NOT(ISERROR(SEARCH("RIESGO MODERADO",BB36)))</formula>
    </cfRule>
    <cfRule type="containsText" dxfId="82" priority="86" operator="containsText" text="RIESGO BAJO">
      <formula>NOT(ISERROR(SEARCH("RIESGO BAJO",BB36)))</formula>
    </cfRule>
  </conditionalFormatting>
  <conditionalFormatting sqref="I36:I37">
    <cfRule type="expression" dxfId="81" priority="82">
      <formula>EXACT(F36,"Seguridad_de_la_informacion")</formula>
    </cfRule>
  </conditionalFormatting>
  <conditionalFormatting sqref="J36:J39">
    <cfRule type="expression" dxfId="80" priority="81">
      <formula>EXACT(F36,"Seguridad_de_la_informacion")</formula>
    </cfRule>
  </conditionalFormatting>
  <conditionalFormatting sqref="AZ36:BA36 AZ37:AZ38">
    <cfRule type="containsText" dxfId="79" priority="77" operator="containsText" text="RIESGO EXTREMO">
      <formula>NOT(ISERROR(SEARCH("RIESGO EXTREMO",AZ36)))</formula>
    </cfRule>
    <cfRule type="containsText" dxfId="78" priority="78" operator="containsText" text="RIESGO ALTO">
      <formula>NOT(ISERROR(SEARCH("RIESGO ALTO",AZ36)))</formula>
    </cfRule>
    <cfRule type="containsText" dxfId="77" priority="79" operator="containsText" text="RIESGO MODERADO">
      <formula>NOT(ISERROR(SEARCH("RIESGO MODERADO",AZ36)))</formula>
    </cfRule>
    <cfRule type="containsText" dxfId="76" priority="80" operator="containsText" text="RIESGO BAJO">
      <formula>NOT(ISERROR(SEARCH("RIESGO BAJO",AZ36)))</formula>
    </cfRule>
  </conditionalFormatting>
  <conditionalFormatting sqref="BH36:BI37 BG36 BJ36">
    <cfRule type="containsText" dxfId="75" priority="73" operator="containsText" text="RIESGO EXTREMO">
      <formula>NOT(ISERROR(SEARCH("RIESGO EXTREMO",BG36)))</formula>
    </cfRule>
    <cfRule type="containsText" dxfId="74" priority="74" operator="containsText" text="RIESGO ALTO">
      <formula>NOT(ISERROR(SEARCH("RIESGO ALTO",BG36)))</formula>
    </cfRule>
    <cfRule type="containsText" dxfId="73" priority="75" operator="containsText" text="RIESGO MODERADO">
      <formula>NOT(ISERROR(SEARCH("RIESGO MODERADO",BG36)))</formula>
    </cfRule>
    <cfRule type="containsText" dxfId="72" priority="76" operator="containsText" text="RIESGO BAJO">
      <formula>NOT(ISERROR(SEARCH("RIESGO BAJO",BG36)))</formula>
    </cfRule>
  </conditionalFormatting>
  <conditionalFormatting sqref="BC40:BD41 BB40:BB43 BE40:BE43">
    <cfRule type="containsText" dxfId="71" priority="69" operator="containsText" text="RIESGO EXTREMO">
      <formula>NOT(ISERROR(SEARCH("RIESGO EXTREMO",BB40)))</formula>
    </cfRule>
    <cfRule type="containsText" dxfId="70" priority="70" operator="containsText" text="RIESGO ALTO">
      <formula>NOT(ISERROR(SEARCH("RIESGO ALTO",BB40)))</formula>
    </cfRule>
    <cfRule type="containsText" dxfId="69" priority="71" operator="containsText" text="RIESGO MODERADO">
      <formula>NOT(ISERROR(SEARCH("RIESGO MODERADO",BB40)))</formula>
    </cfRule>
    <cfRule type="containsText" dxfId="68" priority="72" operator="containsText" text="RIESGO BAJO">
      <formula>NOT(ISERROR(SEARCH("RIESGO BAJO",BB40)))</formula>
    </cfRule>
  </conditionalFormatting>
  <conditionalFormatting sqref="I40:I41">
    <cfRule type="expression" dxfId="67" priority="68">
      <formula>EXACT(F40,"Seguridad_de_la_informacion")</formula>
    </cfRule>
  </conditionalFormatting>
  <conditionalFormatting sqref="J40:J43">
    <cfRule type="expression" dxfId="66" priority="67">
      <formula>EXACT(F40,"Seguridad_de_la_informacion")</formula>
    </cfRule>
  </conditionalFormatting>
  <conditionalFormatting sqref="AZ40:BA40 AZ41:AZ42">
    <cfRule type="containsText" dxfId="65" priority="63" operator="containsText" text="RIESGO EXTREMO">
      <formula>NOT(ISERROR(SEARCH("RIESGO EXTREMO",AZ40)))</formula>
    </cfRule>
    <cfRule type="containsText" dxfId="64" priority="64" operator="containsText" text="RIESGO ALTO">
      <formula>NOT(ISERROR(SEARCH("RIESGO ALTO",AZ40)))</formula>
    </cfRule>
    <cfRule type="containsText" dxfId="63" priority="65" operator="containsText" text="RIESGO MODERADO">
      <formula>NOT(ISERROR(SEARCH("RIESGO MODERADO",AZ40)))</formula>
    </cfRule>
    <cfRule type="containsText" dxfId="62" priority="66" operator="containsText" text="RIESGO BAJO">
      <formula>NOT(ISERROR(SEARCH("RIESGO BAJO",AZ40)))</formula>
    </cfRule>
  </conditionalFormatting>
  <conditionalFormatting sqref="BH40:BI41 BG40 BJ40">
    <cfRule type="containsText" dxfId="61" priority="59" operator="containsText" text="RIESGO EXTREMO">
      <formula>NOT(ISERROR(SEARCH("RIESGO EXTREMO",BG40)))</formula>
    </cfRule>
    <cfRule type="containsText" dxfId="60" priority="60" operator="containsText" text="RIESGO ALTO">
      <formula>NOT(ISERROR(SEARCH("RIESGO ALTO",BG40)))</formula>
    </cfRule>
    <cfRule type="containsText" dxfId="59" priority="61" operator="containsText" text="RIESGO MODERADO">
      <formula>NOT(ISERROR(SEARCH("RIESGO MODERADO",BG40)))</formula>
    </cfRule>
    <cfRule type="containsText" dxfId="58" priority="62" operator="containsText" text="RIESGO BAJO">
      <formula>NOT(ISERROR(SEARCH("RIESGO BAJO",BG40)))</formula>
    </cfRule>
  </conditionalFormatting>
  <conditionalFormatting sqref="BC44:BD45 BB44:BB47 BE44:BE47">
    <cfRule type="containsText" dxfId="57" priority="55" operator="containsText" text="RIESGO EXTREMO">
      <formula>NOT(ISERROR(SEARCH("RIESGO EXTREMO",BB44)))</formula>
    </cfRule>
    <cfRule type="containsText" dxfId="56" priority="56" operator="containsText" text="RIESGO ALTO">
      <formula>NOT(ISERROR(SEARCH("RIESGO ALTO",BB44)))</formula>
    </cfRule>
    <cfRule type="containsText" dxfId="55" priority="57" operator="containsText" text="RIESGO MODERADO">
      <formula>NOT(ISERROR(SEARCH("RIESGO MODERADO",BB44)))</formula>
    </cfRule>
    <cfRule type="containsText" dxfId="54" priority="58" operator="containsText" text="RIESGO BAJO">
      <formula>NOT(ISERROR(SEARCH("RIESGO BAJO",BB44)))</formula>
    </cfRule>
  </conditionalFormatting>
  <conditionalFormatting sqref="I44:I45">
    <cfRule type="expression" dxfId="53" priority="54">
      <formula>EXACT(F44,"Seguridad_de_la_informacion")</formula>
    </cfRule>
  </conditionalFormatting>
  <conditionalFormatting sqref="J44:J47">
    <cfRule type="expression" dxfId="52" priority="53">
      <formula>EXACT(F44,"Seguridad_de_la_informacion")</formula>
    </cfRule>
  </conditionalFormatting>
  <conditionalFormatting sqref="AZ44:BA44 AZ45:AZ46">
    <cfRule type="containsText" dxfId="51" priority="49" operator="containsText" text="RIESGO EXTREMO">
      <formula>NOT(ISERROR(SEARCH("RIESGO EXTREMO",AZ44)))</formula>
    </cfRule>
    <cfRule type="containsText" dxfId="50" priority="50" operator="containsText" text="RIESGO ALTO">
      <formula>NOT(ISERROR(SEARCH("RIESGO ALTO",AZ44)))</formula>
    </cfRule>
    <cfRule type="containsText" dxfId="49" priority="51" operator="containsText" text="RIESGO MODERADO">
      <formula>NOT(ISERROR(SEARCH("RIESGO MODERADO",AZ44)))</formula>
    </cfRule>
    <cfRule type="containsText" dxfId="48" priority="52" operator="containsText" text="RIESGO BAJO">
      <formula>NOT(ISERROR(SEARCH("RIESGO BAJO",AZ44)))</formula>
    </cfRule>
  </conditionalFormatting>
  <conditionalFormatting sqref="BH44:BI45 BG44 BJ44">
    <cfRule type="containsText" dxfId="47" priority="45" operator="containsText" text="RIESGO EXTREMO">
      <formula>NOT(ISERROR(SEARCH("RIESGO EXTREMO",BG44)))</formula>
    </cfRule>
    <cfRule type="containsText" dxfId="46" priority="46" operator="containsText" text="RIESGO ALTO">
      <formula>NOT(ISERROR(SEARCH("RIESGO ALTO",BG44)))</formula>
    </cfRule>
    <cfRule type="containsText" dxfId="45" priority="47" operator="containsText" text="RIESGO MODERADO">
      <formula>NOT(ISERROR(SEARCH("RIESGO MODERADO",BG44)))</formula>
    </cfRule>
    <cfRule type="containsText" dxfId="44" priority="48" operator="containsText" text="RIESGO BAJO">
      <formula>NOT(ISERROR(SEARCH("RIESGO BAJO",BG44)))</formula>
    </cfRule>
  </conditionalFormatting>
  <conditionalFormatting sqref="R11">
    <cfRule type="containsText" dxfId="43" priority="41" operator="containsText" text="RIESGO EXTREMO">
      <formula>NOT(ISERROR(SEARCH("RIESGO EXTREMO",R11)))</formula>
    </cfRule>
    <cfRule type="containsText" dxfId="42" priority="42" operator="containsText" text="RIESGO ALTO">
      <formula>NOT(ISERROR(SEARCH("RIESGO ALTO",R11)))</formula>
    </cfRule>
    <cfRule type="containsText" dxfId="41" priority="43" operator="containsText" text="RIESGO MODERADO">
      <formula>NOT(ISERROR(SEARCH("RIESGO MODERADO",R11)))</formula>
    </cfRule>
    <cfRule type="containsText" dxfId="40" priority="44" operator="containsText" text="RIESGO BAJO">
      <formula>NOT(ISERROR(SEARCH("RIESGO BAJO",R11)))</formula>
    </cfRule>
  </conditionalFormatting>
  <conditionalFormatting sqref="R14">
    <cfRule type="containsText" dxfId="39" priority="37" operator="containsText" text="RIESGO EXTREMO">
      <formula>NOT(ISERROR(SEARCH("RIESGO EXTREMO",R14)))</formula>
    </cfRule>
    <cfRule type="containsText" dxfId="38" priority="38" operator="containsText" text="RIESGO ALTO">
      <formula>NOT(ISERROR(SEARCH("RIESGO ALTO",R14)))</formula>
    </cfRule>
    <cfRule type="containsText" dxfId="37" priority="39" operator="containsText" text="RIESGO MODERADO">
      <formula>NOT(ISERROR(SEARCH("RIESGO MODERADO",R14)))</formula>
    </cfRule>
    <cfRule type="containsText" dxfId="36" priority="40" operator="containsText" text="RIESGO BAJO">
      <formula>NOT(ISERROR(SEARCH("RIESGO BAJO",R14)))</formula>
    </cfRule>
  </conditionalFormatting>
  <conditionalFormatting sqref="R16">
    <cfRule type="containsText" dxfId="35" priority="33" operator="containsText" text="RIESGO EXTREMO">
      <formula>NOT(ISERROR(SEARCH("RIESGO EXTREMO",R16)))</formula>
    </cfRule>
    <cfRule type="containsText" dxfId="34" priority="34" operator="containsText" text="RIESGO ALTO">
      <formula>NOT(ISERROR(SEARCH("RIESGO ALTO",R16)))</formula>
    </cfRule>
    <cfRule type="containsText" dxfId="33" priority="35" operator="containsText" text="RIESGO MODERADO">
      <formula>NOT(ISERROR(SEARCH("RIESGO MODERADO",R16)))</formula>
    </cfRule>
    <cfRule type="containsText" dxfId="32" priority="36" operator="containsText" text="RIESGO BAJO">
      <formula>NOT(ISERROR(SEARCH("RIESGO BAJO",R16)))</formula>
    </cfRule>
  </conditionalFormatting>
  <conditionalFormatting sqref="R20">
    <cfRule type="containsText" dxfId="31" priority="29" operator="containsText" text="RIESGO EXTREMO">
      <formula>NOT(ISERROR(SEARCH("RIESGO EXTREMO",R20)))</formula>
    </cfRule>
    <cfRule type="containsText" dxfId="30" priority="30" operator="containsText" text="RIESGO ALTO">
      <formula>NOT(ISERROR(SEARCH("RIESGO ALTO",R20)))</formula>
    </cfRule>
    <cfRule type="containsText" dxfId="29" priority="31" operator="containsText" text="RIESGO MODERADO">
      <formula>NOT(ISERROR(SEARCH("RIESGO MODERADO",R20)))</formula>
    </cfRule>
    <cfRule type="containsText" dxfId="28" priority="32" operator="containsText" text="RIESGO BAJO">
      <formula>NOT(ISERROR(SEARCH("RIESGO BAJO",R20)))</formula>
    </cfRule>
  </conditionalFormatting>
  <conditionalFormatting sqref="R24">
    <cfRule type="containsText" dxfId="27" priority="25" operator="containsText" text="RIESGO EXTREMO">
      <formula>NOT(ISERROR(SEARCH("RIESGO EXTREMO",R24)))</formula>
    </cfRule>
    <cfRule type="containsText" dxfId="26" priority="26" operator="containsText" text="RIESGO ALTO">
      <formula>NOT(ISERROR(SEARCH("RIESGO ALTO",R24)))</formula>
    </cfRule>
    <cfRule type="containsText" dxfId="25" priority="27" operator="containsText" text="RIESGO MODERADO">
      <formula>NOT(ISERROR(SEARCH("RIESGO MODERADO",R24)))</formula>
    </cfRule>
    <cfRule type="containsText" dxfId="24" priority="28" operator="containsText" text="RIESGO BAJO">
      <formula>NOT(ISERROR(SEARCH("RIESGO BAJO",R24)))</formula>
    </cfRule>
  </conditionalFormatting>
  <conditionalFormatting sqref="R28">
    <cfRule type="containsText" dxfId="23" priority="21" operator="containsText" text="RIESGO EXTREMO">
      <formula>NOT(ISERROR(SEARCH("RIESGO EXTREMO",R28)))</formula>
    </cfRule>
    <cfRule type="containsText" dxfId="22" priority="22" operator="containsText" text="RIESGO ALTO">
      <formula>NOT(ISERROR(SEARCH("RIESGO ALTO",R28)))</formula>
    </cfRule>
    <cfRule type="containsText" dxfId="21" priority="23" operator="containsText" text="RIESGO MODERADO">
      <formula>NOT(ISERROR(SEARCH("RIESGO MODERADO",R28)))</formula>
    </cfRule>
    <cfRule type="containsText" dxfId="20" priority="24" operator="containsText" text="RIESGO BAJO">
      <formula>NOT(ISERROR(SEARCH("RIESGO BAJO",R28)))</formula>
    </cfRule>
  </conditionalFormatting>
  <conditionalFormatting sqref="R32">
    <cfRule type="containsText" dxfId="19" priority="17" operator="containsText" text="RIESGO EXTREMO">
      <formula>NOT(ISERROR(SEARCH("RIESGO EXTREMO",R32)))</formula>
    </cfRule>
    <cfRule type="containsText" dxfId="18" priority="18" operator="containsText" text="RIESGO ALTO">
      <formula>NOT(ISERROR(SEARCH("RIESGO ALTO",R32)))</formula>
    </cfRule>
    <cfRule type="containsText" dxfId="17" priority="19" operator="containsText" text="RIESGO MODERADO">
      <formula>NOT(ISERROR(SEARCH("RIESGO MODERADO",R32)))</formula>
    </cfRule>
    <cfRule type="containsText" dxfId="16" priority="20" operator="containsText" text="RIESGO BAJO">
      <formula>NOT(ISERROR(SEARCH("RIESGO BAJO",R32)))</formula>
    </cfRule>
  </conditionalFormatting>
  <conditionalFormatting sqref="R36">
    <cfRule type="containsText" dxfId="15" priority="13" operator="containsText" text="RIESGO EXTREMO">
      <formula>NOT(ISERROR(SEARCH("RIESGO EXTREMO",R36)))</formula>
    </cfRule>
    <cfRule type="containsText" dxfId="14" priority="14" operator="containsText" text="RIESGO ALTO">
      <formula>NOT(ISERROR(SEARCH("RIESGO ALTO",R36)))</formula>
    </cfRule>
    <cfRule type="containsText" dxfId="13" priority="15" operator="containsText" text="RIESGO MODERADO">
      <formula>NOT(ISERROR(SEARCH("RIESGO MODERADO",R36)))</formula>
    </cfRule>
    <cfRule type="containsText" dxfId="12" priority="16" operator="containsText" text="RIESGO BAJO">
      <formula>NOT(ISERROR(SEARCH("RIESGO BAJO",R36)))</formula>
    </cfRule>
  </conditionalFormatting>
  <conditionalFormatting sqref="R40">
    <cfRule type="containsText" dxfId="11" priority="9" operator="containsText" text="RIESGO EXTREMO">
      <formula>NOT(ISERROR(SEARCH("RIESGO EXTREMO",R40)))</formula>
    </cfRule>
    <cfRule type="containsText" dxfId="10" priority="10" operator="containsText" text="RIESGO ALTO">
      <formula>NOT(ISERROR(SEARCH("RIESGO ALTO",R40)))</formula>
    </cfRule>
    <cfRule type="containsText" dxfId="9" priority="11" operator="containsText" text="RIESGO MODERADO">
      <formula>NOT(ISERROR(SEARCH("RIESGO MODERADO",R40)))</formula>
    </cfRule>
    <cfRule type="containsText" dxfId="8" priority="12" operator="containsText" text="RIESGO BAJO">
      <formula>NOT(ISERROR(SEARCH("RIESGO BAJO",R40)))</formula>
    </cfRule>
  </conditionalFormatting>
  <conditionalFormatting sqref="R44">
    <cfRule type="containsText" dxfId="7" priority="5" operator="containsText" text="RIESGO EXTREMO">
      <formula>NOT(ISERROR(SEARCH("RIESGO EXTREMO",R44)))</formula>
    </cfRule>
    <cfRule type="containsText" dxfId="6" priority="6" operator="containsText" text="RIESGO ALTO">
      <formula>NOT(ISERROR(SEARCH("RIESGO ALTO",R44)))</formula>
    </cfRule>
    <cfRule type="containsText" dxfId="5" priority="7" operator="containsText" text="RIESGO MODERADO">
      <formula>NOT(ISERROR(SEARCH("RIESGO MODERADO",R44)))</formula>
    </cfRule>
    <cfRule type="containsText" dxfId="4" priority="8" operator="containsText" text="RIESGO BAJO">
      <formula>NOT(ISERROR(SEARCH("RIESGO BAJO",R44)))</formula>
    </cfRule>
  </conditionalFormatting>
  <conditionalFormatting sqref="Q14:Q18 Q20:Q22 Q24:Q26 Q28:Q30 Q32:Q34 Q36:Q38 Q40:Q42 Q44:Q46">
    <cfRule type="containsText" dxfId="3" priority="1" operator="containsText" text="RIESGO EXTREMO">
      <formula>NOT(ISERROR(SEARCH("RIESGO EXTREMO",Q14)))</formula>
    </cfRule>
    <cfRule type="containsText" dxfId="2" priority="2" operator="containsText" text="RIESGO ALTO">
      <formula>NOT(ISERROR(SEARCH("RIESGO ALTO",Q14)))</formula>
    </cfRule>
    <cfRule type="containsText" dxfId="1" priority="3" operator="containsText" text="RIESGO MODERADO">
      <formula>NOT(ISERROR(SEARCH("RIESGO MODERADO",Q14)))</formula>
    </cfRule>
    <cfRule type="containsText" dxfId="0" priority="4" operator="containsText" text="RIESGO BAJO">
      <formula>NOT(ISERROR(SEARCH("RIESGO BAJO",Q14)))</formula>
    </cfRule>
  </conditionalFormatting>
  <dataValidations count="24">
    <dataValidation type="list" allowBlank="1" showInputMessage="1" showErrorMessage="1" sqref="BA11:BA47 R11:R47">
      <formula1>opciondelriesgo</formula1>
    </dataValidation>
    <dataValidation type="list" allowBlank="1" showInputMessage="1" showErrorMessage="1" sqref="AR11:AR47">
      <formula1>"Directamente,No disminuye"</formula1>
    </dataValidation>
    <dataValidation type="list" allowBlank="1" showInputMessage="1" showErrorMessage="1" sqref="AS11:AS47">
      <formula1>"Directamente,Indirectamente,No disminuye"</formula1>
    </dataValidation>
    <dataValidation type="list" allowBlank="1" showInputMessage="1" showErrorMessage="1" sqref="AK11:AK47">
      <formula1>"Siempre se ejecuta,Algunas veces,No se ejecuta"</formula1>
    </dataValidation>
    <dataValidation type="list" allowBlank="1" showInputMessage="1" showErrorMessage="1" sqref="AG11:AG47">
      <formula1>"Completa,Incompleta,No existe"</formula1>
    </dataValidation>
    <dataValidation type="list" allowBlank="1" showInputMessage="1" showErrorMessage="1" sqref="AE11:AE47">
      <formula1>"Se investigan y resuelven oportunamente,No se investigan y no se resuelven oportunamente"</formula1>
    </dataValidation>
    <dataValidation type="list" allowBlank="1" showInputMessage="1" showErrorMessage="1" sqref="AC11:AC47">
      <formula1>"Confiable,No confiable"</formula1>
    </dataValidation>
    <dataValidation type="list" allowBlank="1" showInputMessage="1" showErrorMessage="1" sqref="AA11:AA47">
      <formula1>"Prevenir,Detectar,No es un control"</formula1>
    </dataValidation>
    <dataValidation type="list" allowBlank="1" showInputMessage="1" showErrorMessage="1" sqref="Y11:Y47">
      <formula1>"Oportuna,Inoportuna"</formula1>
    </dataValidation>
    <dataValidation type="list" allowBlank="1" showInputMessage="1" showErrorMessage="1" sqref="W11:W47">
      <formula1>"Adecuado,Inadecuado"</formula1>
    </dataValidation>
    <dataValidation type="list" allowBlank="1" showInputMessage="1" showErrorMessage="1" sqref="U11:U47">
      <formula1>"Asignado,No asignado"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47"/>
    <dataValidation type="list" allowBlank="1" showInputMessage="1" showErrorMessage="1" prompt="Seleccione la amenaza de acuerdo con el tipo seleccionado" sqref="J11:J47">
      <formula1>INDIRECT($I$11)</formula1>
    </dataValidation>
    <dataValidation type="list" allowBlank="1" showInputMessage="1" showErrorMessage="1" prompt="Solo aplica para los riesgos tipificados como seguridad de la información" sqref="I11:I47">
      <formula1>tipo_de_amenaza</formula1>
    </dataValidation>
    <dataValidation allowBlank="1" showInputMessage="1" showErrorMessage="1" prompt="Relacione el activo de información donde el nivel de criticidad corresponde a &quot;Crítico&quot;" sqref="H11:H47"/>
    <dataValidation type="list" allowBlank="1" showInputMessage="1" showErrorMessage="1" prompt="Seleccione la tipología conforme al tipo de riesgo." sqref="G11:G47">
      <formula1>INDIRECT(F11)</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47"/>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47"/>
    <dataValidation type="list" allowBlank="1" showInputMessage="1" showErrorMessage="1" sqref="B11:B47">
      <formula1>procesos</formula1>
    </dataValidation>
    <dataValidation type="list" allowBlank="1" showInputMessage="1" showErrorMessage="1" sqref="AW11:AW47 N11:N47">
      <formula1>probabilidad</formula1>
    </dataValidation>
    <dataValidation type="list" allowBlank="1" showInputMessage="1" showErrorMessage="1" prompt="Seleccione el tipo de riesgo conforme a las categorias." sqref="F11:F47">
      <formula1>tipo_de_riesgos</formula1>
    </dataValidation>
    <dataValidation allowBlank="1" showInputMessage="1" showErrorMessage="1" prompt="Para cada causa debe existir un control" sqref="T11 T23:T24 T19:T20 T39:T40 T27:T28 T31:T32 T35:T36 T47 T43:T44 T14 S11:S47 T16"/>
    <dataValidation type="list" allowBlank="1" showInputMessage="1" showErrorMessage="1" sqref="O48:P51 AX11:AX51 O11:O47">
      <formula1>INDIRECT($M$11)</formula1>
    </dataValidation>
    <dataValidation type="list" allowBlank="1" showInputMessage="1" showErrorMessage="1" sqref="Y48:Y51 AE48:AE51 U48:U51 AA48:AA51 W48:W51 AC48:AC51 AG48:AG51">
      <formula1>"SI,NO"</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R57"/>
  <sheetViews>
    <sheetView tabSelected="1" topLeftCell="D31" zoomScale="50" zoomScaleNormal="50" zoomScaleSheetLayoutView="50" zoomScalePageLayoutView="90" workbookViewId="0">
      <selection activeCell="K19" sqref="K19:Q19"/>
    </sheetView>
  </sheetViews>
  <sheetFormatPr baseColWidth="10" defaultColWidth="11.42578125" defaultRowHeight="12.75" x14ac:dyDescent="0.2"/>
  <cols>
    <col min="1" max="1" width="9.140625" style="339" customWidth="1"/>
    <col min="2" max="2" width="5.140625" style="339" customWidth="1"/>
    <col min="3" max="3" width="23.140625" style="339" customWidth="1"/>
    <col min="4" max="4" width="23.85546875" style="339" customWidth="1"/>
    <col min="5" max="5" width="62.140625" style="339" customWidth="1"/>
    <col min="6" max="6" width="28" style="339" customWidth="1"/>
    <col min="7" max="7" width="30.28515625" style="339" customWidth="1"/>
    <col min="8" max="9" width="24.28515625" style="339" customWidth="1"/>
    <col min="10" max="10" width="54.5703125" style="339" customWidth="1"/>
    <col min="11" max="12" width="12.140625" style="339" customWidth="1"/>
    <col min="13" max="14" width="19.28515625" style="339" customWidth="1"/>
    <col min="15" max="15" width="28.140625" style="339" customWidth="1"/>
    <col min="16" max="17" width="12.140625" style="339" customWidth="1"/>
    <col min="18" max="18" width="1.7109375" style="339" customWidth="1"/>
    <col min="19" max="16384" width="11.42578125" style="339"/>
  </cols>
  <sheetData>
    <row r="1" spans="3:17" ht="13.5" thickBot="1" x14ac:dyDescent="0.25"/>
    <row r="2" spans="3:17" ht="34.5" customHeight="1" x14ac:dyDescent="0.3">
      <c r="C2" s="340"/>
      <c r="D2" s="341"/>
      <c r="E2" s="342" t="s">
        <v>246</v>
      </c>
      <c r="F2" s="343"/>
      <c r="G2" s="343"/>
      <c r="H2" s="343"/>
      <c r="I2" s="343"/>
      <c r="J2" s="343"/>
      <c r="K2" s="343"/>
      <c r="L2" s="343"/>
      <c r="M2" s="343"/>
      <c r="N2" s="343"/>
      <c r="O2" s="343"/>
      <c r="P2" s="343"/>
      <c r="Q2" s="344"/>
    </row>
    <row r="3" spans="3:17" ht="18.75" x14ac:dyDescent="0.3">
      <c r="C3" s="345"/>
      <c r="D3" s="346"/>
      <c r="E3" s="347" t="s">
        <v>247</v>
      </c>
      <c r="F3" s="348"/>
      <c r="G3" s="348"/>
      <c r="H3" s="348"/>
      <c r="I3" s="348"/>
      <c r="J3" s="348"/>
      <c r="K3" s="349"/>
      <c r="L3" s="350" t="s">
        <v>248</v>
      </c>
      <c r="M3" s="348"/>
      <c r="N3" s="348"/>
      <c r="O3" s="348"/>
      <c r="P3" s="348"/>
      <c r="Q3" s="351"/>
    </row>
    <row r="4" spans="3:17" ht="19.5" thickBot="1" x14ac:dyDescent="0.35">
      <c r="C4" s="352"/>
      <c r="D4" s="353"/>
      <c r="E4" s="354" t="s">
        <v>249</v>
      </c>
      <c r="F4" s="355"/>
      <c r="G4" s="355"/>
      <c r="H4" s="355"/>
      <c r="I4" s="355"/>
      <c r="J4" s="355"/>
      <c r="K4" s="355"/>
      <c r="L4" s="355"/>
      <c r="M4" s="355"/>
      <c r="N4" s="355"/>
      <c r="O4" s="355"/>
      <c r="P4" s="355"/>
      <c r="Q4" s="356"/>
    </row>
    <row r="5" spans="3:17" ht="19.5" thickBot="1" x14ac:dyDescent="0.35">
      <c r="C5" s="357"/>
      <c r="D5" s="357"/>
      <c r="E5" s="357"/>
      <c r="F5" s="357"/>
      <c r="G5" s="357"/>
      <c r="H5" s="357"/>
      <c r="I5" s="357"/>
      <c r="J5" s="357"/>
      <c r="K5" s="357"/>
      <c r="L5" s="357"/>
      <c r="M5" s="357"/>
      <c r="N5" s="357"/>
      <c r="O5" s="357"/>
      <c r="P5" s="357"/>
      <c r="Q5" s="357"/>
    </row>
    <row r="6" spans="3:17" ht="46.5" customHeight="1" x14ac:dyDescent="0.2">
      <c r="C6" s="358" t="s">
        <v>250</v>
      </c>
      <c r="D6" s="359"/>
      <c r="E6" s="360" t="s">
        <v>251</v>
      </c>
      <c r="F6" s="360"/>
      <c r="G6" s="360"/>
      <c r="H6" s="360"/>
      <c r="I6" s="360"/>
      <c r="J6" s="361" t="s">
        <v>93</v>
      </c>
      <c r="K6" s="362"/>
      <c r="L6" s="362"/>
      <c r="M6" s="362"/>
      <c r="N6" s="359"/>
      <c r="O6" s="363" t="s">
        <v>252</v>
      </c>
      <c r="P6" s="363"/>
      <c r="Q6" s="364"/>
    </row>
    <row r="7" spans="3:17" ht="76.5" customHeight="1" thickBot="1" x14ac:dyDescent="0.25">
      <c r="C7" s="365" t="s">
        <v>253</v>
      </c>
      <c r="D7" s="366"/>
      <c r="E7" s="367" t="s">
        <v>254</v>
      </c>
      <c r="F7" s="367"/>
      <c r="G7" s="367"/>
      <c r="H7" s="367"/>
      <c r="I7" s="367"/>
      <c r="J7" s="368" t="s">
        <v>255</v>
      </c>
      <c r="K7" s="369"/>
      <c r="L7" s="369"/>
      <c r="M7" s="369"/>
      <c r="N7" s="366"/>
      <c r="O7" s="370" t="s">
        <v>256</v>
      </c>
      <c r="P7" s="370"/>
      <c r="Q7" s="371"/>
    </row>
    <row r="8" spans="3:17" ht="19.5" thickBot="1" x14ac:dyDescent="0.35">
      <c r="C8" s="372"/>
      <c r="D8" s="372"/>
      <c r="E8" s="372"/>
      <c r="F8" s="372"/>
      <c r="G8" s="372"/>
      <c r="H8" s="372"/>
      <c r="I8" s="372"/>
      <c r="J8" s="372"/>
      <c r="K8" s="372"/>
      <c r="L8" s="372"/>
      <c r="M8" s="372"/>
      <c r="N8" s="372"/>
      <c r="O8" s="372"/>
      <c r="P8" s="372"/>
      <c r="Q8" s="372"/>
    </row>
    <row r="9" spans="3:17" ht="24" customHeight="1" x14ac:dyDescent="0.2">
      <c r="C9" s="358" t="s">
        <v>257</v>
      </c>
      <c r="D9" s="362"/>
      <c r="E9" s="362"/>
      <c r="F9" s="362"/>
      <c r="G9" s="362"/>
      <c r="H9" s="362"/>
      <c r="I9" s="362"/>
      <c r="J9" s="362"/>
      <c r="K9" s="362"/>
      <c r="L9" s="362"/>
      <c r="M9" s="362"/>
      <c r="N9" s="362"/>
      <c r="O9" s="362"/>
      <c r="P9" s="362"/>
      <c r="Q9" s="373"/>
    </row>
    <row r="10" spans="3:17" ht="51.75" customHeight="1" thickBot="1" x14ac:dyDescent="0.25">
      <c r="C10" s="374" t="s">
        <v>105</v>
      </c>
      <c r="D10" s="375"/>
      <c r="E10" s="375"/>
      <c r="F10" s="375"/>
      <c r="G10" s="375"/>
      <c r="H10" s="375"/>
      <c r="I10" s="375"/>
      <c r="J10" s="375"/>
      <c r="K10" s="375"/>
      <c r="L10" s="375"/>
      <c r="M10" s="375"/>
      <c r="N10" s="375"/>
      <c r="O10" s="375"/>
      <c r="P10" s="375"/>
      <c r="Q10" s="376"/>
    </row>
    <row r="11" spans="3:17" ht="19.5" thickBot="1" x14ac:dyDescent="0.35">
      <c r="C11" s="357"/>
      <c r="D11" s="357"/>
      <c r="E11" s="357"/>
      <c r="F11" s="357"/>
      <c r="G11" s="357"/>
      <c r="H11" s="357"/>
      <c r="I11" s="357"/>
      <c r="J11" s="357"/>
      <c r="K11" s="357"/>
      <c r="L11" s="357"/>
      <c r="M11" s="357"/>
      <c r="N11" s="357"/>
      <c r="O11" s="357"/>
      <c r="P11" s="357"/>
      <c r="Q11" s="357"/>
    </row>
    <row r="12" spans="3:17" ht="24" customHeight="1" x14ac:dyDescent="0.2">
      <c r="C12" s="358" t="s">
        <v>258</v>
      </c>
      <c r="D12" s="362"/>
      <c r="E12" s="362"/>
      <c r="F12" s="362"/>
      <c r="G12" s="362"/>
      <c r="H12" s="362"/>
      <c r="I12" s="362"/>
      <c r="J12" s="362"/>
      <c r="K12" s="362"/>
      <c r="L12" s="362"/>
      <c r="M12" s="362"/>
      <c r="N12" s="362"/>
      <c r="O12" s="362"/>
      <c r="P12" s="362"/>
      <c r="Q12" s="373"/>
    </row>
    <row r="13" spans="3:17" ht="51.75" customHeight="1" thickBot="1" x14ac:dyDescent="0.25">
      <c r="C13" s="374" t="s">
        <v>259</v>
      </c>
      <c r="D13" s="375"/>
      <c r="E13" s="375"/>
      <c r="F13" s="375"/>
      <c r="G13" s="375"/>
      <c r="H13" s="375"/>
      <c r="I13" s="375"/>
      <c r="J13" s="375"/>
      <c r="K13" s="375"/>
      <c r="L13" s="375"/>
      <c r="M13" s="375"/>
      <c r="N13" s="375"/>
      <c r="O13" s="375"/>
      <c r="P13" s="375"/>
      <c r="Q13" s="376"/>
    </row>
    <row r="14" spans="3:17" ht="19.5" thickBot="1" x14ac:dyDescent="0.35">
      <c r="C14" s="357"/>
      <c r="D14" s="357"/>
      <c r="E14" s="357"/>
      <c r="F14" s="357"/>
      <c r="G14" s="357"/>
      <c r="H14" s="357"/>
      <c r="I14" s="357"/>
      <c r="J14" s="357"/>
      <c r="K14" s="357"/>
      <c r="L14" s="357"/>
      <c r="M14" s="357"/>
      <c r="N14" s="357"/>
      <c r="O14" s="357"/>
      <c r="P14" s="357"/>
      <c r="Q14" s="357"/>
    </row>
    <row r="15" spans="3:17" ht="33" customHeight="1" thickBot="1" x14ac:dyDescent="0.25">
      <c r="C15" s="377" t="s">
        <v>260</v>
      </c>
      <c r="D15" s="378"/>
      <c r="E15" s="378"/>
      <c r="F15" s="378"/>
      <c r="G15" s="378"/>
      <c r="H15" s="378"/>
      <c r="I15" s="378"/>
      <c r="J15" s="378"/>
      <c r="K15" s="378"/>
      <c r="L15" s="378"/>
      <c r="M15" s="378"/>
      <c r="N15" s="378"/>
      <c r="O15" s="378"/>
      <c r="P15" s="378"/>
      <c r="Q15" s="379"/>
    </row>
    <row r="16" spans="3:17" s="388" customFormat="1" ht="57.75" customHeight="1" thickBot="1" x14ac:dyDescent="0.25">
      <c r="C16" s="380" t="s">
        <v>261</v>
      </c>
      <c r="D16" s="381" t="s">
        <v>262</v>
      </c>
      <c r="E16" s="382" t="s">
        <v>263</v>
      </c>
      <c r="F16" s="383" t="s">
        <v>264</v>
      </c>
      <c r="G16" s="384" t="s">
        <v>265</v>
      </c>
      <c r="H16" s="384"/>
      <c r="I16" s="384"/>
      <c r="J16" s="384"/>
      <c r="K16" s="385" t="s">
        <v>266</v>
      </c>
      <c r="L16" s="386"/>
      <c r="M16" s="386"/>
      <c r="N16" s="386"/>
      <c r="O16" s="386"/>
      <c r="P16" s="386"/>
      <c r="Q16" s="387"/>
    </row>
    <row r="17" spans="3:18" ht="276" customHeight="1" thickBot="1" x14ac:dyDescent="0.25">
      <c r="C17" s="389" t="s">
        <v>267</v>
      </c>
      <c r="D17" s="389" t="s">
        <v>268</v>
      </c>
      <c r="E17" s="390" t="s">
        <v>269</v>
      </c>
      <c r="F17" s="391" t="s">
        <v>270</v>
      </c>
      <c r="G17" s="392" t="s">
        <v>271</v>
      </c>
      <c r="H17" s="393"/>
      <c r="I17" s="393"/>
      <c r="J17" s="394"/>
      <c r="K17" s="395" t="s">
        <v>272</v>
      </c>
      <c r="L17" s="396"/>
      <c r="M17" s="396"/>
      <c r="N17" s="396"/>
      <c r="O17" s="396"/>
      <c r="P17" s="396"/>
      <c r="Q17" s="397"/>
    </row>
    <row r="18" spans="3:18" ht="230.25" customHeight="1" thickBot="1" x14ac:dyDescent="0.25">
      <c r="C18" s="389" t="s">
        <v>267</v>
      </c>
      <c r="D18" s="389" t="s">
        <v>268</v>
      </c>
      <c r="E18" s="398" t="s">
        <v>273</v>
      </c>
      <c r="F18" s="399" t="s">
        <v>274</v>
      </c>
      <c r="G18" s="400" t="s">
        <v>275</v>
      </c>
      <c r="H18" s="401"/>
      <c r="I18" s="401"/>
      <c r="J18" s="402"/>
      <c r="K18" s="395" t="s">
        <v>276</v>
      </c>
      <c r="L18" s="396"/>
      <c r="M18" s="396"/>
      <c r="N18" s="396"/>
      <c r="O18" s="396"/>
      <c r="P18" s="396"/>
      <c r="Q18" s="397"/>
    </row>
    <row r="19" spans="3:18" ht="285.75" customHeight="1" thickBot="1" x14ac:dyDescent="0.25">
      <c r="C19" s="389" t="s">
        <v>267</v>
      </c>
      <c r="D19" s="389" t="s">
        <v>268</v>
      </c>
      <c r="E19" s="398" t="s">
        <v>277</v>
      </c>
      <c r="F19" s="399" t="s">
        <v>278</v>
      </c>
      <c r="G19" s="400" t="s">
        <v>279</v>
      </c>
      <c r="H19" s="403"/>
      <c r="I19" s="403"/>
      <c r="J19" s="404"/>
      <c r="K19" s="395" t="s">
        <v>280</v>
      </c>
      <c r="L19" s="396"/>
      <c r="M19" s="396"/>
      <c r="N19" s="396"/>
      <c r="O19" s="396"/>
      <c r="P19" s="396"/>
      <c r="Q19" s="397"/>
    </row>
    <row r="20" spans="3:18" ht="408" customHeight="1" thickBot="1" x14ac:dyDescent="0.25">
      <c r="C20" s="389" t="s">
        <v>281</v>
      </c>
      <c r="D20" s="389" t="s">
        <v>268</v>
      </c>
      <c r="E20" s="398" t="s">
        <v>282</v>
      </c>
      <c r="F20" s="405" t="s">
        <v>283</v>
      </c>
      <c r="G20" s="400" t="s">
        <v>284</v>
      </c>
      <c r="H20" s="401"/>
      <c r="I20" s="401"/>
      <c r="J20" s="402"/>
      <c r="K20" s="395" t="s">
        <v>285</v>
      </c>
      <c r="L20" s="396"/>
      <c r="M20" s="396"/>
      <c r="N20" s="396"/>
      <c r="O20" s="396"/>
      <c r="P20" s="396"/>
      <c r="Q20" s="397"/>
    </row>
    <row r="21" spans="3:18" ht="336.75" customHeight="1" x14ac:dyDescent="0.2">
      <c r="C21" s="389" t="s">
        <v>281</v>
      </c>
      <c r="D21" s="389" t="s">
        <v>268</v>
      </c>
      <c r="E21" s="398" t="s">
        <v>286</v>
      </c>
      <c r="F21" s="405" t="s">
        <v>287</v>
      </c>
      <c r="G21" s="400" t="s">
        <v>288</v>
      </c>
      <c r="H21" s="401"/>
      <c r="I21" s="401"/>
      <c r="J21" s="402"/>
      <c r="K21" s="395" t="s">
        <v>289</v>
      </c>
      <c r="L21" s="396"/>
      <c r="M21" s="396"/>
      <c r="N21" s="396"/>
      <c r="O21" s="396"/>
      <c r="P21" s="396"/>
      <c r="Q21" s="397"/>
    </row>
    <row r="22" spans="3:18" ht="33" customHeight="1" thickBot="1" x14ac:dyDescent="0.35">
      <c r="C22" s="406"/>
      <c r="D22" s="406"/>
      <c r="E22" s="406"/>
      <c r="F22" s="406"/>
      <c r="G22" s="406"/>
      <c r="H22" s="406"/>
      <c r="I22" s="406"/>
      <c r="J22" s="406"/>
      <c r="K22" s="406"/>
      <c r="L22" s="406"/>
      <c r="M22" s="406"/>
      <c r="N22" s="406"/>
      <c r="O22" s="406"/>
      <c r="P22" s="406"/>
      <c r="Q22" s="406"/>
    </row>
    <row r="23" spans="3:18" ht="33" customHeight="1" thickBot="1" x14ac:dyDescent="0.25">
      <c r="C23" s="407" t="s">
        <v>183</v>
      </c>
      <c r="D23" s="408"/>
      <c r="E23" s="408"/>
      <c r="F23" s="408"/>
      <c r="G23" s="408"/>
      <c r="H23" s="408"/>
      <c r="I23" s="408"/>
      <c r="J23" s="408"/>
      <c r="K23" s="408"/>
      <c r="L23" s="408"/>
      <c r="M23" s="408"/>
      <c r="N23" s="408"/>
      <c r="O23" s="408"/>
      <c r="P23" s="408"/>
      <c r="Q23" s="409"/>
    </row>
    <row r="24" spans="3:18" s="418" customFormat="1" ht="94.5" customHeight="1" x14ac:dyDescent="0.2">
      <c r="C24" s="410" t="s">
        <v>290</v>
      </c>
      <c r="D24" s="411" t="s">
        <v>291</v>
      </c>
      <c r="E24" s="411" t="s">
        <v>292</v>
      </c>
      <c r="F24" s="412" t="s">
        <v>293</v>
      </c>
      <c r="G24" s="412" t="s">
        <v>294</v>
      </c>
      <c r="H24" s="412" t="s">
        <v>295</v>
      </c>
      <c r="I24" s="412" t="s">
        <v>296</v>
      </c>
      <c r="J24" s="413" t="s">
        <v>297</v>
      </c>
      <c r="K24" s="413"/>
      <c r="L24" s="413"/>
      <c r="M24" s="413" t="s">
        <v>298</v>
      </c>
      <c r="N24" s="413"/>
      <c r="O24" s="414"/>
      <c r="P24" s="415" t="s">
        <v>266</v>
      </c>
      <c r="Q24" s="416"/>
      <c r="R24" s="417"/>
    </row>
    <row r="25" spans="3:18" s="418" customFormat="1" ht="165.75" customHeight="1" x14ac:dyDescent="0.2">
      <c r="C25" s="419">
        <v>1</v>
      </c>
      <c r="D25" s="405" t="s">
        <v>299</v>
      </c>
      <c r="E25" s="405" t="s">
        <v>224</v>
      </c>
      <c r="F25" s="420" t="s">
        <v>16</v>
      </c>
      <c r="G25" s="420" t="s">
        <v>300</v>
      </c>
      <c r="H25" s="420" t="s">
        <v>227</v>
      </c>
      <c r="I25" s="421">
        <v>0.5</v>
      </c>
      <c r="J25" s="422" t="s">
        <v>301</v>
      </c>
      <c r="K25" s="422"/>
      <c r="L25" s="422"/>
      <c r="M25" s="422" t="s">
        <v>302</v>
      </c>
      <c r="N25" s="422"/>
      <c r="O25" s="423"/>
      <c r="P25" s="424" t="s">
        <v>303</v>
      </c>
      <c r="Q25" s="425"/>
      <c r="R25" s="339"/>
    </row>
    <row r="26" spans="3:18" s="418" customFormat="1" ht="246.75" customHeight="1" thickBot="1" x14ac:dyDescent="0.25">
      <c r="C26" s="426">
        <v>2</v>
      </c>
      <c r="D26" s="427" t="s">
        <v>299</v>
      </c>
      <c r="E26" s="427" t="s">
        <v>304</v>
      </c>
      <c r="F26" s="428" t="s">
        <v>16</v>
      </c>
      <c r="G26" s="428" t="s">
        <v>300</v>
      </c>
      <c r="H26" s="428" t="s">
        <v>305</v>
      </c>
      <c r="I26" s="429">
        <v>0.33</v>
      </c>
      <c r="J26" s="430" t="s">
        <v>306</v>
      </c>
      <c r="K26" s="430"/>
      <c r="L26" s="430"/>
      <c r="M26" s="430" t="s">
        <v>307</v>
      </c>
      <c r="N26" s="431"/>
      <c r="O26" s="432"/>
      <c r="P26" s="424" t="s">
        <v>303</v>
      </c>
      <c r="Q26" s="425"/>
    </row>
    <row r="27" spans="3:18" ht="12" customHeight="1" thickBot="1" x14ac:dyDescent="0.25">
      <c r="D27" s="433"/>
      <c r="E27" s="433"/>
      <c r="F27" s="433"/>
      <c r="G27" s="433"/>
      <c r="H27" s="433"/>
      <c r="I27" s="433"/>
      <c r="J27" s="433"/>
      <c r="K27" s="433"/>
      <c r="L27" s="433"/>
      <c r="M27" s="433"/>
      <c r="N27" s="433"/>
      <c r="O27" s="433"/>
      <c r="P27" s="433"/>
      <c r="Q27" s="433"/>
    </row>
    <row r="28" spans="3:18" s="437" customFormat="1" ht="48.75" customHeight="1" thickBot="1" x14ac:dyDescent="0.4">
      <c r="C28" s="434" t="s">
        <v>308</v>
      </c>
      <c r="D28" s="435"/>
      <c r="E28" s="435"/>
      <c r="F28" s="435"/>
      <c r="G28" s="435"/>
      <c r="H28" s="435"/>
      <c r="I28" s="435"/>
      <c r="J28" s="435"/>
      <c r="K28" s="435"/>
      <c r="L28" s="435"/>
      <c r="M28" s="435"/>
      <c r="N28" s="435"/>
      <c r="O28" s="435"/>
      <c r="P28" s="435"/>
      <c r="Q28" s="436"/>
    </row>
    <row r="29" spans="3:18" ht="62.25" customHeight="1" thickBot="1" x14ac:dyDescent="0.25">
      <c r="C29" s="438" t="s">
        <v>309</v>
      </c>
      <c r="D29" s="367"/>
      <c r="E29" s="367"/>
      <c r="F29" s="367"/>
      <c r="G29" s="367"/>
      <c r="H29" s="367"/>
      <c r="I29" s="367"/>
      <c r="J29" s="367"/>
      <c r="K29" s="367"/>
      <c r="L29" s="367"/>
      <c r="M29" s="367"/>
      <c r="N29" s="367"/>
      <c r="O29" s="367"/>
      <c r="P29" s="367"/>
      <c r="Q29" s="439"/>
    </row>
    <row r="30" spans="3:18" ht="19.5" thickBot="1" x14ac:dyDescent="0.35">
      <c r="C30" s="357"/>
      <c r="D30" s="357"/>
      <c r="E30" s="357"/>
      <c r="F30" s="357"/>
      <c r="G30" s="357"/>
      <c r="H30" s="357"/>
      <c r="I30" s="357"/>
      <c r="J30" s="357"/>
      <c r="K30" s="357"/>
      <c r="L30" s="357"/>
      <c r="M30" s="357"/>
      <c r="N30" s="357"/>
      <c r="O30" s="357"/>
      <c r="P30" s="357"/>
      <c r="Q30" s="357"/>
    </row>
    <row r="31" spans="3:18" s="437" customFormat="1" ht="27.95" customHeight="1" x14ac:dyDescent="0.35">
      <c r="C31" s="440" t="s">
        <v>310</v>
      </c>
      <c r="D31" s="441"/>
      <c r="E31" s="441"/>
      <c r="F31" s="441"/>
      <c r="G31" s="441"/>
      <c r="H31" s="441"/>
      <c r="I31" s="441"/>
      <c r="J31" s="441"/>
      <c r="K31" s="441"/>
      <c r="L31" s="441"/>
      <c r="M31" s="441"/>
      <c r="N31" s="441"/>
      <c r="O31" s="441"/>
      <c r="P31" s="441"/>
      <c r="Q31" s="442"/>
    </row>
    <row r="32" spans="3:18" s="446" customFormat="1" ht="18.75" customHeight="1" x14ac:dyDescent="0.35">
      <c r="C32" s="443" t="s">
        <v>311</v>
      </c>
      <c r="D32" s="444"/>
      <c r="E32" s="444"/>
      <c r="F32" s="444"/>
      <c r="G32" s="444"/>
      <c r="H32" s="444"/>
      <c r="I32" s="444"/>
      <c r="J32" s="444"/>
      <c r="K32" s="444"/>
      <c r="L32" s="444"/>
      <c r="M32" s="444"/>
      <c r="N32" s="444"/>
      <c r="O32" s="444"/>
      <c r="P32" s="444"/>
      <c r="Q32" s="445"/>
    </row>
    <row r="33" spans="3:17" s="437" customFormat="1" ht="18.75" customHeight="1" x14ac:dyDescent="0.35">
      <c r="C33" s="447"/>
      <c r="D33" s="448"/>
      <c r="E33" s="448"/>
      <c r="F33" s="448"/>
      <c r="G33" s="448"/>
      <c r="H33" s="448"/>
      <c r="I33" s="448"/>
      <c r="J33" s="448"/>
      <c r="K33" s="448"/>
      <c r="L33" s="448"/>
      <c r="M33" s="448"/>
      <c r="N33" s="448"/>
      <c r="O33" s="448"/>
      <c r="P33" s="448"/>
      <c r="Q33" s="449"/>
    </row>
    <row r="34" spans="3:17" s="437" customFormat="1" ht="18.75" customHeight="1" x14ac:dyDescent="0.35">
      <c r="C34" s="447"/>
      <c r="D34" s="448"/>
      <c r="E34" s="448"/>
      <c r="F34" s="448"/>
      <c r="G34" s="448"/>
      <c r="H34" s="448"/>
      <c r="I34" s="448"/>
      <c r="J34" s="448"/>
      <c r="K34" s="448"/>
      <c r="L34" s="448"/>
      <c r="M34" s="448"/>
      <c r="N34" s="448"/>
      <c r="O34" s="448"/>
      <c r="P34" s="448"/>
      <c r="Q34" s="449"/>
    </row>
    <row r="35" spans="3:17" s="437" customFormat="1" ht="18.75" customHeight="1" x14ac:dyDescent="0.35">
      <c r="C35" s="450"/>
      <c r="D35" s="451"/>
      <c r="E35" s="451"/>
      <c r="F35" s="451"/>
      <c r="G35" s="451"/>
      <c r="H35" s="451"/>
      <c r="I35" s="451"/>
      <c r="J35" s="451"/>
      <c r="K35" s="451"/>
      <c r="L35" s="451"/>
      <c r="M35" s="451"/>
      <c r="N35" s="451"/>
      <c r="O35" s="451"/>
      <c r="P35" s="451"/>
      <c r="Q35" s="452"/>
    </row>
    <row r="36" spans="3:17" s="446" customFormat="1" ht="18.75" customHeight="1" x14ac:dyDescent="0.35">
      <c r="C36" s="443" t="s">
        <v>312</v>
      </c>
      <c r="D36" s="444"/>
      <c r="E36" s="444"/>
      <c r="F36" s="444"/>
      <c r="G36" s="444"/>
      <c r="H36" s="444"/>
      <c r="I36" s="444"/>
      <c r="J36" s="444"/>
      <c r="K36" s="444"/>
      <c r="L36" s="444"/>
      <c r="M36" s="444"/>
      <c r="N36" s="444"/>
      <c r="O36" s="444"/>
      <c r="P36" s="444"/>
      <c r="Q36" s="445"/>
    </row>
    <row r="37" spans="3:17" s="437" customFormat="1" ht="18.75" customHeight="1" x14ac:dyDescent="0.35">
      <c r="C37" s="453"/>
      <c r="D37" s="454"/>
      <c r="E37" s="454"/>
      <c r="F37" s="454"/>
      <c r="G37" s="454"/>
      <c r="H37" s="454"/>
      <c r="I37" s="454"/>
      <c r="J37" s="454"/>
      <c r="K37" s="454"/>
      <c r="L37" s="454"/>
      <c r="M37" s="454"/>
      <c r="N37" s="454"/>
      <c r="O37" s="454"/>
      <c r="P37" s="454"/>
      <c r="Q37" s="455"/>
    </row>
    <row r="38" spans="3:17" s="437" customFormat="1" ht="18.75" customHeight="1" x14ac:dyDescent="0.35">
      <c r="C38" s="453"/>
      <c r="D38" s="454"/>
      <c r="E38" s="454"/>
      <c r="F38" s="454"/>
      <c r="G38" s="454"/>
      <c r="H38" s="454"/>
      <c r="I38" s="454"/>
      <c r="J38" s="454"/>
      <c r="K38" s="454"/>
      <c r="L38" s="454"/>
      <c r="M38" s="454"/>
      <c r="N38" s="454"/>
      <c r="O38" s="454"/>
      <c r="P38" s="454"/>
      <c r="Q38" s="455"/>
    </row>
    <row r="39" spans="3:17" s="437" customFormat="1" ht="18.75" customHeight="1" x14ac:dyDescent="0.35">
      <c r="C39" s="456"/>
      <c r="D39" s="457"/>
      <c r="E39" s="457"/>
      <c r="F39" s="457"/>
      <c r="G39" s="457"/>
      <c r="H39" s="457"/>
      <c r="I39" s="457"/>
      <c r="J39" s="457"/>
      <c r="K39" s="457"/>
      <c r="L39" s="457"/>
      <c r="M39" s="457"/>
      <c r="N39" s="457"/>
      <c r="O39" s="457"/>
      <c r="P39" s="457"/>
      <c r="Q39" s="458"/>
    </row>
    <row r="40" spans="3:17" s="446" customFormat="1" ht="27.95" customHeight="1" x14ac:dyDescent="0.35">
      <c r="C40" s="443" t="s">
        <v>313</v>
      </c>
      <c r="D40" s="444"/>
      <c r="E40" s="444"/>
      <c r="F40" s="444"/>
      <c r="G40" s="444"/>
      <c r="H40" s="444"/>
      <c r="I40" s="444"/>
      <c r="J40" s="444"/>
      <c r="K40" s="444"/>
      <c r="L40" s="444"/>
      <c r="M40" s="444"/>
      <c r="N40" s="444"/>
      <c r="O40" s="444"/>
      <c r="P40" s="444"/>
      <c r="Q40" s="445"/>
    </row>
    <row r="41" spans="3:17" s="437" customFormat="1" ht="45" customHeight="1" x14ac:dyDescent="0.35">
      <c r="C41" s="459" t="s">
        <v>314</v>
      </c>
      <c r="D41" s="460"/>
      <c r="E41" s="460"/>
      <c r="F41" s="460"/>
      <c r="G41" s="460"/>
      <c r="H41" s="460"/>
      <c r="I41" s="460"/>
      <c r="J41" s="460"/>
      <c r="K41" s="460"/>
      <c r="L41" s="460"/>
      <c r="M41" s="460"/>
      <c r="N41" s="460"/>
      <c r="O41" s="460"/>
      <c r="P41" s="460"/>
      <c r="Q41" s="461"/>
    </row>
    <row r="42" spans="3:17" s="446" customFormat="1" ht="23.25" customHeight="1" x14ac:dyDescent="0.35">
      <c r="C42" s="462" t="s">
        <v>315</v>
      </c>
      <c r="D42" s="463"/>
      <c r="E42" s="463"/>
      <c r="F42" s="463"/>
      <c r="G42" s="463"/>
      <c r="H42" s="463"/>
      <c r="I42" s="463"/>
      <c r="J42" s="463"/>
      <c r="K42" s="463"/>
      <c r="L42" s="463"/>
      <c r="M42" s="463"/>
      <c r="N42" s="463"/>
      <c r="O42" s="463"/>
      <c r="P42" s="463"/>
      <c r="Q42" s="464"/>
    </row>
    <row r="43" spans="3:17" s="437" customFormat="1" ht="23.25" customHeight="1" x14ac:dyDescent="0.35">
      <c r="C43" s="465"/>
      <c r="D43" s="466"/>
      <c r="E43" s="466"/>
      <c r="F43" s="466"/>
      <c r="G43" s="466"/>
      <c r="H43" s="466"/>
      <c r="I43" s="466"/>
      <c r="J43" s="466"/>
      <c r="K43" s="466"/>
      <c r="L43" s="466"/>
      <c r="M43" s="466"/>
      <c r="N43" s="466"/>
      <c r="O43" s="466"/>
      <c r="P43" s="466"/>
      <c r="Q43" s="467"/>
    </row>
    <row r="44" spans="3:17" s="437" customFormat="1" ht="23.25" customHeight="1" x14ac:dyDescent="0.35">
      <c r="C44" s="465"/>
      <c r="D44" s="466"/>
      <c r="E44" s="466"/>
      <c r="F44" s="466"/>
      <c r="G44" s="466"/>
      <c r="H44" s="466"/>
      <c r="I44" s="466"/>
      <c r="J44" s="466"/>
      <c r="K44" s="466"/>
      <c r="L44" s="466"/>
      <c r="M44" s="466"/>
      <c r="N44" s="466"/>
      <c r="O44" s="466"/>
      <c r="P44" s="466"/>
      <c r="Q44" s="467"/>
    </row>
    <row r="45" spans="3:17" ht="23.25" customHeight="1" thickBot="1" x14ac:dyDescent="0.25">
      <c r="C45" s="468"/>
      <c r="D45" s="469"/>
      <c r="E45" s="469"/>
      <c r="F45" s="469"/>
      <c r="G45" s="469"/>
      <c r="H45" s="469"/>
      <c r="I45" s="469"/>
      <c r="J45" s="469"/>
      <c r="K45" s="469"/>
      <c r="L45" s="469"/>
      <c r="M45" s="469"/>
      <c r="N45" s="469"/>
      <c r="O45" s="469"/>
      <c r="P45" s="469"/>
      <c r="Q45" s="470"/>
    </row>
    <row r="46" spans="3:17" ht="13.5" customHeight="1" x14ac:dyDescent="0.3">
      <c r="C46" s="471"/>
      <c r="D46" s="471"/>
      <c r="E46" s="471"/>
      <c r="F46" s="471"/>
      <c r="G46" s="471"/>
      <c r="H46" s="471"/>
      <c r="I46" s="471"/>
      <c r="J46" s="472"/>
      <c r="K46" s="472"/>
      <c r="L46" s="472"/>
      <c r="M46" s="472"/>
      <c r="N46" s="472"/>
      <c r="O46" s="473"/>
      <c r="P46" s="472"/>
      <c r="Q46" s="472"/>
    </row>
    <row r="47" spans="3:17" ht="13.5" customHeight="1" thickBot="1" x14ac:dyDescent="0.35">
      <c r="C47" s="474"/>
      <c r="D47" s="472"/>
      <c r="E47" s="372"/>
      <c r="F47" s="372"/>
      <c r="G47" s="472"/>
      <c r="H47" s="473"/>
      <c r="I47" s="472"/>
      <c r="J47" s="472"/>
      <c r="K47" s="472"/>
      <c r="L47" s="472"/>
      <c r="M47" s="472"/>
      <c r="N47" s="472"/>
      <c r="O47" s="472"/>
      <c r="P47" s="472"/>
      <c r="Q47" s="472"/>
    </row>
    <row r="48" spans="3:17" s="437" customFormat="1" ht="45.75" customHeight="1" thickBot="1" x14ac:dyDescent="0.4">
      <c r="C48" s="475" t="s">
        <v>316</v>
      </c>
      <c r="D48" s="476"/>
      <c r="E48" s="476"/>
      <c r="F48" s="476"/>
      <c r="G48" s="476"/>
      <c r="H48" s="476"/>
      <c r="I48" s="476"/>
      <c r="J48" s="476"/>
      <c r="K48" s="477"/>
      <c r="L48" s="478"/>
      <c r="M48" s="478"/>
      <c r="N48" s="478"/>
      <c r="O48" s="478"/>
      <c r="P48" s="478"/>
      <c r="Q48" s="478"/>
    </row>
    <row r="49" spans="3:17" s="437" customFormat="1" ht="37.5" customHeight="1" x14ac:dyDescent="0.35">
      <c r="C49" s="479" t="s">
        <v>317</v>
      </c>
      <c r="D49" s="480"/>
      <c r="E49" s="481"/>
      <c r="F49" s="482" t="s">
        <v>318</v>
      </c>
      <c r="G49" s="483"/>
      <c r="H49" s="483"/>
      <c r="I49" s="483"/>
      <c r="J49" s="483"/>
      <c r="K49" s="484"/>
      <c r="L49" s="478"/>
      <c r="M49" s="478"/>
      <c r="N49" s="478"/>
      <c r="O49" s="478"/>
      <c r="P49" s="485"/>
      <c r="Q49" s="485"/>
    </row>
    <row r="50" spans="3:17" ht="37.5" customHeight="1" x14ac:dyDescent="0.3">
      <c r="C50" s="486" t="s">
        <v>319</v>
      </c>
      <c r="D50" s="487"/>
      <c r="E50" s="488"/>
      <c r="F50" s="489"/>
      <c r="G50" s="490"/>
      <c r="H50" s="490"/>
      <c r="I50" s="490"/>
      <c r="J50" s="490"/>
      <c r="K50" s="491"/>
      <c r="L50" s="346"/>
      <c r="M50" s="346"/>
      <c r="N50" s="346"/>
      <c r="O50" s="346"/>
      <c r="P50" s="492"/>
      <c r="Q50" s="492"/>
    </row>
    <row r="51" spans="3:17" ht="37.5" customHeight="1" x14ac:dyDescent="0.3">
      <c r="C51" s="486" t="s">
        <v>320</v>
      </c>
      <c r="D51" s="487"/>
      <c r="E51" s="488"/>
      <c r="F51" s="489"/>
      <c r="G51" s="490"/>
      <c r="H51" s="490"/>
      <c r="I51" s="490"/>
      <c r="J51" s="490"/>
      <c r="K51" s="491"/>
      <c r="L51" s="346"/>
      <c r="M51" s="346"/>
      <c r="N51" s="346"/>
      <c r="O51" s="346"/>
      <c r="P51" s="492"/>
      <c r="Q51" s="492"/>
    </row>
    <row r="52" spans="3:17" ht="37.5" customHeight="1" thickBot="1" x14ac:dyDescent="0.35">
      <c r="C52" s="493" t="s">
        <v>321</v>
      </c>
      <c r="D52" s="494"/>
      <c r="E52" s="495"/>
      <c r="F52" s="496"/>
      <c r="G52" s="497"/>
      <c r="H52" s="497"/>
      <c r="I52" s="497"/>
      <c r="J52" s="497"/>
      <c r="K52" s="498"/>
      <c r="L52" s="346"/>
      <c r="M52" s="346"/>
      <c r="N52" s="346"/>
      <c r="O52" s="346"/>
      <c r="P52" s="492"/>
      <c r="Q52" s="492"/>
    </row>
    <row r="53" spans="3:17" ht="18.75" x14ac:dyDescent="0.3">
      <c r="C53" s="372"/>
      <c r="D53" s="372"/>
      <c r="E53" s="372"/>
      <c r="F53" s="372"/>
      <c r="G53" s="372"/>
      <c r="H53" s="372"/>
      <c r="I53" s="372"/>
      <c r="J53" s="372"/>
      <c r="K53" s="372"/>
      <c r="L53" s="372"/>
      <c r="M53" s="372"/>
      <c r="N53" s="372"/>
      <c r="O53" s="372"/>
      <c r="P53" s="372"/>
      <c r="Q53" s="372"/>
    </row>
    <row r="54" spans="3:17" ht="18.75" x14ac:dyDescent="0.3">
      <c r="C54" s="499"/>
      <c r="D54" s="499"/>
      <c r="E54" s="499"/>
      <c r="F54" s="499"/>
      <c r="G54" s="499"/>
      <c r="H54" s="499"/>
      <c r="I54" s="499"/>
      <c r="J54" s="499"/>
      <c r="K54" s="499"/>
      <c r="L54" s="372"/>
      <c r="M54" s="372"/>
      <c r="N54" s="372"/>
      <c r="O54" s="372"/>
      <c r="P54" s="372"/>
      <c r="Q54" s="372"/>
    </row>
    <row r="55" spans="3:17" x14ac:dyDescent="0.2">
      <c r="C55" s="500"/>
    </row>
    <row r="56" spans="3:17" ht="12.75" customHeight="1" x14ac:dyDescent="0.2"/>
    <row r="57" spans="3:17" x14ac:dyDescent="0.2">
      <c r="C57" s="500"/>
    </row>
  </sheetData>
  <mergeCells count="70">
    <mergeCell ref="C52:E52"/>
    <mergeCell ref="F52:K52"/>
    <mergeCell ref="P52:Q52"/>
    <mergeCell ref="C54:K54"/>
    <mergeCell ref="C50:E50"/>
    <mergeCell ref="F50:K50"/>
    <mergeCell ref="P50:Q50"/>
    <mergeCell ref="C51:E51"/>
    <mergeCell ref="F51:K51"/>
    <mergeCell ref="P51:Q51"/>
    <mergeCell ref="C41:Q41"/>
    <mergeCell ref="C42:Q42"/>
    <mergeCell ref="C43:Q45"/>
    <mergeCell ref="C46:I46"/>
    <mergeCell ref="C48:K48"/>
    <mergeCell ref="C49:E49"/>
    <mergeCell ref="F49:K49"/>
    <mergeCell ref="P49:Q49"/>
    <mergeCell ref="C31:Q31"/>
    <mergeCell ref="C32:Q32"/>
    <mergeCell ref="C33:Q35"/>
    <mergeCell ref="C36:Q36"/>
    <mergeCell ref="C37:Q39"/>
    <mergeCell ref="C40:Q40"/>
    <mergeCell ref="J26:L26"/>
    <mergeCell ref="M26:O26"/>
    <mergeCell ref="P26:Q26"/>
    <mergeCell ref="C28:Q28"/>
    <mergeCell ref="C29:Q29"/>
    <mergeCell ref="C30:Q30"/>
    <mergeCell ref="J24:L24"/>
    <mergeCell ref="M24:O24"/>
    <mergeCell ref="P24:Q24"/>
    <mergeCell ref="J25:L25"/>
    <mergeCell ref="M25:O25"/>
    <mergeCell ref="P25:Q25"/>
    <mergeCell ref="G20:J20"/>
    <mergeCell ref="K20:Q20"/>
    <mergeCell ref="G21:J21"/>
    <mergeCell ref="K21:Q21"/>
    <mergeCell ref="C22:Q22"/>
    <mergeCell ref="C23:Q23"/>
    <mergeCell ref="G17:J17"/>
    <mergeCell ref="K17:Q17"/>
    <mergeCell ref="G18:J18"/>
    <mergeCell ref="K18:Q18"/>
    <mergeCell ref="G19:J19"/>
    <mergeCell ref="K19:Q19"/>
    <mergeCell ref="C11:Q11"/>
    <mergeCell ref="C12:Q12"/>
    <mergeCell ref="C13:Q13"/>
    <mergeCell ref="C14:Q14"/>
    <mergeCell ref="C15:Q15"/>
    <mergeCell ref="G16:J16"/>
    <mergeCell ref="K16:Q16"/>
    <mergeCell ref="C7:D7"/>
    <mergeCell ref="E7:I7"/>
    <mergeCell ref="J7:N7"/>
    <mergeCell ref="O7:Q7"/>
    <mergeCell ref="C9:Q9"/>
    <mergeCell ref="C10:Q10"/>
    <mergeCell ref="E2:Q2"/>
    <mergeCell ref="E3:K3"/>
    <mergeCell ref="L3:Q3"/>
    <mergeCell ref="E4:Q4"/>
    <mergeCell ref="C5:Q5"/>
    <mergeCell ref="C6:D6"/>
    <mergeCell ref="E6:I6"/>
    <mergeCell ref="J6:N6"/>
    <mergeCell ref="O6:Q6"/>
  </mergeCells>
  <printOptions horizontalCentered="1" verticalCentered="1"/>
  <pageMargins left="0.23622047244094491" right="0.23622047244094491" top="0.27559055118110237" bottom="0.27559055118110237" header="7.874015748031496E-2" footer="7.874015748031496E-2"/>
  <pageSetup scale="28" fitToWidth="0" fitToHeight="0" orientation="landscape" r:id="rId1"/>
  <headerFooter>
    <oddFooter>&amp;L&amp;9Calle 26 No. 57-41 Torre 8, Pisos 7 y 8 CEMSA - C.P. 111321 
Pbx: 3779555 – Información: Línea 195
WWW.UMV.GOV.CO&amp;CDESI-FM-019
Página &amp;P de &amp;N</oddFooter>
  </headerFooter>
  <rowBreaks count="1" manualBreakCount="1">
    <brk id="21" min="1" max="1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1" ma:contentTypeDescription="Crear nuevo documento." ma:contentTypeScope="" ma:versionID="347b3c53866de07705028d63ca73e7bb">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d61c4a78dde799d6a52a3e5382c0168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4EE4C97E-8C0F-4AC2-9921-90EB07B42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1BB601-1464-4DE8-8EE0-D57E211F2FEA}">
  <ds:schemaRefs>
    <ds:schemaRef ds:uri="1b931126-8670-4399-af7e-219288fb514b"/>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034748ac-ef01-4555-bfe2-206a421643a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RIESGOS Y CONTROLES</vt:lpstr>
      <vt:lpstr>1. RIESGOS SIGNIFICATIVOS</vt:lpstr>
      <vt:lpstr>2. DISEÑO CONTROL</vt:lpstr>
      <vt:lpstr>3. EJECUCIÓN CONTROL</vt:lpstr>
      <vt:lpstr>4- SOLIDEZ CONTROL</vt:lpstr>
      <vt:lpstr>MAPA DE RIESGOS PROCESOS</vt:lpstr>
      <vt:lpstr>DESI-FM-019</vt:lpstr>
      <vt:lpstr>'1. RIESGOS SIGNIFICATIVOS'!Área_de_impresión</vt:lpstr>
      <vt:lpstr>'2. DISEÑO CONTROL'!Área_de_impresión</vt:lpstr>
      <vt:lpstr>'3. EJECUCIÓN CONTROL'!Área_de_impresión</vt:lpstr>
      <vt:lpstr>'4- SOLIDEZ CONTROL'!Área_de_impresión</vt:lpstr>
      <vt:lpstr>'DESI-FM-019'!Área_de_impresión</vt:lpstr>
      <vt:lpstr>'MAPA DE RIESGOS PROCESOS'!Área_de_impresión</vt:lpstr>
      <vt:lpstr>'RIESGOS Y CONTROLES'!Área_de_impresión</vt:lpstr>
      <vt:lpstr>'DESI-FM-019'!Títulos_a_imprimir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Laura Carolina Nossa Gonzalez</cp:lastModifiedBy>
  <cp:lastPrinted>2019-11-20T14:29:58Z</cp:lastPrinted>
  <dcterms:created xsi:type="dcterms:W3CDTF">2017-05-23T23:17:53Z</dcterms:created>
  <dcterms:modified xsi:type="dcterms:W3CDTF">2021-07-26T16:11:52Z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