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uaermv-my.sharepoint.com/personal/sandra_guerrero_umv_gov_co/Documents/UMV/Documentos/Año 2021/Evaluación de Riesgos/GSIT/"/>
    </mc:Choice>
  </mc:AlternateContent>
  <xr:revisionPtr revIDLastSave="26" documentId="8_{A8F16641-8DA7-483B-A136-1EE9A367DC1C}" xr6:coauthVersionLast="47" xr6:coauthVersionMax="47" xr10:uidLastSave="{4D675FB2-1C67-4F9A-AAD7-21A30A32CED6}"/>
  <bookViews>
    <workbookView xWindow="-120" yWindow="-120" windowWidth="29040" windowHeight="15840" tabRatio="657" firstSheet="1" activeTab="3" xr2:uid="{00000000-000D-0000-FFFF-FFFF00000000}"/>
  </bookViews>
  <sheets>
    <sheet name="RIESGOS Y CONTROLES" sheetId="55" state="hidden" r:id="rId1"/>
    <sheet name="1. RIESGOS SIGNIFICATIVOS" sheetId="63" r:id="rId2"/>
    <sheet name="2. DISEÑO CONTROL" sheetId="61" r:id="rId3"/>
    <sheet name="3. EJECUCIÓN CONTROL" sheetId="62" r:id="rId4"/>
    <sheet name="4- SOLIDEZ CONTROL (2)" sheetId="69" r:id="rId5"/>
    <sheet name="MR GSIT_2021_V2_SISGESTION" sheetId="72" r:id="rId6"/>
    <sheet name="DESI-FM-019-MONITOREO" sheetId="73" r:id="rId7"/>
    <sheet name="Hoja2" sheetId="71" r:id="rId8"/>
    <sheet name="Hoja1" sheetId="70" state="hidden" r:id="rId9"/>
    <sheet name="MAPA DE RIESGOS SISGESTION 2020" sheetId="68" state="hidden" r:id="rId10"/>
    <sheet name="4- SOLIDEZ CONTROL" sheetId="66"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1" hidden="1">'1. RIESGOS SIGNIFICATIVOS'!$A$16:$N$41</definedName>
    <definedName name="_xlnm._FilterDatabase" localSheetId="2" hidden="1">'2. DISEÑO CONTROL'!$A$14:$W$40</definedName>
    <definedName name="_xlnm._FilterDatabase" localSheetId="3" hidden="1">'3. EJECUCIÓN CONTROL'!$A$14:$M$41</definedName>
    <definedName name="_xlnm._FilterDatabase" localSheetId="4" hidden="1">'4- SOLIDEZ CONTROL (2)'!$A$11:$O$37</definedName>
    <definedName name="_xlnm._FilterDatabase" localSheetId="5" hidden="1">'MR GSIT_2021_V2_SISGESTION'!$A$9:$BJ$37</definedName>
    <definedName name="_xlnm._FilterDatabase" localSheetId="0" hidden="1">'RIESGOS Y CONTROLES'!$T$1:$T$34</definedName>
    <definedName name="A">[7]DB!$J$5:$J$6</definedName>
    <definedName name="_xlnm.Print_Area" localSheetId="1">'1. RIESGOS SIGNIFICATIVOS'!$A$2:$K$47</definedName>
    <definedName name="_xlnm.Print_Area" localSheetId="2">'2. DISEÑO CONTROL'!$A$5:$W$47</definedName>
    <definedName name="_xlnm.Print_Area" localSheetId="3">'3. EJECUCIÓN CONTROL'!$A$1:$K$45</definedName>
    <definedName name="_xlnm.Print_Area" localSheetId="10">'4- SOLIDEZ CONTROL'!$A$1:$J$23</definedName>
    <definedName name="_xlnm.Print_Area" localSheetId="4">'4- SOLIDEZ CONTROL (2)'!$A$1:$L$47</definedName>
    <definedName name="_xlnm.Print_Area" localSheetId="6">'DESI-FM-019-MONITOREO'!$A$1:$S$105</definedName>
    <definedName name="_xlnm.Print_Area" localSheetId="9">'MAPA DE RIESGOS SISGESTION 2020'!$A$1:$BK$26</definedName>
    <definedName name="_xlnm.Print_Area" localSheetId="5">'MR GSIT_2021_V2_SISGESTION'!$A$1:$BJ$30</definedName>
    <definedName name="_xlnm.Print_Area" localSheetId="0">'RIESGOS Y CONTROLES'!$A$1:$V$30</definedName>
    <definedName name="B">[7]DB!$K$5:$K$6</definedName>
    <definedName name="CE">[7]DB!$L$5:$L$6</definedName>
    <definedName name="clasificaciónriesgos" localSheetId="9">#REF!</definedName>
    <definedName name="clasificaciónriesgos" localSheetId="5">#REF!</definedName>
    <definedName name="clasificaciónriesgos">#REF!</definedName>
    <definedName name="códigos" localSheetId="9">#REF!</definedName>
    <definedName name="códigos" localSheetId="5">#REF!</definedName>
    <definedName name="códigos">#REF!</definedName>
    <definedName name="Direccionamiento_Estratégico" localSheetId="9">#REF!</definedName>
    <definedName name="Direccionamiento_Estratégico" localSheetId="5">#REF!</definedName>
    <definedName name="Direccionamiento_Estratégico">#REF!</definedName>
    <definedName name="económicos" localSheetId="9">#REF!</definedName>
    <definedName name="económicos" localSheetId="5">#REF!</definedName>
    <definedName name="económicos">#REF!</definedName>
    <definedName name="EXISTENCONTROLES">[7]DB!$D$5:$D$6</definedName>
    <definedName name="externo" localSheetId="9">#REF!</definedName>
    <definedName name="externo" localSheetId="5">#REF!</definedName>
    <definedName name="externo">#REF!</definedName>
    <definedName name="externos2" localSheetId="9">#REF!</definedName>
    <definedName name="externos2" localSheetId="5">#REF!</definedName>
    <definedName name="externos2">#REF!</definedName>
    <definedName name="factores" localSheetId="9">#REF!</definedName>
    <definedName name="factores" localSheetId="5">#REF!</definedName>
    <definedName name="factores">#REF!</definedName>
    <definedName name="IMPACTO" localSheetId="6">[7]DB!$H$5</definedName>
    <definedName name="impacto">[6]FORMULAS!$J$4:$J$8</definedName>
    <definedName name="impactoco" localSheetId="9">#REF!</definedName>
    <definedName name="impactoco" localSheetId="5">#REF!</definedName>
    <definedName name="impactoco">#REF!</definedName>
    <definedName name="infraestructura" localSheetId="9">#REF!</definedName>
    <definedName name="infraestructura" localSheetId="5">#REF!</definedName>
    <definedName name="infraestructura">#REF!</definedName>
    <definedName name="interno" localSheetId="9">#REF!</definedName>
    <definedName name="interno" localSheetId="5">#REF!</definedName>
    <definedName name="interno">#REF!</definedName>
    <definedName name="macroprocesos" localSheetId="9">#REF!</definedName>
    <definedName name="macroprocesos" localSheetId="5">#REF!</definedName>
    <definedName name="macroprocesos">#REF!</definedName>
    <definedName name="medio_ambientales" localSheetId="9">#REF!</definedName>
    <definedName name="medio_ambientales" localSheetId="5">#REF!</definedName>
    <definedName name="medio_ambientales">#REF!</definedName>
    <definedName name="opciondelriesgo" localSheetId="9">[1]FORMULAS!$K$4:$K$7</definedName>
    <definedName name="opciondelriesgo" localSheetId="5">[6]FORMULAS!$K$4:$K$7</definedName>
    <definedName name="opciondelriesgo">[2]FORMULAS!$K$4:$K$7</definedName>
    <definedName name="OPCIONESDEMANEJO">[7]DB!$N$5:$N$8</definedName>
    <definedName name="personal" localSheetId="9">#REF!</definedName>
    <definedName name="personal" localSheetId="5">#REF!</definedName>
    <definedName name="personal">#REF!</definedName>
    <definedName name="políticos" localSheetId="9">#REF!</definedName>
    <definedName name="políticos" localSheetId="5">#REF!</definedName>
    <definedName name="políticos">#REF!</definedName>
    <definedName name="probabilidad" localSheetId="9">[1]FORMULAS!$G$4:$G$8</definedName>
    <definedName name="probabilidad" localSheetId="5">[6]FORMULAS!$G$4:$G$8</definedName>
    <definedName name="probabilidad">[3]FORMULAS!$G$4:$G$8</definedName>
    <definedName name="proceso" localSheetId="9">#REF!</definedName>
    <definedName name="proceso" localSheetId="5">#REF!</definedName>
    <definedName name="proceso">#REF!</definedName>
    <definedName name="procesos" localSheetId="9">[1]FORMULAS!$B$4:$B$20</definedName>
    <definedName name="procesos" localSheetId="5">[6]FORMULAS!$B$4:$B$21</definedName>
    <definedName name="procesos">[4]FORMULAS!$B$4:$B$20</definedName>
    <definedName name="sociales" localSheetId="9">#REF!</definedName>
    <definedName name="sociales" localSheetId="5">#REF!</definedName>
    <definedName name="sociales">#REF!</definedName>
    <definedName name="tecnología" localSheetId="9">#REF!</definedName>
    <definedName name="tecnología" localSheetId="5">#REF!</definedName>
    <definedName name="tecnología">#REF!</definedName>
    <definedName name="tecnológicos" localSheetId="9">#REF!</definedName>
    <definedName name="tecnológicos" localSheetId="5">#REF!</definedName>
    <definedName name="tecnológicos">#REF!</definedName>
    <definedName name="tipo_de_amenaza" localSheetId="9">[1]FORMULAS!$E$4:$E$11</definedName>
    <definedName name="tipo_de_amenaza" localSheetId="5">[6]FORMULAS!$E$4:$E$11</definedName>
    <definedName name="tipo_de_amenaza">[3]FORMULAS!$E$4:$E$11</definedName>
    <definedName name="tipo_de_riesgos" localSheetId="9">[1]FORMULAS!$C$4:$C$6</definedName>
    <definedName name="tipo_de_riesgos" localSheetId="5">[6]FORMULAS!$C$4:$C$6</definedName>
    <definedName name="tipo_de_riesgos">[3]FORMULAS!$C$4:$C$6</definedName>
    <definedName name="_xlnm.Print_Titles" localSheetId="6">'DESI-FM-019-MONITOREO'!$2:$7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69" l="1"/>
  <c r="AL37" i="72"/>
  <c r="AH37" i="72"/>
  <c r="AF37" i="72"/>
  <c r="AD37" i="72"/>
  <c r="AB37" i="72"/>
  <c r="Z37" i="72"/>
  <c r="X37" i="72"/>
  <c r="AI37" i="72" s="1"/>
  <c r="AJ37" i="72" s="1"/>
  <c r="AM37" i="72" s="1"/>
  <c r="AN37" i="72" s="1"/>
  <c r="AO37" i="72" s="1"/>
  <c r="V37" i="72"/>
  <c r="AZ36" i="72"/>
  <c r="AY36" i="72"/>
  <c r="AL36" i="72"/>
  <c r="AH36" i="72"/>
  <c r="AF36" i="72"/>
  <c r="AD36" i="72"/>
  <c r="AB36" i="72"/>
  <c r="Z36" i="72"/>
  <c r="X36" i="72"/>
  <c r="AI36" i="72" s="1"/>
  <c r="AJ36" i="72" s="1"/>
  <c r="AM36" i="72" s="1"/>
  <c r="AN36" i="72" s="1"/>
  <c r="AO36" i="72" s="1"/>
  <c r="AP36" i="72" s="1"/>
  <c r="AQ36" i="72" s="1"/>
  <c r="AT36" i="72" s="1"/>
  <c r="V36" i="72"/>
  <c r="Q36" i="72"/>
  <c r="P36" i="72"/>
  <c r="M36" i="72"/>
  <c r="AL35" i="72"/>
  <c r="AH35" i="72"/>
  <c r="AF35" i="72"/>
  <c r="AD35" i="72"/>
  <c r="AB35" i="72"/>
  <c r="Z35" i="72"/>
  <c r="X35" i="72"/>
  <c r="AI35" i="72" s="1"/>
  <c r="AJ35" i="72" s="1"/>
  <c r="AM35" i="72" s="1"/>
  <c r="AN35" i="72" s="1"/>
  <c r="AO35" i="72" s="1"/>
  <c r="V35" i="72"/>
  <c r="AL34" i="72"/>
  <c r="AJ34" i="72"/>
  <c r="AM34" i="72" s="1"/>
  <c r="AN34" i="72" s="1"/>
  <c r="AO34" i="72" s="1"/>
  <c r="AH34" i="72"/>
  <c r="AF34" i="72"/>
  <c r="AD34" i="72"/>
  <c r="AB34" i="72"/>
  <c r="Z34" i="72"/>
  <c r="X34" i="72"/>
  <c r="V34" i="72"/>
  <c r="AI34" i="72" s="1"/>
  <c r="AY33" i="72"/>
  <c r="AZ33" i="72" s="1"/>
  <c r="AL33" i="72"/>
  <c r="AJ33" i="72"/>
  <c r="AM33" i="72" s="1"/>
  <c r="AN33" i="72" s="1"/>
  <c r="AO33" i="72" s="1"/>
  <c r="AP33" i="72" s="1"/>
  <c r="AQ33" i="72" s="1"/>
  <c r="AT33" i="72" s="1"/>
  <c r="AH33" i="72"/>
  <c r="AF33" i="72"/>
  <c r="AD33" i="72"/>
  <c r="AB33" i="72"/>
  <c r="Z33" i="72"/>
  <c r="X33" i="72"/>
  <c r="V33" i="72"/>
  <c r="AI33" i="72" s="1"/>
  <c r="P33" i="72"/>
  <c r="Q33" i="72" s="1"/>
  <c r="M33" i="72"/>
  <c r="AL32" i="72"/>
  <c r="AH32" i="72"/>
  <c r="AF32" i="72"/>
  <c r="AD32" i="72"/>
  <c r="AB32" i="72"/>
  <c r="Z32" i="72"/>
  <c r="X32" i="72"/>
  <c r="V32" i="72"/>
  <c r="AI32" i="72" s="1"/>
  <c r="AJ32" i="72" s="1"/>
  <c r="AM32" i="72" s="1"/>
  <c r="AN32" i="72" s="1"/>
  <c r="AO32" i="72" s="1"/>
  <c r="AY31" i="72"/>
  <c r="AZ31" i="72" s="1"/>
  <c r="AL31" i="72"/>
  <c r="AH31" i="72"/>
  <c r="AF31" i="72"/>
  <c r="AD31" i="72"/>
  <c r="AB31" i="72"/>
  <c r="Z31" i="72"/>
  <c r="X31" i="72"/>
  <c r="V31" i="72"/>
  <c r="AI31" i="72" s="1"/>
  <c r="AJ31" i="72" s="1"/>
  <c r="AM31" i="72" s="1"/>
  <c r="AN31" i="72" s="1"/>
  <c r="AO31" i="72" s="1"/>
  <c r="AP31" i="72" s="1"/>
  <c r="AQ31" i="72" s="1"/>
  <c r="AT31" i="72" s="1"/>
  <c r="P31" i="72"/>
  <c r="Q31" i="72" s="1"/>
  <c r="M31" i="72"/>
  <c r="AL30" i="72"/>
  <c r="AJ30" i="72"/>
  <c r="AM30" i="72" s="1"/>
  <c r="AN30" i="72" s="1"/>
  <c r="AO30" i="72" s="1"/>
  <c r="AH30" i="72"/>
  <c r="AF30" i="72"/>
  <c r="AD30" i="72"/>
  <c r="AB30" i="72"/>
  <c r="Z30" i="72"/>
  <c r="X30" i="72"/>
  <c r="V30" i="72"/>
  <c r="AI30" i="72" s="1"/>
  <c r="AY29" i="72"/>
  <c r="AZ29" i="72" s="1"/>
  <c r="AL29" i="72"/>
  <c r="AJ29" i="72"/>
  <c r="AM29" i="72" s="1"/>
  <c r="AN29" i="72" s="1"/>
  <c r="AO29" i="72" s="1"/>
  <c r="AP29" i="72" s="1"/>
  <c r="AQ29" i="72" s="1"/>
  <c r="AT29" i="72" s="1"/>
  <c r="AH29" i="72"/>
  <c r="AF29" i="72"/>
  <c r="AD29" i="72"/>
  <c r="AB29" i="72"/>
  <c r="Z29" i="72"/>
  <c r="X29" i="72"/>
  <c r="V29" i="72"/>
  <c r="AI29" i="72" s="1"/>
  <c r="P29" i="72"/>
  <c r="Q29" i="72" s="1"/>
  <c r="M29" i="72"/>
  <c r="AL28" i="72"/>
  <c r="AH28" i="72"/>
  <c r="AF28" i="72"/>
  <c r="AD28" i="72"/>
  <c r="AB28" i="72"/>
  <c r="Z28" i="72"/>
  <c r="X28" i="72"/>
  <c r="V28" i="72"/>
  <c r="AI28" i="72" s="1"/>
  <c r="AJ28" i="72" s="1"/>
  <c r="AM28" i="72" s="1"/>
  <c r="AN28" i="72" s="1"/>
  <c r="AO28" i="72" s="1"/>
  <c r="AY27" i="72"/>
  <c r="AZ27" i="72" s="1"/>
  <c r="AL27" i="72"/>
  <c r="AH27" i="72"/>
  <c r="AF27" i="72"/>
  <c r="AD27" i="72"/>
  <c r="AB27" i="72"/>
  <c r="Z27" i="72"/>
  <c r="X27" i="72"/>
  <c r="V27" i="72"/>
  <c r="AI27" i="72" s="1"/>
  <c r="AJ27" i="72" s="1"/>
  <c r="AM27" i="72" s="1"/>
  <c r="AN27" i="72" s="1"/>
  <c r="AO27" i="72" s="1"/>
  <c r="AP27" i="72" s="1"/>
  <c r="AQ27" i="72" s="1"/>
  <c r="AT27" i="72" s="1"/>
  <c r="P27" i="72"/>
  <c r="Q27" i="72" s="1"/>
  <c r="M27" i="72"/>
  <c r="AL26" i="72"/>
  <c r="AH26" i="72"/>
  <c r="AF26" i="72"/>
  <c r="AD26" i="72"/>
  <c r="AB26" i="72"/>
  <c r="Z26" i="72"/>
  <c r="X26" i="72"/>
  <c r="AI26" i="72" s="1"/>
  <c r="AJ26" i="72" s="1"/>
  <c r="AM26" i="72" s="1"/>
  <c r="AN26" i="72" s="1"/>
  <c r="AO26" i="72" s="1"/>
  <c r="AP26" i="72" s="1"/>
  <c r="AQ26" i="72" s="1"/>
  <c r="AT26" i="72" s="1"/>
  <c r="V26" i="72"/>
  <c r="AZ25" i="72"/>
  <c r="AY25" i="72"/>
  <c r="AL25" i="72"/>
  <c r="AH25" i="72"/>
  <c r="AF25" i="72"/>
  <c r="AD25" i="72"/>
  <c r="AB25" i="72"/>
  <c r="Z25" i="72"/>
  <c r="X25" i="72"/>
  <c r="AI25" i="72" s="1"/>
  <c r="AJ25" i="72" s="1"/>
  <c r="AM25" i="72" s="1"/>
  <c r="AN25" i="72" s="1"/>
  <c r="AO25" i="72" s="1"/>
  <c r="AP25" i="72" s="1"/>
  <c r="AQ25" i="72" s="1"/>
  <c r="AT25" i="72" s="1"/>
  <c r="V25" i="72"/>
  <c r="Q25" i="72"/>
  <c r="P25" i="72"/>
  <c r="M25" i="72"/>
  <c r="AL24" i="72"/>
  <c r="AH24" i="72"/>
  <c r="AF24" i="72"/>
  <c r="AD24" i="72"/>
  <c r="AB24" i="72"/>
  <c r="Z24" i="72"/>
  <c r="X24" i="72"/>
  <c r="AI24" i="72" s="1"/>
  <c r="AJ24" i="72" s="1"/>
  <c r="AM24" i="72" s="1"/>
  <c r="AN24" i="72" s="1"/>
  <c r="AO24" i="72" s="1"/>
  <c r="AP23" i="72" s="1"/>
  <c r="AQ23" i="72" s="1"/>
  <c r="AT23" i="72" s="1"/>
  <c r="V24" i="72"/>
  <c r="AZ23" i="72"/>
  <c r="AY23" i="72"/>
  <c r="AL23" i="72"/>
  <c r="AH23" i="72"/>
  <c r="AF23" i="72"/>
  <c r="AD23" i="72"/>
  <c r="AB23" i="72"/>
  <c r="Z23" i="72"/>
  <c r="X23" i="72"/>
  <c r="AI23" i="72" s="1"/>
  <c r="AJ23" i="72" s="1"/>
  <c r="AM23" i="72" s="1"/>
  <c r="AN23" i="72" s="1"/>
  <c r="AO23" i="72" s="1"/>
  <c r="V23" i="72"/>
  <c r="Q23" i="72"/>
  <c r="P23" i="72"/>
  <c r="M23" i="72"/>
  <c r="AL22" i="72"/>
  <c r="AH22" i="72"/>
  <c r="AF22" i="72"/>
  <c r="AD22" i="72"/>
  <c r="AB22" i="72"/>
  <c r="Z22" i="72"/>
  <c r="X22" i="72"/>
  <c r="AI22" i="72" s="1"/>
  <c r="AJ22" i="72" s="1"/>
  <c r="AM22" i="72" s="1"/>
  <c r="AN22" i="72" s="1"/>
  <c r="AO22" i="72" s="1"/>
  <c r="V22" i="72"/>
  <c r="AL21" i="72"/>
  <c r="AH21" i="72"/>
  <c r="AF21" i="72"/>
  <c r="AD21" i="72"/>
  <c r="AB21" i="72"/>
  <c r="Z21" i="72"/>
  <c r="X21" i="72"/>
  <c r="V21" i="72"/>
  <c r="AI21" i="72" s="1"/>
  <c r="AJ21" i="72" s="1"/>
  <c r="AM21" i="72" s="1"/>
  <c r="AN21" i="72" s="1"/>
  <c r="AO21" i="72" s="1"/>
  <c r="AY20" i="72"/>
  <c r="AZ20" i="72" s="1"/>
  <c r="AL20" i="72"/>
  <c r="AH20" i="72"/>
  <c r="AF20" i="72"/>
  <c r="AD20" i="72"/>
  <c r="AB20" i="72"/>
  <c r="Z20" i="72"/>
  <c r="X20" i="72"/>
  <c r="V20" i="72"/>
  <c r="AI20" i="72" s="1"/>
  <c r="AJ20" i="72" s="1"/>
  <c r="AM20" i="72" s="1"/>
  <c r="AN20" i="72" s="1"/>
  <c r="AO20" i="72" s="1"/>
  <c r="P20" i="72"/>
  <c r="Q20" i="72" s="1"/>
  <c r="M20" i="72"/>
  <c r="AL19" i="72"/>
  <c r="AH19" i="72"/>
  <c r="AF19" i="72"/>
  <c r="AD19" i="72"/>
  <c r="AB19" i="72"/>
  <c r="Z19" i="72"/>
  <c r="X19" i="72"/>
  <c r="AI19" i="72" s="1"/>
  <c r="AJ19" i="72" s="1"/>
  <c r="AM19" i="72" s="1"/>
  <c r="AN19" i="72" s="1"/>
  <c r="AO19" i="72" s="1"/>
  <c r="AP19" i="72" s="1"/>
  <c r="AQ19" i="72" s="1"/>
  <c r="AT19" i="72" s="1"/>
  <c r="V19" i="72"/>
  <c r="AZ18" i="72"/>
  <c r="AY18" i="72"/>
  <c r="AL18" i="72"/>
  <c r="AH18" i="72"/>
  <c r="AF18" i="72"/>
  <c r="AD18" i="72"/>
  <c r="AB18" i="72"/>
  <c r="Z18" i="72"/>
  <c r="X18" i="72"/>
  <c r="V18" i="72"/>
  <c r="AI18" i="72" s="1"/>
  <c r="AJ18" i="72" s="1"/>
  <c r="AM18" i="72" s="1"/>
  <c r="AN18" i="72" s="1"/>
  <c r="AO18" i="72" s="1"/>
  <c r="AP18" i="72" s="1"/>
  <c r="AQ18" i="72" s="1"/>
  <c r="AT18" i="72" s="1"/>
  <c r="P18" i="72"/>
  <c r="Q18" i="72" s="1"/>
  <c r="M18" i="72"/>
  <c r="AL17" i="72"/>
  <c r="AJ17" i="72"/>
  <c r="AM17" i="72" s="1"/>
  <c r="AN17" i="72" s="1"/>
  <c r="AO17" i="72" s="1"/>
  <c r="AH17" i="72"/>
  <c r="AF17" i="72"/>
  <c r="AD17" i="72"/>
  <c r="AB17" i="72"/>
  <c r="Z17" i="72"/>
  <c r="X17" i="72"/>
  <c r="V17" i="72"/>
  <c r="AI17" i="72" s="1"/>
  <c r="AL16" i="72"/>
  <c r="AH16" i="72"/>
  <c r="AF16" i="72"/>
  <c r="AD16" i="72"/>
  <c r="AB16" i="72"/>
  <c r="Z16" i="72"/>
  <c r="X16" i="72"/>
  <c r="AI16" i="72" s="1"/>
  <c r="AJ16" i="72" s="1"/>
  <c r="AM16" i="72" s="1"/>
  <c r="AN16" i="72" s="1"/>
  <c r="AO16" i="72" s="1"/>
  <c r="V16" i="72"/>
  <c r="AL15" i="72"/>
  <c r="AH15" i="72"/>
  <c r="AF15" i="72"/>
  <c r="AD15" i="72"/>
  <c r="AB15" i="72"/>
  <c r="Z15" i="72"/>
  <c r="X15" i="72"/>
  <c r="V15" i="72"/>
  <c r="AI15" i="72" s="1"/>
  <c r="AJ15" i="72" s="1"/>
  <c r="AM15" i="72" s="1"/>
  <c r="AN15" i="72" s="1"/>
  <c r="AO15" i="72" s="1"/>
  <c r="AL14" i="72"/>
  <c r="AH14" i="72"/>
  <c r="AF14" i="72"/>
  <c r="AD14" i="72"/>
  <c r="AB14" i="72"/>
  <c r="Z14" i="72"/>
  <c r="X14" i="72"/>
  <c r="AI14" i="72" s="1"/>
  <c r="AJ14" i="72" s="1"/>
  <c r="AM14" i="72" s="1"/>
  <c r="AN14" i="72" s="1"/>
  <c r="AO14" i="72" s="1"/>
  <c r="V14" i="72"/>
  <c r="AZ13" i="72"/>
  <c r="AY13" i="72"/>
  <c r="AL13" i="72"/>
  <c r="AH13" i="72"/>
  <c r="AF13" i="72"/>
  <c r="AD13" i="72"/>
  <c r="AB13" i="72"/>
  <c r="Z13" i="72"/>
  <c r="X13" i="72"/>
  <c r="AI13" i="72" s="1"/>
  <c r="AJ13" i="72" s="1"/>
  <c r="AM13" i="72" s="1"/>
  <c r="AN13" i="72" s="1"/>
  <c r="AO13" i="72" s="1"/>
  <c r="V13" i="72"/>
  <c r="Q13" i="72"/>
  <c r="P13" i="72"/>
  <c r="M13" i="72"/>
  <c r="AL12" i="72"/>
  <c r="AJ12" i="72"/>
  <c r="AM12" i="72" s="1"/>
  <c r="AN12" i="72" s="1"/>
  <c r="AO12" i="72" s="1"/>
  <c r="AP12" i="72" s="1"/>
  <c r="AQ12" i="72" s="1"/>
  <c r="AT12" i="72" s="1"/>
  <c r="AH12" i="72"/>
  <c r="AF12" i="72"/>
  <c r="AD12" i="72"/>
  <c r="AB12" i="72"/>
  <c r="Z12" i="72"/>
  <c r="X12" i="72"/>
  <c r="V12" i="72"/>
  <c r="AI12" i="72" s="1"/>
  <c r="AY11" i="72"/>
  <c r="AZ11" i="72" s="1"/>
  <c r="AL11" i="72"/>
  <c r="AH11" i="72"/>
  <c r="AF11" i="72"/>
  <c r="AD11" i="72"/>
  <c r="AB11" i="72"/>
  <c r="Z11" i="72"/>
  <c r="X11" i="72"/>
  <c r="V11" i="72"/>
  <c r="AI11" i="72" s="1"/>
  <c r="AJ11" i="72" s="1"/>
  <c r="AM11" i="72" s="1"/>
  <c r="AN11" i="72" s="1"/>
  <c r="AO11" i="72" s="1"/>
  <c r="AP11" i="72" s="1"/>
  <c r="AQ11" i="72" s="1"/>
  <c r="AT11" i="72" s="1"/>
  <c r="P11" i="72"/>
  <c r="Q11" i="72" s="1"/>
  <c r="M11" i="72"/>
  <c r="AR3" i="72"/>
  <c r="U3" i="72"/>
  <c r="AR2" i="72"/>
  <c r="U2" i="72"/>
  <c r="AU19" i="72" l="1"/>
  <c r="AV19" i="72"/>
  <c r="AU23" i="72"/>
  <c r="AV23" i="72"/>
  <c r="AV11" i="72"/>
  <c r="AU11" i="72"/>
  <c r="AV12" i="72"/>
  <c r="AU12" i="72"/>
  <c r="AP13" i="72"/>
  <c r="AQ13" i="72" s="1"/>
  <c r="AT13" i="72" s="1"/>
  <c r="AU18" i="72"/>
  <c r="AV18" i="72"/>
  <c r="AP20" i="72"/>
  <c r="AQ20" i="72" s="1"/>
  <c r="AT20" i="72" s="1"/>
  <c r="AU25" i="72"/>
  <c r="AV25" i="72"/>
  <c r="AU26" i="72"/>
  <c r="AV26" i="72"/>
  <c r="AV27" i="72"/>
  <c r="AU27" i="72"/>
  <c r="AV29" i="72"/>
  <c r="AU29" i="72"/>
  <c r="AV31" i="72"/>
  <c r="AU31" i="72"/>
  <c r="AV33" i="72"/>
  <c r="AU33" i="72"/>
  <c r="AU36" i="72"/>
  <c r="AV36" i="72"/>
  <c r="AV20" i="72" l="1"/>
  <c r="AU20" i="72"/>
  <c r="AU13" i="72"/>
  <c r="AV13" i="72"/>
  <c r="C9" i="69" l="1"/>
  <c r="O16" i="62"/>
  <c r="O17" i="62"/>
  <c r="O18" i="62"/>
  <c r="O19" i="62"/>
  <c r="O20" i="62"/>
  <c r="O21" i="62"/>
  <c r="O22" i="62"/>
  <c r="O23" i="62"/>
  <c r="O24" i="62"/>
  <c r="O25" i="62"/>
  <c r="O26" i="62"/>
  <c r="O27" i="62"/>
  <c r="O28" i="62"/>
  <c r="O29" i="62"/>
  <c r="O30" i="62"/>
  <c r="O31" i="62"/>
  <c r="O32" i="62"/>
  <c r="O33" i="62"/>
  <c r="O34" i="62"/>
  <c r="O35" i="62"/>
  <c r="O36" i="62"/>
  <c r="O37" i="62"/>
  <c r="O38" i="62"/>
  <c r="O39" i="62"/>
  <c r="O15" i="62"/>
  <c r="S17" i="61" l="1"/>
  <c r="S18" i="61"/>
  <c r="S19" i="61"/>
  <c r="S20" i="61"/>
  <c r="S21" i="61"/>
  <c r="S22" i="61"/>
  <c r="S23" i="61"/>
  <c r="S24" i="61"/>
  <c r="S25" i="61"/>
  <c r="S26" i="61"/>
  <c r="S27" i="61"/>
  <c r="S28" i="61"/>
  <c r="S29" i="61"/>
  <c r="S30" i="61"/>
  <c r="S31" i="61"/>
  <c r="S32" i="61"/>
  <c r="S33" i="61"/>
  <c r="S34" i="61"/>
  <c r="S35" i="61"/>
  <c r="S36" i="61"/>
  <c r="S37" i="61"/>
  <c r="S38" i="61"/>
  <c r="S39" i="61"/>
  <c r="G16" i="61"/>
  <c r="I16" i="61"/>
  <c r="K16" i="61"/>
  <c r="M16" i="61"/>
  <c r="O16" i="61"/>
  <c r="Q16" i="61"/>
  <c r="G17" i="61"/>
  <c r="I17" i="61"/>
  <c r="K17" i="61"/>
  <c r="M17" i="61"/>
  <c r="O17" i="61"/>
  <c r="Q17" i="61"/>
  <c r="G18" i="61"/>
  <c r="I18" i="61"/>
  <c r="K18" i="61"/>
  <c r="M18" i="61"/>
  <c r="O18" i="61"/>
  <c r="Q18" i="61"/>
  <c r="G19" i="61"/>
  <c r="I19" i="61"/>
  <c r="K19" i="61"/>
  <c r="M19" i="61"/>
  <c r="O19" i="61"/>
  <c r="Q19" i="61"/>
  <c r="G20" i="61"/>
  <c r="I20" i="61"/>
  <c r="K20" i="61"/>
  <c r="M20" i="61"/>
  <c r="O20" i="61"/>
  <c r="Q20" i="61"/>
  <c r="G21" i="61"/>
  <c r="I21" i="61"/>
  <c r="K21" i="61"/>
  <c r="M21" i="61"/>
  <c r="O21" i="61"/>
  <c r="Q21" i="61"/>
  <c r="G22" i="61"/>
  <c r="I22" i="61"/>
  <c r="K22" i="61"/>
  <c r="M22" i="61"/>
  <c r="O22" i="61"/>
  <c r="Q22" i="61"/>
  <c r="G23" i="61"/>
  <c r="I23" i="61"/>
  <c r="K23" i="61"/>
  <c r="M23" i="61"/>
  <c r="O23" i="61"/>
  <c r="Q23" i="61"/>
  <c r="G24" i="61"/>
  <c r="I24" i="61"/>
  <c r="K24" i="61"/>
  <c r="M24" i="61"/>
  <c r="O24" i="61"/>
  <c r="Q24" i="61"/>
  <c r="G25" i="61"/>
  <c r="I25" i="61"/>
  <c r="K25" i="61"/>
  <c r="M25" i="61"/>
  <c r="O25" i="61"/>
  <c r="Q25" i="61"/>
  <c r="G26" i="61"/>
  <c r="I26" i="61"/>
  <c r="K26" i="61"/>
  <c r="M26" i="61"/>
  <c r="O26" i="61"/>
  <c r="Q26" i="61"/>
  <c r="G27" i="61"/>
  <c r="I27" i="61"/>
  <c r="K27" i="61"/>
  <c r="M27" i="61"/>
  <c r="O27" i="61"/>
  <c r="Q27" i="61"/>
  <c r="G28" i="61"/>
  <c r="I28" i="61"/>
  <c r="K28" i="61"/>
  <c r="M28" i="61"/>
  <c r="O28" i="61"/>
  <c r="Q28" i="61"/>
  <c r="G29" i="61"/>
  <c r="I29" i="61"/>
  <c r="K29" i="61"/>
  <c r="M29" i="61"/>
  <c r="O29" i="61"/>
  <c r="Q29" i="61"/>
  <c r="G30" i="61"/>
  <c r="I30" i="61"/>
  <c r="K30" i="61"/>
  <c r="M30" i="61"/>
  <c r="O30" i="61"/>
  <c r="Q30" i="61"/>
  <c r="G31" i="61"/>
  <c r="I31" i="61"/>
  <c r="K31" i="61"/>
  <c r="M31" i="61"/>
  <c r="O31" i="61"/>
  <c r="Q31" i="61"/>
  <c r="G32" i="61"/>
  <c r="I32" i="61"/>
  <c r="K32" i="61"/>
  <c r="M32" i="61"/>
  <c r="O32" i="61"/>
  <c r="Q32" i="61"/>
  <c r="G33" i="61"/>
  <c r="I33" i="61"/>
  <c r="K33" i="61"/>
  <c r="M33" i="61"/>
  <c r="O33" i="61"/>
  <c r="Q33" i="61"/>
  <c r="G34" i="61"/>
  <c r="I34" i="61"/>
  <c r="K34" i="61"/>
  <c r="M34" i="61"/>
  <c r="O34" i="61"/>
  <c r="Q34" i="61"/>
  <c r="G35" i="61"/>
  <c r="I35" i="61"/>
  <c r="K35" i="61"/>
  <c r="M35" i="61"/>
  <c r="O35" i="61"/>
  <c r="Q35" i="61"/>
  <c r="G36" i="61"/>
  <c r="I36" i="61"/>
  <c r="K36" i="61"/>
  <c r="M36" i="61"/>
  <c r="O36" i="61"/>
  <c r="Q36" i="61"/>
  <c r="G37" i="61"/>
  <c r="I37" i="61"/>
  <c r="K37" i="61"/>
  <c r="M37" i="61"/>
  <c r="O37" i="61"/>
  <c r="Q37" i="61"/>
  <c r="G38" i="61"/>
  <c r="I38" i="61"/>
  <c r="K38" i="61"/>
  <c r="M38" i="61"/>
  <c r="O38" i="61"/>
  <c r="Q38" i="61"/>
  <c r="G39" i="61"/>
  <c r="I39" i="61"/>
  <c r="K39" i="61"/>
  <c r="M39" i="61"/>
  <c r="O39" i="61"/>
  <c r="Q39" i="61"/>
  <c r="D37" i="69"/>
  <c r="C37" i="69"/>
  <c r="B37" i="69"/>
  <c r="A37" i="69"/>
  <c r="E39" i="62"/>
  <c r="D36" i="69" s="1"/>
  <c r="C39" i="62"/>
  <c r="C36" i="69" s="1"/>
  <c r="B39" i="62"/>
  <c r="B36" i="69" s="1"/>
  <c r="A39" i="62"/>
  <c r="A36" i="69" s="1"/>
  <c r="E38" i="62"/>
  <c r="D35" i="69" s="1"/>
  <c r="C38" i="62"/>
  <c r="C35" i="69" s="1"/>
  <c r="B38" i="62"/>
  <c r="B35" i="69" s="1"/>
  <c r="A38" i="62"/>
  <c r="A35" i="69" s="1"/>
  <c r="E37" i="62"/>
  <c r="D34" i="69" s="1"/>
  <c r="C37" i="62"/>
  <c r="C34" i="69" s="1"/>
  <c r="B37" i="62"/>
  <c r="B34" i="69" s="1"/>
  <c r="A37" i="62"/>
  <c r="A34" i="69" s="1"/>
  <c r="E36" i="62"/>
  <c r="D33" i="69" s="1"/>
  <c r="C36" i="62"/>
  <c r="C33" i="69" s="1"/>
  <c r="B36" i="62"/>
  <c r="B33" i="69" s="1"/>
  <c r="A36" i="62"/>
  <c r="A33" i="69" s="1"/>
  <c r="E35" i="62"/>
  <c r="D32" i="69" s="1"/>
  <c r="C35" i="62"/>
  <c r="C32" i="69" s="1"/>
  <c r="B35" i="62"/>
  <c r="B32" i="69" s="1"/>
  <c r="A35" i="62"/>
  <c r="A32" i="69" s="1"/>
  <c r="E34" i="62"/>
  <c r="D31" i="69" s="1"/>
  <c r="C34" i="62"/>
  <c r="C31" i="69" s="1"/>
  <c r="B34" i="62"/>
  <c r="B31" i="69" s="1"/>
  <c r="A34" i="62"/>
  <c r="A31" i="69" s="1"/>
  <c r="E33" i="62"/>
  <c r="D30" i="69" s="1"/>
  <c r="C33" i="62"/>
  <c r="C30" i="69" s="1"/>
  <c r="B33" i="62"/>
  <c r="B30" i="69" s="1"/>
  <c r="A33" i="62"/>
  <c r="A30" i="69" s="1"/>
  <c r="E32" i="62"/>
  <c r="D29" i="69" s="1"/>
  <c r="C32" i="62"/>
  <c r="C29" i="69" s="1"/>
  <c r="B32" i="62"/>
  <c r="B29" i="69" s="1"/>
  <c r="A32" i="62"/>
  <c r="A29" i="69" s="1"/>
  <c r="E31" i="62"/>
  <c r="D28" i="69" s="1"/>
  <c r="C31" i="62"/>
  <c r="C28" i="69" s="1"/>
  <c r="B31" i="62"/>
  <c r="B28" i="69" s="1"/>
  <c r="A31" i="62"/>
  <c r="A28" i="69" s="1"/>
  <c r="E30" i="62"/>
  <c r="D27" i="69" s="1"/>
  <c r="C30" i="62"/>
  <c r="C27" i="69" s="1"/>
  <c r="B30" i="62"/>
  <c r="B27" i="69" s="1"/>
  <c r="A30" i="62"/>
  <c r="A27" i="69" s="1"/>
  <c r="E29" i="62"/>
  <c r="D26" i="69" s="1"/>
  <c r="C29" i="62"/>
  <c r="C26" i="69" s="1"/>
  <c r="B29" i="62"/>
  <c r="B26" i="69" s="1"/>
  <c r="A29" i="62"/>
  <c r="A26" i="69" s="1"/>
  <c r="E28" i="62"/>
  <c r="D25" i="69" s="1"/>
  <c r="C28" i="62"/>
  <c r="C25" i="69" s="1"/>
  <c r="B28" i="62"/>
  <c r="B25" i="69" s="1"/>
  <c r="A28" i="62"/>
  <c r="A25" i="69" s="1"/>
  <c r="E27" i="62"/>
  <c r="D24" i="69" s="1"/>
  <c r="C27" i="62"/>
  <c r="C24" i="69" s="1"/>
  <c r="B27" i="62"/>
  <c r="B24" i="69" s="1"/>
  <c r="A27" i="62"/>
  <c r="A24" i="69" s="1"/>
  <c r="E26" i="62"/>
  <c r="D23" i="69" s="1"/>
  <c r="C26" i="62"/>
  <c r="C23" i="69" s="1"/>
  <c r="B26" i="62"/>
  <c r="B23" i="69" s="1"/>
  <c r="A26" i="62"/>
  <c r="A23" i="69" s="1"/>
  <c r="E25" i="62"/>
  <c r="D22" i="69" s="1"/>
  <c r="C25" i="62"/>
  <c r="C22" i="69" s="1"/>
  <c r="B25" i="62"/>
  <c r="B22" i="69" s="1"/>
  <c r="A25" i="62"/>
  <c r="A22" i="69" s="1"/>
  <c r="E24" i="62"/>
  <c r="D21" i="69" s="1"/>
  <c r="C24" i="62"/>
  <c r="C21" i="69" s="1"/>
  <c r="B24" i="62"/>
  <c r="B21" i="69" s="1"/>
  <c r="A24" i="62"/>
  <c r="A21" i="69" s="1"/>
  <c r="E23" i="62"/>
  <c r="D20" i="69" s="1"/>
  <c r="C23" i="62"/>
  <c r="C20" i="69" s="1"/>
  <c r="B23" i="62"/>
  <c r="B20" i="69" s="1"/>
  <c r="A23" i="62"/>
  <c r="A20" i="69" s="1"/>
  <c r="E22" i="62"/>
  <c r="D19" i="69" s="1"/>
  <c r="C22" i="62"/>
  <c r="C19" i="69" s="1"/>
  <c r="B22" i="62"/>
  <c r="B19" i="69" s="1"/>
  <c r="A22" i="62"/>
  <c r="A19" i="69" s="1"/>
  <c r="E21" i="62"/>
  <c r="D18" i="69" s="1"/>
  <c r="C21" i="62"/>
  <c r="C18" i="69" s="1"/>
  <c r="B21" i="62"/>
  <c r="B18" i="69" s="1"/>
  <c r="A21" i="62"/>
  <c r="A18" i="69" s="1"/>
  <c r="E20" i="62"/>
  <c r="D17" i="69" s="1"/>
  <c r="C20" i="62"/>
  <c r="C17" i="69" s="1"/>
  <c r="B20" i="62"/>
  <c r="B17" i="69" s="1"/>
  <c r="A20" i="62"/>
  <c r="A17" i="69" s="1"/>
  <c r="E19" i="62"/>
  <c r="D16" i="69" s="1"/>
  <c r="C19" i="62"/>
  <c r="C16" i="69" s="1"/>
  <c r="B19" i="62"/>
  <c r="B16" i="69" s="1"/>
  <c r="A19" i="62"/>
  <c r="A16" i="69" s="1"/>
  <c r="E18" i="62"/>
  <c r="D15" i="69" s="1"/>
  <c r="C18" i="62"/>
  <c r="C15" i="69" s="1"/>
  <c r="B18" i="62"/>
  <c r="B15" i="69" s="1"/>
  <c r="A18" i="62"/>
  <c r="A15" i="69" s="1"/>
  <c r="E17" i="62"/>
  <c r="D14" i="69" s="1"/>
  <c r="C17" i="62"/>
  <c r="C14" i="69" s="1"/>
  <c r="B17" i="62"/>
  <c r="B14" i="69" s="1"/>
  <c r="A17" i="62"/>
  <c r="A14" i="69" s="1"/>
  <c r="E16" i="62"/>
  <c r="D13" i="69" s="1"/>
  <c r="C16" i="62"/>
  <c r="C13" i="69" s="1"/>
  <c r="B16" i="62"/>
  <c r="B13" i="69" s="1"/>
  <c r="A16" i="62"/>
  <c r="A13" i="69" s="1"/>
  <c r="E15" i="62"/>
  <c r="D12" i="69" s="1"/>
  <c r="C15" i="62"/>
  <c r="C12" i="69" s="1"/>
  <c r="B15" i="62"/>
  <c r="B12" i="69" s="1"/>
  <c r="A15" i="62"/>
  <c r="A12" i="69" s="1"/>
  <c r="E40" i="61"/>
  <c r="D40" i="61"/>
  <c r="C40" i="61"/>
  <c r="B40" i="61"/>
  <c r="A40" i="61"/>
  <c r="T38" i="61" l="1"/>
  <c r="T36" i="61"/>
  <c r="T34" i="61"/>
  <c r="T32" i="61"/>
  <c r="T30" i="61"/>
  <c r="T28" i="61"/>
  <c r="T26" i="61"/>
  <c r="T24" i="61"/>
  <c r="T22" i="61"/>
  <c r="T20" i="61"/>
  <c r="T18" i="61"/>
  <c r="T39" i="61"/>
  <c r="T37" i="61"/>
  <c r="T35" i="61"/>
  <c r="T33" i="61"/>
  <c r="T31" i="61"/>
  <c r="T29" i="61"/>
  <c r="T27" i="61"/>
  <c r="T25" i="61"/>
  <c r="T23" i="61"/>
  <c r="T21" i="61"/>
  <c r="T19" i="61"/>
  <c r="T17" i="61"/>
  <c r="C8" i="69" l="1"/>
  <c r="C7" i="69"/>
  <c r="D12" i="66"/>
  <c r="C12" i="66"/>
  <c r="B12" i="66"/>
  <c r="B10" i="66"/>
  <c r="I9" i="66"/>
  <c r="C9" i="66"/>
  <c r="C8" i="66"/>
  <c r="C7" i="66"/>
  <c r="AK64" i="68"/>
  <c r="AG64" i="68"/>
  <c r="AE64" i="68"/>
  <c r="AC64" i="68"/>
  <c r="AA64" i="68"/>
  <c r="Y64" i="68"/>
  <c r="W64" i="68"/>
  <c r="AH64" i="68" s="1"/>
  <c r="AI64" i="68" s="1"/>
  <c r="AL64" i="68" s="1"/>
  <c r="U64" i="68"/>
  <c r="AK63" i="68"/>
  <c r="AG63" i="68"/>
  <c r="AE63" i="68"/>
  <c r="AC63" i="68"/>
  <c r="AA63" i="68"/>
  <c r="Y63" i="68"/>
  <c r="W63" i="68"/>
  <c r="AH63" i="68" s="1"/>
  <c r="AI63" i="68" s="1"/>
  <c r="AL63" i="68" s="1"/>
  <c r="U63" i="68"/>
  <c r="AK62" i="68"/>
  <c r="AG62" i="68"/>
  <c r="AE62" i="68"/>
  <c r="AC62" i="68"/>
  <c r="AA62" i="68"/>
  <c r="Y62" i="68"/>
  <c r="W62" i="68"/>
  <c r="AH62" i="68" s="1"/>
  <c r="AI62" i="68" s="1"/>
  <c r="AL62" i="68" s="1"/>
  <c r="U62" i="68"/>
  <c r="AZ61" i="68"/>
  <c r="AY61" i="68"/>
  <c r="AK61" i="68"/>
  <c r="AI61" i="68"/>
  <c r="AL61" i="68" s="1"/>
  <c r="AG61" i="68"/>
  <c r="AE61" i="68"/>
  <c r="AC61" i="68"/>
  <c r="AA61" i="68"/>
  <c r="Y61" i="68"/>
  <c r="W61" i="68"/>
  <c r="U61" i="68"/>
  <c r="AH61" i="68" s="1"/>
  <c r="P61" i="68"/>
  <c r="Q61" i="68" s="1"/>
  <c r="M61" i="68"/>
  <c r="AO60" i="68"/>
  <c r="AK60" i="68"/>
  <c r="AG60" i="68"/>
  <c r="AE60" i="68"/>
  <c r="AC60" i="68"/>
  <c r="AA60" i="68"/>
  <c r="Y60" i="68"/>
  <c r="W60" i="68"/>
  <c r="AH60" i="68" s="1"/>
  <c r="AI60" i="68" s="1"/>
  <c r="AL60" i="68" s="1"/>
  <c r="AM60" i="68" s="1"/>
  <c r="AN60" i="68" s="1"/>
  <c r="U60" i="68"/>
  <c r="AK59" i="68"/>
  <c r="AG59" i="68"/>
  <c r="AE59" i="68"/>
  <c r="AC59" i="68"/>
  <c r="AA59" i="68"/>
  <c r="Y59" i="68"/>
  <c r="W59" i="68"/>
  <c r="AH59" i="68" s="1"/>
  <c r="AI59" i="68" s="1"/>
  <c r="AL59" i="68" s="1"/>
  <c r="U59" i="68"/>
  <c r="AK58" i="68"/>
  <c r="AG58" i="68"/>
  <c r="AE58" i="68"/>
  <c r="AC58" i="68"/>
  <c r="AA58" i="68"/>
  <c r="Y58" i="68"/>
  <c r="W58" i="68"/>
  <c r="AH58" i="68" s="1"/>
  <c r="AI58" i="68" s="1"/>
  <c r="AL58" i="68" s="1"/>
  <c r="AM58" i="68" s="1"/>
  <c r="AN58" i="68" s="1"/>
  <c r="U58" i="68"/>
  <c r="AZ57" i="68"/>
  <c r="AY57" i="68"/>
  <c r="AK57" i="68"/>
  <c r="AG57" i="68"/>
  <c r="AE57" i="68"/>
  <c r="AC57" i="68"/>
  <c r="AA57" i="68"/>
  <c r="Y57" i="68"/>
  <c r="W57" i="68"/>
  <c r="U57" i="68"/>
  <c r="AH57" i="68" s="1"/>
  <c r="AI57" i="68" s="1"/>
  <c r="AL57" i="68" s="1"/>
  <c r="P57" i="68"/>
  <c r="Q57" i="68" s="1"/>
  <c r="M57" i="68"/>
  <c r="AK56" i="68"/>
  <c r="AG56" i="68"/>
  <c r="AE56" i="68"/>
  <c r="AC56" i="68"/>
  <c r="AA56" i="68"/>
  <c r="Y56" i="68"/>
  <c r="W56" i="68"/>
  <c r="AH56" i="68" s="1"/>
  <c r="AI56" i="68" s="1"/>
  <c r="AL56" i="68" s="1"/>
  <c r="U56" i="68"/>
  <c r="AO55" i="68"/>
  <c r="AK55" i="68"/>
  <c r="AG55" i="68"/>
  <c r="AE55" i="68"/>
  <c r="AC55" i="68"/>
  <c r="AA55" i="68"/>
  <c r="Y55" i="68"/>
  <c r="W55" i="68"/>
  <c r="AH55" i="68" s="1"/>
  <c r="AI55" i="68" s="1"/>
  <c r="AL55" i="68" s="1"/>
  <c r="AM55" i="68" s="1"/>
  <c r="AN55" i="68" s="1"/>
  <c r="U55" i="68"/>
  <c r="AK54" i="68"/>
  <c r="AG54" i="68"/>
  <c r="AE54" i="68"/>
  <c r="AC54" i="68"/>
  <c r="AA54" i="68"/>
  <c r="Y54" i="68"/>
  <c r="W54" i="68"/>
  <c r="AH54" i="68" s="1"/>
  <c r="AI54" i="68" s="1"/>
  <c r="AL54" i="68" s="1"/>
  <c r="U54" i="68"/>
  <c r="AZ53" i="68"/>
  <c r="AY53" i="68"/>
  <c r="AK53" i="68"/>
  <c r="AI53" i="68"/>
  <c r="AL53" i="68" s="1"/>
  <c r="AG53" i="68"/>
  <c r="AE53" i="68"/>
  <c r="AC53" i="68"/>
  <c r="AA53" i="68"/>
  <c r="Y53" i="68"/>
  <c r="W53" i="68"/>
  <c r="U53" i="68"/>
  <c r="AH53" i="68" s="1"/>
  <c r="P53" i="68"/>
  <c r="Q53" i="68" s="1"/>
  <c r="M53" i="68"/>
  <c r="AO52" i="68"/>
  <c r="AK52" i="68"/>
  <c r="AG52" i="68"/>
  <c r="AE52" i="68"/>
  <c r="AC52" i="68"/>
  <c r="AA52" i="68"/>
  <c r="Y52" i="68"/>
  <c r="W52" i="68"/>
  <c r="AH52" i="68" s="1"/>
  <c r="AI52" i="68" s="1"/>
  <c r="AL52" i="68" s="1"/>
  <c r="AM52" i="68" s="1"/>
  <c r="AN52" i="68" s="1"/>
  <c r="U52" i="68"/>
  <c r="AK51" i="68"/>
  <c r="AG51" i="68"/>
  <c r="AE51" i="68"/>
  <c r="AC51" i="68"/>
  <c r="AA51" i="68"/>
  <c r="Y51" i="68"/>
  <c r="W51" i="68"/>
  <c r="AH51" i="68" s="1"/>
  <c r="AI51" i="68" s="1"/>
  <c r="AL51" i="68" s="1"/>
  <c r="U51" i="68"/>
  <c r="AK50" i="68"/>
  <c r="AG50" i="68"/>
  <c r="AE50" i="68"/>
  <c r="AC50" i="68"/>
  <c r="AA50" i="68"/>
  <c r="Y50" i="68"/>
  <c r="W50" i="68"/>
  <c r="AH50" i="68" s="1"/>
  <c r="AI50" i="68" s="1"/>
  <c r="AL50" i="68" s="1"/>
  <c r="AM50" i="68" s="1"/>
  <c r="AN50" i="68" s="1"/>
  <c r="U50" i="68"/>
  <c r="AZ49" i="68"/>
  <c r="AY49" i="68"/>
  <c r="AK49" i="68"/>
  <c r="AG49" i="68"/>
  <c r="AE49" i="68"/>
  <c r="AC49" i="68"/>
  <c r="AA49" i="68"/>
  <c r="Y49" i="68"/>
  <c r="W49" i="68"/>
  <c r="U49" i="68"/>
  <c r="AH49" i="68" s="1"/>
  <c r="AI49" i="68" s="1"/>
  <c r="AL49" i="68" s="1"/>
  <c r="P49" i="68"/>
  <c r="Q49" i="68" s="1"/>
  <c r="M49" i="68"/>
  <c r="AK48" i="68"/>
  <c r="AG48" i="68"/>
  <c r="AE48" i="68"/>
  <c r="AC48" i="68"/>
  <c r="AA48" i="68"/>
  <c r="Y48" i="68"/>
  <c r="W48" i="68"/>
  <c r="AH48" i="68" s="1"/>
  <c r="AI48" i="68" s="1"/>
  <c r="AL48" i="68" s="1"/>
  <c r="U48" i="68"/>
  <c r="AO47" i="68"/>
  <c r="AK47" i="68"/>
  <c r="AG47" i="68"/>
  <c r="AE47" i="68"/>
  <c r="AC47" i="68"/>
  <c r="AA47" i="68"/>
  <c r="Y47" i="68"/>
  <c r="W47" i="68"/>
  <c r="AH47" i="68" s="1"/>
  <c r="AI47" i="68" s="1"/>
  <c r="AL47" i="68" s="1"/>
  <c r="AM47" i="68" s="1"/>
  <c r="AN47" i="68" s="1"/>
  <c r="U47" i="68"/>
  <c r="AK46" i="68"/>
  <c r="AG46" i="68"/>
  <c r="AE46" i="68"/>
  <c r="AC46" i="68"/>
  <c r="AA46" i="68"/>
  <c r="Y46" i="68"/>
  <c r="W46" i="68"/>
  <c r="AH46" i="68" s="1"/>
  <c r="AI46" i="68" s="1"/>
  <c r="AL46" i="68" s="1"/>
  <c r="U46" i="68"/>
  <c r="AZ45" i="68"/>
  <c r="AY45" i="68"/>
  <c r="AK45" i="68"/>
  <c r="AI45" i="68"/>
  <c r="AL45" i="68" s="1"/>
  <c r="AG45" i="68"/>
  <c r="AE45" i="68"/>
  <c r="AC45" i="68"/>
  <c r="AA45" i="68"/>
  <c r="Y45" i="68"/>
  <c r="W45" i="68"/>
  <c r="U45" i="68"/>
  <c r="AH45" i="68" s="1"/>
  <c r="P45" i="68"/>
  <c r="Q45" i="68" s="1"/>
  <c r="M45" i="68"/>
  <c r="AO44" i="68"/>
  <c r="AK44" i="68"/>
  <c r="AG44" i="68"/>
  <c r="AE44" i="68"/>
  <c r="AC44" i="68"/>
  <c r="AA44" i="68"/>
  <c r="Y44" i="68"/>
  <c r="W44" i="68"/>
  <c r="AH44" i="68" s="1"/>
  <c r="AI44" i="68" s="1"/>
  <c r="AL44" i="68" s="1"/>
  <c r="AM44" i="68" s="1"/>
  <c r="AN44" i="68" s="1"/>
  <c r="U44" i="68"/>
  <c r="AK43" i="68"/>
  <c r="AG43" i="68"/>
  <c r="AE43" i="68"/>
  <c r="AC43" i="68"/>
  <c r="AA43" i="68"/>
  <c r="Y43" i="68"/>
  <c r="W43" i="68"/>
  <c r="AH43" i="68" s="1"/>
  <c r="AI43" i="68" s="1"/>
  <c r="AL43" i="68" s="1"/>
  <c r="U43" i="68"/>
  <c r="AK42" i="68"/>
  <c r="AG42" i="68"/>
  <c r="AE42" i="68"/>
  <c r="AC42" i="68"/>
  <c r="AA42" i="68"/>
  <c r="Y42" i="68"/>
  <c r="W42" i="68"/>
  <c r="AH42" i="68" s="1"/>
  <c r="AI42" i="68" s="1"/>
  <c r="AL42" i="68" s="1"/>
  <c r="AM42" i="68" s="1"/>
  <c r="AN42" i="68" s="1"/>
  <c r="U42" i="68"/>
  <c r="AZ41" i="68"/>
  <c r="AY41" i="68"/>
  <c r="AK41" i="68"/>
  <c r="AG41" i="68"/>
  <c r="AE41" i="68"/>
  <c r="AC41" i="68"/>
  <c r="AA41" i="68"/>
  <c r="Y41" i="68"/>
  <c r="W41" i="68"/>
  <c r="U41" i="68"/>
  <c r="AH41" i="68" s="1"/>
  <c r="AI41" i="68" s="1"/>
  <c r="AL41" i="68" s="1"/>
  <c r="P41" i="68"/>
  <c r="Q41" i="68" s="1"/>
  <c r="M41" i="68"/>
  <c r="AK40" i="68"/>
  <c r="AG40" i="68"/>
  <c r="AE40" i="68"/>
  <c r="AC40" i="68"/>
  <c r="AA40" i="68"/>
  <c r="Y40" i="68"/>
  <c r="W40" i="68"/>
  <c r="AH40" i="68" s="1"/>
  <c r="AI40" i="68" s="1"/>
  <c r="AL40" i="68" s="1"/>
  <c r="U40" i="68"/>
  <c r="AK39" i="68"/>
  <c r="AG39" i="68"/>
  <c r="AE39" i="68"/>
  <c r="AC39" i="68"/>
  <c r="AA39" i="68"/>
  <c r="Y39" i="68"/>
  <c r="W39" i="68"/>
  <c r="AH39" i="68" s="1"/>
  <c r="AI39" i="68" s="1"/>
  <c r="AL39" i="68" s="1"/>
  <c r="U39" i="68"/>
  <c r="AK38" i="68"/>
  <c r="AG38" i="68"/>
  <c r="AE38" i="68"/>
  <c r="AC38" i="68"/>
  <c r="AA38" i="68"/>
  <c r="Y38" i="68"/>
  <c r="W38" i="68"/>
  <c r="AH38" i="68" s="1"/>
  <c r="AI38" i="68" s="1"/>
  <c r="AL38" i="68" s="1"/>
  <c r="U38" i="68"/>
  <c r="AZ37" i="68"/>
  <c r="AY37" i="68"/>
  <c r="AK37" i="68"/>
  <c r="AI37" i="68"/>
  <c r="AL37" i="68" s="1"/>
  <c r="AG37" i="68"/>
  <c r="AE37" i="68"/>
  <c r="AC37" i="68"/>
  <c r="AA37" i="68"/>
  <c r="Y37" i="68"/>
  <c r="W37" i="68"/>
  <c r="U37" i="68"/>
  <c r="AH37" i="68" s="1"/>
  <c r="P37" i="68"/>
  <c r="Q37" i="68" s="1"/>
  <c r="M37" i="68"/>
  <c r="AK36" i="68"/>
  <c r="AG36" i="68"/>
  <c r="AE36" i="68"/>
  <c r="AC36" i="68"/>
  <c r="AA36" i="68"/>
  <c r="Y36" i="68"/>
  <c r="W36" i="68"/>
  <c r="AH36" i="68" s="1"/>
  <c r="AI36" i="68" s="1"/>
  <c r="AL36" i="68" s="1"/>
  <c r="U36" i="68"/>
  <c r="AK35" i="68"/>
  <c r="AG35" i="68"/>
  <c r="AE35" i="68"/>
  <c r="AC35" i="68"/>
  <c r="AA35" i="68"/>
  <c r="Y35" i="68"/>
  <c r="W35" i="68"/>
  <c r="AH35" i="68" s="1"/>
  <c r="AI35" i="68" s="1"/>
  <c r="AL35" i="68" s="1"/>
  <c r="U35" i="68"/>
  <c r="AK34" i="68"/>
  <c r="AG34" i="68"/>
  <c r="AE34" i="68"/>
  <c r="AC34" i="68"/>
  <c r="AA34" i="68"/>
  <c r="Y34" i="68"/>
  <c r="W34" i="68"/>
  <c r="AH34" i="68" s="1"/>
  <c r="AI34" i="68" s="1"/>
  <c r="AL34" i="68" s="1"/>
  <c r="U34" i="68"/>
  <c r="AZ33" i="68"/>
  <c r="AY33" i="68"/>
  <c r="AK33" i="68"/>
  <c r="AG33" i="68"/>
  <c r="AE33" i="68"/>
  <c r="AC33" i="68"/>
  <c r="AA33" i="68"/>
  <c r="Y33" i="68"/>
  <c r="W33" i="68"/>
  <c r="U33" i="68"/>
  <c r="AH33" i="68" s="1"/>
  <c r="AI33" i="68" s="1"/>
  <c r="AL33" i="68" s="1"/>
  <c r="P33" i="68"/>
  <c r="Q33" i="68" s="1"/>
  <c r="M33" i="68"/>
  <c r="AK32" i="68"/>
  <c r="AG32" i="68"/>
  <c r="AE32" i="68"/>
  <c r="AC32" i="68"/>
  <c r="AA32" i="68"/>
  <c r="Y32" i="68"/>
  <c r="W32" i="68"/>
  <c r="AH32" i="68" s="1"/>
  <c r="AI32" i="68" s="1"/>
  <c r="AL32" i="68" s="1"/>
  <c r="U32" i="68"/>
  <c r="AK31" i="68"/>
  <c r="AG31" i="68"/>
  <c r="AE31" i="68"/>
  <c r="AC31" i="68"/>
  <c r="AA31" i="68"/>
  <c r="Y31" i="68"/>
  <c r="W31" i="68"/>
  <c r="AH31" i="68" s="1"/>
  <c r="AI31" i="68" s="1"/>
  <c r="AL31" i="68" s="1"/>
  <c r="U31" i="68"/>
  <c r="AK30" i="68"/>
  <c r="AG30" i="68"/>
  <c r="AE30" i="68"/>
  <c r="AC30" i="68"/>
  <c r="AA30" i="68"/>
  <c r="Y30" i="68"/>
  <c r="W30" i="68"/>
  <c r="U30" i="68"/>
  <c r="AH30" i="68" s="1"/>
  <c r="AI30" i="68" s="1"/>
  <c r="AL30" i="68" s="1"/>
  <c r="AY29" i="68"/>
  <c r="AZ29" i="68" s="1"/>
  <c r="AK29" i="68"/>
  <c r="AG29" i="68"/>
  <c r="AE29" i="68"/>
  <c r="AC29" i="68"/>
  <c r="AA29" i="68"/>
  <c r="Y29" i="68"/>
  <c r="W29" i="68"/>
  <c r="AH29" i="68" s="1"/>
  <c r="AI29" i="68" s="1"/>
  <c r="AL29" i="68" s="1"/>
  <c r="U29" i="68"/>
  <c r="Q29" i="68"/>
  <c r="P29" i="68"/>
  <c r="M29" i="68"/>
  <c r="AK28" i="68"/>
  <c r="AG28" i="68"/>
  <c r="AE28" i="68"/>
  <c r="AC28" i="68"/>
  <c r="AA28" i="68"/>
  <c r="Y28" i="68"/>
  <c r="W28" i="68"/>
  <c r="U28" i="68"/>
  <c r="AH28" i="68" s="1"/>
  <c r="AI28" i="68" s="1"/>
  <c r="AL28" i="68" s="1"/>
  <c r="AK27" i="68"/>
  <c r="AG27" i="68"/>
  <c r="AE27" i="68"/>
  <c r="AC27" i="68"/>
  <c r="AA27" i="68"/>
  <c r="Y27" i="68"/>
  <c r="W27" i="68"/>
  <c r="U27" i="68"/>
  <c r="AH27" i="68" s="1"/>
  <c r="AI27" i="68" s="1"/>
  <c r="AL27" i="68" s="1"/>
  <c r="AK26" i="68"/>
  <c r="AG26" i="68"/>
  <c r="AE26" i="68"/>
  <c r="AC26" i="68"/>
  <c r="AA26" i="68"/>
  <c r="Y26" i="68"/>
  <c r="W26" i="68"/>
  <c r="U26" i="68"/>
  <c r="AH26" i="68" s="1"/>
  <c r="AI26" i="68" s="1"/>
  <c r="AL26" i="68" s="1"/>
  <c r="AY25" i="68"/>
  <c r="AZ25" i="68" s="1"/>
  <c r="AK25" i="68"/>
  <c r="AG25" i="68"/>
  <c r="AE25" i="68"/>
  <c r="AC25" i="68"/>
  <c r="AA25" i="68"/>
  <c r="Y25" i="68"/>
  <c r="W25" i="68"/>
  <c r="AH25" i="68" s="1"/>
  <c r="AI25" i="68" s="1"/>
  <c r="AL25" i="68" s="1"/>
  <c r="U25" i="68"/>
  <c r="Q25" i="68"/>
  <c r="P25" i="68"/>
  <c r="M25" i="68"/>
  <c r="AK24" i="68"/>
  <c r="AG24" i="68"/>
  <c r="AE24" i="68"/>
  <c r="AC24" i="68"/>
  <c r="AA24" i="68"/>
  <c r="Y24" i="68"/>
  <c r="W24" i="68"/>
  <c r="U24" i="68"/>
  <c r="AH24" i="68" s="1"/>
  <c r="AI24" i="68" s="1"/>
  <c r="AL24" i="68" s="1"/>
  <c r="AK23" i="68"/>
  <c r="AG23" i="68"/>
  <c r="AE23" i="68"/>
  <c r="AC23" i="68"/>
  <c r="AA23" i="68"/>
  <c r="Y23" i="68"/>
  <c r="W23" i="68"/>
  <c r="U23" i="68"/>
  <c r="AH23" i="68" s="1"/>
  <c r="AI23" i="68" s="1"/>
  <c r="AL23" i="68" s="1"/>
  <c r="AY22" i="68"/>
  <c r="AZ22" i="68" s="1"/>
  <c r="AK22" i="68"/>
  <c r="AG22" i="68"/>
  <c r="AE22" i="68"/>
  <c r="AC22" i="68"/>
  <c r="AA22" i="68"/>
  <c r="Y22" i="68"/>
  <c r="W22" i="68"/>
  <c r="U22" i="68"/>
  <c r="AH22" i="68" s="1"/>
  <c r="AI22" i="68" s="1"/>
  <c r="AL22" i="68" s="1"/>
  <c r="P22" i="68"/>
  <c r="Q22" i="68" s="1"/>
  <c r="M22" i="68"/>
  <c r="AY21" i="68"/>
  <c r="AZ21" i="68" s="1"/>
  <c r="AK21" i="68"/>
  <c r="AG21" i="68"/>
  <c r="AE21" i="68"/>
  <c r="AC21" i="68"/>
  <c r="AA21" i="68"/>
  <c r="Y21" i="68"/>
  <c r="W21" i="68"/>
  <c r="AH21" i="68" s="1"/>
  <c r="AI21" i="68" s="1"/>
  <c r="AL21" i="68" s="1"/>
  <c r="U21" i="68"/>
  <c r="Q21" i="68"/>
  <c r="P21" i="68"/>
  <c r="M21" i="68"/>
  <c r="AK20" i="68"/>
  <c r="AG20" i="68"/>
  <c r="AE20" i="68"/>
  <c r="AC20" i="68"/>
  <c r="AA20" i="68"/>
  <c r="Y20" i="68"/>
  <c r="W20" i="68"/>
  <c r="U20" i="68"/>
  <c r="AH20" i="68" s="1"/>
  <c r="AI20" i="68" s="1"/>
  <c r="AL20" i="68" s="1"/>
  <c r="AK19" i="68"/>
  <c r="AG19" i="68"/>
  <c r="AE19" i="68"/>
  <c r="AC19" i="68"/>
  <c r="AA19" i="68"/>
  <c r="Y19" i="68"/>
  <c r="W19" i="68"/>
  <c r="U19" i="68"/>
  <c r="AH19" i="68" s="1"/>
  <c r="AI19" i="68" s="1"/>
  <c r="AL19" i="68" s="1"/>
  <c r="AY18" i="68"/>
  <c r="AZ18" i="68" s="1"/>
  <c r="AK18" i="68"/>
  <c r="AG18" i="68"/>
  <c r="AE18" i="68"/>
  <c r="AC18" i="68"/>
  <c r="AA18" i="68"/>
  <c r="Y18" i="68"/>
  <c r="W18" i="68"/>
  <c r="AH18" i="68" s="1"/>
  <c r="AI18" i="68" s="1"/>
  <c r="AL18" i="68" s="1"/>
  <c r="U18" i="68"/>
  <c r="Q18" i="68"/>
  <c r="P18" i="68"/>
  <c r="M18" i="68"/>
  <c r="AK17" i="68"/>
  <c r="AG17" i="68"/>
  <c r="AE17" i="68"/>
  <c r="AC17" i="68"/>
  <c r="AA17" i="68"/>
  <c r="Y17" i="68"/>
  <c r="W17" i="68"/>
  <c r="U17" i="68"/>
  <c r="AH17" i="68" s="1"/>
  <c r="AI17" i="68" s="1"/>
  <c r="AL17" i="68" s="1"/>
  <c r="AK16" i="68"/>
  <c r="AG16" i="68"/>
  <c r="AE16" i="68"/>
  <c r="AC16" i="68"/>
  <c r="AA16" i="68"/>
  <c r="Y16" i="68"/>
  <c r="W16" i="68"/>
  <c r="U16" i="68"/>
  <c r="AH16" i="68" s="1"/>
  <c r="AI16" i="68" s="1"/>
  <c r="AL16" i="68" s="1"/>
  <c r="AK15" i="68"/>
  <c r="AG15" i="68"/>
  <c r="AE15" i="68"/>
  <c r="AC15" i="68"/>
  <c r="AA15" i="68"/>
  <c r="Y15" i="68"/>
  <c r="W15" i="68"/>
  <c r="U15" i="68"/>
  <c r="AH15" i="68" s="1"/>
  <c r="AI15" i="68" s="1"/>
  <c r="AL15" i="68" s="1"/>
  <c r="AG14" i="68"/>
  <c r="AE14" i="68"/>
  <c r="AC14" i="68"/>
  <c r="AA14" i="68"/>
  <c r="Y14" i="68"/>
  <c r="W14" i="68"/>
  <c r="U14" i="68"/>
  <c r="AZ13" i="68"/>
  <c r="AY13" i="68"/>
  <c r="AK13" i="68"/>
  <c r="AG13" i="68"/>
  <c r="AE13" i="68"/>
  <c r="AC13" i="68"/>
  <c r="AA13" i="68"/>
  <c r="Y13" i="68"/>
  <c r="W13" i="68"/>
  <c r="U13" i="68"/>
  <c r="AH13" i="68" s="1"/>
  <c r="AI13" i="68" s="1"/>
  <c r="AL13" i="68" s="1"/>
  <c r="P13" i="68"/>
  <c r="Q13" i="68" s="1"/>
  <c r="M13" i="68"/>
  <c r="AL12" i="68"/>
  <c r="AG12" i="68"/>
  <c r="AE12" i="68"/>
  <c r="AC12" i="68"/>
  <c r="AA12" i="68"/>
  <c r="Y12" i="68"/>
  <c r="W12" i="68"/>
  <c r="U12" i="68"/>
  <c r="AH12" i="68" s="1"/>
  <c r="AY11" i="68"/>
  <c r="AZ11" i="68" s="1"/>
  <c r="AK11" i="68"/>
  <c r="AG11" i="68"/>
  <c r="AE11" i="68"/>
  <c r="AC11" i="68"/>
  <c r="AA11" i="68"/>
  <c r="Y11" i="68"/>
  <c r="W11" i="68"/>
  <c r="AH11" i="68" s="1"/>
  <c r="AI11" i="68" s="1"/>
  <c r="AL11" i="68" s="1"/>
  <c r="U11" i="68"/>
  <c r="Q11" i="68"/>
  <c r="P11" i="68"/>
  <c r="M11" i="68"/>
  <c r="AR3" i="68"/>
  <c r="T3" i="68"/>
  <c r="AR2" i="68"/>
  <c r="T2" i="68"/>
  <c r="B10" i="69"/>
  <c r="B12" i="62"/>
  <c r="S16" i="61"/>
  <c r="T16" i="61" s="1"/>
  <c r="S15" i="61"/>
  <c r="Q15" i="61"/>
  <c r="O15" i="61"/>
  <c r="M15" i="61"/>
  <c r="K15" i="61"/>
  <c r="I15" i="61"/>
  <c r="G15" i="61"/>
  <c r="B13" i="61"/>
  <c r="S23" i="55"/>
  <c r="R23" i="55"/>
  <c r="T23" i="55" s="1"/>
  <c r="P23" i="55"/>
  <c r="O23" i="55"/>
  <c r="Q23" i="55" s="1"/>
  <c r="M23" i="55"/>
  <c r="L23" i="55"/>
  <c r="N23" i="55" s="1"/>
  <c r="J23" i="55"/>
  <c r="K23" i="55" s="1"/>
  <c r="I23" i="55"/>
  <c r="H23" i="55"/>
  <c r="G23" i="55"/>
  <c r="F23" i="55"/>
  <c r="E23" i="55"/>
  <c r="T22" i="55"/>
  <c r="N22" i="55"/>
  <c r="K22" i="55"/>
  <c r="T21" i="55"/>
  <c r="N21" i="55"/>
  <c r="K21" i="55"/>
  <c r="T20" i="55"/>
  <c r="N20" i="55"/>
  <c r="K20" i="55"/>
  <c r="T19" i="55"/>
  <c r="Q19" i="55"/>
  <c r="N19" i="55"/>
  <c r="K19" i="55"/>
  <c r="T18" i="55"/>
  <c r="Q18" i="55"/>
  <c r="N18" i="55"/>
  <c r="K18" i="55"/>
  <c r="T17" i="55"/>
  <c r="Q17" i="55"/>
  <c r="N17" i="55"/>
  <c r="K17" i="55"/>
  <c r="T16" i="55"/>
  <c r="Q16" i="55"/>
  <c r="N16" i="55"/>
  <c r="K16" i="55"/>
  <c r="T15" i="55"/>
  <c r="Q15" i="55"/>
  <c r="N15" i="55"/>
  <c r="K15" i="55"/>
  <c r="T14" i="55"/>
  <c r="Q14" i="55"/>
  <c r="N14" i="55"/>
  <c r="K14" i="55"/>
  <c r="T13" i="55"/>
  <c r="Q13" i="55"/>
  <c r="N13" i="55"/>
  <c r="K13" i="55"/>
  <c r="T12" i="55"/>
  <c r="Q12" i="55"/>
  <c r="N12" i="55"/>
  <c r="K12" i="55"/>
  <c r="N11" i="55"/>
  <c r="K11" i="55"/>
  <c r="T10" i="55"/>
  <c r="N10" i="55"/>
  <c r="K10" i="55"/>
  <c r="T9" i="55"/>
  <c r="N9" i="55"/>
  <c r="K9" i="55"/>
  <c r="T8" i="55"/>
  <c r="Q8" i="55"/>
  <c r="N8" i="55"/>
  <c r="K8" i="55"/>
  <c r="Q7" i="55"/>
  <c r="N7" i="55"/>
  <c r="K7" i="55"/>
  <c r="T15" i="61" l="1"/>
  <c r="AO11" i="68"/>
  <c r="AM11" i="68"/>
  <c r="AN11" i="68" s="1"/>
  <c r="AP11" i="68" s="1"/>
  <c r="AQ11" i="68" s="1"/>
  <c r="AT11" i="68" s="1"/>
  <c r="AO13" i="68"/>
  <c r="AM13" i="68"/>
  <c r="AN13" i="68" s="1"/>
  <c r="AO23" i="68"/>
  <c r="AM23" i="68"/>
  <c r="AN23" i="68" s="1"/>
  <c r="AO24" i="68"/>
  <c r="AM24" i="68"/>
  <c r="AN24" i="68" s="1"/>
  <c r="AO25" i="68"/>
  <c r="AM25" i="68"/>
  <c r="AN25" i="68" s="1"/>
  <c r="AO26" i="68"/>
  <c r="AM26" i="68"/>
  <c r="AN26" i="68" s="1"/>
  <c r="AO27" i="68"/>
  <c r="AM27" i="68"/>
  <c r="AN27" i="68" s="1"/>
  <c r="AO28" i="68"/>
  <c r="AM28" i="68"/>
  <c r="AN28" i="68" s="1"/>
  <c r="AO29" i="68"/>
  <c r="AM29" i="68"/>
  <c r="AN29" i="68" s="1"/>
  <c r="AO30" i="68"/>
  <c r="AM30" i="68"/>
  <c r="AN30" i="68" s="1"/>
  <c r="AO33" i="68"/>
  <c r="AM33" i="68"/>
  <c r="AN33" i="68" s="1"/>
  <c r="AO38" i="68"/>
  <c r="AM38" i="68"/>
  <c r="AN38" i="68" s="1"/>
  <c r="AM39" i="68"/>
  <c r="AN39" i="68" s="1"/>
  <c r="AO39" i="68"/>
  <c r="AO40" i="68"/>
  <c r="AM40" i="68"/>
  <c r="AN40" i="68" s="1"/>
  <c r="AO43" i="68"/>
  <c r="AM43" i="68"/>
  <c r="AN43" i="68" s="1"/>
  <c r="AO46" i="68"/>
  <c r="AM46" i="68"/>
  <c r="AN46" i="68" s="1"/>
  <c r="AO53" i="68"/>
  <c r="AM53" i="68"/>
  <c r="AN53" i="68" s="1"/>
  <c r="AO56" i="68"/>
  <c r="AM56" i="68"/>
  <c r="AN56" i="68" s="1"/>
  <c r="AO59" i="68"/>
  <c r="AM59" i="68"/>
  <c r="AN59" i="68" s="1"/>
  <c r="AO15" i="68"/>
  <c r="AM15" i="68"/>
  <c r="AN15" i="68" s="1"/>
  <c r="AO16" i="68"/>
  <c r="AM16" i="68"/>
  <c r="AN16" i="68" s="1"/>
  <c r="AO17" i="68"/>
  <c r="AM17" i="68"/>
  <c r="AN17" i="68" s="1"/>
  <c r="AO18" i="68"/>
  <c r="AM18" i="68"/>
  <c r="AN18" i="68" s="1"/>
  <c r="AO19" i="68"/>
  <c r="AM19" i="68"/>
  <c r="AN19" i="68" s="1"/>
  <c r="AO20" i="68"/>
  <c r="AM20" i="68"/>
  <c r="AN20" i="68" s="1"/>
  <c r="AO21" i="68"/>
  <c r="AM21" i="68"/>
  <c r="AN21" i="68" s="1"/>
  <c r="AP21" i="68" s="1"/>
  <c r="AQ21" i="68" s="1"/>
  <c r="AT21" i="68" s="1"/>
  <c r="AO22" i="68"/>
  <c r="AM22" i="68"/>
  <c r="AN22" i="68" s="1"/>
  <c r="AP22" i="68" s="1"/>
  <c r="AQ22" i="68" s="1"/>
  <c r="AT22" i="68" s="1"/>
  <c r="AM31" i="68"/>
  <c r="AN31" i="68" s="1"/>
  <c r="AO31" i="68"/>
  <c r="AO32" i="68"/>
  <c r="AM32" i="68"/>
  <c r="AN32" i="68" s="1"/>
  <c r="AM34" i="68"/>
  <c r="AN34" i="68" s="1"/>
  <c r="AO34" i="68"/>
  <c r="AO35" i="68"/>
  <c r="AM35" i="68"/>
  <c r="AN35" i="68" s="1"/>
  <c r="AM36" i="68"/>
  <c r="AN36" i="68" s="1"/>
  <c r="AO36" i="68"/>
  <c r="AO37" i="68"/>
  <c r="AM37" i="68"/>
  <c r="AN37" i="68" s="1"/>
  <c r="AO41" i="68"/>
  <c r="AM41" i="68"/>
  <c r="AN41" i="68" s="1"/>
  <c r="AP41" i="68" s="1"/>
  <c r="AQ41" i="68" s="1"/>
  <c r="AT41" i="68" s="1"/>
  <c r="AO45" i="68"/>
  <c r="AM45" i="68"/>
  <c r="AN45" i="68" s="1"/>
  <c r="AO48" i="68"/>
  <c r="AM48" i="68"/>
  <c r="AN48" i="68" s="1"/>
  <c r="AO51" i="68"/>
  <c r="AM51" i="68"/>
  <c r="AN51" i="68" s="1"/>
  <c r="AO54" i="68"/>
  <c r="AM54" i="68"/>
  <c r="AN54" i="68" s="1"/>
  <c r="AO61" i="68"/>
  <c r="AM61" i="68"/>
  <c r="AN61" i="68" s="1"/>
  <c r="AO49" i="68"/>
  <c r="AM49" i="68"/>
  <c r="AN49" i="68" s="1"/>
  <c r="AP49" i="68" s="1"/>
  <c r="AQ49" i="68" s="1"/>
  <c r="AT49" i="68" s="1"/>
  <c r="AO50" i="68"/>
  <c r="AM62" i="68"/>
  <c r="AN62" i="68" s="1"/>
  <c r="AO62" i="68"/>
  <c r="AO63" i="68"/>
  <c r="AM63" i="68"/>
  <c r="AN63" i="68" s="1"/>
  <c r="AM64" i="68"/>
  <c r="AN64" i="68" s="1"/>
  <c r="AO64" i="68"/>
  <c r="AO42" i="68"/>
  <c r="AO57" i="68"/>
  <c r="AM57" i="68"/>
  <c r="AN57" i="68" s="1"/>
  <c r="AP57" i="68" s="1"/>
  <c r="AQ57" i="68" s="1"/>
  <c r="AT57" i="68" s="1"/>
  <c r="AO58" i="68"/>
  <c r="AP37" i="68" l="1"/>
  <c r="AQ37" i="68" s="1"/>
  <c r="AT37" i="68" s="1"/>
  <c r="AU49" i="68"/>
  <c r="AV49" i="68"/>
  <c r="AP45" i="68"/>
  <c r="AQ45" i="68" s="1"/>
  <c r="AT45" i="68" s="1"/>
  <c r="AU37" i="68"/>
  <c r="AV37" i="68"/>
  <c r="AV22" i="68"/>
  <c r="AU22" i="68"/>
  <c r="AV21" i="68"/>
  <c r="AU21" i="68"/>
  <c r="AP18" i="68"/>
  <c r="AQ18" i="68" s="1"/>
  <c r="AT18" i="68" s="1"/>
  <c r="AP53" i="68"/>
  <c r="AQ53" i="68" s="1"/>
  <c r="AT53" i="68" s="1"/>
  <c r="AP33" i="68"/>
  <c r="AQ33" i="68" s="1"/>
  <c r="AT33" i="68" s="1"/>
  <c r="AP29" i="68"/>
  <c r="AQ29" i="68" s="1"/>
  <c r="AT29" i="68" s="1"/>
  <c r="AP25" i="68"/>
  <c r="AQ25" i="68" s="1"/>
  <c r="AT25" i="68" s="1"/>
  <c r="AP13" i="68"/>
  <c r="AQ13" i="68" s="1"/>
  <c r="AT13" i="68" s="1"/>
  <c r="AV11" i="68"/>
  <c r="AU11" i="68"/>
  <c r="AU57" i="68"/>
  <c r="AV57" i="68"/>
  <c r="AP61" i="68"/>
  <c r="AQ61" i="68" s="1"/>
  <c r="AT61" i="68" s="1"/>
  <c r="AU41" i="68"/>
  <c r="AV41" i="68"/>
  <c r="AU61" i="68" l="1"/>
  <c r="AV61" i="68"/>
  <c r="AV25" i="68"/>
  <c r="AU25" i="68"/>
  <c r="AU33" i="68"/>
  <c r="AV33" i="68"/>
  <c r="AV18" i="68"/>
  <c r="AU18" i="68"/>
  <c r="AU13" i="68"/>
  <c r="AV13" i="68"/>
  <c r="AV29" i="68"/>
  <c r="AU29" i="68"/>
  <c r="AU53" i="68"/>
  <c r="AV53" i="68"/>
  <c r="AU45" i="68"/>
  <c r="AV45"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Zambrano Barrios</author>
    <author>Natalia Norato Mora</author>
  </authors>
  <commentList>
    <comment ref="C16" authorId="0" shapeId="0" xr:uid="{1F30166A-69C9-4E51-9F90-D37C6EDDA328}">
      <text>
        <r>
          <rPr>
            <sz val="9"/>
            <color indexed="81"/>
            <rFont val="Tahoma"/>
            <family val="2"/>
          </rPr>
          <t>Transcribir el riesgo que se encuentra en la ultima versión del mapa de riesgos del proceso aprobado</t>
        </r>
      </text>
    </comment>
    <comment ref="K16" authorId="1" shapeId="0" xr:uid="{09CCA44C-1D08-4AF7-9F4D-8030D0F684B4}">
      <text>
        <r>
          <rPr>
            <sz val="9"/>
            <color indexed="81"/>
            <rFont val="Tahoma"/>
            <family val="2"/>
          </rPr>
          <t>Para esto es pertinente revisar los seis pasos para el diseño del control y que se realicen de acuerdo al diseño.</t>
        </r>
      </text>
    </comment>
    <comment ref="D45" authorId="1" shapeId="0" xr:uid="{67E47EA9-9DD1-45FD-8A65-6C8901D9A85A}">
      <text>
        <r>
          <rPr>
            <sz val="9"/>
            <color indexed="81"/>
            <rFont val="Tahoma"/>
            <family val="2"/>
          </rPr>
          <t xml:space="preserve">Transcribir la zona de riesgo residual
</t>
        </r>
      </text>
    </comment>
  </commentList>
</comments>
</file>

<file path=xl/sharedStrings.xml><?xml version="1.0" encoding="utf-8"?>
<sst xmlns="http://schemas.openxmlformats.org/spreadsheetml/2006/main" count="2632" uniqueCount="769">
  <si>
    <t>No</t>
  </si>
  <si>
    <t>RESUMEN RIESGO Y CONTROL</t>
  </si>
  <si>
    <t>RIESGO</t>
  </si>
  <si>
    <t>CONTROL</t>
  </si>
  <si>
    <t>CONOCE LA POLÍTICA DE RIESGOS</t>
  </si>
  <si>
    <t>PROCESO</t>
  </si>
  <si>
    <t>No 
DE RIESGOS IDENTIFICADOS</t>
  </si>
  <si>
    <t>NIVEL EXPOSICIÓN</t>
  </si>
  <si>
    <t xml:space="preserve">No DE RIESGOS EVALUADOS - CEM </t>
  </si>
  <si>
    <t xml:space="preserve">PORCENTAJE  EVALUACIÓN </t>
  </si>
  <si>
    <t>CONTROLES  IDENTIFICADOS</t>
  </si>
  <si>
    <t>CONTROLES EVALUADOS</t>
  </si>
  <si>
    <t>PORCENTAJES  EVALUACION</t>
  </si>
  <si>
    <t>EFICACIA</t>
  </si>
  <si>
    <t>EFICIENCIA</t>
  </si>
  <si>
    <t>CUMPLE</t>
  </si>
  <si>
    <t>E</t>
  </si>
  <si>
    <t>A</t>
  </si>
  <si>
    <t>M</t>
  </si>
  <si>
    <t>B</t>
  </si>
  <si>
    <t>SI</t>
  </si>
  <si>
    <t>NO</t>
  </si>
  <si>
    <t xml:space="preserve">SIRVE </t>
  </si>
  <si>
    <t xml:space="preserve"> NO SIRVE</t>
  </si>
  <si>
    <t>Direccionamiento Estratégico e Innovación  (DESI)</t>
  </si>
  <si>
    <t>S</t>
  </si>
  <si>
    <t>Atención a Partes Interesadas y Comunicaciones  (APIC)</t>
  </si>
  <si>
    <t>Estrategia y Gobierno de TI  (EGTI)</t>
  </si>
  <si>
    <t>N</t>
  </si>
  <si>
    <t>Planificación de la Intervención Vial (PIV)</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</si>
  <si>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</si>
  <si>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</si>
  <si>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</si>
  <si>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</si>
  <si>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</si>
  <si>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</si>
  <si>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</si>
  <si>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</si>
  <si>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</si>
  <si>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</si>
  <si>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</si>
  <si>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</si>
  <si>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 xml:space="preserve">TOTAL </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</si>
  <si>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</si>
  <si>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</si>
  <si>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</si>
  <si>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</si>
  <si>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</si>
  <si>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</si>
  <si>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</si>
  <si>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</si>
  <si>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</si>
  <si>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</si>
  <si>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</si>
  <si>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</si>
  <si>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</si>
  <si>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</si>
  <si>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Gestión de servicios e infraestructura tecnológica </t>
  </si>
  <si>
    <t>OBJETIVO DEL PROCESO:</t>
  </si>
  <si>
    <t>Ofrecer servicios de Tecnología de la  Información de calidad y oportunos, proporcionando soporte tecnológico y  soluciones efectivas a los requerimientos de los  procesos de la UAERMV .</t>
  </si>
  <si>
    <t>DEL MAPA DE RIESGOS - VERSIÓN: 2</t>
  </si>
  <si>
    <t>ANALISIS OCI</t>
  </si>
  <si>
    <t>OBSERVACIONES Y RECOMENDACIONES</t>
  </si>
  <si>
    <r>
      <t xml:space="preserve">RIESGO
</t>
    </r>
    <r>
      <rPr>
        <i/>
        <sz val="12"/>
        <rFont val="Arial"/>
        <family val="2"/>
      </rPr>
      <t>¿Qué puede suceder?</t>
    </r>
  </si>
  <si>
    <t>DESCRIPCIÓN DEL RIESGO</t>
  </si>
  <si>
    <r>
      <rPr>
        <b/>
        <sz val="12"/>
        <rFont val="Arial"/>
        <family val="2"/>
      </rPr>
      <t>RIESGO-OBJETIVO</t>
    </r>
    <r>
      <rPr>
        <sz val="12"/>
        <rFont val="Arial"/>
        <family val="2"/>
      </rPr>
      <t xml:space="preserve">
¿El RIESGO puede llegar a afectar el cumplimiento del OBJETIVO del proceso?
</t>
    </r>
    <r>
      <rPr>
        <sz val="6"/>
        <rFont val="Arial"/>
        <family val="2"/>
      </rPr>
      <t xml:space="preserve">
(SELECCIONE UNA OPCIÓN)</t>
    </r>
  </si>
  <si>
    <r>
      <rPr>
        <b/>
        <sz val="12"/>
        <rFont val="Arial"/>
        <family val="2"/>
      </rPr>
      <t>CONTROL-CAUSA</t>
    </r>
    <r>
      <rPr>
        <sz val="12"/>
        <rFont val="Arial"/>
        <family val="2"/>
      </rPr>
      <t xml:space="preserve">
¿El CONTROL mitiga o elimina la CAUSA identificada?
</t>
    </r>
    <r>
      <rPr>
        <sz val="6"/>
        <rFont val="Arial"/>
        <family val="2"/>
      </rPr>
      <t>(SELECCIONE UNA OPCIÓN)</t>
    </r>
  </si>
  <si>
    <t>Ingreso de personal no autorizado al centro de cómputo con el fin de afectar la infraestructura tecnológica de la Entidad.</t>
  </si>
  <si>
    <t>Puede presentarse que ingrese personal no autorizado al centro de cómputo y realice manipulación de los equipos y/o las redes de forma incorrecta, y esto a causa de fallas en la seguridad de los controles de acceso, en consecuencia, puede afectar la disponibilidad del servicio de la infraestructura tecnológica, impactando la operación de los procesos misionales, de apoyo y estratégicos.</t>
  </si>
  <si>
    <t>Carencias en la asignación de permisos a los usuarios para ingresar al centro de computo.</t>
  </si>
  <si>
    <t>Debilidades en el seguimiento del personal que ingresa al centro de computo.</t>
  </si>
  <si>
    <t>Mal funcionamiento de los equipos pertenecientes a la infraestructura tecnológica y de los sistemas de información.</t>
  </si>
  <si>
    <t xml:space="preserve">Deficiencia en el control y verificación de los inventarios en cuanto a tecnología. </t>
  </si>
  <si>
    <t>Factores como la obsolescencia programada de los equipos, la compatibilidad entre los elementos de la infraestructura tecnológica y/o la vigencia de los soportes técnicos para los sistemas de información pueden ocasionar indisponibilidad de los servicios tecnológicos en la Entidad.</t>
  </si>
  <si>
    <t>Carencia en el control y verificación de tiempos de obsolescencia de los equipos, versiones de programación de los sistemas de información y estudio de compatibilidad con la infraestructura tecnológica de cada uno de los de la infraestructura tecnológica.</t>
  </si>
  <si>
    <t xml:space="preserve">Omisión de aplicación política de responsabilidades y control de cambios (EGTI-DI-006) </t>
  </si>
  <si>
    <t xml:space="preserve">El líder técnico de grupo de infraestructura tecnológica designado por la Secretaria General, cada vez que se realice un cambio en la infraestructura tecnológica deberá convocar a reunión a los colaboradores a los cuales impacte dicho procedimiento, este deberá seguir paso a paso la política de responsabilidades y control de cambios (EGTI-DI-006) y como evidencia del procedimiento resultará el registro de control de cambios (EGTI-001) esto garantizara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</si>
  <si>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Carencia en la adquisición o interacción entre los equipos de la infraestructura tecnológica y/o los sistemas información.</t>
  </si>
  <si>
    <t>El Líder del grupo de infraestructura designado por la Secretaria General, cada vez que se deba realizar una compra de un elemento de la infraestructura tecnológica o se deba implementar un nuevo sistema de información deberá realizar una ficha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una desviación, que en este caso es que no se realice la ficha técnica tomando en cuenta la interacción con los demás elementos de infraestructura tecnológica, se debe asegurar que cada estudio previo sea aprobado por el líder de infraestructura y el líder técnico con el fin de asegurar que la compra se correctamente con los elementos existentes.</t>
  </si>
  <si>
    <t>Programación de la verificación y mantenimiento de cada uno de los equipos de infraestructura tecnológica.</t>
  </si>
  <si>
    <t xml:space="preserve">El Líder del grupo de infraestructura designado por la Secretaria General, anualmente deberá elaborar un plan de mantenimiento en donde se establecerá a que equipos se le debe realizar el mantenimiento, en que periodo de tiempo se deben realizar los mantenimientos y el respectivo seguimiento, esto para cada uno de los elementos de la infraestructura tecnológica, con el fin de destinar los recursos necesarios para alargar la vida útil de cada uno de los equipos. El plan determinará cuáles serán las evidencias y las actividades a realizar.
En caso de presentarse una desviación, que para este caso es que no se pueda contratar los mantenimientos que no se pueden realizar internamente, se dispondrá de los analistas de mesa de ayuda para realizar un diagnóstico de cada equipo para determinar su funcionamiento y se informará al líder del grupo de infraestructura para que este gestione el plan de contingencia con respecto a los mantenimientos. </t>
  </si>
  <si>
    <t>La incursión de software malicioso o la intromisión en la red de la Entidad para el robo de información  o denegación de servicios.</t>
  </si>
  <si>
    <t>Puede ocurrir que un virus tipo malware se introduzca en la red a través de internet o cualquier otro medio como USB, entre otros, infectando los equipos de computo o los elementos de la infraestructura lo que ocasionaría indisponibilidad de los servicios, fallas en los sistemas información, fuga y perdida de información</t>
  </si>
  <si>
    <t>Deficiencia en las políticas de firewall</t>
  </si>
  <si>
    <t>El especialista en Seguridad de la Información designado por la secretaria General mensualmente realizará un monitoreo de las políticas implantadas en el firewall, esto con el fin de detectar posibles fallos y realizar sus respectivos ajustes.
En caso de presentarse alguna deviación se debe informar al líder del grupo de infraestructura e iniciar el proceso para restablecer la copia de seguridad mas reciente con el fin de tener una configuración segura en el firewall.</t>
  </si>
  <si>
    <t>Falta o fallo de los antivirus.</t>
  </si>
  <si>
    <t>El especialista en servidores designado por la secretaria General, cada tres (3) meses deberá realizar una revisión aleatoria de once (11) equipos de computo con el fin de verificar que cuente con el respectivo antivirus, el resultado de esta actividad es la imagen de la respectiva prueba.
En caso de suceder una desviación temporalmente se deberá descargar una herramienta que cumple con las mismas funciones mientras se logra detectar la falla.</t>
  </si>
  <si>
    <t>Desconocimiento de los usuarios sobre seguridad de la información.</t>
  </si>
  <si>
    <t xml:space="preserve">El especialista en Seguridad de la Información designado por la secretaria General, cada seis (6) meses realizará socializaciones y sensibilizaciones en las cuales dará a conocer las políticas de navegación en internet y sus aspectos más importantes a fin de cada uno de los colaboradores, tenga claro cuáles son los riesgos que existen y como prevenirlos, como resultado de esta actividad se podrán consultar las actas de socialización y los correos electrónicos. Con el fin de medir la eficacia de las socializaciones se realizaría una encuesta para medir el impacto de lo transmitido, si el resultado de esta encuesta es menor 60% se debe reiniciar el proceso de socializaciones.
En el caso que se presente una deviación, se deberá realizar una campaña con dicha información y amplificarla en las pantallas comunicativas de la entidad. 
</t>
  </si>
  <si>
    <t>Debido a la fluctuación económica que se presenta en la tecnología puede ocurrir que se inflen los precios de los artículos y no se pueda realizar las compras requeridas para el funcionamiento de la infraestructura tecnológica</t>
  </si>
  <si>
    <t>Puede suceder que por motivos externo al proceso no se cuente con los recursos para realizar las contrataciones necesarias (OPS y Adquisiciones en general) para cumplir con cada unas de las actividades de los proyecto, en consecuencia, esto contribuiría al incumplimiento del objetivo del proceso.</t>
  </si>
  <si>
    <t>Incremento del valor de la contratación con base en lo presupuesto.</t>
  </si>
  <si>
    <t xml:space="preserve">No poder asegurar la continuidad del servicio por daño, parada o desperfecto en los sistemas y equipos tecnológicos de la Unidad  </t>
  </si>
  <si>
    <t>Factores como la posibilidad de una falla en la infraestructura, la base de datos y/o la aplicación en general podrían ocasionar la caída total de cualquiera del sistema de información, en consecuencia, afectaría la continuidad de la operación de los procesos misional, estratégicos y de apoyo.</t>
  </si>
  <si>
    <t xml:space="preserve">Deficiencia en la calidad del servicio de los diferentes proveedores.
</t>
  </si>
  <si>
    <t>Deficiencia en la planeación de los controles de cambio.</t>
  </si>
  <si>
    <t>Inadecuada planeación de los requisitos tecnológicos.</t>
  </si>
  <si>
    <t>CONCLUSION:</t>
  </si>
  <si>
    <t>PRUEBA DE RECORRIDO EFECTUADA EN:</t>
  </si>
  <si>
    <t xml:space="preserve">Evaluador OCI: </t>
  </si>
  <si>
    <t>Nombre: Sandra P Guerrero R</t>
  </si>
  <si>
    <t>Cargo o Rol:</t>
  </si>
  <si>
    <t xml:space="preserve"> Ingeniera de Sistemas - Contratista</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</si>
  <si>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</si>
  <si>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</si>
  <si>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</si>
  <si>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</si>
  <si>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</si>
  <si>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</si>
  <si>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</si>
  <si>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</si>
  <si>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</si>
  <si>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</si>
  <si>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</si>
  <si>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</si>
  <si>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</si>
  <si>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</si>
  <si>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</si>
  <si>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</si>
  <si>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</si>
  <si>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</si>
  <si>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</si>
  <si>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</si>
  <si>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</si>
  <si>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r>
      <t xml:space="preserve">RIESGO
</t>
    </r>
    <r>
      <rPr>
        <i/>
        <sz val="11"/>
        <rFont val="Arial"/>
        <family val="2"/>
      </rPr>
      <t>¿Qué puede suceder?</t>
    </r>
  </si>
  <si>
    <t>TIPO</t>
  </si>
  <si>
    <r>
      <t xml:space="preserve">CAUSA 
</t>
    </r>
    <r>
      <rPr>
        <i/>
        <sz val="11"/>
        <rFont val="Arial"/>
        <family val="2"/>
      </rPr>
      <t>¿Cómo puede suceder?</t>
    </r>
  </si>
  <si>
    <r>
      <t xml:space="preserve">CONTROL
</t>
    </r>
    <r>
      <rPr>
        <i/>
        <sz val="11"/>
        <rFont val="Arial"/>
        <family val="2"/>
      </rPr>
      <t>¿Elimina o Mitiga la causa?</t>
    </r>
  </si>
  <si>
    <r>
      <t xml:space="preserve">RESPONSABLE
</t>
    </r>
    <r>
      <rPr>
        <sz val="11"/>
        <rFont val="Arial"/>
        <family val="2"/>
      </rPr>
      <t>¿La persona asignada  tiene competencia y conocimiento para ejecutar el control?
(SELECCIONE UNA OPCIÓN)</t>
    </r>
  </si>
  <si>
    <t>CALIFICACION</t>
  </si>
  <si>
    <r>
      <t xml:space="preserve">AUTORIDAD 
</t>
    </r>
    <r>
      <rPr>
        <sz val="11"/>
        <rFont val="Arial"/>
        <family val="2"/>
      </rPr>
      <t>Sus responsabilidades deben estar segregadas  o redistribuidas entre varios individuos
(SELECCIONE UNA OPCIÓN)</t>
    </r>
  </si>
  <si>
    <r>
      <t xml:space="preserve">OPORTUNIDAD
</t>
    </r>
    <r>
      <rPr>
        <sz val="11"/>
        <rFont val="Arial"/>
        <family val="2"/>
      </rPr>
      <t>Periodicidad específica para su realización, que debe se consistente y oportuna para mitigar el riesgo (previene o detecta antes de …)
(SELECCIONE UNA OPCIÓN)</t>
    </r>
  </si>
  <si>
    <r>
      <t xml:space="preserve">PROPÓSITO
</t>
    </r>
    <r>
      <rPr>
        <sz val="11"/>
        <rFont val="Arial"/>
        <family val="2"/>
      </rPr>
      <t>¿Es o no es un control?
El control  debe indicar para qué se realiza(verificar, validar, comparar, revisar, cotejar, conciliar, etc…)
(SELECCIONE UNA OPCIÓN)</t>
    </r>
  </si>
  <si>
    <r>
      <t xml:space="preserve">FUENTE DE INFORMACIÓN
</t>
    </r>
    <r>
      <rPr>
        <sz val="11"/>
        <rFont val="Arial"/>
        <family val="2"/>
      </rPr>
      <t>¿La fuente de información que se utiliza en el desarrollo del control, es información confiable que permita mitigar el riesgo?
(SELECCIONE UNA OPCIÓN)</t>
    </r>
  </si>
  <si>
    <r>
      <t xml:space="preserve">OBSERVACIONES, DESVIACIONES O DIFERENCIAS
</t>
    </r>
    <r>
      <rPr>
        <sz val="11"/>
        <rFont val="Arial"/>
        <family val="2"/>
      </rPr>
      <t>¿Qué pasa con las observaciones o desviaciones resultantes de ejecutar el control?
(SELECCIONE UNA OPCIÓN)</t>
    </r>
  </si>
  <si>
    <r>
      <rPr>
        <b/>
        <sz val="11"/>
        <rFont val="Arial"/>
        <family val="2"/>
      </rPr>
      <t>EVIDENCIA</t>
    </r>
    <r>
      <rPr>
        <sz val="11"/>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</si>
  <si>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</si>
  <si>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</si>
  <si>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1"/>
        <rFont val="Arial"/>
        <family val="2"/>
      </rPr>
      <t xml:space="preserve">
(efectuada por el Proceso, en el Formato de Monitoreo de Riesgos)</t>
    </r>
  </si>
  <si>
    <t>El líder del grupo de infraestructura designado por la Secretaria General, cada año o cuando ingrese o egrese un funcionario público y/o contratista con permisos de ingreso debe realizar el proceso de depuración de los usuarios con acceso al centro de cómputo; de este proceso resultará un documento maestro de acceso donde se especifica los colaboradores que tienen acceso, los roles y el rango de tiempo en los cuales tendrán acceso. Con base en el documento maestro de se realizará un informe trimestral de seguimiento en donde se consignen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solicitara a la oficina de control disciplinario iniciar con los respectivos tramites sancionatorios.</t>
  </si>
  <si>
    <t>Nombre: Sandra P Guerrero Ramírez</t>
  </si>
  <si>
    <t>Parcialmente</t>
  </si>
  <si>
    <t xml:space="preserve">HOJA 3 - EVALUACIÓN DE LA EJECUCIÓN DEL CONTROL </t>
  </si>
  <si>
    <t>EFICACIA Y EFICIENCIA</t>
  </si>
  <si>
    <r>
      <t xml:space="preserve">¿EL CONTROL SE CUMPLE?
</t>
    </r>
    <r>
      <rPr>
        <sz val="11"/>
        <rFont val="Arial"/>
        <family val="2"/>
      </rPr>
      <t>¿El control se ejecuta como fue diseñado?  
Ver: PROPÓSITO</t>
    </r>
    <r>
      <rPr>
        <b/>
        <sz val="11"/>
        <rFont val="Arial"/>
        <family val="2"/>
      </rPr>
      <t xml:space="preserve">
</t>
    </r>
    <r>
      <rPr>
        <sz val="11"/>
        <rFont val="Arial"/>
        <family val="2"/>
      </rPr>
      <t>(SELECCIONE UNA OPCIÓN)</t>
    </r>
  </si>
  <si>
    <r>
      <t xml:space="preserve">Observaciones
</t>
    </r>
    <r>
      <rPr>
        <i/>
        <sz val="11"/>
        <rFont val="Arial"/>
        <family val="2"/>
      </rPr>
      <t xml:space="preserve">
Justifique la respuesta en caso de NO o Parcialmente</t>
    </r>
  </si>
  <si>
    <r>
      <t xml:space="preserve">¿EL CONTROL SIRVE SI - NO? 
</t>
    </r>
    <r>
      <rPr>
        <sz val="11"/>
        <rFont val="Arial"/>
        <family val="2"/>
      </rPr>
      <t>¿El control es preventivo o detectivo?  
Ver: EVIDENCIA</t>
    </r>
    <r>
      <rPr>
        <b/>
        <sz val="11"/>
        <rFont val="Arial"/>
        <family val="2"/>
      </rPr>
      <t xml:space="preserve">
</t>
    </r>
    <r>
      <rPr>
        <sz val="11"/>
        <rFont val="Arial"/>
        <family val="2"/>
      </rPr>
      <t>(SELECCIONE UNA OPCIÓN)</t>
    </r>
  </si>
  <si>
    <t xml:space="preserve">RECOMENDACIONES POR OCI </t>
  </si>
  <si>
    <t>El líder técnico de grupo de infraestructura y el líder técnico de grupo de desarrollo designados por la Secretaria General cada vez que se deba realizar una contratación referente a elementos tecnológicos de infraestructura y desarrollo, realizaran una reunión donde se determinen las especificaciones técnicas de los elementos a adquirir, esto para dimensionar el cambio, la usabilidad y el alcance. Producto de esta reunión se determinará la ficha técnica de la contratación y la programación del control de cambios para el elemento. 
En el caso de no aplicarse este proceso cuando llegue la adquisición deberá realizarse el control de cambios y determinar el alcance la de la instalación y/o desarrollo.</t>
  </si>
  <si>
    <t>Ingeniera de Sistemas - Contratista</t>
  </si>
  <si>
    <t>OBJETIVO DEL PROCESO</t>
  </si>
  <si>
    <t>Ofrecer servicios de Tecnología de la  Información de calidad y oportunos, proporcionando soporte tecnológico y  soluciones efectivas a los requerimientos de los  procesos de la UAERMV.</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</si>
  <si>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</si>
  <si>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</si>
  <si>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</si>
  <si>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</si>
  <si>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</si>
  <si>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</si>
  <si>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</si>
  <si>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</si>
  <si>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</si>
  <si>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</si>
  <si>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</si>
  <si>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</si>
  <si>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</si>
  <si>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</si>
  <si>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</si>
  <si>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</si>
  <si>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</si>
  <si>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</si>
  <si>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</si>
  <si>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</si>
  <si>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</si>
  <si>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</si>
  <si>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</si>
  <si>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</si>
  <si>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</si>
  <si>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</si>
  <si>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</si>
  <si>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</si>
  <si>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</si>
  <si>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</si>
  <si>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</si>
  <si>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</si>
  <si>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</si>
  <si>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Requiere plan de acción para fortalecer 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</si>
  <si>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</si>
  <si>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</si>
  <si>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</si>
  <si>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</si>
  <si>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</si>
  <si>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</si>
  <si>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</si>
  <si>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</si>
  <si>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</si>
  <si>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</si>
  <si>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</si>
  <si>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</si>
  <si>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Seguridad_de_la_informacion</t>
  </si>
  <si>
    <t>Pérdida de la disponibilidad de los activos</t>
  </si>
  <si>
    <t>Equipos de redes, servidores, firewall, control de acceso.</t>
  </si>
  <si>
    <t>Fallas_tecnicas</t>
  </si>
  <si>
    <t>Interceptación de servicios de señales de interferencia comprometida</t>
  </si>
  <si>
    <t>1. Indisponibilidad de los servicios de IT.
2. Daño físico de los equipos y redes de IT.
3. Hurto de equipos de propiedad o bajo custodia de la Entidad.
4. Parálisis en el procesos.
5. Incumplimiento en las solicitudes realizadas por cualquier ente de control (Interno o externo).
6. Investigaciones disciplinarias.
7. Deterioro de la imagen del proceso.
8. Perdida de tiempo en todos los proceso de la entidad.</t>
  </si>
  <si>
    <t>Probable</t>
  </si>
  <si>
    <t>Mayor</t>
  </si>
  <si>
    <t>Siempre se ejecuta</t>
  </si>
  <si>
    <t>Directamente</t>
  </si>
  <si>
    <t>Indirectamente</t>
  </si>
  <si>
    <t>Improbable</t>
  </si>
  <si>
    <t>Reducir el riesgo</t>
  </si>
  <si>
    <t>Configurar el biométrico con los permisos de las usuarios y dejar un documento donde se evidencie el colaborador, la actividades que debe realizar en el data center y el periodo de tiempo que tiene el permiso</t>
  </si>
  <si>
    <t>Documento de asignación de permisos</t>
  </si>
  <si>
    <t>Líder del grupo de infraestructura</t>
  </si>
  <si>
    <t>La versión inicial del plan maestro se deberá realiza en Febrero del 2020 y se deben realizar actualizaciones cada vez que ingrese alguien que daba tener ingreso al datacenter.</t>
  </si>
  <si>
    <t>Porcentaje de avance del documento</t>
  </si>
  <si>
    <t xml:space="preserve">Configurar el acceso al data center únicamente a los siguientes roles:
- Líder de TI
- Líder de Infraestructura tecnológica.
- Líder Desarrollo de los sistemas de información </t>
  </si>
  <si>
    <t>Cuando se materializa el riesgo</t>
  </si>
  <si>
    <t>Realizar informes sobre el estado del control de acceso, restringiéndolo al personal autorizado.</t>
  </si>
  <si>
    <t>Informes sobre el estado  de los controles de acceso</t>
  </si>
  <si>
    <t>Marzo del 2020
Junio del 2020
Septiembre del 2020
Diciembre del 2020</t>
  </si>
  <si>
    <t>(Nro. De informes realizados/Nro. de informes Planeados)*100</t>
  </si>
  <si>
    <t>Establecer e implementar un procedimiento de doble verificación del estado de seguridad del datacenter</t>
  </si>
  <si>
    <t>Registro de verificación del procedimiento.</t>
  </si>
  <si>
    <t>Equipos de redes, servidores, firewall, control de acceso, sistemas de información.</t>
  </si>
  <si>
    <t>1. Indisponibilidad de los servicios de infraestructura tecnológica.
2. Parálisis en todos los procesos de la entidad.
3. Incumplimiento en las solicitudes realizadas por cualquier ente de control (Interno o externo).
4. Investigaciones disciplinarias.
5. Deterioro de la imagen del proceso.
6. Mal Uso de los elementos de infraestructura tecnológica
7. no compatibilidad de los elementos</t>
  </si>
  <si>
    <t>El Líder del grupo de infraestructura designado por la Secretaria General, cada cuatro (4) meses deberá realiza una prueba aleatoria de diez (10) equipos de computo para verificar la veracidad del inventario, en caso de que una de las pruebas salga con resultado negativo o de realizar un cambio en alguno de los elementos de la infraestructura tecnológica se debe actualizar el inventario. La información mínima que deberá tener el inventario es: Tipo de adquisición (Si es propio o alquilado), tipo de elemento, fecha de vigencia en caso de ser alquilado (Fecha inicial y fecha final), sistema operativo, esta información determinar el tiempo de vida útil del elemento y contribuirá al control sobre la tecnología de la infraestructura tecnológica de la Entidad. 
En caso de presentarse alguna desviación, que para este caso es no tener el inventario de tecnología actualizado, esta prueba se debe realizar con el inventario de almacén y adicionalmente completar lo entregado por almacén con la información requerida para tecnología.</t>
  </si>
  <si>
    <t>Actualizar el inventario de los elementos de la infraestructura tecnológica y sistemas de información.</t>
  </si>
  <si>
    <t xml:space="preserve">Inventarios actualizado sobre los elementos de la infraestructura tecnológica y los sistemas de información </t>
  </si>
  <si>
    <t>Líder del Grupo Infraestructura</t>
  </si>
  <si>
    <t>Abril del 2020
Agosto del 2020
Enero 2021</t>
  </si>
  <si>
    <t>(Numero de elementos verificados con la información correcta/Numero de elementos verificados totales)*100</t>
  </si>
  <si>
    <t>Se deberá tomar el inventario de almacén y complementarlo con la información correspondiente a tecnología con el fin de garantizar el control de la tecnología</t>
  </si>
  <si>
    <t/>
  </si>
  <si>
    <t>Seguir todas las directrices de la Política de Responsabilidades y Control de Cambios (EGTI-DI-006)</t>
  </si>
  <si>
    <t xml:space="preserve">Registro de control de cambios (EGTI-001) </t>
  </si>
  <si>
    <t>Líder del grupo de Infraestructura y el grupo de infraestructura.</t>
  </si>
  <si>
    <t>Cada vez que se realice un cambio en la infraestructura tecnológica.</t>
  </si>
  <si>
    <t>(Nro. De Cambios realizados/Nro. De cambios totales)*100</t>
  </si>
  <si>
    <t>Restablecer la versión anterior al cambio</t>
  </si>
  <si>
    <t>Registro de control de cambios (EGTI-001) .</t>
  </si>
  <si>
    <t>Cuando se materialice el riesgo</t>
  </si>
  <si>
    <t>Realizar ficha de compatibilidad de los elementos de infraestructura tecnológica o Ficha de requerimiento cuando sea un sistema de información</t>
  </si>
  <si>
    <t>Ficha de compatibilidad de los elementos de infraestructura tecnológica o Ficha de requerimiento cuando sea un sistema de información.</t>
  </si>
  <si>
    <t>Cada vez que se realice un proceso de adquisición con compone te de TI</t>
  </si>
  <si>
    <t>(Nro. de fichas realizadas/Nro. De adquisiciones que requerían fichas)*100</t>
  </si>
  <si>
    <t>Revisar y aprobar cada uno de los estudios previos en los que su objeto tenga que ver la infraestructura tecnológica.</t>
  </si>
  <si>
    <t>Estudios previos con objeto que tenga que ver con la infraestructura tecnológica aprobados por el líder de infraestructura y líder técnico de TI</t>
  </si>
  <si>
    <t xml:space="preserve">Profesional especializado encargado de realizar el monitoreo del presupuesto </t>
  </si>
  <si>
    <t xml:space="preserve">Realizar un plan de mantenimiento de todos los elementos de la infraestructura tecnológica y los sistemas de información </t>
  </si>
  <si>
    <t>Plan de mantenimiento anual</t>
  </si>
  <si>
    <t>Febrero del 2020</t>
  </si>
  <si>
    <t>(Nro. De actividades planeadas/Nro. De actividades Totales)*100</t>
  </si>
  <si>
    <t>Realizar un plan de diagnostico</t>
  </si>
  <si>
    <t>Plan de diagnostico</t>
  </si>
  <si>
    <t>Pérdida de confidencialidad de los activos</t>
  </si>
  <si>
    <t>Servidores, equipos de computo.</t>
  </si>
  <si>
    <t>Compromiso_de_la_informacion</t>
  </si>
  <si>
    <t>Espionaje remoto</t>
  </si>
  <si>
    <t>1. Indisponibilidad de los servicios de infraestructura tecnológica.
2. Parálisis en todos los procesos de la entidad.
3. Incumplimiento en las solicitudes realizadas por cualquier ente de control (Interno o externo).
4. Investigaciones disciplinarias.
5. Deterioro de la imagen del proceso.
6. Perdida de la información
7. Fuga de información
8. Daño de los elementos de la infraestructura tecnológica</t>
  </si>
  <si>
    <t>Realizar monitoreo mensual de las políticas implementadas en el firewall</t>
  </si>
  <si>
    <t>Monitoreo de la aplicación de las políticas de firewall</t>
  </si>
  <si>
    <t xml:space="preserve">Especialista en Seguridad de la Información </t>
  </si>
  <si>
    <t>Mensual</t>
  </si>
  <si>
    <t>(Nro. De monitoreo realizados/Nro. De monitoreo planeados)*100</t>
  </si>
  <si>
    <t>Restablecer las copias de seguridad mas recientes</t>
  </si>
  <si>
    <t>Copias de seguridad</t>
  </si>
  <si>
    <t>Cuan do se materialice el riesgo</t>
  </si>
  <si>
    <t>Monitorear el estado de los antivirus en los equipos de la entidad.</t>
  </si>
  <si>
    <t>Monitoreo del funcionamiento de los antivirus</t>
  </si>
  <si>
    <t>Especialista en servidores</t>
  </si>
  <si>
    <t>(Nro. De equipos monitoreados/Nro. De quipos planeados para monitoreo)*100</t>
  </si>
  <si>
    <t>Implantar una herramienta que cumpla las mismas funciones</t>
  </si>
  <si>
    <t xml:space="preserve">Evidencia de la implementación </t>
  </si>
  <si>
    <t>Socializar los temas de seguridad de la información a los usuarios de la entidad.</t>
  </si>
  <si>
    <t>Actas, piezas publicitarias.</t>
  </si>
  <si>
    <t>Junio del 2020
Diciembre del 2020</t>
  </si>
  <si>
    <t>(Número de socializaciones realizadas / Número de socializaciones programadas)*100</t>
  </si>
  <si>
    <t>Amplificar la información den las pantallas comunicativas de la entidad</t>
  </si>
  <si>
    <t xml:space="preserve">Registro fotográfico de la amplificación de la información </t>
  </si>
  <si>
    <t>Gestion</t>
  </si>
  <si>
    <t>Riesgos de cumplimiento</t>
  </si>
  <si>
    <t>Información sobre el seguimiento del proyecto 1117</t>
  </si>
  <si>
    <t>1. Indisponibilidad de los servicios de infraestructura tecnológica.
2. Parálisis en todos los procesos de la entidad.
3. Investigaciones disciplinarias.
4. Deterioro de la imagen del proceso.
5 Indisponibilidad de los servicios</t>
  </si>
  <si>
    <t>Posible</t>
  </si>
  <si>
    <t xml:space="preserve">El profesional especializado encargado de realizar el monitoreo del presupuesto designado por la Secretaria General, cada semana realizará el monitoreo de la contratación en el cual se evidenciará el estado de proceso de adquisición y su valor, esto con el fin de lograr que las adquisiciones cumplan con los objetivos de los procesos GSIT y EGTI.
En caso de presentarse una deviación se debe realizar un plan de contingencia evaluando las necesidades y buscando un elemento que pueda suplir las necesidades con que cuenta la Entidad ajustándose al presupuesto existente.  
</t>
  </si>
  <si>
    <t>Rara vez</t>
  </si>
  <si>
    <t>Menor</t>
  </si>
  <si>
    <t>Aceptar el riesgo</t>
  </si>
  <si>
    <t xml:space="preserve">Realizar un informe semana sobre el monitoreo de la contratación </t>
  </si>
  <si>
    <t xml:space="preserve">Informe de monitoreo de la contratación </t>
  </si>
  <si>
    <t>Semanal</t>
  </si>
  <si>
    <t>Realizar un nuevo estudio de las necesidades con base en el panorama presupuestal</t>
  </si>
  <si>
    <t>Nuevo estudio de las necesidades</t>
  </si>
  <si>
    <t>Riesgos operativos</t>
  </si>
  <si>
    <t>Infraestructura tecnológica de la Entidad incluye sistemas de información, software y hardware.</t>
  </si>
  <si>
    <t>1. Imposibilidad de acceder a la información del sistema de información
2. Parálisis en el procesos.
3. Incumplimiento en las solicitudes realizadas por cualquier ente de control (Interno o externo).
4. Investigaciones disciplinarias.
5. Deterioro de la imagen del proceso.
6. Perdida de tiempo en todos los proceso de la entidad.</t>
  </si>
  <si>
    <t>El líder técnico de grupo de infraestructura tecnológica designado por la Secretaria General, semanalmente o cuando el sistema pandora envié una alerta realizara un seguimiento de los servicios y de elementos de la infraestructura tecnológica en cuento a redes y comunicaciones de la Entidad, esto con el propósito de aumenta la disponibilidad de estos servicios al 100%.
En caso de presentarse un caído del servicio o inconvenientes con los elementos de la infraestructura tecnológica en cuento a redes y comunicaciones se determinará quien si es responsable es un proveedor interno o externo. En caso de ser interno este deberá realizar las acciones pretinen para la resolución del inconveniente en los tiempos estipulados ANS, en caso de ser de un proveedor externo se debe contactar y seguir el tramite establecido en las condiciones del contrato.</t>
  </si>
  <si>
    <t>Realizar un monitoreo al sistema pandora donde se evidencie la disponibilidad de los servicios y elementos de la infraestructura tecnológica en cuento a redes y comunicaciones.</t>
  </si>
  <si>
    <t>Informe semanal donde se evidencie la disponibilidad de los servicios y elementos de la infraestructura tecnológica en cuento a redes y comunicaciones.</t>
  </si>
  <si>
    <t>Grupo de EGTI en cabeza del líder técnico del grupo de infraestructura.</t>
  </si>
  <si>
    <t xml:space="preserve">
Marzo de 2020
Junio de 2020
Septiembre de 2020
Diciembre del 2020</t>
  </si>
  <si>
    <t>(Nro. de horas fuera de servicio al mes/Nro. de horas totales hábiles al mes)*100</t>
  </si>
  <si>
    <t>Utilizar el servicio de los respaldo de cada uno de los elementos y/o hacer efectivo los respaldos de los proveedores</t>
  </si>
  <si>
    <t>El reporte de GLPI y las comunicaciones enviadas al proveedor.</t>
  </si>
  <si>
    <t>Lides del grupo de infraestructura</t>
  </si>
  <si>
    <t>El líder técnico de grupo de infraestructura tecnológica designado por la Secretaria General, cada vez que se realice en un cambio en la infraestructura tecnológica deberá convocar a reunión a los colaboradores a los cuales impacte dicho procedimiento, este deberá seguir paso a paso la política de responsabilidades y control de cambios (EGTI-DI-006) y como evidencia del procedimiento resultara el registro de control de cambios (EGTI-001) esto garantizara que lo cambios no afecten la disponibilidades de los sistemas de información. Este control se realiza con el fin de estudiar todas las variables que existen en el cambio y así poder desarrollar un plan de acción que permita la disponibilidad de los servicios.
En caso de que no se aplique este procedimiento y el cambio afecte la disponibilidad del servicio se deberá restablecer el cambio a la versión a anterior mientras se inicia de nuevo con la aplicación de la política de control de cambios.</t>
  </si>
  <si>
    <t>Realizar un reunión para revisar las adquisiciones, construir las fichas técnicas y planear la puesta en marcha.</t>
  </si>
  <si>
    <t>1. Actas de reunión con las respectivas directrices del caso
2. Fichas técnicas para los proceso de contratación.
3. Plan de trabajo para la implementación</t>
  </si>
  <si>
    <t>Líder del grupo de Infraestructura, el grupo de infraestructura y todos los involucrados en la adquisición..</t>
  </si>
  <si>
    <t>(Nro. Adquisiciones de elementos de infraestructura tecnológica/Nro. Total de adquisiciones de infraestructura tecnológica)*100</t>
  </si>
  <si>
    <t>Realizar un plan de identificación y restricción de los recursos para optimizar los procesos.</t>
  </si>
  <si>
    <t>El plan de  identificación y restricción de los recursos.</t>
  </si>
  <si>
    <t>HOJA 4. EVALUACIÓN DE LA SOLIDEZ DEL CONTROL</t>
  </si>
  <si>
    <t>FECHA</t>
  </si>
  <si>
    <t>MEDICIÓN DE LA SOLIDEZ DE LOS CONTROLES</t>
  </si>
  <si>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</si>
  <si>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</si>
  <si>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</si>
  <si>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</si>
  <si>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</si>
  <si>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Nombre:</t>
  </si>
  <si>
    <t>N/A</t>
  </si>
  <si>
    <t>FORMATO DE MONITOREO DE RIEGOS (OAP)
 RECIBIDO: _____Diciembre de 2020___________</t>
  </si>
  <si>
    <r>
      <t xml:space="preserve">COLUMA E y G: </t>
    </r>
    <r>
      <rPr>
        <sz val="18"/>
        <color rgb="FF000000"/>
        <rFont val="Calibri"/>
        <family val="2"/>
        <scheme val="minor"/>
      </rPr>
      <t>eficacia y eficiencia: calificación: SI, NO, PARCIALMENTE</t>
    </r>
  </si>
  <si>
    <r>
      <t xml:space="preserve">Eficacia (si) + eficiencia (si) = </t>
    </r>
    <r>
      <rPr>
        <b/>
        <sz val="18"/>
        <color rgb="FF000000"/>
        <rFont val="Calibri"/>
        <family val="2"/>
        <scheme val="minor"/>
      </rPr>
      <t>Fuerte</t>
    </r>
  </si>
  <si>
    <r>
      <t xml:space="preserve">Eficacia (parcialmente) + eficiencia (si) = </t>
    </r>
    <r>
      <rPr>
        <b/>
        <sz val="18"/>
        <color rgb="FF000000"/>
        <rFont val="Calibri"/>
        <family val="2"/>
        <scheme val="minor"/>
      </rPr>
      <t>moderado</t>
    </r>
  </si>
  <si>
    <r>
      <t xml:space="preserve">Eficacia (si) + eficiencia (parcialmente) = </t>
    </r>
    <r>
      <rPr>
        <b/>
        <sz val="18"/>
        <color rgb="FF000000"/>
        <rFont val="Calibri"/>
        <family val="2"/>
        <scheme val="minor"/>
      </rPr>
      <t>moderado</t>
    </r>
  </si>
  <si>
    <r>
      <t xml:space="preserve">Eficacia (parcialmente) + eficiencia (parcialmente) = </t>
    </r>
    <r>
      <rPr>
        <b/>
        <sz val="18"/>
        <color rgb="FF000000"/>
        <rFont val="Calibri"/>
        <family val="2"/>
        <scheme val="minor"/>
      </rPr>
      <t>moderado</t>
    </r>
  </si>
  <si>
    <r>
      <t xml:space="preserve">Eficacia (no) + eficiencia (si o parcialmente) = </t>
    </r>
    <r>
      <rPr>
        <b/>
        <sz val="18"/>
        <color rgb="FF000000"/>
        <rFont val="Calibri"/>
        <family val="2"/>
        <scheme val="minor"/>
      </rPr>
      <t>débil</t>
    </r>
  </si>
  <si>
    <r>
      <t xml:space="preserve">Eficacia (si o parcialmente) + eficiencia (no) = </t>
    </r>
    <r>
      <rPr>
        <b/>
        <sz val="18"/>
        <color rgb="FF000000"/>
        <rFont val="Calibri"/>
        <family val="2"/>
        <scheme val="minor"/>
      </rPr>
      <t>débil</t>
    </r>
  </si>
  <si>
    <t>solidez individual de la ejecución</t>
  </si>
  <si>
    <t>Parcialmente+Parcialmente</t>
  </si>
  <si>
    <t>No+No</t>
  </si>
  <si>
    <t>diseño</t>
  </si>
  <si>
    <t>ejecucion</t>
  </si>
  <si>
    <t>Fuerte+Fuerte
Fuerte</t>
  </si>
  <si>
    <r>
      <t>Se identificó diferencia en el cálculo de la solidez del control, dado que la</t>
    </r>
    <r>
      <rPr>
        <b/>
        <sz val="11"/>
        <color theme="1"/>
        <rFont val="Arial"/>
        <family val="2"/>
      </rPr>
      <t xml:space="preserve"> ejecución </t>
    </r>
    <r>
      <rPr>
        <sz val="11"/>
        <color theme="1"/>
        <rFont val="Arial"/>
        <family val="2"/>
      </rPr>
      <t>del control evaluado por OCI es diferente a la registrada en el mapa de riesgos del proceso
RECOMENDACIONES
Atender las observaciones y recomendaciones en la 3 hojas de evaluación</t>
    </r>
  </si>
  <si>
    <t>No se efectúo prueba de recorrido dada el cumplimiento de protocolos de seguridad por la emergencia sanitaria por COVID-19</t>
  </si>
  <si>
    <t xml:space="preserve">FECHA: </t>
  </si>
  <si>
    <t>Nombre:  Sandra P Guerrero R</t>
  </si>
  <si>
    <r>
      <t xml:space="preserve">CONTROL 2020
</t>
    </r>
    <r>
      <rPr>
        <i/>
        <sz val="12"/>
        <rFont val="Arial"/>
        <family val="2"/>
      </rPr>
      <t>¿Elimina o Mitiga la causa?</t>
    </r>
  </si>
  <si>
    <r>
      <t xml:space="preserve">CONTROL 2021
</t>
    </r>
    <r>
      <rPr>
        <i/>
        <sz val="12"/>
        <rFont val="Arial"/>
        <family val="2"/>
      </rPr>
      <t>¿Elimina o Mitiga la causa?</t>
    </r>
  </si>
  <si>
    <r>
      <t xml:space="preserve">CAUSA 2020
</t>
    </r>
    <r>
      <rPr>
        <i/>
        <sz val="12"/>
        <rFont val="Arial"/>
        <family val="2"/>
      </rPr>
      <t>¿Cómo puede suceder?</t>
    </r>
  </si>
  <si>
    <t xml:space="preserve">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</si>
  <si>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El especialista de seguridad inforamatica cada seis (6) meses debe verificar el End of Support (EoS) en la pagina web del fabricante determinando el estado de este, diligenciando la bitacora  "Seguimiento de estado de equipos de seguridad perimetral"; y cada vez que se deba realizar una compra de un elemento de la infraestructura tecnológica, deberá realizar una ficha tecnica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t>
  </si>
  <si>
    <t>Firmware desactualizado</t>
  </si>
  <si>
    <t>Los Analistas de Mesa de Ayuda, Trimestralmente deben verificar las notas de la version del firmware actual de los equipos biométricos de las sedes Administrativa y Operativa, comparandolas con las existentes en el sitio web oficial del fabricante, mediante el diligenciamiento de la bitacora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actualizacion del dispositivo. 
La evidencia de esta actividad es el diligenciamiento de la bitacora de Seguimiento de Infraestructura, las notas de la version, correo electrónico  y el plan de actualizacion cuando aplique.</t>
  </si>
  <si>
    <r>
      <rPr>
        <b/>
        <sz val="14"/>
        <color rgb="FFFF0000"/>
        <rFont val="Arial"/>
        <family val="2"/>
      </rPr>
      <t>Los Analistas de Mesa de ayuda designados por el Lider de Infraestructura</t>
    </r>
    <r>
      <rPr>
        <sz val="14"/>
        <rFont val="Arial"/>
        <family val="2"/>
      </rPr>
      <t xml:space="preserve">, </t>
    </r>
    <r>
      <rPr>
        <sz val="14"/>
        <color theme="8"/>
        <rFont val="Arial"/>
        <family val="2"/>
      </rPr>
      <t>cada año o cuando ingrese o egrese un funcionario público y/o contratista con permisos de ingreso</t>
    </r>
    <r>
      <rPr>
        <sz val="14"/>
        <rFont val="Arial"/>
        <family val="2"/>
      </rPr>
      <t xml:space="preserve">, deben </t>
    </r>
    <r>
      <rPr>
        <b/>
        <sz val="14"/>
        <color theme="9" tint="-0.249977111117893"/>
        <rFont val="Arial"/>
        <family val="2"/>
      </rPr>
      <t>verificar</t>
    </r>
    <r>
      <rPr>
        <sz val="14"/>
        <rFont val="Arial"/>
        <family val="2"/>
      </rPr>
      <t xml:space="preserve"> q</t>
    </r>
    <r>
      <rPr>
        <sz val="14"/>
        <color theme="5" tint="-0.249977111117893"/>
        <rFont val="Arial"/>
        <family val="2"/>
      </rPr>
      <t>ue el formato GSIT-FM-010-V2 Formato Gestion de Credenciales de Acceso y Novedades cumpla con los permisos correspondientes</t>
    </r>
    <r>
      <rPr>
        <sz val="14"/>
        <rFont val="Arial"/>
        <family val="2"/>
      </rPr>
      <t xml:space="preserve">, para realizar el proceso de depuración de los usuarios con acceso al centro de cómputo; en caso de requerir el acceso a un tercero, debe solicitarse el permiso via correo electronico al Lider de Infraestructura el cual notificará a los Analistas, </t>
    </r>
    <r>
      <rPr>
        <b/>
        <sz val="14"/>
        <color rgb="FFFFC000"/>
        <rFont val="Arial"/>
        <family val="2"/>
      </rPr>
      <t>una vez se ingrese al centro de computo debe diligenciarse el formato GSIT-FM-003-V1 Bitacora Ingreso-Salida Centro Computo;</t>
    </r>
    <r>
      <rPr>
        <sz val="14"/>
        <color rgb="FFFFC000"/>
        <rFont val="Arial"/>
        <family val="2"/>
      </rPr>
      <t xml:space="preserve"> </t>
    </r>
    <r>
      <rPr>
        <b/>
        <sz val="14"/>
        <color rgb="FFFFC000"/>
        <rFont val="Arial"/>
        <family val="2"/>
      </rPr>
      <t>de este proceso resultará un documento maestro de acceso donde se especifican los colaboradores que tienen acceso, los roles y el rango de tiempo en los cuales tendrán acceso</t>
    </r>
    <r>
      <rPr>
        <sz val="14"/>
        <rFont val="Arial"/>
        <family val="2"/>
      </rPr>
      <t>. Con base en el documento maestro de el Lider de Infraestructura r</t>
    </r>
    <r>
      <rPr>
        <b/>
        <sz val="14"/>
        <color rgb="FFFFC000"/>
        <rFont val="Arial"/>
        <family val="2"/>
      </rPr>
      <t>ealizará un informe trimestral de seguimiento en donde debe validar el registro de ingreso de personal autorizado y no autorizado al centro de cómput</t>
    </r>
    <r>
      <rPr>
        <sz val="14"/>
        <rFont val="Arial"/>
        <family val="2"/>
      </rPr>
      <t xml:space="preserve">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t>
    </r>
    <r>
      <rPr>
        <b/>
        <sz val="14"/>
        <color rgb="FFFFFF99"/>
        <rFont val="Arial"/>
        <family val="2"/>
      </rPr>
      <t>se deberán consultar las cámaras y realizar la respectiva investigación</t>
    </r>
    <r>
      <rPr>
        <sz val="14"/>
        <rFont val="Arial"/>
        <family val="2"/>
      </rPr>
      <t xml:space="preserve">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r>
  </si>
  <si>
    <r>
      <rPr>
        <sz val="14"/>
        <color rgb="FFFF0000"/>
        <rFont val="Arial"/>
        <family val="2"/>
      </rPr>
      <t>Los Analistas de Mesa de Ayuda,</t>
    </r>
    <r>
      <rPr>
        <sz val="14"/>
        <rFont val="Arial"/>
        <family val="2"/>
      </rPr>
      <t xml:space="preserve"> </t>
    </r>
    <r>
      <rPr>
        <sz val="14"/>
        <color rgb="FF0070C0"/>
        <rFont val="Arial"/>
        <family val="2"/>
      </rPr>
      <t>Trimestralmente</t>
    </r>
    <r>
      <rPr>
        <sz val="14"/>
        <rFont val="Arial"/>
        <family val="2"/>
      </rPr>
      <t xml:space="preserve"> deben </t>
    </r>
    <r>
      <rPr>
        <sz val="14"/>
        <color rgb="FF00B050"/>
        <rFont val="Arial"/>
        <family val="2"/>
      </rPr>
      <t>verificar las notas de la version del firmware actual de los equipos biométricos de las sedes Administrativa y Operativa, comparandolas con las existentes en el sitio web oficial del fabricante</t>
    </r>
    <r>
      <rPr>
        <sz val="14"/>
        <rFont val="Arial"/>
        <family val="2"/>
      </rPr>
      <t xml:space="preserve">, mediante el diligenciamiento de la </t>
    </r>
    <r>
      <rPr>
        <sz val="14"/>
        <color rgb="FFFFC000"/>
        <rFont val="Arial"/>
        <family val="2"/>
      </rPr>
      <t>bitacora de Seguimiento de Infraestructura</t>
    </r>
    <r>
      <rPr>
        <sz val="14"/>
        <rFont val="Arial"/>
        <family val="2"/>
      </rPr>
      <t xml:space="preserve">. En </t>
    </r>
    <r>
      <rPr>
        <sz val="14"/>
        <color rgb="FFFFFF00"/>
        <rFont val="Arial"/>
        <family val="2"/>
      </rPr>
      <t xml:space="preserve">caso de existir nuevas versiones se realizará  el escalamiento correspondiente al Líder de Infraestructura vía correo electrónico quien solicitará por la misma vía al proveedor FAMOC la realización del plan de trabajo para la actualizacion del dispositivo. </t>
    </r>
    <r>
      <rPr>
        <sz val="14"/>
        <rFont val="Arial"/>
        <family val="2"/>
      </rPr>
      <t xml:space="preserve">
La evidencia de esta actividad es el diligenciamiento de la bitacora de Seguimiento de Infraestructura, las notas de la version, c</t>
    </r>
    <r>
      <rPr>
        <sz val="14"/>
        <color rgb="FFFFC000"/>
        <rFont val="Arial"/>
        <family val="2"/>
      </rPr>
      <t>orreo electrónico  y el plan de actualizacion cuando aplique</t>
    </r>
    <r>
      <rPr>
        <sz val="14"/>
        <rFont val="Arial"/>
        <family val="2"/>
      </rPr>
      <t>.</t>
    </r>
  </si>
  <si>
    <t>Factores como la variacion de tension, escalamiento de privilegios,  errores humanos y la obsolencia tecnologica, pueden ocasionar indisponibilidad de los servicios tecnológicos en la Entidad.</t>
  </si>
  <si>
    <t>Indisponibilidad de los equipos de seguridad perimetral</t>
  </si>
  <si>
    <t>Fallas electricas</t>
  </si>
  <si>
    <t>Carencia en el control y verificación de tiempos de obsolescencia de los equipos, versiones de programación de los sistemas de información y estudio de compatibilidad con la infraestructura tecnológica de cada uno.</t>
  </si>
  <si>
    <t>Ausencia de mantenimiento de cada uno de los equipos de infraestructura tecnológica</t>
  </si>
  <si>
    <t>El especialista de seguridad informatica, cada vez que ocurra el evento se debe revisar los logs de los equipos de seguiridad perimetral para verificar que los apagados no controlados no causaron daños en estos, diligenciando la bitacora "Seguimiento de estado de equipos de seguridad perimetral".
En caso de presentarse alguna alerta de apagado no controlado y/o daño de los equipos de seguridad pertimetral, se debe notificar via correo electronico al lider de infraestructura para que realice el escalamiento pertinente.
Las evidencia de esta actividad es el diligenciamiento de la bitacora "Seguimiento de estado de equipos de seguridad perimetral", los logs de los equipos de seguridad pertimetral y los correos de notificacion de escalamiento del evento cuando aplique.</t>
  </si>
  <si>
    <t>El especialista de seguridad informatica, cada cuatro meses (4) meses debe verificar las notas de la version del firmware actual de los equipos de seguridad perimetral comparandolas con las existentes en el sitio web oficial del fabricante mediante el diligenciamiento de la bitacora "seguimiento de actualizacion de firmware de equipos perimetrales",  en caso de existir nuevas versiones se realizará el plan de trabajo para la actualizacion del dispositivo. 
La evidencia de esta actividad es el diligenciamiento de la bitacora "seguimiento de actualizacion de firmware de equipos perimetrales", las notas de la version y el plan de actualizacion cuando se ejecute.</t>
  </si>
  <si>
    <t>El especialista de Seguridad Informática, cada cuatro meses (4) debe verificar la ejecución de los mantenimientos programados en el plan anual de mantenimientos diligenciando la hoja de vida de los equipos activos de red. En caso de que no se realicen los mantenimientos segun lo programado, se escala al Líder de Infraestructura vía correo electrónico la no ejecución, quien tomará las acciones correspondientes.
Evidencia: Hoja de Vida de Equipos Activos de Red, Plan de Mantenimiento,correo electrónico cuando aplique.</t>
  </si>
  <si>
    <t>Indisponibilidad de los servicios de Oracle Cloud Infrastructure y Correo electronico en Office 365</t>
  </si>
  <si>
    <t>Afectación de la plataforma tecnológica de canales Oracle Cloud y Correo electrónico Office 365.</t>
  </si>
  <si>
    <t>Acceso de usuarios con privilegio de administracion.</t>
  </si>
  <si>
    <t>Fallo en los servicios del proveedor (Infraestructura Microsoft)</t>
  </si>
  <si>
    <t>1. Fallo en el servicio de antivirus en los equipos cliente.</t>
  </si>
  <si>
    <t>2. NO tener Acceso al servidor</t>
  </si>
  <si>
    <t>3. No licenciamiento.</t>
  </si>
  <si>
    <t xml:space="preserve">Indisponibilidad Servidor antivirus </t>
  </si>
  <si>
    <t>el Fallo o Caida del servicio de la plataforma de antivirus, los equipos no tendrian actualizaciones de las bases de datos quedando expuestos a virus y amenasas en la red .</t>
  </si>
  <si>
    <t>El Fallo o Caida del servicio de Directorio Activo causaria que los equipos no tengan acceso a los servicios de red (servidor de Archivos, impresión, DNS, DHCP, Navegcion a internet) ya que no estaría disponible la autenticacion de usuarios</t>
  </si>
  <si>
    <t>Indisponibilidad servicios de Directorio Activo</t>
  </si>
  <si>
    <t xml:space="preserve">Daños Fisicos en los equipos que se pueden presentar por Falta de mantenimiento fisico preventivo, desgaste natural de los componentes electronicos, Fallos en el circuito electrico </t>
  </si>
  <si>
    <t>Corrupcion o deterioro del sistema operativo que pueden ocaciones daños en la Configuracion del servidor o en las base de datos del directorio activo.</t>
  </si>
  <si>
    <t>indisponibilidad Servidor de archivos</t>
  </si>
  <si>
    <t>El fallo o caida del servidor de archivos afecta directamente el acceso a la bodega de datos de orfeo y carpetas compartidas</t>
  </si>
  <si>
    <t>Corrupcion o deterioro del sistema operativo que pueden ocasionar daños en la Configuracion del servidor</t>
  </si>
  <si>
    <t>Fallo en los servicios del proveedor (Infraestructura Oracle)</t>
  </si>
  <si>
    <t>Indisponibilidad servidor GLPI</t>
  </si>
  <si>
    <t xml:space="preserve">El fallo del servdor de GLPI afectaria los servicios de soporte a usuarios a tra vez de la mesa de ayuda </t>
  </si>
  <si>
    <t>Corrupcion o deterioro del sistema operativo</t>
  </si>
  <si>
    <t>Corrupcion,  deterioro o daño en las bases de datos del aplicativo</t>
  </si>
  <si>
    <t>El fallo del servidor SpiceWork afectaria el control de inventarios de tecnologia</t>
  </si>
  <si>
    <t>Indisponibilidad servidor SpiceWorks</t>
  </si>
  <si>
    <t>Corrupcion o deterioro de la base de datos</t>
  </si>
  <si>
    <t>indisponibilidad equipo biometrico</t>
  </si>
  <si>
    <t>La caida del servidor del biometrico impediria el acceso de los usuarios a las instalaciones de la entidad</t>
  </si>
  <si>
    <t>Corrupcion o deterioro delas bases de datos</t>
  </si>
  <si>
    <t>Corrupcion o deterioro del sistema Operativo</t>
  </si>
  <si>
    <t>Indisponibilidad de los equipos de computo usuario final.</t>
  </si>
  <si>
    <t>Puede suceder que por diferentes motivos deje de funcionar un equipo de computo o no se pueda ingresar, en consecuencia no se podria acceder a la informacion que contiene este</t>
  </si>
  <si>
    <t>Daños al sistema por Falta de mantenimiento preventivo.</t>
  </si>
  <si>
    <t>Falta de actualizaciones en el sistema operativo.</t>
  </si>
  <si>
    <t xml:space="preserve">El líder del grupo de infraestructura designado por la Secretaria General, junto con el equipo de infraestructura, cada cuatro meses debe realizar el proceso de verificacion y depuración de los usuarios que tienen acceso a las plataformas Oracle Cloud Infrastructure y Office 365, de acuerdo a la fecha de finalizacion de contrato cotejando con el directorio activo, En el caso de encontrar usuarios retirados de la compañia pero con acceso vigente a las plataformas se debera eliminar inmediatamente la cuenta de usuario; de este proceso resultará la bitacora de seguimiento de infraestructura donde se especifica los roles y perfiles de los colaboradores y el rango de tiempo en los cuales tendrán acceso, esto con el fin de garantizar la seguridad en el acceso en las plataformas. </t>
  </si>
  <si>
    <t>Los especialistas de serividores mensualmente deben verificar que los servicios prestados por el proveedor Microsoft se encuentren disponibles diligenciando la bitacora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</si>
  <si>
    <t>Los especialistas de servidores semanalmente deben revisar que el agente este activo y actualizado en los equipos de la entidad, ingresando a la consola de administracion de antivirus en el modulo de tareas automaticas donde se evidenciara el estado de los agentes. 
Se anotara en la bitacora de seguimiento de infraestructura instaladas con la fecha y hora de instalacion.
En caso de encontrar equipos en estado critico o en estado desactualizado se intentarar reinstalar el agente desde la consola y en caso que no se logre se apoyara con la mesa de ayuda para la instalacion manual, como evidencia quedan el diligenciamiento de la bitacora con las actualizaciones instaladas, los reportes generados por la consola de antivirus y/o los casos de mesa de ayuda colocados para tal fin.</t>
  </si>
  <si>
    <t>Los especialistas en servidores designados por la Secretaria General, semanalmente deben revisar que el servidor tenga las ultimas actualizaciones de bases de datos, incluyendo Windows Update. Ingresando al servidor  a la consola de antivirus y al configuracion de actualizaciones de windows donde se evidenciara si se encuentra actualizado a la fecha.
Se anotara en la bitacora las actualizaciones instaladas con la fecha y hora de instalacion.
En caso que no lo este se correra la utilidad de actualizaciones automaticas para actualizar el equipo lo mismo aplica para la consola, como evidencia quedan los log ubicados en la ruta C:\Windows\Logs\WindowsUpdate del servidor e imprimir el reporte Informe de uso de las bases de datos antivirus de la consola.</t>
  </si>
  <si>
    <t>Los especialistas de servidores designado por la Secretaria General cada cuatro meses deben revisar la vigencia de la licencia, ingresando a la consola de administracion de antivirus en el modulo de licenciamiento e imprimir el informe de uso de claves de licencia que genera la consola, diligenciando la bitacora de seguimiento de infraestructura, si la fecha de vencimiento esta proxima a expirar se informara por medio de correo electronico al Lider de infraestructura por lo menos con un mes de antelacion a la fecha de vencimiento a fin de que este pueda generar la requisicion de compra de nuevo licenciamiento. como evidencia de esta actividad queda el correo enviado y el reporte de uso de claves generado desde la consola de antivirus, a su vez se dejara registro en la bitacora de infrestructura la fecha de revision.</t>
  </si>
  <si>
    <t>El Lider del grupo de infraestructura designado por la Secretaria General junto con el grupo de infraestructura cada  cuatro meses debe revisar el cumplimiento al plan de mantenimiento anual donde se incluye el mantenimiento a los servidores fisicos, diligenciando la bitacora de infraestructura, en caso que no se cumpla el plan de mantenimento este se escalara al lider de infraestructura via correo electronico, quien dara las instrucciones a seguir a fin de garantizar el correcto funcionamiento de los servidores, como evidencia de esta actividad quedara el registro en la bitacora de infraestructura, los correos electronicos cuando aplique,el informe de mantenimiento, el plan de mantenimiento.</t>
  </si>
  <si>
    <t>Los especialistas de Servidores designados por la Secretaria General, trimestralmente deberan verificar el funcionamiento del servidor de directorio activo  realizando un mantenimiento lógico preventivo (defragmentacion de disco, limpieza de archivos temporales, verificacion e instalacion de actualizaciones), diligenciando la Bitacora de infraestructura,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t>
  </si>
  <si>
    <t>Los especialistas en servidores designados por la Secretaria General, semanalmente  deben verificar que se esten realizando las copias de seguridad de las maquinas que estan en la plataforma Oracle cloud mediante el diligenciamiento de la bitacora de infraestructura , en caso de evidenciar que no se ejecuto el backup programado, se debera realizar inmediatamente la copia y el escalameiento correspondiente al proveedor de servicio mediante la plataforma service request, como evidencia de esta actividad se tiene bitacora de infraestructura, el escalamiento al proveedor del servicio cuando aplique.</t>
  </si>
  <si>
    <t>Los especialistas de serividores mensualmente deben verificar que los servicios prestados por el proveedor Oracle se encuentren disponibles diligenciando la bitacora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</si>
  <si>
    <t>Los especialistas en servidores designados por la Secretaria General a traves de la plataforma de administracion de Oracle cloud semanalmente deben verificar que se esten ejecutandolas tareas de copias de seguridad de la maquina virtual y sus discos adjuntos de acuerdo a las politicas de backup establecidas en  la plataforma diligenciando la bitacora de infraestructura,en caso de evidenciar que no se ejecuto el backup programado, se debera realizar inmediatamente la copia y el escalamiento correspondiente al proveedor de servicio mediante la plataforma service request, como evidencia de esta actividad se tiene bitacora de infraestructura, el escalamiento al proveedor del servicio cuando aplique.</t>
  </si>
  <si>
    <t xml:space="preserve">el especialista Gestor Herramienta GLPI desigando por la Secretaria General, semanalmente verificara que se este realizando la copia de seguridad de la base de datos (mySql) de la herramienta GLPI desde la consola de mysql diligenciando la bitacora de infraestructura, en caso de evidenciar que no se este realizando la copia se debera realizar un backup de manera manual y escalar al lider de infraestructura mediante correo lectronico quien dara las instrucciones a seguir a fin de garantizar el correcto funcionamiento de los servidores, como evidencia de esta actividad se tomara el screenshot de la consola y de la ruta donde se almacenan los backup.  </t>
  </si>
  <si>
    <t>El profesional especializado designado por la Secretaria General, mensualmente validara que se este realizando el backup diario de las bases de datos,mediante el diligenciamiento de la bitacora de infraestructura, en caso de que se evidencie que no se este realizando el backup se realizara inmediatamente una copia de seguridad y se escalara via correo electrinico al lider de infraestructua  quien dara las instrucciones a seguir a fin de garantizar el correcto funcionamiento de los servidores, como evidencia de esta actividad queda el registro en la bitacora de infraestructura, correo electronico cuando aplique.</t>
  </si>
  <si>
    <t>Los especialistas en servidores designados por la Secretaria General mensualmente verifcara que en la plataforma de Oracle cloud se este realizando la tarea de backup programda de acuerdo a las politicas mediante el diligenciamiento de la bitacora de infraestructura, en caso que se evidencie que no se este realizando la copia de seguridad, se realizara inmediatamente una copia de seguridad y se escalara a Oracle cloud creando el caso mediante la herramienta  de service Request, como evidencia de esta actividad se deja registro en la bitacora de infraestructura y el correo electronico generado en Service Request.</t>
  </si>
  <si>
    <t>El grupo de mesa de ayuda mensualmente debe validar que se este realizando el backup de las bases de datos de la aplicacion, mediante el diligenciamiento de la bitacora de infraestructura, en caso de evidenciar que no se este realizando la copia debera realizar inmediatamente una copia de seguridad e informara mediante correo electronico al lider de infraestructura quien dara las instrucciones a seguir, como evidencia de esta activididad quedara el registro en la bitacora de infraestructura y el correo electronico cuando aplique.</t>
  </si>
  <si>
    <t>El grupo de mesa de ayuda mensualmente debe revisar el funcionamiento de la maquina donde reside el aplicativo biometrico dejando registro en la bítacora de Seguimiento de Infraestructura y realizando una imagen completa de la maquina,  en caso de evidenciar un mal funcionamiento  el grupo de mesa de ayuda reportara mediante un correo electronico al arquitecto Eduardo Sanchez quien a su vez contactara a FAMOC para realizar las respectivas correcciones y configuraciones. como evidencia de esta actividad se deja el registro en la bitacora de infraestructura y/ó el correo electronico dirigido al arquitecto Eduardo Sanchez.</t>
  </si>
  <si>
    <t>El Lider del grupo demesa de ayuda junto con el lider de infraestructura cada  cuatro meses (4) debe revisar el cumplimiento al plan de mantenimiento anual donde se incluye el mantenimiento al equipo biometrico, diligenciando la bitacora de infraestructura, en caso que no se cumpla el plan de mantenimento este se escalara al lider de infraestructura via correo electronico, quien dara las instrucciones a seguir a fin de garantizar el correcto funcionamiento del equipo, como evidencia de esta actividad quedara el registro en la bitacora de infraestructura, los correos electronicos cuando aplique,el informe de mantenimiento, el plan de mantenimiento.</t>
  </si>
  <si>
    <t>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t>
  </si>
  <si>
    <r>
      <t>Factores como la</t>
    </r>
    <r>
      <rPr>
        <b/>
        <sz val="14"/>
        <rFont val="Arial"/>
        <family val="2"/>
      </rPr>
      <t xml:space="preserve"> variacion de tensio</t>
    </r>
    <r>
      <rPr>
        <sz val="14"/>
        <rFont val="Arial"/>
        <family val="2"/>
      </rPr>
      <t>n, escalamiento de privilegios,  errores humanos y la obsolencia tecnologica, pueden ocasionar indisponibilidad de los servicios tecnológicos en la Entidad.</t>
    </r>
  </si>
  <si>
    <t>ctrol detectivo</t>
  </si>
  <si>
    <r>
      <t xml:space="preserve">El especialista de seguridad inforamatica cada seis (6) meses debe </t>
    </r>
    <r>
      <rPr>
        <b/>
        <sz val="14"/>
        <rFont val="Arial"/>
        <family val="2"/>
      </rPr>
      <t>verificar el End of Support</t>
    </r>
    <r>
      <rPr>
        <sz val="14"/>
        <rFont val="Arial"/>
        <family val="2"/>
      </rPr>
      <t xml:space="preserve"> (EoS) en la pagina web del fabricante </t>
    </r>
    <r>
      <rPr>
        <b/>
        <sz val="14"/>
        <rFont val="Arial"/>
        <family val="2"/>
      </rPr>
      <t>determinando el estado de este, diligenciando la bitacora  "Seguimiento de estado de equipos de seguridad perimetral"</t>
    </r>
    <r>
      <rPr>
        <sz val="14"/>
        <rFont val="Arial"/>
        <family val="2"/>
      </rPr>
      <t>; y cada vez que se deba realizar una compra de un elemento de la infraestructura tecnológica, deberá realizar una ficha tecnica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t>
    </r>
  </si>
  <si>
    <r>
      <rPr>
        <b/>
        <sz val="14"/>
        <rFont val="Arial"/>
        <family val="2"/>
      </rPr>
      <t xml:space="preserve">Observaciones: 
</t>
    </r>
    <r>
      <rPr>
        <sz val="14"/>
        <rFont val="Arial"/>
        <family val="2"/>
      </rPr>
      <t xml:space="preserve">
Se identifica una nueva causa "Firmware desactualizado  ", con un  nuevo control 
</t>
    </r>
    <r>
      <rPr>
        <b/>
        <sz val="14"/>
        <rFont val="Arial"/>
        <family val="2"/>
      </rPr>
      <t xml:space="preserve">
Recomendaciones: 
</t>
    </r>
    <r>
      <rPr>
        <sz val="14"/>
        <rFont val="Arial"/>
        <family val="2"/>
      </rPr>
      <t>Identificar el código del documento "Bitacora Seguimiento de estado del elemento</t>
    </r>
  </si>
  <si>
    <r>
      <t xml:space="preserve">Si se tuvo encuenta las observaciones y recomendaciones de la evaluación pasada </t>
    </r>
    <r>
      <rPr>
        <b/>
        <sz val="14"/>
        <rFont val="Arial"/>
        <family val="2"/>
      </rPr>
      <t xml:space="preserve">
Observaciones: 
</t>
    </r>
    <r>
      <rPr>
        <sz val="14"/>
        <rFont val="Arial"/>
        <family val="2"/>
      </rPr>
      <t xml:space="preserve">Se cambió la redacción del riesgo
Se identificó ésta nueva causa
</t>
    </r>
    <r>
      <rPr>
        <b/>
        <sz val="14"/>
        <rFont val="Arial"/>
        <family val="2"/>
      </rPr>
      <t xml:space="preserve">
Recomendaciones: 
</t>
    </r>
    <r>
      <rPr>
        <sz val="14"/>
        <rFont val="Arial"/>
        <family val="2"/>
      </rPr>
      <t>Identificar el código del documento "Bitacora Seguimiento de estado de equipos de seguridad perimetral"</t>
    </r>
  </si>
  <si>
    <r>
      <t xml:space="preserve">Si se tuvo encuenta las observaciones y recomendaciones de la evaluación pasada </t>
    </r>
    <r>
      <rPr>
        <b/>
        <sz val="14"/>
        <rFont val="Arial"/>
        <family val="2"/>
      </rPr>
      <t xml:space="preserve">
</t>
    </r>
    <r>
      <rPr>
        <sz val="14"/>
        <rFont val="Arial"/>
        <family val="2"/>
      </rPr>
      <t>Se cambió la redacción del Riesgo
Se identificó éste nuevo control</t>
    </r>
    <r>
      <rPr>
        <b/>
        <sz val="14"/>
        <rFont val="Arial"/>
        <family val="2"/>
      </rPr>
      <t xml:space="preserve">
Recomendaciones: 
</t>
    </r>
    <r>
      <rPr>
        <sz val="14"/>
        <rFont val="Arial"/>
        <family val="2"/>
      </rPr>
      <t>Identificar el código del documento "Bitacora Seguimiento de estado de equipos de seguridad perimetral"</t>
    </r>
  </si>
  <si>
    <r>
      <rPr>
        <b/>
        <sz val="14"/>
        <rFont val="Arial"/>
        <family val="2"/>
      </rPr>
      <t>Observación:</t>
    </r>
    <r>
      <rPr>
        <sz val="14"/>
        <rFont val="Arial"/>
        <family val="2"/>
      </rPr>
      <t xml:space="preserve">
Si se tuvo encuenta las observaciones y recomendaciones de la evaluación pasada.</t>
    </r>
    <r>
      <rPr>
        <b/>
        <sz val="14"/>
        <rFont val="Arial"/>
        <family val="2"/>
      </rPr>
      <t xml:space="preserve">
</t>
    </r>
    <r>
      <rPr>
        <sz val="14"/>
        <rFont val="Arial"/>
        <family val="2"/>
      </rPr>
      <t>Se eliminó la causa "</t>
    </r>
    <r>
      <rPr>
        <i/>
        <sz val="14"/>
        <rFont val="Arial"/>
        <family val="2"/>
      </rPr>
      <t xml:space="preserve">Debilidades en el seguimiento del personal que ingresa al centro de computo".
</t>
    </r>
    <r>
      <rPr>
        <sz val="14"/>
        <rFont val="Arial"/>
        <family val="2"/>
      </rPr>
      <t>En la redacción del control se identifican dos controles " ...</t>
    </r>
    <r>
      <rPr>
        <i/>
        <sz val="14"/>
        <rFont val="Arial"/>
        <family val="2"/>
      </rPr>
      <t xml:space="preserve">verificar que el formato GSIT-FM-010-V2 Formato Gestion de Credenciales de Acceso y Novedades cumpla con los permisos correspondientes, para realizar el proceso de depuración de los usuarios con acceso al centro de cómputo,.." </t>
    </r>
    <r>
      <rPr>
        <sz val="14"/>
        <rFont val="Arial"/>
        <family val="2"/>
      </rPr>
      <t xml:space="preserve">y </t>
    </r>
    <r>
      <rPr>
        <i/>
        <sz val="14"/>
        <rFont val="Arial"/>
        <family val="2"/>
      </rPr>
      <t>"... realizará un informe trimestral de seguimiento en donde debe validar el registro de ingreso de personal autorizado y no autorizado al centro de cómputo..."</t>
    </r>
    <r>
      <rPr>
        <b/>
        <i/>
        <sz val="14"/>
        <rFont val="Arial"/>
        <family val="2"/>
      </rPr>
      <t xml:space="preserve">
</t>
    </r>
    <r>
      <rPr>
        <b/>
        <sz val="14"/>
        <rFont val="Arial"/>
        <family val="2"/>
      </rPr>
      <t xml:space="preserve">
Recomendación: 
</t>
    </r>
    <r>
      <rPr>
        <sz val="14"/>
        <rFont val="Arial"/>
        <family val="2"/>
      </rPr>
      <t xml:space="preserve">Mejorar la redacción del control y desagregarlo por causa 
</t>
    </r>
  </si>
  <si>
    <r>
      <t xml:space="preserve">Si se tuvo encuenta las observaciones y recomendaciones de la evaluación pasada </t>
    </r>
    <r>
      <rPr>
        <b/>
        <sz val="14"/>
        <rFont val="Arial"/>
        <family val="2"/>
      </rPr>
      <t xml:space="preserve">
</t>
    </r>
    <r>
      <rPr>
        <sz val="14"/>
        <rFont val="Arial"/>
        <family val="2"/>
      </rPr>
      <t xml:space="preserve">Se cambió la redacción del Riesgo
Se cambió la redacción del control
</t>
    </r>
    <r>
      <rPr>
        <b/>
        <sz val="14"/>
        <rFont val="Arial"/>
        <family val="2"/>
      </rPr>
      <t xml:space="preserve">
Recomendaciones: 
</t>
    </r>
    <r>
      <rPr>
        <sz val="14"/>
        <rFont val="Arial"/>
        <family val="2"/>
      </rPr>
      <t xml:space="preserve">Identificar la evidencia ó registro que queda con la ejecución de la acción de la desviación. </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</si>
  <si>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Ampliar la información del propósito del control complementando los detalles que permitan identificar claramente el control.</t>
    </r>
  </si>
  <si>
    <r>
      <t xml:space="preserve">Si se tuvo encuenta las observaciones y recomendaciones de la evaluación pasada </t>
    </r>
    <r>
      <rPr>
        <b/>
        <sz val="14"/>
        <rFont val="Arial"/>
        <family val="2"/>
      </rPr>
      <t xml:space="preserve">
</t>
    </r>
    <r>
      <rPr>
        <sz val="14"/>
        <rFont val="Arial"/>
        <family val="2"/>
      </rPr>
      <t xml:space="preserve">Se cambió la redacción del Riesgo
Se identificó ésta nueva causa
</t>
    </r>
    <r>
      <rPr>
        <b/>
        <sz val="14"/>
        <rFont val="Arial"/>
        <family val="2"/>
      </rPr>
      <t xml:space="preserve">
Recomendaciones: </t>
    </r>
    <r>
      <rPr>
        <sz val="14"/>
        <rFont val="Arial"/>
        <family val="2"/>
      </rPr>
      <t xml:space="preserve">
Ampliar la información del propósito del control complementando los detalles que permitan identificar claramente la ejecución del control.
</t>
    </r>
    <r>
      <rPr>
        <b/>
        <sz val="14"/>
        <rFont val="Arial"/>
        <family val="2"/>
      </rPr>
      <t xml:space="preserve">
</t>
    </r>
    <r>
      <rPr>
        <sz val="14"/>
        <rFont val="Arial"/>
        <family val="2"/>
      </rPr>
      <t>Identificar el código del documento "Bitacora Seguimiento actualizacion de firmware de equipos perimetrales"</t>
    </r>
  </si>
  <si>
    <r>
      <t xml:space="preserve">Si se tuvo encuenta las observaciones y recomendaciones de la evaluación pasada </t>
    </r>
    <r>
      <rPr>
        <b/>
        <sz val="14"/>
        <rFont val="Arial"/>
        <family val="2"/>
      </rPr>
      <t xml:space="preserve">
</t>
    </r>
    <r>
      <rPr>
        <sz val="14"/>
        <rFont val="Arial"/>
        <family val="2"/>
      </rPr>
      <t>Se cambió la redacción del Riesgo
Se identificó éste nuevo control</t>
    </r>
    <r>
      <rPr>
        <b/>
        <sz val="14"/>
        <rFont val="Arial"/>
        <family val="2"/>
      </rPr>
      <t xml:space="preserve">
Recomendaciones: 
</t>
    </r>
    <r>
      <rPr>
        <sz val="14"/>
        <rFont val="Arial"/>
        <family val="2"/>
      </rPr>
      <t>Ampliar la información del propósito del control complementando los detalles que permitan identificar claramente la ejecución del control.
Identificar el código del documento "Hoja de Vida de Equipos Activos de Red"</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</si>
  <si>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Identificar el código del documento "Bitacora Seguimiento de infraestructura"</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</si>
  <si>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Ampliar la información del propósito del control complementando los detalles que permitan identificar cómo se ejcuta el control.
La actividad de control debe expresarse con verbos infinitivos como  verificar, validar, conciliar, cotejar, comparar
Identificar el código del documento "Bitacora Seguimiento de infraestructura"</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</si>
  <si>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Ampliar la información del propósito del control complementando los detalles que permitan identificar cómo se ejecuta el control.
Identificar el código del documento "Bitacora Seguimiento de infraestructura"</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</si>
  <si>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Ampliar la información del propósita aclarando por ejemplo si el control se aplica para todos los equipos de la entidad.
Identificar el código del documento "Bitacora Seguimiento de infraestructura"</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</si>
  <si>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Identificar el código del documento "Bitacora Seguimiento de infraestructura"</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</si>
  <si>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Ampliar la información del propósito del control complementando los detalles que permitan identificar claramente cómo se ejcuta el control.
Identificar el código del documento "Bitacora Seguimiento de infraestructura"</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</si>
  <si>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Las asignaciones de responsabilidades se realiza indicando el nombre del cargo y ó rol que ejerce, no identificar nombres de personas
Identificar el código del documento "Bitacora Seguimiento de infraestructura"</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</si>
  <si>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Ampliar la información del propósito del control complementando los detalles que permitan identificar claramente el control.
Identificar el código del documento bitacora de equipos de computo</t>
    </r>
  </si>
  <si>
    <r>
      <rPr>
        <b/>
        <sz val="14"/>
        <rFont val="Arial"/>
        <family val="2"/>
      </rPr>
      <t xml:space="preserve">Observaciones: 
</t>
    </r>
    <r>
      <rPr>
        <sz val="14"/>
        <rFont val="Arial"/>
        <family val="2"/>
      </rPr>
      <t xml:space="preserve">Nuevo riesgo 
</t>
    </r>
    <r>
      <rPr>
        <b/>
        <sz val="14"/>
        <rFont val="Arial"/>
        <family val="2"/>
      </rPr>
      <t>Recomendaciones:</t>
    </r>
    <r>
      <rPr>
        <sz val="14"/>
        <rFont val="Arial"/>
        <family val="2"/>
      </rPr>
      <t xml:space="preserve">
Ampliar la información del propósito del control complementando los detalles que permitan identificar claramente el control.
Identificar el código del documento bitacora de equipos de computo</t>
    </r>
  </si>
  <si>
    <t>TIPO
(SELECCIONE UNA OPCIÓN)</t>
  </si>
  <si>
    <r>
      <rPr>
        <b/>
        <sz val="14"/>
        <rFont val="Arial"/>
        <family val="2"/>
      </rPr>
      <t>Los Analistas de Mesa de ayuda designados por el Lider de Infraestructura</t>
    </r>
    <r>
      <rPr>
        <sz val="14"/>
        <rFont val="Arial"/>
        <family val="2"/>
      </rPr>
      <t xml:space="preserve">, cada año o cuando ingrese o egrese un funcionario público y/o contratista con permisos de ingreso, deben </t>
    </r>
    <r>
      <rPr>
        <b/>
        <sz val="14"/>
        <rFont val="Arial"/>
        <family val="2"/>
      </rPr>
      <t>verificar</t>
    </r>
    <r>
      <rPr>
        <sz val="14"/>
        <rFont val="Arial"/>
        <family val="2"/>
      </rPr>
      <t xml:space="preserve">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t>
    </r>
    <r>
      <rPr>
        <b/>
        <sz val="14"/>
        <rFont val="Arial"/>
        <family val="2"/>
      </rPr>
      <t>ealizará un informe trimestral de seguimiento en donde debe validar el registro de ingreso de personal autorizado y no autorizado al centro de cómput</t>
    </r>
    <r>
      <rPr>
        <sz val="14"/>
        <rFont val="Arial"/>
        <family val="2"/>
      </rPr>
      <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t>
    </r>
    <r>
      <rPr>
        <b/>
        <sz val="14"/>
        <rFont val="Arial"/>
        <family val="2"/>
      </rPr>
      <t xml:space="preserve"> se deberán consultar las cámaras y realizar la respectiva investigación </t>
    </r>
    <r>
      <rPr>
        <sz val="14"/>
        <rFont val="Arial"/>
        <family val="2"/>
      </rPr>
      <t>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r>
  </si>
  <si>
    <t xml:space="preserve"> 21/07/2021</t>
  </si>
  <si>
    <r>
      <t xml:space="preserve">El control cumple con las especificaciones de diseño de un control.
</t>
    </r>
    <r>
      <rPr>
        <b/>
        <sz val="11"/>
        <rFont val="Arial"/>
        <family val="2"/>
      </rPr>
      <t xml:space="preserve">
</t>
    </r>
    <r>
      <rPr>
        <sz val="11"/>
        <rFont val="Arial"/>
        <family val="2"/>
      </rPr>
      <t xml:space="preserve">
</t>
    </r>
    <r>
      <rPr>
        <b/>
        <sz val="11"/>
        <rFont val="Arial"/>
        <family val="2"/>
      </rPr>
      <t>RECOMENDACIÓN</t>
    </r>
    <r>
      <rPr>
        <sz val="11"/>
        <rFont val="Arial"/>
        <family val="2"/>
      </rPr>
      <t xml:space="preserve">
Ampliar la información del propósito del control complementando los detalles que permitan identificar claramente la ejecución del control.
Fortalercer la descrpcion de las evidencias.</t>
    </r>
  </si>
  <si>
    <r>
      <t xml:space="preserve">El control cumple con las especificaciones de diseño de un control.
</t>
    </r>
    <r>
      <rPr>
        <b/>
        <sz val="11"/>
        <rFont val="Arial"/>
        <family val="2"/>
      </rPr>
      <t>RECOMENDACIÓN</t>
    </r>
    <r>
      <rPr>
        <sz val="11"/>
        <rFont val="Arial"/>
        <family val="2"/>
      </rPr>
      <t xml:space="preserve">
Mejorar la redacción del control y desagregarlo en dos  
</t>
    </r>
  </si>
  <si>
    <t>El control cumple con las especificaciones de diseño de un control.
RECOMENDACIÓN
La actividad de control debe expresarse con verbos infinitivos como  verificar, validar, conciliar, cotejar, comparar.
Ampliar la información del propósito del control complementando los detalles que permitan identificar claramente la ejecución del control.
Fortalercer la descrpcion de las evidencias.</t>
  </si>
  <si>
    <r>
      <t xml:space="preserve">El control cumple con las especificaciones de diseño de un control.
</t>
    </r>
    <r>
      <rPr>
        <b/>
        <sz val="11"/>
        <rFont val="Arial"/>
        <family val="2"/>
      </rPr>
      <t>RECOMENDACIÓN</t>
    </r>
    <r>
      <rPr>
        <sz val="11"/>
        <rFont val="Arial"/>
        <family val="2"/>
      </rPr>
      <t xml:space="preserve">
Ampliar la información del propósito del control complementando los detalles que permitan identificar claramente la ejecución del control.
Fortalecer la descripcion de las evidencias.</t>
    </r>
  </si>
  <si>
    <r>
      <t xml:space="preserve">El control cumple con las especificaciones de diseño de un control.
</t>
    </r>
    <r>
      <rPr>
        <b/>
        <sz val="11"/>
        <rFont val="Arial"/>
        <family val="2"/>
      </rPr>
      <t>RECOMENDACIÓN</t>
    </r>
    <r>
      <rPr>
        <sz val="11"/>
        <rFont val="Arial"/>
        <family val="2"/>
      </rPr>
      <t xml:space="preserve">
Ampliar la información del propósito del control complementando los detalles que permitan identificar claramente la ejecución del control.
Fortalercer la descrpcion de las evidencias.</t>
    </r>
  </si>
  <si>
    <r>
      <t xml:space="preserve">El control cumple con las especificaciones de diseño de un control.
</t>
    </r>
    <r>
      <rPr>
        <b/>
        <sz val="11"/>
        <rFont val="Arial"/>
        <family val="2"/>
      </rPr>
      <t>RECOMENDACIÓN</t>
    </r>
    <r>
      <rPr>
        <sz val="11"/>
        <rFont val="Arial"/>
        <family val="2"/>
      </rPr>
      <t xml:space="preserve">
Ampliar la información del propósito del control complementando los detalles que permitan identificar claramente la ejecución del control.
Las asignaciones de responsabilidades se realiza indicando el nombre del cargo y ó rol que ejerce, no identificar nombres de personas
Fortalercer la descrpcion de las evidencias.</t>
    </r>
  </si>
  <si>
    <t>NO SE REALIZO PRUEBA DE RECORRIDO DEBIDO AL CONFINAMIENTO POR COVID 19 
ESTA PRUEBA DE EJECUCION DEL CONTROL SE REALIZA SOBRE LOS SOPORTES ENTREGADOS POR OAP DEL MONITOREO MAPA DE RIESGOS I CUATRIMESTRE 2021</t>
  </si>
  <si>
    <t>Compilar y presentar las evidencias que soporten que el control se ejecuta como fue diseñado.</t>
  </si>
  <si>
    <r>
      <t xml:space="preserve">El control cumple con las especificaciones de diseño de un control.
</t>
    </r>
    <r>
      <rPr>
        <b/>
        <sz val="11"/>
        <rFont val="Arial"/>
        <family val="2"/>
      </rPr>
      <t>RECOMENDACIÓN</t>
    </r>
    <r>
      <rPr>
        <sz val="11"/>
        <rFont val="Arial"/>
        <family val="2"/>
      </rPr>
      <t xml:space="preserve">
La actividad de control debe expresarse con verbos infinitivos como  verificar, validar, conciliar, cotejar, comparar.
Ampliar la información del propósito del control complementando los detalles que permitan identificar claramente la ejecución del control
Fortalercer la descrpcion de las evidencias.</t>
    </r>
  </si>
  <si>
    <r>
      <t xml:space="preserve">CONTROL
</t>
    </r>
    <r>
      <rPr>
        <i/>
        <sz val="14"/>
        <rFont val="Arial"/>
        <family val="2"/>
      </rPr>
      <t>¿Elimina o Mitiga la causa?</t>
    </r>
  </si>
  <si>
    <r>
      <t xml:space="preserve">El control cumple con las especificaciones de diseño de un control.
</t>
    </r>
    <r>
      <rPr>
        <b/>
        <sz val="11"/>
        <rFont val="Arial"/>
        <family val="2"/>
      </rPr>
      <t>RECOMENDACIÓN</t>
    </r>
    <r>
      <rPr>
        <sz val="11"/>
        <rFont val="Arial"/>
        <family val="2"/>
      </rPr>
      <t xml:space="preserve">
Todos los controles deben tener una periodicidad específica no debe quedar a criterio.
Fortalercer la descrpcion de las evidencias.</t>
    </r>
  </si>
  <si>
    <r>
      <t xml:space="preserve">El control cumple con las especificaciones de diseño de un control.
</t>
    </r>
    <r>
      <rPr>
        <b/>
        <sz val="11"/>
        <rFont val="Arial"/>
        <family val="2"/>
      </rPr>
      <t xml:space="preserve">
</t>
    </r>
    <r>
      <rPr>
        <sz val="11"/>
        <rFont val="Arial"/>
        <family val="2"/>
      </rPr>
      <t xml:space="preserve">
</t>
    </r>
    <r>
      <rPr>
        <b/>
        <sz val="11"/>
        <rFont val="Arial"/>
        <family val="2"/>
      </rPr>
      <t>RECOMENDACIÓN</t>
    </r>
    <r>
      <rPr>
        <sz val="11"/>
        <rFont val="Arial"/>
        <family val="2"/>
      </rPr>
      <t xml:space="preserve">
Ampliar la información del propósito del control complementando los detalles que permitan identificar claramente la ejecución del control.
La actividad de control debe expresarse con verbos infinitivos como  verificar, validar, conciliar, cotejar, comparar
Fortalercer la descrpcion de las evidencias.</t>
    </r>
  </si>
  <si>
    <r>
      <t xml:space="preserve">El control cumple con las especificaciones de diseño de un control.
</t>
    </r>
    <r>
      <rPr>
        <b/>
        <sz val="11"/>
        <rFont val="Arial"/>
        <family val="2"/>
      </rPr>
      <t>RECOMENDACIÓN</t>
    </r>
    <r>
      <rPr>
        <sz val="11"/>
        <rFont val="Arial"/>
        <family val="2"/>
      </rPr>
      <t xml:space="preserve">
Ampliar la información del propósito del control complementando los detalles que permitan identificar claramente la ejecución del mismo
Fortalercer la descrpcion de las evidencias.</t>
    </r>
  </si>
  <si>
    <t xml:space="preserve">No se aportan la totalidad de evidencias indicadas en el control 
</t>
  </si>
  <si>
    <t xml:space="preserve">Las evidencias presentadas no corresponden a lo enunciado en el control </t>
  </si>
  <si>
    <t>Los registros no son soporte de una ejecucion periodica</t>
  </si>
  <si>
    <t xml:space="preserve">En la evidencia presentada no es claro como se identifica el evento al que hace referencia el control
No se aportan la totalidad de evidencias indicadas en el control </t>
  </si>
  <si>
    <t xml:space="preserve">No se aportan la totalidad de evidencias indicadas en el control </t>
  </si>
  <si>
    <t>No se aportaron  todas las evidencias indicadas en el diseño del control, no permite  determinar la eficia del control</t>
  </si>
  <si>
    <t>No se aportaron  todas las evidencias indicadas en el diseño del control.</t>
  </si>
  <si>
    <t>La falta del total de las evidencias de la ejecución del control, no permite  determinar la eficacia del control</t>
  </si>
  <si>
    <t xml:space="preserve">En las evidencias aportadas no se identifica claramente como es la ejecucion periodica del control </t>
  </si>
  <si>
    <t xml:space="preserve">No se evidencia registro de la verificacion </t>
  </si>
  <si>
    <t xml:space="preserve">Fortalecer el diseño de como es la  ejecucion del control y las evidencias </t>
  </si>
  <si>
    <t>No se aportaron todas las evidencias identificadas en el diseño del control</t>
  </si>
  <si>
    <t xml:space="preserve">En las evidencias aportadas no se identifica claramente la ejecucion periodica del control </t>
  </si>
  <si>
    <t xml:space="preserve">La evidencia aportada no se identifica claramente la ejecucion periodica del control </t>
  </si>
  <si>
    <t>La falta de evidencias de la ejecución del control, no permite  determinar la eficiencia del control</t>
  </si>
  <si>
    <t>Fortalecer el diseño de como es la  ejecucion del control y las evidencias 
Compilar y presentar las evidencias que soporten que el control se ejecuta como fue diseñado.</t>
  </si>
  <si>
    <t xml:space="preserve">Parcialmente+no
</t>
  </si>
  <si>
    <t xml:space="preserve">no+no
</t>
  </si>
  <si>
    <t>No+Parcial</t>
  </si>
  <si>
    <t>si+Parcialmente</t>
  </si>
  <si>
    <t>si+si</t>
  </si>
  <si>
    <t>diseno</t>
  </si>
  <si>
    <t xml:space="preserve">Fuerte+Débil 
DEBIL </t>
  </si>
  <si>
    <t>Fuerte+Fuerte 
FUERTE</t>
  </si>
  <si>
    <t>Fuerte+Moderado 
MODERADO</t>
  </si>
  <si>
    <r>
      <rPr>
        <b/>
        <sz val="11"/>
        <color theme="1"/>
        <rFont val="Arial"/>
        <family val="2"/>
      </rPr>
      <t>NO</t>
    </r>
    <r>
      <rPr>
        <sz val="11"/>
        <color theme="1"/>
        <rFont val="Arial"/>
        <family val="2"/>
      </rPr>
      <t xml:space="preserve"> se identificó diferencia en el cálculo de la solidez del control
RECOMENDACIONES
Atender las observaciones y recomendaciones en la 3 hojas de evaluación</t>
    </r>
  </si>
  <si>
    <t>* La eficacia de 4  controles evaluados es adecuada porque se ejecuta como fue diseñado; 11 controles son parcialmente adecuados porque en el diseño del control no se especifica claramente la evidencia, y 10  no aportaron el total de las evidencias.
* La eficiencia de 1 control es adecuada dado que la evidencia aportada cumple con el diseño del control.; 13 controles son  parcialmente eficiente dado a la falta de evidencias de la ejecución del mismo  y 11  controles no se tenian evidencias de la ejecución periodica y estipulada en el control.
Recomendaciones generales
Fortalecer el diseño de como es la  ejecucion del control y las evidencias 
Compilar y presentar las evidencias que soporten que el control se ejecuta como fue diseñado.</t>
  </si>
  <si>
    <r>
      <t>Del análisis a 25 controles asociados a 10 riesgos y 25 causas, se identificaron los siguientes resultados:
Los 10 riesgos pueden llegar a afectar el cumplimiento del proceso.
Los 25 controles pueden mitigar o eliminar la causa identificada 
Se identificaron 6 nuevos riesgo y se eliminaron dos (2), uno de gestiñon y el otro de seguridad digital 
Diez  (10)  controles son suceptibles de mejorar la redacci</t>
    </r>
    <r>
      <rPr>
        <sz val="11"/>
        <rFont val="Arial"/>
        <family val="2"/>
      </rPr>
      <t>Ó</t>
    </r>
    <r>
      <rPr>
        <sz val="14"/>
        <rFont val="Arial"/>
        <family val="2"/>
      </rPr>
      <t>n</t>
    </r>
  </si>
  <si>
    <t>De la evaluación al diseño de 25 controles asociados a 10 riesgos y 25 causas, se identificaron los siguientes resultados:
Hubo cambios en el diseño de los controles, de los cuales 10 controles son suceptibles de mejorar su redacción.
El resultado de la calificación para controles es
La calificacion de los veinticinco (25) fueron similares en  las 7 variables evaluadas quedando (24) como Fuertes  y  (1) en Débil
El proceso acogió las recomendaciones dadas por OCI en la anterior evaluación, no obstante se recomienda mejorar la redaccion de los controles ampliando la información del propósito del control, complementando los detalles que permitan identificar claramente la ejecución del control. Y fortalercer la descrpcion de las evidencias.</t>
  </si>
  <si>
    <r>
      <t xml:space="preserve">OPCIÓN DE MANEJO </t>
    </r>
    <r>
      <rPr>
        <b/>
        <sz val="9"/>
        <color theme="9" tint="-0.249977111117893"/>
        <rFont val="Arial"/>
        <family val="2"/>
      </rPr>
      <t xml:space="preserve">-
</t>
    </r>
  </si>
  <si>
    <t>igual</t>
  </si>
  <si>
    <t>Equipos de redes, firewall, control de acceso.</t>
  </si>
  <si>
    <t>Mal funcionamiento del software</t>
  </si>
  <si>
    <t>1. Indisponibilidad de los servicios de IT.
2. Daño físico de los equipos y redes de IT.
3. Hurto de equipos de propiedad o bajo custodia de la Entidad.
4. Parálisis en el procesos.
5. Incumplimiento en las solicitudes realizadas por cualquier ente de control (Interno o externo).
6. Investigaciones disciplinarias.
7. Deterioro de la imagen del proceso.
8. Perdida de tiempo en todos los proceso de la entidad.
9. Mal funcionamiento del sistema Biometrico
10.El bloqueo del sistema biometrico afectaria el acceso a las sedes y a los datacenter de la entidad.</t>
  </si>
  <si>
    <r>
      <t xml:space="preserve">Los Analistas de Mesa de ayuda designados por el Lider de Infraestructura, </t>
    </r>
    <r>
      <rPr>
        <b/>
        <sz val="9"/>
        <rFont val="Arial"/>
        <family val="2"/>
      </rPr>
      <t>cada año o cuando ingrese o egrese un funcionario público y/o contratista con permisos de ingreso</t>
    </r>
    <r>
      <rPr>
        <sz val="9"/>
        <rFont val="Arial"/>
        <family val="2"/>
      </rPr>
      <t>,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r>
  </si>
  <si>
    <t>Los Analistas deben configurar el biométrico con los permisos de los usuarios y quienes ingresen al centro de computo deben diligenciar el formato GSIT-FM-003-V1 Bitacora Ingreso-Salida Centro Computo</t>
  </si>
  <si>
    <t>GSIT-FM-010-V2 Formato Gestion de Credenciales de Acceso y Novedades.
GSIT-FM-003-V1 Bitacora Ingreso-Salida Centro Computo</t>
  </si>
  <si>
    <t>Analista soporte nivel II</t>
  </si>
  <si>
    <t>La versión inicial del plan maestro se deberá realizar en Marzo del 2021 y se deben realizar actualizaciones cada vez que ingrese alguien autorizado al datacenter.</t>
  </si>
  <si>
    <t>Configurar el acceso al data center únicamente a los siguientes roles:
- Líder de TI
- Líder de Infraestructura tecnológica.
- Líder Desarrollo de los sistemas de información</t>
  </si>
  <si>
    <t>dif</t>
  </si>
  <si>
    <t>Verificar las Notas de la version del firmware actual de los equipos biométricos de las sedes Administrativa y Operativa.</t>
  </si>
  <si>
    <t>Bítacora de seguimiento de infraestructura</t>
  </si>
  <si>
    <t>Mesa de ayuda</t>
  </si>
  <si>
    <t>Trimestral</t>
  </si>
  <si>
    <t>(Número de Seguimientos realizados / número de Seguimientos programadas )*100</t>
  </si>
  <si>
    <t xml:space="preserve"> Escalamiento correspondiente al Líder de Infraestructura vía correo electrónico quien solicitará por la misma vía al proveedor FAMOC la realización del plan de trabajo para la actualizacion del dispositivo.</t>
  </si>
  <si>
    <t>Firmware Actualizado</t>
  </si>
  <si>
    <t>FAMOC</t>
  </si>
  <si>
    <t>Equipos de seguridad perimetral</t>
  </si>
  <si>
    <t>Variacion de tension
Escalamiento de privilegios.
Error humano.
Obsolencia tecnologica.</t>
  </si>
  <si>
    <t>1. Indisponibilidad de los servicios de infraestructura tecnológica.
2. Parálisis en todos los procesos de la entidad.
3. Incumplimiento en las solicitudes realizadas por cualquier ente de control (Interno o externo).
4. Investigaciones disciplinarias.
5. Deterioro de la imagen del proceso.
6. Mal Uso de los elementos de infraestructura tecnológica
7. Mal funconamiento de los elementos de infraestrcutura tecnologica.</t>
  </si>
  <si>
    <t xml:space="preserve">Revisar los logs de los equipos de seguiridad perimetral </t>
  </si>
  <si>
    <t>Bitacora de seguimiento de estado de equipos de seguridad perimetral</t>
  </si>
  <si>
    <t>Especialista Seguridad Informática</t>
  </si>
  <si>
    <t>Cada vez que ocurra un evento de apagado no controlado</t>
  </si>
  <si>
    <t>(Numero de logs con falla critica/Numero de logs con estado de apagado no controlado)*100</t>
  </si>
  <si>
    <t>Se debe escalar al Lider de Infraestrcutura el incidente</t>
  </si>
  <si>
    <t>Logs de equipos de seguridad perimetral y correos electronicos de escalamiento de incidente</t>
  </si>
  <si>
    <t>Verificar las notas de la version del firmware actual de los equipos de seguridad perimetral</t>
  </si>
  <si>
    <t>Cuatrimestral</t>
  </si>
  <si>
    <t>Número de verificaciones realizadas/Número de verificaciones planeadas*100</t>
  </si>
  <si>
    <t>Plan de trabajao para actualizacion de equipos de seguridad perimetral</t>
  </si>
  <si>
    <t>Seguir todas las directrices en EGTI-DI-006 Politica de Responsabilidades y Control de Cambios y  convocar a reunión a los colaboradores a los cuales impacte dicho cambio</t>
  </si>
  <si>
    <t>EGTI-FM-001 Formato Control de Cambios</t>
  </si>
  <si>
    <t>Líder del grupo de Infraestructura y el grupo de infraestructura e implicados.</t>
  </si>
  <si>
    <t>Restablecer el cambio a la versión a anterior</t>
  </si>
  <si>
    <t xml:space="preserve">Verificar End of Support (EoS) en pagina web de fabricante de equipos </t>
  </si>
  <si>
    <t>Semestral</t>
  </si>
  <si>
    <t>(Numero de verificaciones realizadas/Numero de verificaciones planeadas)*100</t>
  </si>
  <si>
    <t>Correo electronico de escalamiento
Plan de adquisicones nueva vigencia</t>
  </si>
  <si>
    <t>Verificar ejecucion de mantenimiento programados para equipos activos de red</t>
  </si>
  <si>
    <t>Plan de mantenimiento anual
Hoja de vida e equipos activos de red</t>
  </si>
  <si>
    <t>Lider de Infraestructura 
Especialista Seguridad Informática</t>
  </si>
  <si>
    <t>Correo electronico de escalamiento</t>
  </si>
  <si>
    <t>Lider de Infraestructura</t>
  </si>
  <si>
    <t>Servidores en Oracle Cloud Plataforma Office 365</t>
  </si>
  <si>
    <t>Acciones_no_autorizadas</t>
  </si>
  <si>
    <t>1. Acceso indebido por usuarios con privilegios 
2. Indisponibilidad de los servicios de Internet.
3. Problemas tecnicos por parte de los proveedores</t>
  </si>
  <si>
    <t xml:space="preserve">Imposibilidad de acceder a las plataformas de administracion
Alteracion de datos o configuraciones.
Afectacción a los servicios contratados dentro del licenciamiento.
</t>
  </si>
  <si>
    <t>Realizar monitoreo trimestral de los usuarios que inician sesion en la plataforma y decidir que privilegios de acceso tendran los usuarios en funcion al rol</t>
  </si>
  <si>
    <t>bitacora de seguimiento de infraestructura</t>
  </si>
  <si>
    <t>Especialistas Servodores</t>
  </si>
  <si>
    <t>Realizar un nuevo estudio de los perfiles y roles de usuario y configurar permisos de acuerdo a los resultados</t>
  </si>
  <si>
    <t>Los especialistas de serividores mensualmente deben verificar que los servicios prestados por el proveedor Microsoft se encuentren disponibles.</t>
  </si>
  <si>
    <t>(Nro. De incidencias presentadas/Nro. de Incidencias reportadas)*100</t>
  </si>
  <si>
    <t>Crear un caso de soporte técnico con el proveedor mediante Service Request  y se notifica al Líder de infraestructura vía correo electrónico la incidencia presentada, para que tome las medidas correspondiente, según sea el caso.</t>
  </si>
  <si>
    <t>Solicitud de Servicio
Correo electrónico de escalamiento</t>
  </si>
  <si>
    <t>SRV_ANTIVIRUS</t>
  </si>
  <si>
    <t>1. Indisponibilidad de los servicios de red e internet
2. Problemas tecnicos por parte de los proveedores</t>
  </si>
  <si>
    <t>No tener soporte por parte del proveedor.
NO poder tener actualizadas las bases de datos de virus en los equipos.</t>
  </si>
  <si>
    <t>Insignificante</t>
  </si>
  <si>
    <t>Los especialistas en servidores deben reinstalar el agente desde la consola en caso de encontrar equipos en estado critico o en estado desactualizado se intentarar reinstalar el agente desde la consola y en caso que no se logre se apoyara con la mesa de ayuda para la instalacion manual mediante un ticke</t>
  </si>
  <si>
    <t>(Nro. De informes realizados/Nro. de semanas)*100</t>
  </si>
  <si>
    <t>Programar Tarea de analisis completo desde la consola al equipo afectado.
programar reinstalacion del antivirus.</t>
  </si>
  <si>
    <t>Reporte Tarea ejecutada generado desde la consola</t>
  </si>
  <si>
    <t>Especialistas Servidores</t>
  </si>
  <si>
    <t>Los especialistas deben actualizar las bases de datos y aplicar parches si es requerido a la consola de antivirus y ejecutar las actualizaciones de windows manualmente</t>
  </si>
  <si>
    <t>Recuperacion del sistema operativo.
Recuperacion del perfil de usuario
Restauracion Servidor</t>
  </si>
  <si>
    <t xml:space="preserve">Log de actualizaciones de Windows Update.
Informe uso base de datos </t>
  </si>
  <si>
    <t xml:space="preserve">Los especialistas deben informar al lider de infraestructura con un mes anticipado a la fecha de vencimiento de la licencia </t>
  </si>
  <si>
    <t>(Nro. De Informes realizados/Nro de meses * 100)</t>
  </si>
  <si>
    <t>el Lider de Infraestructura debe realizar la requisicion de compra de licencias. Una vez adquiridas la licencias, los especilastas en servidores procederan con la respectiva configuracion y distribucion entre los equipos de la entidad apoyados con la mesa de ayuda</t>
  </si>
  <si>
    <t>Casos reportados en la mesa de ayuda</t>
  </si>
  <si>
    <t>indisponibilidad servicios de Directorio Activo</t>
  </si>
  <si>
    <t>el Fallo o Caida del servicio de Directorio Activo causaria que los equipos no tengan acceso a los servicios de red (servidor de Archivos, impresión, DNS, DHCP, Navegcion a internet) ya que no estaría disponible la autenticacion de usuarios</t>
  </si>
  <si>
    <t>UMVSVRDC02 
UMVSVRDC03 
UMVSVRDC04
OCI-SRV-AD
OCI-SRV-AD_HA</t>
  </si>
  <si>
    <t>1. Indisponibilidad de los servicios de red.
2. Daño físico de los equipos y redes de IT.
3. Hurto de equipos de propiedad o bajo custodia de la Entidad.</t>
  </si>
  <si>
    <t xml:space="preserve">Perdida del los servicios de red, por no poder realzar el log on de los usuarios
Los usuarios no podran iniciar sesion en los equipos
</t>
  </si>
  <si>
    <t>El lider de infraestructura debera informara a los especialistas de servidores el plan de mantenimento preventivo para los servidores, Programar mantenimiento fisico preventivo a los equipos y monitorear que la actividad se realice a cabo y en caso de ser necesario se apoyara con la mesa de ayuda</t>
  </si>
  <si>
    <t>Planilla de mantenimiento
bitacora de seguimiento de infraestructura</t>
  </si>
  <si>
    <t>Lider de Infraestructura y especialistas en servidores</t>
  </si>
  <si>
    <t>(Nro. de mantenimientos realizados / Mantenimientos programados) *100</t>
  </si>
  <si>
    <t>El especialista en servidores realizara un diagnostico al equipo servidor, si dicho diagnostico da como resultado que el fallo es generado por un componente,  se informara al lider de infraestructura quien debera realizar la adquicion del mismo y hara entrega del componentee para realizar el respectivo cambio,  si el daño se encuentra en un disco se debera realizar rle cambio y posterior montaje de sistema operativo y realizar la restauracion del directorio activo.</t>
  </si>
  <si>
    <t>Formato control de cambios</t>
  </si>
  <si>
    <t>Revisar que los backup programados se esten realizando correctamente, validar la instalacion de actualizaciones del sistema operativo</t>
  </si>
  <si>
    <t>Nro. de Backups realizados / programados *100</t>
  </si>
  <si>
    <t>En caso de fallo en la realizacion del Backup, se revisara la causa programacion del backup, se realizara de manera manual. Lo mismo aplica para las actualizaciones automaticas</t>
  </si>
  <si>
    <t>OCI-FILESRV
OCI-FILESRV_HA</t>
  </si>
  <si>
    <t>1. Indisponibilidad de los servicios de IT.
2. Daño físico de los equipos de red.
3. Indisponibilidad de los servicios de red e internet
4. Problemas tecnicos por parte de los proveedores Cloud</t>
  </si>
  <si>
    <t>Los usuarios no podran acceder a la informacion almacenada en las carpetas compartidas, asi como el servidor de Orfeo no podra leer la bodega de datos.
Afectacción a los servicios contratados dentro del licenciamiento.</t>
  </si>
  <si>
    <t xml:space="preserve">El especialista de Servidores programa en la plataforma de oracle Coud la realizacion del backup del servidor virtual asi como de las unidades de disco adjuntadas al servidor </t>
  </si>
  <si>
    <t>Los especialistas en servidores realizaran un diagnostico del servidor para evaluar si se restaura el servidor desde un backup o de ser necesesario se creara un nuevo servidor attachando los discos duros y confugrando nuevamente carpetas compartidas.</t>
  </si>
  <si>
    <t>Los especialistas de serividores mensualmente deben verificar que los servicios prestados por el proveedor Oracle se encuentren disponibles.</t>
  </si>
  <si>
    <t>En caso de presentarse degradación en el servicio, se crea un caso de soporte técnico con el proveedor mediante Service Request  y se notifica al Líder de infraestructura vía correo electrónico la incidencia presentada.</t>
  </si>
  <si>
    <t>GLPI
CI_GLPI_Test</t>
  </si>
  <si>
    <t>Los usuarios no podran acceder a la plataforma para generar los casos de mesa de ayuda</t>
  </si>
  <si>
    <t xml:space="preserve">El especialista de Servidores programa en la plataforma de oracle Cloud la realizacion del backup del servidor virtual asi como de las unidades de disco adjuntadas al servidor </t>
  </si>
  <si>
    <t>Los especialistas en servidores realizaran un diagnostico del servidor para evaluar si se restaura el servidor desde un backup o de ser necesesario se creara un nuevo servidor attachando los discos duros.</t>
  </si>
  <si>
    <t xml:space="preserve">El Gestor Herramienta GLPI programa una copia diaria de la bases de datos  (MySql) de la herramienta GLPI. </t>
  </si>
  <si>
    <t>El especialista gestor de la herramienta GLPI realizara la restauracion de la bases de datos (MySql) junto con las respectivas pruebas de funcionamiento</t>
  </si>
  <si>
    <t>Especialista Gestor Herramienta GLPI</t>
  </si>
  <si>
    <t>indisponibilidad servidor SpiceWorks</t>
  </si>
  <si>
    <t>SpiceWork</t>
  </si>
  <si>
    <t xml:space="preserve">No se podra tener acceso a la informacion de los equipos, ni se podra agrNo se podra acceder al servidor o en su defecto daño en las configuraciones o servicios principalesegar o dar baja al inventario de equipos de la entidad 
</t>
  </si>
  <si>
    <t>El profesional especializado dvalidara que se este realizando el backup diario de las bases de datos</t>
  </si>
  <si>
    <t>Profesional Especializado</t>
  </si>
  <si>
    <t>Mesual</t>
  </si>
  <si>
    <t>Realizar Backup inmediatamente</t>
  </si>
  <si>
    <t>Técnico Operativo</t>
  </si>
  <si>
    <t>Especialistas Servidores verifcarán que en la plataforma de Oracle cloud se este realizando la tarea de backup programda</t>
  </si>
  <si>
    <t>indisponibilidad servidor Project</t>
  </si>
  <si>
    <t xml:space="preserve">Caida del servidor o fallos de la aplicación deajria a los usuarios sin el servicio de project impidiendo el acceso a informacion como cronogramas de proyectos </t>
  </si>
  <si>
    <t>SRV_PROJECT</t>
  </si>
  <si>
    <t>Corrupcion del software Project</t>
  </si>
  <si>
    <t>Los usuarios no podran crear cronogramas, ni revisar sus proyectos guardados para realizar seguimiento a planes de trabajo
No se podra acceder al servidor o en su defecto daño en las configuraciones o servicios principales</t>
  </si>
  <si>
    <t>El especialista soporte nivel 2 designado por la Secretaria General, una vez al mes debe revisar  el estado de funcionamiento de la aplicacion microsoft project mediante el diligenciamiento de la bitacora de infraestructura, en caso que se evidencie degradacion en el servicio procedera a validar el funcionamiento y se informara via correo electronico al lider de infraestructura quien dara las instrucciones a seguir, como evidencia de esta actividad queda el registor en la bitacora de infraestructura el correo electronico cuando aplique.</t>
  </si>
  <si>
    <t>No disminuye</t>
  </si>
  <si>
    <t>El especialista nivel 2 realiza actualizaciones del programa microsoft project</t>
  </si>
  <si>
    <t>Especialista II</t>
  </si>
  <si>
    <t>Nro. De Seguimientos realizados / Totales * 100</t>
  </si>
  <si>
    <t>El especialista Nivel 2 realizara la instalacion de la aplicación microsoft project</t>
  </si>
  <si>
    <t>El especialista soporte nivel 2 designado por la Secretaria trimestralmente realizara una revision de rendimiento de la VM diligenciando la bitacora de infraestructura,  en caso que se evidencie degradacion en el rendimiento del servicio, se debe reportar mediante correo electronico al lider de infraestructura las posibles causas de la degradacion del servicio , quien dara las instrucciones a seguir, como evidencias de esta actividad quedara el registro en la bitacora de infraestructura y correo electronico cuando aplique.</t>
  </si>
  <si>
    <t>El especialista en servidores relizara una vez al mes la instalacion de actualizaciones automaticas</t>
  </si>
  <si>
    <t>el especialista en servidores realizara la restauracion del la maquina desde el ultimo backup realizado</t>
  </si>
  <si>
    <t>Equipo Biométrico DataCenter</t>
  </si>
  <si>
    <t>Daño_fisico</t>
  </si>
  <si>
    <t>1. Indisponibilidad de los servicios de IT.
2. Daño físico en el equipo y  los elementos de red.
3. Indisponibilidad de los servicios de red e internet.
4. Problemas tecnicos por parte de los proveedores Cloud.</t>
  </si>
  <si>
    <t>Mal funcionamiento del sistema Biometrico
No tener acceso al sistema
El bloqueo del sistema biometrico afectaria el acceso a las sedes de la entidad</t>
  </si>
  <si>
    <t>El grupo de mesa de ayuda programa una tarea de backup diario de las bases de datos de la aplicación y mensualmente verifica que se este realizando, en caso de fallo de la aplicacion se reporta mediante correo electroncio al arquitecto Eduardo sanchez quien reporta a FAMOC</t>
  </si>
  <si>
    <t>Restaurar la imagen tomada en una maquina fisica de caracteristacs similares o eun una maquina virtual una vez en funcionamiento se procede a restarura la base de datos del ultimo backup</t>
  </si>
  <si>
    <t>caso reportado en la mesa de ayuda</t>
  </si>
  <si>
    <t>Mesa de Ayuuda</t>
  </si>
  <si>
    <t>EL grupo de mesa de ayuda mensualmente saca una imagen completa de la maquina con el fin de virtualizar o restaurar en caso de fallo</t>
  </si>
  <si>
    <t>(Numero de imágenes realizada / nuemro de imágenes programadas )*100</t>
  </si>
  <si>
    <t>El grupo de mesa de ayuda realiza el mantenimento fisico preventivo de acuerdo a los tiempo programados en el plan de mantenimiento</t>
  </si>
  <si>
    <t>(No. Mantenimentos realizados / nro Mantenimentos programados )* 100</t>
  </si>
  <si>
    <t>Equipos de computo.</t>
  </si>
  <si>
    <t>1.Los usuarios no podran iniciar sesion en los equipos.
2.  Imposibilidad de acceder a la informacion almacenada en los equipos de computo
3. Lentitud en los procesos del sistema operativo y aplicaciones.
4. Vulnerabilidad del sistema operativo por falta de actualizaciones.
5, No se podra acceder al sistema por daño en las configuraciones o servicios principales</t>
  </si>
  <si>
    <t>Seguimiento al cumplimiento del plan de mantenimiento.</t>
  </si>
  <si>
    <t>Bitacora de equipos de computo</t>
  </si>
  <si>
    <t>No. Mantenimentos realizados / nro Mantenimentos programados )* 100</t>
  </si>
  <si>
    <t>Reprogramar la ejecucion de los mantenimientos preventivos, los cuales no deben superar una semana.</t>
  </si>
  <si>
    <t>Bitacora de equipos de computo.
Correo electronico</t>
  </si>
  <si>
    <t>El grupo de mesa de ayuda se encargara del seguimiento a las actualizaciones del sistema operativo de los equipos de computo.</t>
  </si>
  <si>
    <t>Total Equipos actualizados / equipos a actualizar * 100</t>
  </si>
  <si>
    <t>Actualizar manualmente el sistema operativo y escalar al especialista elservidores el error evidenciado</t>
  </si>
  <si>
    <t>FORMATO DE MONITOREO AL MAPA DE RIESGOS POR PROCESO</t>
  </si>
  <si>
    <t>CÓDIGO: DESI-FM-019</t>
  </si>
  <si>
    <t>VERSIÓN: 4</t>
  </si>
  <si>
    <t>FECHA DE APLICACIÓN: JULIO 2019</t>
  </si>
  <si>
    <t xml:space="preserve">PROCESO </t>
  </si>
  <si>
    <t>GESTIÓN DE SERVICIOS E INFRAESTRUCTURA TECNOLÓGICA</t>
  </si>
  <si>
    <t>PRESENTADO POR</t>
  </si>
  <si>
    <t xml:space="preserve">LÍDERES DEL PROCESO </t>
  </si>
  <si>
    <t>SECRETARÍA GENERAL</t>
  </si>
  <si>
    <t xml:space="preserve">OBJETIVO DEL PROCESO </t>
  </si>
  <si>
    <t xml:space="preserve">ALCANCE DEL PROCESO </t>
  </si>
  <si>
    <t>El proceso toma como punto de partida las diferentes necesidades de soporte tecnológico de la UAERMV, materializadas mediante solicitudes de servicio, se desarrolla a través de diferentes atenciones a la solicitudes y se finaliza al dar cierre a dichas solicitudes.</t>
  </si>
  <si>
    <t>MONITOREO A LOS CONTROLES DEL MAPA DE RIESGO DEL PROCESO</t>
  </si>
  <si>
    <t>TIPO DE RIESGO</t>
  </si>
  <si>
    <t xml:space="preserve">CONTROL </t>
  </si>
  <si>
    <t>¿CUÁL ES LA HERRAMIENTA QUE UTILIZA?</t>
  </si>
  <si>
    <t>¿LA EVALUACIÓN DEL CONTROL ES LA ADECUADA?</t>
  </si>
  <si>
    <t>SUGERENCIAS OAP</t>
  </si>
  <si>
    <t>1.</t>
  </si>
  <si>
    <t>Seguiridad de la Información</t>
  </si>
  <si>
    <r>
      <rPr>
        <b/>
        <sz val="11"/>
        <rFont val="Calibri"/>
        <family val="2"/>
        <scheme val="minor"/>
      </rPr>
      <t>Los Analistas de Mesa de ayuda designados por el Lider de Infraestructura</t>
    </r>
    <r>
      <rPr>
        <sz val="11"/>
        <rFont val="Calibri"/>
        <family val="2"/>
        <scheme val="minor"/>
      </rPr>
      <t>, c</t>
    </r>
    <r>
      <rPr>
        <b/>
        <sz val="11"/>
        <rFont val="Calibri"/>
        <family val="2"/>
        <scheme val="minor"/>
      </rPr>
      <t>ada año o cuando ingrese o egrese un funcionario público y/o contratista con permisos de ingreso</t>
    </r>
    <r>
      <rPr>
        <sz val="11"/>
        <rFont val="Calibri"/>
        <family val="2"/>
        <scheme val="minor"/>
      </rPr>
      <t xml:space="preserve">, deben </t>
    </r>
    <r>
      <rPr>
        <b/>
        <sz val="11"/>
        <rFont val="Calibri"/>
        <family val="2"/>
        <scheme val="minor"/>
      </rPr>
      <t xml:space="preserve">verificar que el formato GSIT-FM-010-V2 Formato Gestion de Credenciales de Acceso y Novedades </t>
    </r>
    <r>
      <rPr>
        <sz val="11"/>
        <rFont val="Calibri"/>
        <family val="2"/>
        <scheme val="minor"/>
      </rPr>
      <t>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t>
    </r>
    <r>
      <rPr>
        <b/>
        <sz val="11"/>
        <rFont val="Calibri"/>
        <family val="2"/>
        <scheme val="minor"/>
      </rPr>
      <t>na vez se ingrese al centro de computo debe diligenciarse el formato GSIT-FM-003-V1 Bitacora Ingreso-Salida</t>
    </r>
    <r>
      <rPr>
        <sz val="11"/>
        <rFont val="Calibri"/>
        <family val="2"/>
        <scheme val="minor"/>
      </rPr>
      <t xml:space="preserve">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t>
    </r>
    <r>
      <rPr>
        <b/>
        <sz val="11"/>
        <rFont val="Calibri"/>
        <family val="2"/>
        <scheme val="minor"/>
      </rPr>
      <t>control es un biométrico e</t>
    </r>
    <r>
      <rPr>
        <sz val="11"/>
        <rFont val="Calibri"/>
        <family val="2"/>
        <scheme val="minor"/>
      </rPr>
      <t>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t>
    </r>
  </si>
  <si>
    <t>Para la realización de esta actividad se realiza mediante GSIT-FM-010-V2 Formato Gestion de Credenciales de Acceso y Novedades y  GSIT-FM-003-V1 Bitacora Ingreso-Salida Centro Computo y el Instrumento Seguimiento Solicitud de Acceso.</t>
  </si>
  <si>
    <t>El proceso de GSIT asigna el recurso correspondiente quien será el responsable de la ejecución respectiva del control con total autoridad sobre el mismo,  permitiendo prevenir y/o mitigar posibles materializaciones de riesgos, de manera oportuna, detectando las causas que puedan llegar a meterializar el respectivo riesgo, mediante la verificación del mismo y estableciendo controles confiable que permiten además de prevenir y/o mitigar posibles materializaciones de riesgos, identificar y/o analizar las posibles desviaciones que pueda tener el control, logrando resolverlo de formo oportuna, conservando la respectiva evidencia de dichos controles.</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</si>
  <si>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xml:space="preserve">:
Se evidencia formato FORMATO GESTIÓN DE CREDENCIALES DE ACCESO Y NOVEDADES del periodo monitoreado y formato seguimiento solicitud de acceso de los meses febrero y marzo; no hay evdiencia de llevar el formato GSIT-FM-003-V1 Bitacora Ingreso-Salida Centro Computo </t>
    </r>
  </si>
  <si>
    <r>
      <rPr>
        <b/>
        <sz val="11"/>
        <rFont val="Calibri"/>
        <family val="2"/>
        <scheme val="minor"/>
      </rPr>
      <t>Los Analistas de Mesa de Ayuda, Trimestralmente deben verificar las notas de la version del firmware actual de los equipos biométricos</t>
    </r>
    <r>
      <rPr>
        <sz val="11"/>
        <rFont val="Calibri"/>
        <family val="2"/>
        <scheme val="minor"/>
      </rPr>
      <t xml:space="preserve"> de las sedes Administrativa y Operativa, c</t>
    </r>
    <r>
      <rPr>
        <b/>
        <sz val="11"/>
        <rFont val="Calibri"/>
        <family val="2"/>
        <scheme val="minor"/>
      </rPr>
      <t>omparandolas con las existentes en el sitio web oficial del fabricante</t>
    </r>
    <r>
      <rPr>
        <sz val="11"/>
        <rFont val="Calibri"/>
        <family val="2"/>
        <scheme val="minor"/>
      </rPr>
      <t xml:space="preserve">, mediante el </t>
    </r>
    <r>
      <rPr>
        <b/>
        <sz val="11"/>
        <rFont val="Calibri"/>
        <family val="2"/>
        <scheme val="minor"/>
      </rPr>
      <t>diligenciamiento de la bitacora de Seguimiento de Infraestructura</t>
    </r>
    <r>
      <rPr>
        <sz val="11"/>
        <rFont val="Calibri"/>
        <family val="2"/>
        <scheme val="minor"/>
      </rPr>
      <t>. En caso de existir nuevas versiones se realizará  el escalamiento correspondiente al Líder de Infraestructura vía correo electrónico quien solicitará por la misma vía al proveedor FAMOC la realización del plan de trabajo para la actualizacion del dispositivo. 
La evidencia de esta actividad es el diligenciamiento de la bitacora de Seguimiento de Infraestructura, las notas de la version, correo electrónico  y el plan de actualizacion cuando aplique.</t>
    </r>
  </si>
  <si>
    <t>Para la realización de esta actividad se realiza mediante 
el Instrumento de verificación bitacora de Seguimiento de Infraestructura.</t>
  </si>
  <si>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se recomienda ampliar la información con el propósito del control.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GSIT-FM-003-V1 Bitacora Ingreso-Salida Centro Computo del periodo, de las sedes Administrativa y la Elvira.</t>
    </r>
  </si>
  <si>
    <t>2.</t>
  </si>
  <si>
    <r>
      <rPr>
        <b/>
        <sz val="11"/>
        <rFont val="Calibri"/>
        <family val="2"/>
        <scheme val="minor"/>
      </rPr>
      <t xml:space="preserve">El especialista de seguridad informatica, cada vez que ocurra el evento se debe revisar los logs de los equipos de seguiridad perimetral </t>
    </r>
    <r>
      <rPr>
        <sz val="11"/>
        <rFont val="Calibri"/>
        <family val="2"/>
        <scheme val="minor"/>
      </rPr>
      <t>para verificar que los apagados no controlados no causaron daños en estos, diligenciando la bitacora "Seguimiento de estado de equipos de seguridad perimetral".
En caso de presentarse alguna alerta de apagado no controlado y/o daño de los equipos de seguridad pertimetral, se debe notificar via correo electronico al lider de infraestructura para que realice el escalamiento pertinente.
Las evidencia de esta actividad es el diligenciamiento de la bitacora "Seguimiento de estado de equipos de seguridad perimetral", los logs de los equipos de seguridad pertimetral y los correos de notificacion de escalamiento del evento cuando aplique.</t>
    </r>
  </si>
  <si>
    <t>Para la realización de esta actividad se realiza mediante 
la  bitacora "Seguimiento de estado de equipos de seguridad perimetral".</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</si>
  <si>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archivos planos del cuatrimestre</t>
    </r>
  </si>
  <si>
    <r>
      <rPr>
        <b/>
        <sz val="11"/>
        <rFont val="Calibri"/>
        <family val="2"/>
        <scheme val="minor"/>
      </rPr>
      <t>El especialista de seguridad informatica, cada cuatro meses (4) meses debe verificar las notas de la version del firmware</t>
    </r>
    <r>
      <rPr>
        <sz val="11"/>
        <rFont val="Calibri"/>
        <family val="2"/>
        <scheme val="minor"/>
      </rPr>
      <t xml:space="preserve"> actual de los equipos de seguridad perimetral comparandolas con las existentes en el sitio web oficial del fabricante mediante el diligenciamiento de la bitacora "seguimiento de actualizacion de firmware de equipos perimetrales",  en caso de existir nuevas versiones se realizará el plan de trabajo para la actualizacion del dispositivo. 
La evidencia de esta actividad es el diligenciamiento de la bitacora "seguimiento de actualizacion de firmware de equipos perimetrales", las notas de la version y el plan de actualizacion cuando se ejecute.</t>
    </r>
  </si>
  <si>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se recomienda ampliar la información con el propósito del control y la desviación.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archivos planos del cuatrimestre</t>
    </r>
  </si>
  <si>
    <r>
      <rPr>
        <b/>
        <sz val="11"/>
        <rFont val="Calibri"/>
        <family val="2"/>
        <scheme val="minor"/>
      </rPr>
      <t>El líder técnico de grupo de infraestructura tecnológica designado por la Secretaria Genera</t>
    </r>
    <r>
      <rPr>
        <sz val="11"/>
        <rFont val="Calibri"/>
        <family val="2"/>
        <scheme val="minor"/>
      </rPr>
      <t xml:space="preserve">l, </t>
    </r>
    <r>
      <rPr>
        <b/>
        <sz val="11"/>
        <rFont val="Calibri"/>
        <family val="2"/>
        <scheme val="minor"/>
      </rPr>
      <t>cada vez que se realice un cambio en la infraestructura tecnológica</t>
    </r>
    <r>
      <rPr>
        <sz val="11"/>
        <rFont val="Calibri"/>
        <family val="2"/>
        <scheme val="minor"/>
      </rPr>
      <t xml:space="preserve"> debe </t>
    </r>
    <r>
      <rPr>
        <b/>
        <sz val="11"/>
        <rFont val="Calibri"/>
        <family val="2"/>
        <scheme val="minor"/>
      </rPr>
      <t>validar lo dispuesto en EGTI-DI-006 Politica de Responsabilidades y Control de Cambios y  convocar a reunión a los colaboradores a los cuales impacte dicho cambio,</t>
    </r>
    <r>
      <rPr>
        <sz val="11"/>
        <rFont val="Calibri"/>
        <family val="2"/>
        <scheme val="minor"/>
      </rPr>
      <t xml:space="preserve">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r>
  </si>
  <si>
    <t>Para la realización de esta actividad se realiza mediante  EGTI-FM-001 Formato Control de Cambios.</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</si>
  <si>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formato control de cambios del mes de marzo</t>
    </r>
  </si>
  <si>
    <r>
      <rPr>
        <b/>
        <sz val="11"/>
        <rFont val="Calibri"/>
        <family val="2"/>
        <scheme val="minor"/>
      </rPr>
      <t xml:space="preserve">El especialista de seguridad inforamatica cada seis (6) meses debe verificar el End of Support (EoS) en la pagina web del fabricante </t>
    </r>
    <r>
      <rPr>
        <sz val="11"/>
        <rFont val="Calibri"/>
        <family val="2"/>
        <scheme val="minor"/>
      </rPr>
      <t xml:space="preserve">determinando el estado de este, </t>
    </r>
    <r>
      <rPr>
        <b/>
        <sz val="11"/>
        <rFont val="Calibri"/>
        <family val="2"/>
        <scheme val="minor"/>
      </rPr>
      <t>diligenciando la bitacora  "Seguimiento de estado de equipos de seguridad perimetral"</t>
    </r>
    <r>
      <rPr>
        <sz val="11"/>
        <rFont val="Calibri"/>
        <family val="2"/>
        <scheme val="minor"/>
      </rPr>
      <t xml:space="preserve">; y cada vez que se deba realizar una compra de un elemento de la infraestructura tecnológica, </t>
    </r>
    <r>
      <rPr>
        <b/>
        <sz val="11"/>
        <rFont val="Calibri"/>
        <family val="2"/>
        <scheme val="minor"/>
      </rPr>
      <t>deberá realizar una ficha tecnica del elemento en la cual se evidencie la interacción del elemento y/o sistema con la infraestructura</t>
    </r>
    <r>
      <rPr>
        <sz val="11"/>
        <rFont val="Calibri"/>
        <family val="2"/>
        <scheme val="minor"/>
      </rPr>
      <t xml:space="preserve">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t>
    </r>
  </si>
  <si>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Las evidencias no son tan claras para evidenciar el cumplimiento del control, se recomienda establecer si esas evidencias corresponden a la bitácora  "Seguimiento de estado de equipos de seguridad perimetral".</t>
    </r>
  </si>
  <si>
    <r>
      <rPr>
        <b/>
        <sz val="11"/>
        <rFont val="Calibri"/>
        <family val="2"/>
        <scheme val="minor"/>
      </rPr>
      <t>El especialista de Seguridad Informática, cada cuatro meses (4) debe verificar la ejecución de los mantenimientos programados en el plan anual de mantenimientos</t>
    </r>
    <r>
      <rPr>
        <sz val="11"/>
        <rFont val="Calibri"/>
        <family val="2"/>
        <scheme val="minor"/>
      </rPr>
      <t xml:space="preserve"> </t>
    </r>
    <r>
      <rPr>
        <b/>
        <sz val="11"/>
        <rFont val="Calibri"/>
        <family val="2"/>
        <scheme val="minor"/>
      </rPr>
      <t>diligenciando la hoja de vida de los equipos activos de red</t>
    </r>
    <r>
      <rPr>
        <sz val="11"/>
        <rFont val="Calibri"/>
        <family val="2"/>
        <scheme val="minor"/>
      </rPr>
      <t>. En caso de que no se realicen los mantenimientos segun lo programado, se escala al Líder de Infraestructura vía correo electrónico la no ejecución, quien tomará las acciones correspondientes.
Evidencia: Hoja de Vida de Equipos Activos de Red, Plan de Mantenimiento,correo electrónico cuando aplique.</t>
    </r>
  </si>
  <si>
    <t>Para la realización de esta actividad se realiza mediante 
la  hoja de vida de los equipos activos de red y el Cronograma de Mantenimientos 2021.</t>
  </si>
  <si>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se recomienda ampliar la información con el propósito del control.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evidnecia cronograma de seguimiento, el cual inicia en mayo</t>
    </r>
  </si>
  <si>
    <t>3.</t>
  </si>
  <si>
    <r>
      <rPr>
        <b/>
        <sz val="11"/>
        <rFont val="Calibri"/>
        <family val="2"/>
        <scheme val="minor"/>
      </rPr>
      <t>El líder del grupo de infraestructura designado por la Secretaria General</t>
    </r>
    <r>
      <rPr>
        <sz val="11"/>
        <rFont val="Calibri"/>
        <family val="2"/>
        <scheme val="minor"/>
      </rPr>
      <t xml:space="preserve">, junto con el equipo de infraestructura, </t>
    </r>
    <r>
      <rPr>
        <b/>
        <sz val="11"/>
        <rFont val="Calibri"/>
        <family val="2"/>
        <scheme val="minor"/>
      </rPr>
      <t>cada cuatro meses debe realizar el proceso de verificacion</t>
    </r>
    <r>
      <rPr>
        <sz val="11"/>
        <rFont val="Calibri"/>
        <family val="2"/>
        <scheme val="minor"/>
      </rPr>
      <t xml:space="preserve"> y depuración de los usuarios que tienen acceso a las plataformas Oracle Cloud Infrastructure y Office 365, de acuerdo a la fecha de finalizacion de contrato cotejando con el directorio activo, En el caso de encontrar usuarios retirados de la compañia pero con acceso vigente a las plataformas se debera eliminar inmediatamente la cuenta de usuario; de este proceso resultará la bitacora de seguimiento de infraestructura donde se especifica los roles y perfiles de los colaboradores y el rango de tiempo en los cuales tendrán acceso, esto con el fin de garantizar la seguridad en el acceso en las plataformas. </t>
    </r>
  </si>
  <si>
    <t>Para la realización de esta actividad se realiza mediante 
el Instrumento de verificación bitacora de Seguimiento de Infraestructura (Usuarios Oracle - Usuarios 365).</t>
  </si>
  <si>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se recomienda ampliar la información con el propósito del control.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bitacora de Seguimiento de Infraestructura con seguimientos de enero a abril</t>
    </r>
  </si>
  <si>
    <r>
      <rPr>
        <b/>
        <sz val="11"/>
        <rFont val="Calibri"/>
        <family val="2"/>
        <scheme val="minor"/>
      </rPr>
      <t>Los especialistas de serividores mensualmente deben verificar que los servicios prestados por el proveedor Microsoft</t>
    </r>
    <r>
      <rPr>
        <sz val="11"/>
        <rFont val="Calibri"/>
        <family val="2"/>
        <scheme val="minor"/>
      </rPr>
      <t xml:space="preserve"> se encuentren disponibles </t>
    </r>
    <r>
      <rPr>
        <b/>
        <sz val="11"/>
        <rFont val="Calibri"/>
        <family val="2"/>
        <scheme val="minor"/>
      </rPr>
      <t xml:space="preserve">diligenciando la bitacora de Seguimiento de infraestructura ingresando </t>
    </r>
    <r>
      <rPr>
        <sz val="11"/>
        <rFont val="Calibri"/>
        <family val="2"/>
        <scheme val="minor"/>
      </rPr>
      <t>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r>
  </si>
  <si>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se recomienda indicar la desvaición y su acción.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bitacora de Seguimiento de Infraestructura con seguimientos de enero a abril</t>
    </r>
  </si>
  <si>
    <t>4.</t>
  </si>
  <si>
    <r>
      <rPr>
        <b/>
        <sz val="11"/>
        <rFont val="Calibri"/>
        <family val="2"/>
        <scheme val="minor"/>
      </rPr>
      <t>Los especialistas de servidores semanalmente deben revisar que el agente este activo y actualizado en los equipos de la entidad</t>
    </r>
    <r>
      <rPr>
        <sz val="11"/>
        <rFont val="Calibri"/>
        <family val="2"/>
        <scheme val="minor"/>
      </rPr>
      <t>, ingresando a la consola de administracion de antivirus en el modulo de tareas automaticas donde se evidenciara el estado de los agentes. 
Se anotara en la bitacora de seguimiento de infraestructura instaladas con la fecha y hora de instalacion.
En caso de encontrar equipos en estado critico o en estado desactualizado se intentarar reinstalar el agente desde la consola y en caso que no se logre se apoyara con la mesa de ayuda para la instalacion manual, como evidencia quedan el diligenciamiento de la bitacora con las actualizaciones instaladas, los reportes generados por la consola de antivirus y/o los casos de mesa de ayuda colocados para tal fin.</t>
    </r>
  </si>
  <si>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bitácora de seguimiento de enero a abril y soportes de los reportes de bases de datos de enero a abril</t>
    </r>
  </si>
  <si>
    <r>
      <rPr>
        <b/>
        <sz val="11"/>
        <rFont val="Calibri"/>
        <family val="2"/>
        <scheme val="minor"/>
      </rPr>
      <t>Los especialistas en servidores designados por la Secretaria General</t>
    </r>
    <r>
      <rPr>
        <sz val="11"/>
        <rFont val="Calibri"/>
        <family val="2"/>
        <scheme val="minor"/>
      </rPr>
      <t xml:space="preserve">, </t>
    </r>
    <r>
      <rPr>
        <b/>
        <sz val="11"/>
        <rFont val="Calibri"/>
        <family val="2"/>
        <scheme val="minor"/>
      </rPr>
      <t>semanalmente deben revisar que el servidor tenga las ultimas actualizaciones de bases de datos,</t>
    </r>
    <r>
      <rPr>
        <sz val="11"/>
        <rFont val="Calibri"/>
        <family val="2"/>
        <scheme val="minor"/>
      </rPr>
      <t xml:space="preserve"> incluyendo Windows Update. Ingresando al servidor  a la consola de antivirus y al configuracion de actualizaciones de windows donde se evidenciara si se encuentra actualizado a la fecha.
Se anotara en la bitacora las actualizaciones instaladas con la fecha y hora de instalacion.
En caso que no lo este se correra la utilidad de actualizaciones automaticas para actualizar el equipo lo mismo aplica para la consola, como evidencia quedan los log ubicados en la ruta C:\Windows\Logs\WindowsUpdate del servidor e imprimir el reporte Informe de uso de las bases de datos antivirus de la consola.</t>
    </r>
  </si>
  <si>
    <r>
      <rPr>
        <b/>
        <sz val="11"/>
        <rFont val="Calibri"/>
        <family val="2"/>
        <scheme val="minor"/>
      </rPr>
      <t>Los especialistas de servidores designado por la Secretaria General cada cuatro meses deben revisar la vigencia de la licencia</t>
    </r>
    <r>
      <rPr>
        <sz val="11"/>
        <rFont val="Calibri"/>
        <family val="2"/>
        <scheme val="minor"/>
      </rPr>
      <t>, ingresando a la consola de administracion de antivirus en el modulo de licenciamiento e imprimir el informe de uso de claves de licencia que genera la consola, diligenciando la bitacora de seguimiento de infraestructura, si la fecha de vencimiento esta proxima a expirar se informara por medio de correo electronico al Lider de infraestructura por lo menos con un mes de antelacion a la fecha de vencimiento a fin de que este pueda generar la requisicion de compra de nuevo licenciamiento. como evidencia de esta actividad queda el correo enviado y el reporte de uso de claves generado desde la consola de antivirus, a su vez se dejara registro en la bitacora de infrestructura la fecha de revision.</t>
    </r>
  </si>
  <si>
    <t>5.</t>
  </si>
  <si>
    <r>
      <rPr>
        <b/>
        <sz val="11"/>
        <rFont val="Calibri"/>
        <family val="2"/>
        <scheme val="minor"/>
      </rPr>
      <t>El Lider del grupo de infraestructura designado por la Secretaria General junto con el grupo de infraestructura cada  cuatro meses debe revisar el cumplimiento al plan de mantenimiento anual</t>
    </r>
    <r>
      <rPr>
        <sz val="11"/>
        <rFont val="Calibri"/>
        <family val="2"/>
        <scheme val="minor"/>
      </rPr>
      <t xml:space="preserve"> donde se incluye el mantenimiento a los servidores fisicos, </t>
    </r>
    <r>
      <rPr>
        <b/>
        <sz val="11"/>
        <rFont val="Calibri"/>
        <family val="2"/>
        <scheme val="minor"/>
      </rPr>
      <t>diligenciando la bitacora de infraestructura</t>
    </r>
    <r>
      <rPr>
        <sz val="11"/>
        <rFont val="Calibri"/>
        <family val="2"/>
        <scheme val="minor"/>
      </rPr>
      <t>, en caso que no se cumpla el plan de mantenimento este se escalara al lider de infraestructura via correo electronico, quien dara las instrucciones a seguir a fin de garantizar el correcto funcionamiento de los servidores, como evidencia de esta actividad quedara el registro en la bitacora de infraestructura, los correos electronicos cuando aplique,el informe de mantenimiento, el plan de mantenimiento.</t>
    </r>
  </si>
  <si>
    <t>Para la realización de esta actividad se realiza mediante 
el Instrumento de verificación bitacora de Seguimiento de Infraestructura y Cronograma de Mantenimientos 2021.</t>
  </si>
  <si>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cronograma de mantenimientos 2020 - 2021, para el año 2021 inicia en mayo, se recomienda revisar la periodicidad del conrtol ya que no concuerda con la programación de los mantenimientos</t>
    </r>
  </si>
  <si>
    <r>
      <rPr>
        <b/>
        <sz val="11"/>
        <rFont val="Calibri"/>
        <family val="2"/>
        <scheme val="minor"/>
      </rPr>
      <t>Los especialistas de Servidores designados por la Secretaria Genera</t>
    </r>
    <r>
      <rPr>
        <sz val="11"/>
        <rFont val="Calibri"/>
        <family val="2"/>
        <scheme val="minor"/>
      </rPr>
      <t xml:space="preserve">l, </t>
    </r>
    <r>
      <rPr>
        <b/>
        <sz val="11"/>
        <rFont val="Calibri"/>
        <family val="2"/>
        <scheme val="minor"/>
      </rPr>
      <t>trimestralmente deberan verificar el funcionamiento del servidor de directorio activo  r</t>
    </r>
    <r>
      <rPr>
        <sz val="11"/>
        <rFont val="Calibri"/>
        <family val="2"/>
        <scheme val="minor"/>
      </rPr>
      <t xml:space="preserve">ealizando un mantenimiento lógico preventivo (defragmentacion de disco, limpieza de archivos temporales, verificacion e instalacion de actualizaciones), </t>
    </r>
    <r>
      <rPr>
        <b/>
        <sz val="11"/>
        <rFont val="Calibri"/>
        <family val="2"/>
        <scheme val="minor"/>
      </rPr>
      <t>diligenciando la Bitacora de infraestructura,</t>
    </r>
    <r>
      <rPr>
        <sz val="11"/>
        <rFont val="Calibri"/>
        <family val="2"/>
        <scheme val="minor"/>
      </rPr>
      <t xml:space="preserve">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t>
    </r>
  </si>
  <si>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xml:space="preserve">:
Se evidencia hoja de vida de los servidores con seguimiento de enero, febrero y marzo </t>
    </r>
  </si>
  <si>
    <t>6.</t>
  </si>
  <si>
    <r>
      <rPr>
        <b/>
        <sz val="11"/>
        <rFont val="Calibri"/>
        <family val="2"/>
        <scheme val="minor"/>
      </rPr>
      <t>Los especialistas en servidores designados por la Secretaria General</t>
    </r>
    <r>
      <rPr>
        <sz val="11"/>
        <rFont val="Calibri"/>
        <family val="2"/>
        <scheme val="minor"/>
      </rPr>
      <t xml:space="preserve">, </t>
    </r>
    <r>
      <rPr>
        <b/>
        <sz val="11"/>
        <rFont val="Calibri"/>
        <family val="2"/>
        <scheme val="minor"/>
      </rPr>
      <t xml:space="preserve">semanalmente  deben verificar que se esten realizando las copias de seguridad de las maquinas que estan en la plataforma Oracle cloud </t>
    </r>
    <r>
      <rPr>
        <sz val="11"/>
        <rFont val="Calibri"/>
        <family val="2"/>
        <scheme val="minor"/>
      </rPr>
      <t xml:space="preserve">mediante el </t>
    </r>
    <r>
      <rPr>
        <b/>
        <sz val="11"/>
        <rFont val="Calibri"/>
        <family val="2"/>
        <scheme val="minor"/>
      </rPr>
      <t xml:space="preserve">diligenciamiento de la bitacora de infraestructura </t>
    </r>
    <r>
      <rPr>
        <sz val="11"/>
        <rFont val="Calibri"/>
        <family val="2"/>
        <scheme val="minor"/>
      </rPr>
      <t>, en caso de evidenciar que no se ejecuto el backup programado, se debera realizar inmediatamente la copia y el escalameiento correspondiente al proveedor de servicio mediante la plataforma service request, como evidencia de esta actividad se tiene bitacora de infraestructura, el escalamiento al proveedor del servicio cuando aplique.</t>
    </r>
  </si>
  <si>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evidenciabitacora de Seguimiento de Infraestructura a 4 de mayo de 2021</t>
    </r>
  </si>
  <si>
    <r>
      <rPr>
        <b/>
        <sz val="11"/>
        <rFont val="Calibri"/>
        <family val="2"/>
        <scheme val="minor"/>
      </rPr>
      <t xml:space="preserve">Los especialistas de serividores mensualmente deben verificar </t>
    </r>
    <r>
      <rPr>
        <sz val="11"/>
        <rFont val="Calibri"/>
        <family val="2"/>
        <scheme val="minor"/>
      </rPr>
      <t>que los</t>
    </r>
    <r>
      <rPr>
        <b/>
        <sz val="11"/>
        <rFont val="Calibri"/>
        <family val="2"/>
        <scheme val="minor"/>
      </rPr>
      <t xml:space="preserve"> servicios prestados por el proveedor Oracle se encuentren disponibles</t>
    </r>
    <r>
      <rPr>
        <sz val="11"/>
        <rFont val="Calibri"/>
        <family val="2"/>
        <scheme val="minor"/>
      </rPr>
      <t xml:space="preserve"> diligenciando la </t>
    </r>
    <r>
      <rPr>
        <b/>
        <sz val="11"/>
        <rFont val="Calibri"/>
        <family val="2"/>
        <scheme val="minor"/>
      </rPr>
      <t xml:space="preserve">bitacora de Seguimiento de infraestructura </t>
    </r>
    <r>
      <rPr>
        <sz val="11"/>
        <rFont val="Calibri"/>
        <family val="2"/>
        <scheme val="minor"/>
      </rPr>
      <t>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t>
    </r>
  </si>
  <si>
    <t>7.</t>
  </si>
  <si>
    <r>
      <rPr>
        <b/>
        <sz val="11"/>
        <rFont val="Calibri"/>
        <family val="2"/>
        <scheme val="minor"/>
      </rPr>
      <t>Los especialistas en servidores designados por la Secretaria General a traves de la plataforma de administracion de Oracle cloud semanalmente</t>
    </r>
    <r>
      <rPr>
        <sz val="11"/>
        <rFont val="Calibri"/>
        <family val="2"/>
        <scheme val="minor"/>
      </rPr>
      <t xml:space="preserve"> deben verificar que se esten ejecutandolas </t>
    </r>
    <r>
      <rPr>
        <b/>
        <sz val="11"/>
        <rFont val="Calibri"/>
        <family val="2"/>
        <scheme val="minor"/>
      </rPr>
      <t>tareas de copias de seguridad de la maquina virtual y sus discos adjuntos</t>
    </r>
    <r>
      <rPr>
        <sz val="11"/>
        <rFont val="Calibri"/>
        <family val="2"/>
        <scheme val="minor"/>
      </rPr>
      <t xml:space="preserve"> de acuerdo a las politicas de backup establecidas en  la plataforma </t>
    </r>
    <r>
      <rPr>
        <b/>
        <sz val="11"/>
        <rFont val="Calibri"/>
        <family val="2"/>
        <scheme val="minor"/>
      </rPr>
      <t>diligenciando la bitacora de infraestructura</t>
    </r>
    <r>
      <rPr>
        <sz val="11"/>
        <rFont val="Calibri"/>
        <family val="2"/>
        <scheme val="minor"/>
      </rPr>
      <t>,en caso de evidenciar que no se ejecuto el backup programado, se debera realizar inmediatamente la copia y el escalamiento correspondiente al proveedor de servicio mediante la plataforma service request, como evidencia de esta actividad se tiene bitacora de infraestructura, el escalamiento al proveedor del servicio cuando aplique.</t>
    </r>
  </si>
  <si>
    <r>
      <rPr>
        <b/>
        <sz val="11"/>
        <rFont val="Calibri"/>
        <family val="2"/>
        <scheme val="minor"/>
      </rPr>
      <t>el especialista Gestor Herramienta GLPI desigando por la Secretaria General, semanalmente verificara que se este realizando la copia de seguridad de la base de dato</t>
    </r>
    <r>
      <rPr>
        <sz val="11"/>
        <rFont val="Calibri"/>
        <family val="2"/>
        <scheme val="minor"/>
      </rPr>
      <t xml:space="preserve">s (mySql) de la herramienta GLPI desde la consola de mysql </t>
    </r>
    <r>
      <rPr>
        <b/>
        <sz val="11"/>
        <rFont val="Calibri"/>
        <family val="2"/>
        <scheme val="minor"/>
      </rPr>
      <t>diligenciando la bitacora de infraestructura</t>
    </r>
    <r>
      <rPr>
        <sz val="11"/>
        <rFont val="Calibri"/>
        <family val="2"/>
        <scheme val="minor"/>
      </rPr>
      <t xml:space="preserve">, en caso de evidenciar que no se este realizando la copia se debera realizar un backup de manera manual y escalar al lider de infraestructura mediante correo lectronico quien dara las instrucciones a seguir a fin de garantizar el correcto funcionamiento de los servidores, como evidencia de esta actividad se tomara el screenshot de la consola y de la ruta donde se almacenan los backup.  </t>
    </r>
  </si>
  <si>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se recomienda ampliar la información con el propósito del control y la desviación.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bitacora de Seguimiento de Infraestructura a 4 de mayo y back up</t>
    </r>
  </si>
  <si>
    <t>8.</t>
  </si>
  <si>
    <r>
      <rPr>
        <b/>
        <sz val="11"/>
        <rFont val="Calibri"/>
        <family val="2"/>
        <scheme val="minor"/>
      </rPr>
      <t xml:space="preserve">El profesional especializado designado por la Secretaria General, mensualmente validara que se este realizando el backup diario </t>
    </r>
    <r>
      <rPr>
        <sz val="11"/>
        <rFont val="Calibri"/>
        <family val="2"/>
        <scheme val="minor"/>
      </rPr>
      <t xml:space="preserve">de las bases de datos,mediante el diligenciamiento de la </t>
    </r>
    <r>
      <rPr>
        <b/>
        <sz val="11"/>
        <rFont val="Calibri"/>
        <family val="2"/>
        <scheme val="minor"/>
      </rPr>
      <t>bitacora de infraestructura</t>
    </r>
    <r>
      <rPr>
        <sz val="11"/>
        <rFont val="Calibri"/>
        <family val="2"/>
        <scheme val="minor"/>
      </rPr>
      <t>, en caso de que se evidencie que no se este realizando el backup se realizara inmediatamente una copia de seguridad y se escalara via correo electrinico al lider de infraestructua  quien dara las instrucciones a seguir a fin de garantizar el correcto funcionamiento de los servidores, como evidencia de esta actividad queda el registro en la bitacora de infraestructura, correo electronico cuando aplique.</t>
    </r>
  </si>
  <si>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se recomienda ampliar la información con el propósito del control.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bitacora de Seguimiento de Infraestructura a 4 de mayo y back up</t>
    </r>
  </si>
  <si>
    <r>
      <rPr>
        <b/>
        <sz val="11"/>
        <rFont val="Calibri"/>
        <family val="2"/>
        <scheme val="minor"/>
      </rPr>
      <t xml:space="preserve">Los especialistas en servidores designados por la Secretaria General mensualmente verifcara que en la plataforma de Oracle cloud </t>
    </r>
    <r>
      <rPr>
        <sz val="11"/>
        <rFont val="Calibri"/>
        <family val="2"/>
        <scheme val="minor"/>
      </rPr>
      <t xml:space="preserve">se este realizando la tarea de </t>
    </r>
    <r>
      <rPr>
        <b/>
        <sz val="11"/>
        <rFont val="Calibri"/>
        <family val="2"/>
        <scheme val="minor"/>
      </rPr>
      <t>backup programda de acuerdo a las politicas mediante el diligenciamiento de la bitacora de infraestructura</t>
    </r>
    <r>
      <rPr>
        <sz val="11"/>
        <rFont val="Calibri"/>
        <family val="2"/>
        <scheme val="minor"/>
      </rPr>
      <t>, en caso que se evidencie que no se este realizando la copia de seguridad, se realizara inmediatamente una copia de seguridad y se escalara a Oracle cloud creando el caso mediante la herramienta  de service Request, como evidencia de esta actividad se deja registro en la bitacora de infraestructura y el correo electronico generado en Service Request.</t>
    </r>
  </si>
  <si>
    <r>
      <rPr>
        <b/>
        <sz val="10"/>
        <rFont val="Calibri"/>
        <family val="2"/>
        <scheme val="minor"/>
      </rPr>
      <t>Diseño de Control</t>
    </r>
    <r>
      <rPr>
        <sz val="10"/>
        <rFont val="Calibri"/>
        <family val="2"/>
        <scheme val="minor"/>
      </rPr>
      <t xml:space="preserve">: 
El control cumple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bitacora de Seguimiento de Infraestructura a 4 de mayo de 2021</t>
    </r>
  </si>
  <si>
    <t>10.</t>
  </si>
  <si>
    <r>
      <rPr>
        <b/>
        <sz val="11"/>
        <rFont val="Calibri"/>
        <family val="2"/>
        <scheme val="minor"/>
      </rPr>
      <t>El grupo de mesa de ayuda mensualmente debe validar que se este realizando el backup de las bases de datos de la aplicacion</t>
    </r>
    <r>
      <rPr>
        <sz val="11"/>
        <rFont val="Calibri"/>
        <family val="2"/>
        <scheme val="minor"/>
      </rPr>
      <t xml:space="preserve">, mediante el </t>
    </r>
    <r>
      <rPr>
        <b/>
        <sz val="11"/>
        <rFont val="Calibri"/>
        <family val="2"/>
        <scheme val="minor"/>
      </rPr>
      <t>diligenciamiento de la bitacora de infraestructura</t>
    </r>
    <r>
      <rPr>
        <sz val="11"/>
        <rFont val="Calibri"/>
        <family val="2"/>
        <scheme val="minor"/>
      </rPr>
      <t>, en caso de evidenciar que no se este realizando la copia debera realizar inmediatamente una copia de seguridad e informara mediante correo electronico al lider de infraestructura quien dara las instrucciones a seguir, como evidencia de esta activididad quedara el registro en la bitacora de infraestructura y el correo electronico cuando aplique.</t>
    </r>
  </si>
  <si>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se recomienda ampliar la información con el propósito del control .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bitacora de Seguimiento de Infraestructura a 4 de mayo de 2021</t>
    </r>
  </si>
  <si>
    <r>
      <rPr>
        <b/>
        <sz val="11"/>
        <rFont val="Calibri"/>
        <family val="2"/>
        <scheme val="minor"/>
      </rPr>
      <t>El grupo de mesa de ayuda mensualmente debe revisar el funcionamiento de la maquina donde reside el aplicativo biometrico dejando registro en la bítacora de Seguimiento de Infraestructura y realizando una imagen completa de la maquina</t>
    </r>
    <r>
      <rPr>
        <sz val="11"/>
        <rFont val="Calibri"/>
        <family val="2"/>
        <scheme val="minor"/>
      </rPr>
      <t>,  en caso de evidenciar un mal funcionamiento  el grupo de mesa de ayuda reportara mediante un correo electronico al arquitecto Eduardo Sanchez quien a su vez contactara a FAMOC para realizar las respectivas correcciones y configuraciones. como evidencia de esta actividad se deja el registro en la bitacora de infraestructura y/ó el correo electronico dirigido al arquitecto Eduardo Sanchez.</t>
    </r>
  </si>
  <si>
    <r>
      <rPr>
        <b/>
        <sz val="11"/>
        <rFont val="Calibri"/>
        <family val="2"/>
        <scheme val="minor"/>
      </rPr>
      <t>El Lider del grupo demesa de ayuda junto con el lider de infraestructura cada  cuatro meses (4) debe revisar el cumplimiento al plan de mantenimiento anual donde se incluye el mantenimiento al equipo biometrico,</t>
    </r>
    <r>
      <rPr>
        <sz val="11"/>
        <rFont val="Calibri"/>
        <family val="2"/>
        <scheme val="minor"/>
      </rPr>
      <t xml:space="preserve"> diligenciando la bitacora de infraestructura, en caso que no se cumpla el plan de mantenimento este se escalara al lider de infraestructura via correo electronico, quien dara las instrucciones a seguir a fin de garantizar el correcto funcionamiento del equipo, como evidencia de esta actividad quedara el registro en la bitacora de infraestructura, los correos electronicos cuando aplique,el informe de mantenimiento, el plan de mantenimiento.</t>
    </r>
  </si>
  <si>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se recomienda ampliar la información con el propósito del control .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xml:space="preserve">:
Se evidencia cronograma de mantenimiento que inicia en mayo de 2021, </t>
    </r>
  </si>
  <si>
    <t>11.</t>
  </si>
  <si>
    <r>
      <rPr>
        <b/>
        <sz val="10"/>
        <rFont val="Calibri"/>
        <family val="2"/>
        <scheme val="minor"/>
      </rPr>
      <t>Diseño de Control</t>
    </r>
    <r>
      <rPr>
        <sz val="10"/>
        <rFont val="Calibri"/>
        <family val="2"/>
        <scheme val="minor"/>
      </rPr>
      <t xml:space="preserve">: 
El control cumple parcialmente con las variables establecidas en la política de la administración del riesgos  de la Unidad.
</t>
    </r>
    <r>
      <rPr>
        <b/>
        <sz val="10"/>
        <rFont val="Calibri"/>
        <family val="2"/>
        <scheme val="minor"/>
      </rPr>
      <t>Evaluación</t>
    </r>
    <r>
      <rPr>
        <sz val="10"/>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0"/>
        <rFont val="Calibri"/>
        <family val="2"/>
        <scheme val="minor"/>
      </rPr>
      <t>Ejecución de control</t>
    </r>
    <r>
      <rPr>
        <sz val="10"/>
        <rFont val="Calibri"/>
        <family val="2"/>
        <scheme val="minor"/>
      </rPr>
      <t>:
Se evidencia mantenimiento preventivo con fecha dicuiembre 2020, se recomienda revisar la pertinencia de la evidencia ya que no corresponde al periodo evaluado.</t>
    </r>
  </si>
  <si>
    <t>Para la realización de esta actividad se realiza mediante 
el Instrumento de verificación bitacora de Seguimiento de Infraestructura (Mantenimientos EC)</t>
  </si>
  <si>
    <t>N° RIESGO</t>
  </si>
  <si>
    <t>ZONA DE RIESGO RESIDUAL</t>
  </si>
  <si>
    <t>ACTIVIDAD DEL CONTROL</t>
  </si>
  <si>
    <t>¿ESTA INCORPORADA EN EL PLAN DE ACCIÓN DEL PROCESO?</t>
  </si>
  <si>
    <t>RESPONSABLE (Nombre/
Dependecia)</t>
  </si>
  <si>
    <t xml:space="preserve">TIEMPO DE LA ACTIVIDAD  </t>
  </si>
  <si>
    <t xml:space="preserve">% DE CUMPLIMIENTO DEL PLAN A LA FECHA </t>
  </si>
  <si>
    <t xml:space="preserve">INDICADOR </t>
  </si>
  <si>
    <t>INDIQUE LAS EVIDENCIAS QUE  DEMUESTRAN LAS ACCIONES DE CONTROL</t>
  </si>
  <si>
    <t>Riesgo Bajo</t>
  </si>
  <si>
    <t>ANALISTA MDA / GSIT</t>
  </si>
  <si>
    <t>Cada vez que ingrese un colaborador</t>
  </si>
  <si>
    <t>(Nro. de usuarios permitdos/Nro. de usuarios totales registrados)*100</t>
  </si>
  <si>
    <t>Se verifica que cada vez que un usuario ingresa a la entidad GSIT-FM-010-V2 Formato Gestion de Credenciales de Acceso y Novedades cumpla con los permisos correspondientes de acceso al Centro de Datos, adicional cada vez que ingresa el personal autorizado debe diligenciar el  formato GSIT-FM-003-V1 Bitacora Ingreso-Salida Centro Computo.
EVIDENCIA RIESGOS 1</t>
  </si>
  <si>
    <t>ok</t>
  </si>
  <si>
    <t>Verificar las Notas de la version del firmware actual de los equipos biométricos de las sedes Administrativa y Operativa</t>
  </si>
  <si>
    <t>3 MESES (MARZO - JUNIO - SEPTIEMBRE - DICIEMBRE)</t>
  </si>
  <si>
    <t>Se realiza seguimiento a las notas de version del Firmware permitiendo que el dispositivo se encuentre actualizado de manera periódica.
EVIDENCIA RIESGOS 1</t>
  </si>
  <si>
    <t>Riesgo Moderado</t>
  </si>
  <si>
    <t>ESPECIALISTA REDES Y SEGURIDAD INFORMATICA / GSIT</t>
  </si>
  <si>
    <t>Se verifica que cada vez que un apagado no controlados sobre los dispositivos no causaron daños sobre los mismos, permitiendo conocer las posibles afectaciones.
EVIDENCIAS RIESGOS 2</t>
  </si>
  <si>
    <t>4 MESES ( ABRIL - AGOSTO - DICIEMBRE)</t>
  </si>
  <si>
    <t>Se realiza seguimiento a las notas de version del Firmware permitiendo que el dispositivo se encuentre actualizado de manera periódica.
EVIDENCIA RIESGOS 2</t>
  </si>
  <si>
    <t>Se realiza el diligenciamiento correspondiente de EGTI-FM-001 Control de Cambios en labor correspondiente de cambio de Firewall, garantizará que lo cambios no afecten la disponibilidades de los sistemas de información. 
EVIDENCIA RIESGOS 2</t>
  </si>
  <si>
    <t>6 MESES (JUNIO - DICIEMBRE)</t>
  </si>
  <si>
    <t>Se verifica que el End of Support de los dispositivos siga vigente, permitiendo conocer el estado de los mismos en cuanto a obselescencia se refiere.
EVIDENCIA RIESGOS 2</t>
  </si>
  <si>
    <t>Se verifica que los mantenimiento programados de los dispositivos perimetrales sean realizados de forma pertinente estableciendo el estado actual de los mismos asegurando su disponibilidad.
EVIDENCIA RIESGOS 2</t>
  </si>
  <si>
    <t>ESPECIALISTA SERVIDORES / GSIT</t>
  </si>
  <si>
    <t>Se realiza seguimiento a los usuarios que tienen acceso a la plataforma Office 365 y Oracle, asegurando que estos son los que se encuentran autorizados para realizar acciones sobre las mismas.
EVIDENCIAS RIESGOS 3</t>
  </si>
  <si>
    <t>1 MES (ENERO - FEBRERO - MARZO - ABRIL - MAYO - JUNIO - JULIO - AGOSTO - SEPTIEMBRE - OCTUBRE- NOVIEMBRE - DICIEMBRE)</t>
  </si>
  <si>
    <t>Se realiza seguimiento al servicio contrado de Mircrosoft 365, asegurando que los parametros que se evidencian durante el seguimiento son los que fueron contratados por la entidad.
EVIDENCIA RIESGOS 3</t>
  </si>
  <si>
    <t>SEMANAL (ENERO - FEBRERO - MARZO - ABRIL - MAYO - JUNIO - JULIO - AGOSTO - SEPTIEMBRE - OCTUBRE- NOVIEMBRE - DICIEMBRE)</t>
  </si>
  <si>
    <t>Se realiza seguimiento al agente de antivirus de los equipos, permitiendo que estos se encuentren activos y actualizados evitando posibles infecciones por malware.
EVIDENCIA RIESGOS 4</t>
  </si>
  <si>
    <t>Se realiza seguimiento a las actualizaciones de antivirus y operativas del servidor permitiendo que este se encuentre protegido contra posibles infecciones de malware.
EVIDENCIA RIESGOS 4</t>
  </si>
  <si>
    <t>Se realiza seguimiento al licenciamiento del antivirus, permitiendo tomar las medidas necesarias para la nueva adquisición de licencias y no dejar desprotegidos los equipos de la entidad.
EVIDENCA RIESGOS 4</t>
  </si>
  <si>
    <t>Se verifica que los mantenimiento programados de los dispositivos  sean realizados de forma pertinente estableciendo el estado actual de los mismos asegurando su disponibilidad.
EVIDENCIA RIESGOS 5</t>
  </si>
  <si>
    <t>Se realiza mantenimiento lógico del servidor permitiendo que el mismo no se encuentre consumiendo recursos excesivamente, asegurando su disponibilidad.
EVIDENCIA RIESGOS 5</t>
  </si>
  <si>
    <t>Se realiza seguimiento de la realización de las copias de seguridad de las maquinas que se encuentran en la plataforma Oracle, permitiendo tener la información actualizada y esta pueda ser utilizada cuando sea necesario.
EVIDENCIA RIESGO 6</t>
  </si>
  <si>
    <t>Se realiza seguimiento al servicio contrado con ORACLE CLOUD, asegurando que los parametros que se evidencian durante el seguimiento son los que fueron contratados por la entidad.
EVIDENCIA RIESGOS 6</t>
  </si>
  <si>
    <t>Se realiza seguimiento en la realización de las copias de seguridad en la plataforma Oracle Cloud de los maquinas y discos según la politica configurada.
EVIDENCIA RIESGOS 7</t>
  </si>
  <si>
    <t>se realiza seguimiento de la realización de los backup de las bases de datos de GLPI, permitiendo en caso de ser necesario se cuente con el respaldo correspondiente.
EVIDENCIA RIESGOS 7</t>
  </si>
  <si>
    <t>se realiza seguimiento de la realización de los backup de las bases de datos de SpiceWork, permitiendo en caso de ser necesario se cuente con el respaldo correspondiente.
EVIDENCIA RIESGOS 8</t>
  </si>
  <si>
    <t>Se realiza seguimiento al servicio contrado con ORACLE CLOUD, asegurando que los parametros que se evidencian durante el seguimiento son los que fueron contratados por la entidad.
EVIDENCIA RIESGOS 8</t>
  </si>
  <si>
    <t>INGENIERO NIVEL II / GSIT</t>
  </si>
  <si>
    <t>Se realiza la verificación del aplicativo Project, permitiendo asegurar que el mismo este funcionando de la manera adecuada.
EVIDENCIA RIESGOS 9</t>
  </si>
  <si>
    <t>Se realiza la verificación de la maquina virtual donde se encuentra alojado el project, permitiendo establecer que el rendimiento de la maquina es el adecuado.
EVIDENCIA RIESGOS 9</t>
  </si>
  <si>
    <t>Se realiza la validación  del backup de la base de datos del dispositivo, permitiendo tener el respaldo adecuado para cuando se necesite.
EVIDENCIA RIESGOS 10</t>
  </si>
  <si>
    <t>Se realiza la validación del rendimiento del equipo donde se encuentra instalado el dispositivo, permitiendo asegurar que este se encuentre funcionando de manera adecuada.
EVIDENCIA RIESGOS 10</t>
  </si>
  <si>
    <t>(No. Mantenimentos realizados / nro Mantenimentos programados )* 100(Numero de imágenes realizada / nuemro de imágenes programadas )*100</t>
  </si>
  <si>
    <t>Se verifica que los mantenimiento programados de los dispositivos  sean realizados de forma pertinente estableciendo el estado actual de los mismos asegurando su disponibilidad.
EVIDENCIA RIESGOS 10</t>
  </si>
  <si>
    <t>Se verifica que los mantenimiento programados de los dispositivos  sean realizados de forma pertinente estableciendo el estado actual de los mismos asegurando su disponibilidad.
EVIDENCIA RIESGOS 11</t>
  </si>
  <si>
    <t>La evidencia presentada no permite evaluar el indicador al 100% en el periodo</t>
  </si>
  <si>
    <t>Se verifica que los mantenimiento programados de los dispositivos  sean realizados de forma pertinente estableciendo el estado actual de los mismos asegurando su disponibilidad.
EVIDENCIA RIESGOS 12</t>
  </si>
  <si>
    <t>¿Qué dificultades como lideres de proceso han presentado respecto a la ejecución de los controles y actividades de control que han propuesto?</t>
  </si>
  <si>
    <t xml:space="preserve">PREGUNTAS </t>
  </si>
  <si>
    <r>
      <t>1. ¿Existen nuevos eventos, actores o elementos en el contexto estrategico del proceso?  SI______ NO _</t>
    </r>
    <r>
      <rPr>
        <b/>
        <u/>
        <sz val="9"/>
        <rFont val="Calibri"/>
        <family val="2"/>
        <scheme val="minor"/>
      </rPr>
      <t>_X</t>
    </r>
    <r>
      <rPr>
        <b/>
        <sz val="9"/>
        <rFont val="Calibri"/>
        <family val="2"/>
        <scheme val="minor"/>
      </rPr>
      <t>____ ¿Cuáles?</t>
    </r>
  </si>
  <si>
    <r>
      <t>2. ¿Existen nuevos riesgos potenciales ? SI______ NO ___</t>
    </r>
    <r>
      <rPr>
        <b/>
        <u/>
        <sz val="9"/>
        <rFont val="Calibri"/>
        <family val="2"/>
        <scheme val="minor"/>
      </rPr>
      <t>X</t>
    </r>
    <r>
      <rPr>
        <b/>
        <sz val="9"/>
        <rFont val="Calibri"/>
        <family val="2"/>
        <scheme val="minor"/>
      </rPr>
      <t>___ ¿Cuáles?</t>
    </r>
  </si>
  <si>
    <r>
      <t>3. ¿Se realizaron cambios en el Mapa de Riesgos del Proceso? SI______ NO ___</t>
    </r>
    <r>
      <rPr>
        <b/>
        <u/>
        <sz val="9"/>
        <rFont val="Calibri"/>
        <family val="2"/>
        <scheme val="minor"/>
      </rPr>
      <t>X</t>
    </r>
    <r>
      <rPr>
        <b/>
        <sz val="9"/>
        <rFont val="Calibri"/>
        <family val="2"/>
        <scheme val="minor"/>
      </rPr>
      <t>___ ¿Cuáles?</t>
    </r>
  </si>
  <si>
    <t>El riesgo número 9 se eliminará en la actualización correspondiente de la Matriz de Riesgos debido a la optimización de recursos.</t>
  </si>
  <si>
    <r>
      <t>4. ¿Se ha materializado alguno de los riesgos del mapa de riesgos? SI______ NO __</t>
    </r>
    <r>
      <rPr>
        <b/>
        <u/>
        <sz val="9"/>
        <color theme="1"/>
        <rFont val="Calibri"/>
        <family val="2"/>
        <scheme val="minor"/>
      </rPr>
      <t>X</t>
    </r>
    <r>
      <rPr>
        <b/>
        <sz val="9"/>
        <color theme="1"/>
        <rFont val="Calibri"/>
        <family val="2"/>
        <scheme val="minor"/>
      </rPr>
      <t xml:space="preserve">____ </t>
    </r>
  </si>
  <si>
    <t>Elaborado por:</t>
  </si>
  <si>
    <t>NOMBRE</t>
  </si>
  <si>
    <t>FIRMA</t>
  </si>
  <si>
    <t>Luis Enrique Paris Garcia</t>
  </si>
  <si>
    <t xml:space="preserve">Parcialmente+parcial
</t>
  </si>
  <si>
    <t>Fuerte+Moderado
MODERADO</t>
  </si>
  <si>
    <t xml:space="preserve">Débil+Débil 
DEBIL </t>
  </si>
  <si>
    <t xml:space="preserve">De la solidez evaluada a los 25 controles asociados a 11 riesgos, se identificó que el resultado de la solidez  reportados en la matriz de riesgos del proceso GSIT  Vs. la evaluada por OCI  son diferente, dadas las observaciones registradas en el diseño y ejecución de los controles evaluadao por OCI.
Resultados de la calificacion de la solidez:
1 Control Fuerte
12 Controles Moderados
12 Controles Debiles </t>
  </si>
  <si>
    <t>FECHA: 21/07/2021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</si>
</sst>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73"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1"/>
      <color rgb="FF7030A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i/>
      <sz val="12"/>
      <name val="Arial"/>
      <family val="2"/>
    </font>
    <font>
      <b/>
      <sz val="18"/>
      <name val="Arial"/>
      <family val="2"/>
    </font>
    <font>
      <sz val="8"/>
      <name val="Calibri"/>
      <family val="2"/>
    </font>
    <font>
      <sz val="6"/>
      <color theme="1"/>
      <name val="Arial"/>
      <family val="2"/>
    </font>
    <font>
      <sz val="6"/>
      <name val="Arial"/>
      <family val="2"/>
    </font>
    <font>
      <sz val="9"/>
      <name val="Arial"/>
      <family val="2"/>
    </font>
    <font>
      <b/>
      <sz val="14"/>
      <name val="Arial"/>
      <family val="2"/>
    </font>
    <font>
      <u/>
      <sz val="10"/>
      <color indexed="12"/>
      <name val="Arial"/>
      <family val="2"/>
    </font>
    <font>
      <sz val="11"/>
      <name val="Calibri"/>
      <family val="2"/>
      <scheme val="minor"/>
    </font>
    <font>
      <b/>
      <sz val="16"/>
      <name val="Arial"/>
      <family val="2"/>
    </font>
    <font>
      <i/>
      <sz val="14"/>
      <name val="Arial"/>
      <family val="2"/>
    </font>
    <font>
      <sz val="12"/>
      <name val="Arial"/>
      <family val="2"/>
    </font>
    <font>
      <b/>
      <sz val="9"/>
      <name val="Arial"/>
      <family val="2"/>
    </font>
    <font>
      <sz val="8"/>
      <name val="Calibri"/>
      <family val="2"/>
      <scheme val="minor"/>
    </font>
    <font>
      <sz val="14"/>
      <name val="Calibri"/>
      <family val="2"/>
      <scheme val="minor"/>
    </font>
    <font>
      <sz val="8"/>
      <name val="Arial"/>
      <family val="2"/>
    </font>
    <font>
      <b/>
      <sz val="8"/>
      <name val="Arial"/>
      <family val="2"/>
    </font>
    <font>
      <sz val="9"/>
      <color theme="1" tint="0.249977111117893"/>
      <name val="Arial"/>
      <family val="2"/>
    </font>
    <font>
      <sz val="9"/>
      <color theme="1"/>
      <name val="Arial"/>
      <family val="2"/>
    </font>
    <font>
      <b/>
      <sz val="18"/>
      <color rgb="FF000000"/>
      <name val="Calibri"/>
      <family val="2"/>
      <scheme val="minor"/>
    </font>
    <font>
      <sz val="18"/>
      <color rgb="FF000000"/>
      <name val="Calibri"/>
      <family val="2"/>
      <scheme val="minor"/>
    </font>
    <font>
      <b/>
      <sz val="14"/>
      <color rgb="FFFF0000"/>
      <name val="Arial"/>
      <family val="2"/>
    </font>
    <font>
      <sz val="14"/>
      <color theme="8"/>
      <name val="Arial"/>
      <family val="2"/>
    </font>
    <font>
      <b/>
      <sz val="14"/>
      <color theme="9" tint="-0.249977111117893"/>
      <name val="Arial"/>
      <family val="2"/>
    </font>
    <font>
      <sz val="14"/>
      <color theme="5" tint="-0.249977111117893"/>
      <name val="Arial"/>
      <family val="2"/>
    </font>
    <font>
      <sz val="14"/>
      <color rgb="FFFFC000"/>
      <name val="Arial"/>
      <family val="2"/>
    </font>
    <font>
      <sz val="14"/>
      <color rgb="FFFF0000"/>
      <name val="Arial"/>
      <family val="2"/>
    </font>
    <font>
      <sz val="14"/>
      <color rgb="FF00B050"/>
      <name val="Arial"/>
      <family val="2"/>
    </font>
    <font>
      <b/>
      <sz val="14"/>
      <color rgb="FFFFC000"/>
      <name val="Arial"/>
      <family val="2"/>
    </font>
    <font>
      <sz val="14"/>
      <color rgb="FF0070C0"/>
      <name val="Arial"/>
      <family val="2"/>
    </font>
    <font>
      <sz val="14"/>
      <color rgb="FFFFFF00"/>
      <name val="Arial"/>
      <family val="2"/>
    </font>
    <font>
      <b/>
      <sz val="14"/>
      <color rgb="FFFFFF99"/>
      <name val="Arial"/>
      <family val="2"/>
    </font>
    <font>
      <b/>
      <i/>
      <sz val="14"/>
      <name val="Arial"/>
      <family val="2"/>
    </font>
    <font>
      <sz val="15"/>
      <name val="Calibri"/>
      <family val="2"/>
      <scheme val="minor"/>
    </font>
    <font>
      <sz val="14"/>
      <color theme="1"/>
      <name val="Calibri"/>
      <family val="2"/>
      <scheme val="minor"/>
    </font>
    <font>
      <b/>
      <sz val="9"/>
      <color theme="9" tint="-0.249977111117893"/>
      <name val="Arial"/>
      <family val="2"/>
    </font>
    <font>
      <sz val="9"/>
      <color rgb="FF00B050"/>
      <name val="Arial"/>
      <family val="2"/>
    </font>
    <font>
      <b/>
      <sz val="9"/>
      <color rgb="FF00B050"/>
      <name val="Arial"/>
      <family val="2"/>
    </font>
    <font>
      <b/>
      <sz val="9"/>
      <color theme="6" tint="-0.249977111117893"/>
      <name val="Arial"/>
      <family val="2"/>
    </font>
    <font>
      <b/>
      <sz val="9"/>
      <name val="Calibri"/>
      <family val="2"/>
      <scheme val="minor"/>
    </font>
    <font>
      <b/>
      <sz val="9"/>
      <color theme="1"/>
      <name val="Calibri"/>
      <family val="2"/>
      <scheme val="minor"/>
    </font>
    <font>
      <sz val="10"/>
      <name val="Calibri"/>
      <family val="2"/>
      <scheme val="minor"/>
    </font>
    <font>
      <b/>
      <sz val="10"/>
      <name val="Calibri"/>
      <family val="2"/>
      <scheme val="minor"/>
    </font>
    <font>
      <sz val="9"/>
      <color rgb="FFFF0000"/>
      <name val="Calibri"/>
      <family val="2"/>
      <scheme val="minor"/>
    </font>
    <font>
      <b/>
      <u/>
      <sz val="9"/>
      <name val="Calibri"/>
      <family val="2"/>
      <scheme val="minor"/>
    </font>
    <font>
      <b/>
      <u/>
      <sz val="9"/>
      <color theme="1"/>
      <name val="Calibri"/>
      <family val="2"/>
      <scheme val="minor"/>
    </font>
    <font>
      <b/>
      <i/>
      <sz val="9"/>
      <name val="Calibri"/>
      <family val="2"/>
      <scheme val="minor"/>
    </font>
    <font>
      <sz val="9"/>
      <color indexed="81"/>
      <name val="Tahoma"/>
      <family val="2"/>
    </font>
  </fonts>
  <fills count="17">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1" tint="0.249977111117893"/>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dashed">
        <color indexed="64"/>
      </left>
      <right style="double">
        <color indexed="64"/>
      </right>
      <top style="dashed">
        <color indexed="64"/>
      </top>
      <bottom style="dashed">
        <color indexed="64"/>
      </bottom>
      <diagonal/>
    </border>
    <border>
      <left style="thin">
        <color indexed="64"/>
      </left>
      <right style="dashed">
        <color indexed="64"/>
      </right>
      <top/>
      <bottom style="dash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double">
        <color indexed="64"/>
      </right>
      <top style="dashed">
        <color indexed="64"/>
      </top>
      <bottom/>
      <diagonal/>
    </border>
    <border>
      <left style="dashed">
        <color indexed="64"/>
      </left>
      <right style="thin">
        <color indexed="64"/>
      </right>
      <top style="dashed">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thin">
        <color indexed="64"/>
      </right>
      <top style="medium">
        <color indexed="64"/>
      </top>
      <bottom style="thin">
        <color indexed="64"/>
      </bottom>
      <diagonal/>
    </border>
    <border>
      <left/>
      <right style="dashed">
        <color indexed="64"/>
      </right>
      <top/>
      <bottom/>
      <diagonal/>
    </border>
    <border>
      <left/>
      <right style="thin">
        <color indexed="64"/>
      </right>
      <top style="thin">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9" fontId="7" fillId="0" borderId="0" applyFont="0" applyFill="0" applyBorder="0" applyAlignment="0" applyProtection="0"/>
    <xf numFmtId="0" fontId="17" fillId="0" borderId="0"/>
    <xf numFmtId="0" fontId="17" fillId="0" borderId="0"/>
    <xf numFmtId="0" fontId="32" fillId="0" borderId="0" applyNumberFormat="0" applyFill="0" applyBorder="0" applyAlignment="0" applyProtection="0">
      <alignment vertical="top"/>
      <protection locked="0"/>
    </xf>
    <xf numFmtId="164" fontId="7" fillId="0" borderId="0" applyFont="0" applyFill="0" applyBorder="0" applyAlignment="0" applyProtection="0"/>
  </cellStyleXfs>
  <cellXfs count="714">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6" fillId="6" borderId="25" xfId="0" applyFont="1" applyFill="1" applyBorder="1" applyAlignment="1">
      <alignment vertical="center" wrapText="1"/>
    </xf>
    <xf numFmtId="0" fontId="16" fillId="6" borderId="30" xfId="0" applyFont="1" applyFill="1" applyBorder="1" applyAlignment="1">
      <alignment vertical="center" wrapText="1"/>
    </xf>
    <xf numFmtId="0" fontId="16" fillId="6" borderId="27" xfId="0" applyFont="1" applyFill="1" applyBorder="1" applyAlignment="1">
      <alignment vertical="center" wrapText="1"/>
    </xf>
    <xf numFmtId="0" fontId="16" fillId="6" borderId="26" xfId="0" applyFont="1" applyFill="1" applyBorder="1" applyAlignment="1">
      <alignment vertical="center" wrapText="1"/>
    </xf>
    <xf numFmtId="0" fontId="12" fillId="0" borderId="25" xfId="0" applyFont="1" applyBorder="1" applyAlignment="1">
      <alignment horizontal="left" vertical="center" wrapText="1"/>
    </xf>
    <xf numFmtId="0" fontId="12" fillId="0" borderId="29" xfId="0" applyFont="1" applyBorder="1" applyAlignment="1">
      <alignment vertical="center" wrapText="1"/>
    </xf>
    <xf numFmtId="0" fontId="12" fillId="0" borderId="28" xfId="0" applyFont="1" applyBorder="1" applyAlignment="1">
      <alignment vertical="center" wrapText="1"/>
    </xf>
    <xf numFmtId="0" fontId="12" fillId="0" borderId="26" xfId="0" applyFont="1" applyBorder="1" applyAlignment="1">
      <alignment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2" fillId="0" borderId="26" xfId="0" applyFont="1" applyBorder="1" applyAlignment="1">
      <alignment vertical="top" wrapText="1"/>
    </xf>
    <xf numFmtId="0" fontId="16" fillId="6" borderId="35" xfId="0" applyFont="1" applyFill="1" applyBorder="1" applyAlignment="1">
      <alignment vertical="center" wrapText="1"/>
    </xf>
    <xf numFmtId="0" fontId="12" fillId="0" borderId="25" xfId="0" applyFont="1" applyBorder="1" applyAlignment="1">
      <alignment horizontal="left" vertical="top" wrapText="1"/>
    </xf>
    <xf numFmtId="0" fontId="17" fillId="6" borderId="34" xfId="0" applyFont="1" applyFill="1" applyBorder="1" applyAlignment="1">
      <alignment vertical="center" wrapText="1"/>
    </xf>
    <xf numFmtId="0" fontId="17" fillId="6" borderId="35" xfId="0" applyFont="1" applyFill="1" applyBorder="1" applyAlignment="1">
      <alignment vertical="center" wrapText="1"/>
    </xf>
    <xf numFmtId="0" fontId="13" fillId="11"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7" fillId="6" borderId="30" xfId="0" applyFont="1" applyFill="1" applyBorder="1" applyAlignment="1">
      <alignment horizontal="justify" vertical="top" wrapText="1"/>
    </xf>
    <xf numFmtId="0" fontId="17" fillId="6" borderId="25" xfId="0" applyFont="1" applyFill="1" applyBorder="1" applyAlignment="1">
      <alignment horizontal="justify" vertical="top" wrapText="1"/>
    </xf>
    <xf numFmtId="0" fontId="17" fillId="6" borderId="34" xfId="0" applyFont="1" applyFill="1" applyBorder="1" applyAlignment="1">
      <alignment horizontal="justify" vertical="top" wrapText="1"/>
    </xf>
    <xf numFmtId="0" fontId="22" fillId="12" borderId="33" xfId="0" applyFont="1" applyFill="1" applyBorder="1" applyAlignment="1">
      <alignment horizontal="center" vertical="center" wrapText="1"/>
    </xf>
    <xf numFmtId="0" fontId="24" fillId="12" borderId="33" xfId="0" applyFont="1" applyFill="1" applyBorder="1" applyAlignment="1">
      <alignment horizontal="center" vertical="center" wrapText="1"/>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1" fillId="0" borderId="0" xfId="0" applyFont="1" applyAlignment="1">
      <alignment horizontal="center" wrapText="1"/>
    </xf>
    <xf numFmtId="0" fontId="27" fillId="0" borderId="0" xfId="0" applyFont="1"/>
    <xf numFmtId="0" fontId="24" fillId="12" borderId="1" xfId="0" applyFont="1" applyFill="1" applyBorder="1" applyAlignment="1">
      <alignment horizontal="center" wrapText="1"/>
    </xf>
    <xf numFmtId="0" fontId="27"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2" fillId="12" borderId="1" xfId="0" applyFont="1" applyFill="1" applyBorder="1" applyAlignment="1">
      <alignment horizontal="center" wrapText="1"/>
    </xf>
    <xf numFmtId="0" fontId="14" fillId="12" borderId="1" xfId="0" applyFont="1" applyFill="1" applyBorder="1" applyAlignment="1">
      <alignment horizontal="center" wrapText="1"/>
    </xf>
    <xf numFmtId="0" fontId="11" fillId="12" borderId="2" xfId="0" applyFont="1" applyFill="1" applyBorder="1" applyAlignment="1">
      <alignment horizontal="center" wrapText="1"/>
    </xf>
    <xf numFmtId="0" fontId="12" fillId="0" borderId="1" xfId="0" applyFont="1" applyBorder="1" applyAlignment="1">
      <alignment vertical="center"/>
    </xf>
    <xf numFmtId="0" fontId="16" fillId="6" borderId="39" xfId="0" applyFont="1" applyFill="1" applyBorder="1" applyAlignment="1">
      <alignment vertical="center" wrapText="1"/>
    </xf>
    <xf numFmtId="0" fontId="16" fillId="6" borderId="40" xfId="0" applyFont="1" applyFill="1" applyBorder="1" applyAlignment="1">
      <alignment vertical="center" wrapText="1"/>
    </xf>
    <xf numFmtId="0" fontId="16" fillId="6" borderId="41" xfId="0" applyFont="1" applyFill="1" applyBorder="1" applyAlignment="1">
      <alignment vertical="center" wrapText="1"/>
    </xf>
    <xf numFmtId="0" fontId="18" fillId="0" borderId="0" xfId="0" applyFont="1" applyAlignment="1">
      <alignment horizontal="center" vertical="center"/>
    </xf>
    <xf numFmtId="0" fontId="16" fillId="6" borderId="0" xfId="0" applyFont="1" applyFill="1" applyBorder="1" applyAlignment="1">
      <alignment vertical="center"/>
    </xf>
    <xf numFmtId="0" fontId="30" fillId="0" borderId="2" xfId="2" applyFont="1" applyBorder="1" applyAlignment="1" applyProtection="1">
      <alignment horizontal="justify" vertical="center" wrapText="1"/>
      <protection locked="0"/>
    </xf>
    <xf numFmtId="0" fontId="14" fillId="6" borderId="1" xfId="0" applyFont="1" applyFill="1" applyBorder="1" applyAlignment="1">
      <alignment horizontal="justify"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vertical="center" wrapText="1"/>
    </xf>
    <xf numFmtId="0" fontId="14" fillId="0" borderId="0" xfId="0" applyFont="1" applyAlignment="1">
      <alignment vertical="center"/>
    </xf>
    <xf numFmtId="0" fontId="22" fillId="11" borderId="6" xfId="0" applyFont="1" applyFill="1" applyBorder="1" applyAlignment="1">
      <alignment horizontal="center" vertical="center" wrapText="1"/>
    </xf>
    <xf numFmtId="0" fontId="14" fillId="0" borderId="0" xfId="0" applyFont="1" applyAlignment="1">
      <alignment horizontal="center" vertical="center"/>
    </xf>
    <xf numFmtId="0" fontId="22" fillId="12" borderId="15" xfId="0" applyFont="1" applyFill="1" applyBorder="1" applyAlignment="1">
      <alignment horizontal="center" vertical="center" wrapText="1"/>
    </xf>
    <xf numFmtId="0" fontId="22" fillId="13" borderId="18" xfId="0" applyFont="1" applyFill="1" applyBorder="1" applyAlignment="1">
      <alignment horizontal="center" vertical="center" wrapText="1"/>
    </xf>
    <xf numFmtId="0" fontId="24" fillId="11" borderId="1" xfId="0" applyFont="1" applyFill="1" applyBorder="1" applyAlignment="1">
      <alignment horizontal="center" vertical="center"/>
    </xf>
    <xf numFmtId="0" fontId="24" fillId="11" borderId="1" xfId="0" applyFont="1" applyFill="1" applyBorder="1" applyAlignment="1">
      <alignment horizontal="center" vertical="center" wrapText="1"/>
    </xf>
    <xf numFmtId="0" fontId="24" fillId="12" borderId="16" xfId="0" applyFont="1" applyFill="1" applyBorder="1" applyAlignment="1">
      <alignment horizontal="center" vertical="center"/>
    </xf>
    <xf numFmtId="0" fontId="12" fillId="6" borderId="1" xfId="0" applyFont="1" applyFill="1" applyBorder="1" applyAlignment="1">
      <alignment vertical="center"/>
    </xf>
    <xf numFmtId="0" fontId="14" fillId="0" borderId="0" xfId="0" applyFont="1" applyAlignment="1">
      <alignment vertical="center" wrapText="1"/>
    </xf>
    <xf numFmtId="0" fontId="36" fillId="0" borderId="0" xfId="0" applyFont="1" applyAlignment="1">
      <alignment horizontal="center" vertical="center"/>
    </xf>
    <xf numFmtId="0" fontId="36" fillId="12" borderId="16" xfId="0" applyFont="1" applyFill="1" applyBorder="1" applyAlignment="1">
      <alignment horizontal="center" wrapText="1"/>
    </xf>
    <xf numFmtId="0" fontId="36" fillId="12" borderId="1" xfId="0" applyFont="1" applyFill="1" applyBorder="1" applyAlignment="1">
      <alignment horizontal="center" wrapText="1"/>
    </xf>
    <xf numFmtId="0" fontId="16" fillId="0" borderId="0" xfId="0" applyFont="1" applyAlignment="1">
      <alignment vertical="center"/>
    </xf>
    <xf numFmtId="0" fontId="16" fillId="6" borderId="25" xfId="0" applyFont="1" applyFill="1" applyBorder="1" applyAlignment="1">
      <alignment horizontal="center" vertical="center" wrapText="1"/>
    </xf>
    <xf numFmtId="0" fontId="16" fillId="6" borderId="31" xfId="0" applyFont="1" applyFill="1" applyBorder="1" applyAlignment="1">
      <alignment horizontal="center" vertical="center"/>
    </xf>
    <xf numFmtId="0" fontId="16" fillId="6" borderId="29" xfId="0" applyFont="1" applyFill="1" applyBorder="1" applyAlignment="1">
      <alignment horizontal="left" vertical="top" wrapText="1"/>
    </xf>
    <xf numFmtId="0" fontId="16" fillId="6" borderId="40" xfId="0" applyFont="1" applyFill="1" applyBorder="1" applyAlignment="1">
      <alignment horizontal="center" vertical="center" wrapText="1"/>
    </xf>
    <xf numFmtId="0" fontId="16" fillId="6" borderId="42" xfId="0" applyFont="1" applyFill="1" applyBorder="1" applyAlignment="1">
      <alignment vertical="top" wrapText="1"/>
    </xf>
    <xf numFmtId="0" fontId="24" fillId="0" borderId="0" xfId="0" applyFont="1" applyAlignment="1">
      <alignment vertical="center"/>
    </xf>
    <xf numFmtId="0" fontId="36" fillId="0" borderId="0" xfId="0" applyFont="1" applyAlignment="1">
      <alignment vertical="center"/>
    </xf>
    <xf numFmtId="0" fontId="24" fillId="0" borderId="0" xfId="0" applyFont="1" applyAlignment="1">
      <alignment vertical="center" wrapText="1"/>
    </xf>
    <xf numFmtId="0" fontId="24" fillId="0" borderId="0" xfId="0" applyFont="1" applyAlignment="1">
      <alignment horizontal="center" vertical="center"/>
    </xf>
    <xf numFmtId="0" fontId="30" fillId="6" borderId="1" xfId="2" applyFont="1" applyFill="1" applyBorder="1" applyAlignment="1" applyProtection="1">
      <alignment vertical="center" wrapText="1"/>
      <protection locked="0"/>
    </xf>
    <xf numFmtId="0" fontId="38" fillId="0" borderId="0" xfId="0" applyFont="1" applyAlignment="1">
      <alignment horizontal="center" vertical="center" wrapText="1"/>
    </xf>
    <xf numFmtId="0" fontId="39" fillId="0" borderId="0" xfId="0" applyFont="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1" fillId="0" borderId="11" xfId="0" applyFont="1" applyBorder="1" applyAlignment="1">
      <alignment vertical="center" wrapText="1"/>
    </xf>
    <xf numFmtId="0" fontId="41" fillId="0" borderId="0" xfId="0" applyFont="1" applyAlignment="1">
      <alignment vertical="center" wrapText="1"/>
    </xf>
    <xf numFmtId="0" fontId="37" fillId="14" borderId="1" xfId="0" applyFont="1" applyFill="1" applyBorder="1" applyAlignment="1">
      <alignment vertical="center" wrapText="1"/>
    </xf>
    <xf numFmtId="0" fontId="37" fillId="11" borderId="1" xfId="0" applyFont="1" applyFill="1" applyBorder="1" applyAlignment="1">
      <alignment vertical="center" wrapText="1"/>
    </xf>
    <xf numFmtId="0" fontId="43" fillId="6" borderId="1" xfId="2" applyFont="1" applyFill="1" applyBorder="1" applyAlignment="1" applyProtection="1">
      <alignment horizontal="justify" vertical="center" wrapText="1"/>
      <protection locked="0"/>
    </xf>
    <xf numFmtId="0" fontId="30" fillId="6" borderId="1" xfId="0" applyFont="1" applyFill="1" applyBorder="1" applyAlignment="1" applyProtection="1">
      <alignment horizontal="justify" vertical="center" wrapText="1"/>
      <protection locked="0"/>
    </xf>
    <xf numFmtId="14" fontId="30" fillId="6" borderId="1" xfId="0" applyNumberFormat="1" applyFont="1" applyFill="1" applyBorder="1" applyAlignment="1" applyProtection="1">
      <alignment horizontal="justify" vertical="center" wrapText="1"/>
      <protection locked="0"/>
    </xf>
    <xf numFmtId="0" fontId="30" fillId="6" borderId="0" xfId="0" applyFont="1" applyFill="1" applyAlignment="1">
      <alignment horizontal="center" vertical="center" wrapText="1"/>
    </xf>
    <xf numFmtId="0" fontId="30" fillId="6" borderId="8" xfId="0" applyFont="1" applyFill="1" applyBorder="1" applyAlignment="1" applyProtection="1">
      <alignment horizontal="justify" vertical="center" wrapText="1"/>
      <protection locked="0"/>
    </xf>
    <xf numFmtId="0" fontId="43" fillId="6" borderId="2" xfId="2" applyFont="1" applyFill="1" applyBorder="1" applyAlignment="1" applyProtection="1">
      <alignment vertical="center" wrapText="1"/>
      <protection locked="0"/>
    </xf>
    <xf numFmtId="0" fontId="30" fillId="6" borderId="2" xfId="2" applyFont="1" applyFill="1" applyBorder="1" applyAlignment="1" applyProtection="1">
      <alignment vertical="center" wrapText="1"/>
      <protection locked="0"/>
    </xf>
    <xf numFmtId="0" fontId="30" fillId="0" borderId="2" xfId="0" applyFont="1" applyBorder="1" applyAlignment="1" applyProtection="1">
      <alignment vertical="center" wrapText="1"/>
      <protection locked="0"/>
    </xf>
    <xf numFmtId="14" fontId="30" fillId="6" borderId="2" xfId="0" applyNumberFormat="1" applyFont="1" applyFill="1" applyBorder="1" applyAlignment="1" applyProtection="1">
      <alignment vertical="center" wrapText="1"/>
      <protection locked="0"/>
    </xf>
    <xf numFmtId="0" fontId="30" fillId="6" borderId="2" xfId="0" applyFont="1" applyFill="1" applyBorder="1" applyAlignment="1" applyProtection="1">
      <alignment vertical="center" wrapText="1"/>
      <protection locked="0"/>
    </xf>
    <xf numFmtId="0" fontId="43" fillId="6" borderId="8" xfId="2" applyFont="1" applyFill="1" applyBorder="1" applyAlignment="1" applyProtection="1">
      <alignment vertical="center" wrapText="1"/>
      <protection locked="0"/>
    </xf>
    <xf numFmtId="0" fontId="30" fillId="6" borderId="8" xfId="2" applyFont="1" applyFill="1" applyBorder="1" applyAlignment="1" applyProtection="1">
      <alignment vertical="center" wrapText="1"/>
      <protection locked="0"/>
    </xf>
    <xf numFmtId="0" fontId="30" fillId="0" borderId="8" xfId="0" applyFont="1" applyBorder="1" applyAlignment="1" applyProtection="1">
      <alignment vertical="center" wrapText="1"/>
      <protection locked="0"/>
    </xf>
    <xf numFmtId="14" fontId="30" fillId="6" borderId="8" xfId="0" applyNumberFormat="1" applyFont="1" applyFill="1" applyBorder="1" applyAlignment="1" applyProtection="1">
      <alignment vertical="center" wrapText="1"/>
      <protection locked="0"/>
    </xf>
    <xf numFmtId="0" fontId="30" fillId="6" borderId="8" xfId="0" applyFont="1" applyFill="1" applyBorder="1" applyAlignment="1" applyProtection="1">
      <alignment vertical="center" wrapText="1"/>
      <protection locked="0"/>
    </xf>
    <xf numFmtId="0" fontId="43" fillId="6" borderId="8" xfId="2" applyFont="1" applyFill="1" applyBorder="1" applyAlignment="1" applyProtection="1">
      <alignment horizontal="justify" vertical="center" wrapText="1"/>
      <protection locked="0"/>
    </xf>
    <xf numFmtId="0" fontId="30" fillId="0" borderId="8" xfId="0" applyFont="1" applyBorder="1" applyAlignment="1" applyProtection="1">
      <alignment horizontal="justify" vertical="center" wrapText="1"/>
      <protection locked="0"/>
    </xf>
    <xf numFmtId="0" fontId="30" fillId="0" borderId="1" xfId="0" applyFont="1" applyBorder="1" applyAlignment="1" applyProtection="1">
      <alignment horizontal="justify" vertical="center" wrapText="1"/>
      <protection locked="0"/>
    </xf>
    <xf numFmtId="0" fontId="43" fillId="6" borderId="1" xfId="0" applyFont="1" applyFill="1" applyBorder="1" applyAlignment="1" applyProtection="1">
      <alignment horizontal="justify" vertical="center" wrapText="1"/>
      <protection locked="0"/>
    </xf>
    <xf numFmtId="0" fontId="30" fillId="0" borderId="0" xfId="0" applyFont="1" applyAlignment="1">
      <alignment horizontal="justify" vertical="center" wrapText="1"/>
    </xf>
    <xf numFmtId="0" fontId="37" fillId="0" borderId="1" xfId="2" applyFont="1" applyBorder="1" applyAlignment="1" applyProtection="1">
      <alignment vertical="center" wrapText="1"/>
      <protection locked="0"/>
    </xf>
    <xf numFmtId="0" fontId="30" fillId="0" borderId="1" xfId="0" applyFont="1" applyBorder="1" applyAlignment="1" applyProtection="1">
      <alignment horizontal="center" vertical="center" wrapText="1"/>
      <protection locked="0"/>
    </xf>
    <xf numFmtId="0" fontId="37" fillId="0" borderId="1" xfId="0" applyFont="1" applyBorder="1" applyAlignment="1" applyProtection="1">
      <alignment vertical="center" wrapText="1"/>
      <protection locked="0"/>
    </xf>
    <xf numFmtId="14" fontId="30" fillId="0" borderId="1" xfId="0" applyNumberFormat="1" applyFont="1" applyBorder="1" applyAlignment="1" applyProtection="1">
      <alignment horizontal="center" vertical="center" wrapText="1"/>
      <protection locked="0"/>
    </xf>
    <xf numFmtId="14" fontId="30" fillId="0" borderId="1" xfId="0" applyNumberFormat="1" applyFont="1" applyBorder="1" applyAlignment="1" applyProtection="1">
      <alignment vertical="center" wrapText="1"/>
      <protection locked="0"/>
    </xf>
    <xf numFmtId="0" fontId="30" fillId="0" borderId="1" xfId="0" applyFont="1" applyBorder="1" applyAlignment="1" applyProtection="1">
      <alignment vertical="center" wrapText="1"/>
      <protection locked="0"/>
    </xf>
    <xf numFmtId="0" fontId="30" fillId="0" borderId="0" xfId="0" applyFont="1" applyAlignment="1">
      <alignment horizontal="center" vertical="center" wrapText="1"/>
    </xf>
    <xf numFmtId="0" fontId="38" fillId="6" borderId="0" xfId="0" applyFont="1" applyFill="1" applyAlignment="1">
      <alignment horizontal="center" vertical="center" wrapText="1"/>
    </xf>
    <xf numFmtId="0" fontId="14" fillId="6" borderId="30" xfId="0" applyFont="1" applyFill="1" applyBorder="1" applyAlignment="1">
      <alignment vertical="center" wrapText="1"/>
    </xf>
    <xf numFmtId="0" fontId="14" fillId="6" borderId="25" xfId="0" applyFont="1" applyFill="1" applyBorder="1" applyAlignment="1">
      <alignment vertic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9"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8" xfId="0" applyFont="1" applyBorder="1" applyAlignment="1">
      <alignment horizontal="center" vertical="center" wrapText="1"/>
    </xf>
    <xf numFmtId="0" fontId="14" fillId="6" borderId="2" xfId="0" applyFont="1" applyFill="1" applyBorder="1" applyAlignment="1">
      <alignment vertical="center"/>
    </xf>
    <xf numFmtId="0" fontId="22" fillId="0" borderId="16" xfId="0" applyFont="1" applyBorder="1" applyAlignment="1">
      <alignment horizontal="center" vertical="center"/>
    </xf>
    <xf numFmtId="0" fontId="13" fillId="12" borderId="1" xfId="0" applyFont="1" applyFill="1" applyBorder="1" applyAlignment="1">
      <alignment horizontal="center" vertical="center"/>
    </xf>
    <xf numFmtId="0" fontId="22" fillId="11" borderId="6" xfId="0" applyFont="1" applyFill="1" applyBorder="1" applyAlignment="1">
      <alignment horizontal="center" vertical="center"/>
    </xf>
    <xf numFmtId="0" fontId="22" fillId="11"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4" fillId="12" borderId="1" xfId="0" applyFont="1" applyFill="1" applyBorder="1" applyAlignment="1">
      <alignment horizontal="center" vertical="center"/>
    </xf>
    <xf numFmtId="0" fontId="22" fillId="12" borderId="1" xfId="0" applyFont="1" applyFill="1" applyBorder="1" applyAlignment="1">
      <alignment horizontal="center" vertical="center"/>
    </xf>
    <xf numFmtId="0" fontId="37" fillId="0" borderId="1" xfId="2"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0" fillId="6" borderId="1" xfId="2"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xf>
    <xf numFmtId="0" fontId="37" fillId="0" borderId="1" xfId="2" applyFont="1" applyBorder="1" applyAlignment="1" applyProtection="1">
      <alignment horizontal="center" vertical="center" wrapText="1"/>
      <protection locked="0"/>
    </xf>
    <xf numFmtId="0" fontId="42" fillId="16" borderId="1" xfId="2"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justify" vertical="center" wrapText="1"/>
    </xf>
    <xf numFmtId="0" fontId="37" fillId="0" borderId="1" xfId="2" applyFont="1" applyBorder="1" applyAlignment="1">
      <alignment horizontal="justify" vertical="center" wrapText="1"/>
    </xf>
    <xf numFmtId="2" fontId="37" fillId="0" borderId="1" xfId="5" applyNumberFormat="1" applyFont="1" applyFill="1" applyBorder="1" applyAlignment="1" applyProtection="1">
      <alignment horizontal="justify" vertical="center" wrapText="1"/>
      <protection locked="0"/>
    </xf>
    <xf numFmtId="0" fontId="37" fillId="0" borderId="1" xfId="2" applyFont="1" applyBorder="1" applyAlignment="1" applyProtection="1">
      <alignment horizontal="justify" vertical="center" wrapText="1"/>
      <protection locked="0"/>
    </xf>
    <xf numFmtId="0" fontId="30" fillId="6" borderId="1" xfId="2" applyFont="1" applyFill="1" applyBorder="1" applyAlignment="1" applyProtection="1">
      <alignment horizontal="justify" vertical="center" wrapText="1"/>
      <protection locked="0"/>
    </xf>
    <xf numFmtId="0" fontId="30" fillId="0" borderId="1" xfId="2" applyFont="1" applyBorder="1" applyAlignment="1" applyProtection="1">
      <alignment horizontal="justify" vertical="center" wrapText="1"/>
      <protection locked="0"/>
    </xf>
    <xf numFmtId="0" fontId="37" fillId="6" borderId="1" xfId="2" applyFont="1" applyFill="1" applyBorder="1" applyAlignment="1" applyProtection="1">
      <alignment horizontal="center" vertical="center" wrapText="1"/>
      <protection locked="0"/>
    </xf>
    <xf numFmtId="0" fontId="37" fillId="6" borderId="1" xfId="2" applyFont="1" applyFill="1" applyBorder="1" applyAlignment="1">
      <alignment horizontal="center" vertical="center" wrapText="1"/>
    </xf>
    <xf numFmtId="0" fontId="37" fillId="6" borderId="1" xfId="0" applyFont="1" applyFill="1" applyBorder="1" applyAlignment="1">
      <alignment horizontal="center" vertical="center" wrapText="1"/>
    </xf>
    <xf numFmtId="2" fontId="37" fillId="6" borderId="1" xfId="5" applyNumberFormat="1" applyFont="1" applyFill="1" applyBorder="1" applyAlignment="1" applyProtection="1">
      <alignment horizontal="center" vertical="center" wrapText="1"/>
    </xf>
    <xf numFmtId="2" fontId="37" fillId="6" borderId="1" xfId="5" applyNumberFormat="1" applyFont="1" applyFill="1" applyBorder="1" applyAlignment="1" applyProtection="1">
      <alignment horizontal="center" vertical="center" wrapText="1"/>
      <protection locked="0"/>
    </xf>
    <xf numFmtId="0" fontId="37" fillId="6" borderId="1" xfId="0" applyFont="1" applyFill="1" applyBorder="1" applyAlignment="1" applyProtection="1">
      <alignment horizontal="center" vertical="center" wrapText="1"/>
      <protection locked="0"/>
    </xf>
    <xf numFmtId="0" fontId="30" fillId="6" borderId="8" xfId="2" applyFont="1" applyFill="1" applyBorder="1" applyAlignment="1" applyProtection="1">
      <alignment horizontal="justify" vertical="center" wrapText="1"/>
      <protection locked="0"/>
    </xf>
    <xf numFmtId="14" fontId="30" fillId="6" borderId="8" xfId="0" applyNumberFormat="1" applyFont="1" applyFill="1" applyBorder="1" applyAlignment="1" applyProtection="1">
      <alignment horizontal="justify" vertical="center" wrapText="1"/>
      <protection locked="0"/>
    </xf>
    <xf numFmtId="2" fontId="37" fillId="6" borderId="8" xfId="5" applyNumberFormat="1" applyFont="1" applyFill="1" applyBorder="1" applyAlignment="1" applyProtection="1">
      <alignment horizontal="center" vertical="center" wrapText="1"/>
    </xf>
    <xf numFmtId="2" fontId="37" fillId="6" borderId="8" xfId="5" applyNumberFormat="1" applyFont="1" applyFill="1" applyBorder="1" applyAlignment="1" applyProtection="1">
      <alignment horizontal="center" vertical="center" wrapText="1"/>
      <protection locked="0"/>
    </xf>
    <xf numFmtId="0" fontId="37" fillId="6" borderId="8" xfId="2" applyFont="1" applyFill="1" applyBorder="1" applyAlignment="1" applyProtection="1">
      <alignment horizontal="center" vertical="center" wrapText="1"/>
      <protection locked="0"/>
    </xf>
    <xf numFmtId="0" fontId="37" fillId="11"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11" fillId="0" borderId="16" xfId="0" applyFont="1" applyBorder="1" applyAlignment="1">
      <alignment horizontal="center" vertical="center"/>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22" fillId="12" borderId="1" xfId="0" applyFont="1" applyFill="1" applyBorder="1" applyAlignment="1">
      <alignment horizontal="center" vertical="center"/>
    </xf>
    <xf numFmtId="0" fontId="11" fillId="0" borderId="16" xfId="0" applyFont="1" applyBorder="1" applyAlignment="1">
      <alignment horizontal="center" vertical="center"/>
    </xf>
    <xf numFmtId="0" fontId="13" fillId="12" borderId="1" xfId="0" applyFont="1" applyFill="1" applyBorder="1" applyAlignment="1">
      <alignment horizontal="center" vertical="center"/>
    </xf>
    <xf numFmtId="0" fontId="22" fillId="12"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2" xfId="0" applyFont="1" applyFill="1" applyBorder="1" applyAlignment="1">
      <alignment horizontal="center" vertical="center"/>
    </xf>
    <xf numFmtId="0" fontId="22" fillId="12" borderId="17" xfId="0" applyFont="1" applyFill="1" applyBorder="1" applyAlignment="1">
      <alignment horizontal="center" vertical="center" wrapText="1"/>
    </xf>
    <xf numFmtId="0" fontId="22" fillId="12" borderId="1" xfId="0" applyFont="1" applyFill="1" applyBorder="1" applyAlignment="1">
      <alignment horizontal="center" vertical="center"/>
    </xf>
    <xf numFmtId="0" fontId="24" fillId="0" borderId="1" xfId="0" applyFont="1" applyBorder="1" applyAlignment="1">
      <alignment horizontal="left" vertical="center" wrapText="1"/>
    </xf>
    <xf numFmtId="0" fontId="24" fillId="12" borderId="1" xfId="0" applyFont="1" applyFill="1" applyBorder="1" applyAlignment="1">
      <alignment horizontal="center" vertical="center"/>
    </xf>
    <xf numFmtId="0" fontId="22" fillId="12" borderId="11" xfId="0" applyFont="1" applyFill="1" applyBorder="1" applyAlignment="1">
      <alignment horizontal="center" vertical="center" wrapText="1"/>
    </xf>
    <xf numFmtId="0" fontId="44" fillId="0" borderId="0" xfId="0" applyFont="1" applyAlignment="1">
      <alignment vertical="center" readingOrder="1"/>
    </xf>
    <xf numFmtId="0" fontId="45" fillId="0" borderId="0" xfId="0" applyFont="1" applyAlignment="1">
      <alignment vertical="center" readingOrder="1"/>
    </xf>
    <xf numFmtId="0" fontId="16" fillId="6" borderId="0" xfId="0" applyFont="1" applyFill="1" applyBorder="1" applyAlignment="1">
      <alignment vertical="center" wrapText="1"/>
    </xf>
    <xf numFmtId="14" fontId="22" fillId="0" borderId="16" xfId="0" applyNumberFormat="1" applyFont="1" applyBorder="1" applyAlignment="1">
      <alignment horizontal="center" vertical="center"/>
    </xf>
    <xf numFmtId="0" fontId="24" fillId="0" borderId="1" xfId="0" applyFont="1" applyBorder="1" applyAlignment="1">
      <alignment horizontal="right" vertical="center"/>
    </xf>
    <xf numFmtId="0" fontId="22" fillId="11" borderId="19" xfId="0" applyFont="1" applyFill="1" applyBorder="1" applyAlignment="1">
      <alignment horizontal="center" vertical="center"/>
    </xf>
    <xf numFmtId="0" fontId="24" fillId="0" borderId="1" xfId="0" applyFont="1" applyBorder="1" applyAlignment="1">
      <alignment horizontal="left" vertical="center" wrapText="1"/>
    </xf>
    <xf numFmtId="0" fontId="14" fillId="6" borderId="0" xfId="0" applyFont="1" applyFill="1" applyBorder="1" applyAlignment="1">
      <alignment vertical="center" wrapText="1"/>
    </xf>
    <xf numFmtId="0" fontId="14" fillId="0" borderId="50" xfId="0" applyFont="1" applyBorder="1" applyAlignment="1">
      <alignment horizontal="center" vertical="center" wrapText="1"/>
    </xf>
    <xf numFmtId="0" fontId="14" fillId="0" borderId="37" xfId="0" applyFont="1" applyBorder="1" applyAlignment="1">
      <alignment horizontal="left" vertical="center" wrapText="1"/>
    </xf>
    <xf numFmtId="0" fontId="14"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50" xfId="0" applyFont="1" applyBorder="1" applyAlignment="1">
      <alignment horizontal="center" vertical="center" wrapText="1"/>
    </xf>
    <xf numFmtId="0" fontId="12" fillId="0" borderId="50" xfId="0" applyFont="1" applyBorder="1" applyAlignment="1">
      <alignment vertical="center"/>
    </xf>
    <xf numFmtId="0" fontId="16" fillId="6" borderId="31" xfId="0" applyFont="1" applyFill="1" applyBorder="1" applyAlignment="1">
      <alignment horizontal="center" vertical="center" wrapText="1"/>
    </xf>
    <xf numFmtId="0" fontId="16" fillId="6" borderId="1" xfId="0" applyFont="1" applyFill="1" applyBorder="1" applyAlignment="1">
      <alignment vertical="center" wrapText="1"/>
    </xf>
    <xf numFmtId="0" fontId="16" fillId="6" borderId="1" xfId="0" applyFont="1" applyFill="1" applyBorder="1" applyAlignment="1">
      <alignment horizontal="center" vertical="center"/>
    </xf>
    <xf numFmtId="0" fontId="14" fillId="6" borderId="1" xfId="0" applyFont="1" applyFill="1" applyBorder="1" applyAlignment="1">
      <alignment vertical="center" wrapText="1"/>
    </xf>
    <xf numFmtId="0" fontId="31" fillId="0" borderId="1" xfId="2" applyFont="1" applyBorder="1" applyAlignment="1" applyProtection="1">
      <alignment horizontal="center" vertical="center" wrapText="1"/>
      <protection locked="0"/>
    </xf>
    <xf numFmtId="0" fontId="16" fillId="6" borderId="17" xfId="0" applyFont="1" applyFill="1" applyBorder="1" applyAlignment="1">
      <alignment vertical="center" wrapText="1"/>
    </xf>
    <xf numFmtId="0" fontId="16" fillId="6" borderId="38" xfId="0" applyFont="1" applyFill="1" applyBorder="1" applyAlignment="1">
      <alignment horizontal="center" vertical="center" wrapText="1"/>
    </xf>
    <xf numFmtId="0" fontId="14" fillId="6" borderId="2" xfId="0" applyFont="1" applyFill="1" applyBorder="1" applyAlignment="1">
      <alignment horizontal="justify" vertical="center" wrapText="1"/>
    </xf>
    <xf numFmtId="0" fontId="14" fillId="6" borderId="2" xfId="0" applyFont="1" applyFill="1" applyBorder="1" applyAlignment="1">
      <alignment horizontal="center" vertical="center" wrapText="1"/>
    </xf>
    <xf numFmtId="0" fontId="14" fillId="0" borderId="0" xfId="0" applyFont="1" applyBorder="1" applyAlignment="1">
      <alignment horizontal="center" vertical="center"/>
    </xf>
    <xf numFmtId="0" fontId="14" fillId="6" borderId="0" xfId="0" applyFont="1" applyFill="1" applyBorder="1" applyAlignment="1">
      <alignment horizontal="justify" vertical="center" wrapText="1"/>
    </xf>
    <xf numFmtId="0" fontId="14" fillId="6" borderId="0" xfId="0" applyFont="1" applyFill="1" applyBorder="1" applyAlignment="1">
      <alignment horizontal="center" vertical="center" wrapText="1"/>
    </xf>
    <xf numFmtId="0" fontId="18" fillId="0" borderId="0" xfId="0" applyFont="1" applyBorder="1" applyAlignment="1">
      <alignment horizontal="center" vertical="center"/>
    </xf>
    <xf numFmtId="0" fontId="14" fillId="0" borderId="1" xfId="0" applyFont="1" applyBorder="1" applyAlignment="1">
      <alignment horizontal="center" vertical="center"/>
    </xf>
    <xf numFmtId="0" fontId="14" fillId="6" borderId="1" xfId="0" applyFont="1" applyFill="1" applyBorder="1" applyAlignment="1">
      <alignment vertical="center"/>
    </xf>
    <xf numFmtId="0" fontId="16" fillId="0" borderId="1" xfId="2" applyFont="1" applyBorder="1" applyAlignment="1" applyProtection="1">
      <alignment vertical="center" wrapText="1"/>
      <protection locked="0"/>
    </xf>
    <xf numFmtId="0" fontId="31" fillId="6" borderId="30" xfId="0" applyFont="1" applyFill="1" applyBorder="1" applyAlignment="1">
      <alignment vertical="center" wrapText="1"/>
    </xf>
    <xf numFmtId="0" fontId="58" fillId="6" borderId="51" xfId="0" applyFont="1" applyFill="1" applyBorder="1" applyAlignment="1">
      <alignment vertical="center" wrapText="1"/>
    </xf>
    <xf numFmtId="0" fontId="16" fillId="6" borderId="52" xfId="0" applyFont="1" applyFill="1" applyBorder="1" applyAlignment="1">
      <alignment horizontal="center" vertical="center" wrapText="1"/>
    </xf>
    <xf numFmtId="0" fontId="16" fillId="6" borderId="6" xfId="0" applyFont="1" applyFill="1" applyBorder="1" applyAlignment="1">
      <alignment vertical="center" wrapText="1"/>
    </xf>
    <xf numFmtId="0" fontId="16" fillId="6" borderId="53" xfId="0" applyFont="1" applyFill="1" applyBorder="1" applyAlignment="1">
      <alignment horizontal="left" vertical="top" wrapText="1"/>
    </xf>
    <xf numFmtId="0" fontId="16" fillId="6" borderId="8" xfId="0" applyFont="1" applyFill="1" applyBorder="1" applyAlignment="1">
      <alignment horizontal="center" vertical="center"/>
    </xf>
    <xf numFmtId="0" fontId="16" fillId="6" borderId="1" xfId="0" applyFont="1" applyFill="1" applyBorder="1" applyAlignment="1">
      <alignment horizontal="center" vertical="center" wrapText="1"/>
    </xf>
    <xf numFmtId="0" fontId="12" fillId="0" borderId="0" xfId="0" applyFont="1" applyAlignment="1">
      <alignment vertical="top"/>
    </xf>
    <xf numFmtId="0" fontId="17" fillId="0" borderId="0" xfId="0" applyFont="1" applyAlignment="1">
      <alignment vertical="top" wrapText="1"/>
    </xf>
    <xf numFmtId="0" fontId="27" fillId="0" borderId="0" xfId="0" applyFont="1" applyAlignment="1">
      <alignment vertical="top"/>
    </xf>
    <xf numFmtId="0" fontId="22" fillId="11" borderId="1" xfId="0" applyFont="1" applyFill="1" applyBorder="1" applyAlignment="1">
      <alignment horizontal="center" vertical="top" wrapText="1"/>
    </xf>
    <xf numFmtId="0" fontId="14" fillId="6" borderId="2" xfId="0" applyFont="1" applyFill="1" applyBorder="1" applyAlignment="1">
      <alignment vertical="top" wrapText="1"/>
    </xf>
    <xf numFmtId="0" fontId="14" fillId="6" borderId="1" xfId="0" applyFont="1" applyFill="1" applyBorder="1" applyAlignment="1">
      <alignment vertical="top" wrapText="1"/>
    </xf>
    <xf numFmtId="0" fontId="14" fillId="6" borderId="0" xfId="0" applyFont="1" applyFill="1" applyBorder="1" applyAlignment="1">
      <alignment vertical="top" wrapText="1"/>
    </xf>
    <xf numFmtId="0" fontId="18" fillId="12" borderId="0" xfId="0" applyFont="1" applyFill="1" applyAlignment="1">
      <alignment vertical="center"/>
    </xf>
    <xf numFmtId="0" fontId="16" fillId="0" borderId="0" xfId="0" applyFont="1" applyAlignment="1">
      <alignment wrapText="1"/>
    </xf>
    <xf numFmtId="0" fontId="31" fillId="12"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2" xfId="0" applyFont="1" applyFill="1" applyBorder="1" applyAlignment="1">
      <alignment vertical="center" wrapText="1"/>
    </xf>
    <xf numFmtId="0" fontId="16" fillId="0" borderId="0" xfId="0" applyFont="1" applyFill="1" applyBorder="1" applyAlignment="1">
      <alignment vertical="center" wrapText="1"/>
    </xf>
    <xf numFmtId="0" fontId="18" fillId="0" borderId="0" xfId="0" applyFont="1" applyAlignment="1">
      <alignment vertical="center"/>
    </xf>
    <xf numFmtId="0" fontId="59" fillId="0" borderId="0" xfId="0" applyFont="1"/>
    <xf numFmtId="0" fontId="16" fillId="6" borderId="0" xfId="0" applyFont="1" applyFill="1" applyAlignment="1">
      <alignment vertical="center" wrapText="1"/>
    </xf>
    <xf numFmtId="0" fontId="16" fillId="6" borderId="0" xfId="0" applyFont="1" applyFill="1" applyAlignment="1">
      <alignment vertical="center"/>
    </xf>
    <xf numFmtId="0" fontId="37" fillId="0" borderId="1" xfId="2"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protection locked="0"/>
    </xf>
    <xf numFmtId="2" fontId="37" fillId="0" borderId="1" xfId="5" applyNumberFormat="1" applyFont="1" applyFill="1" applyBorder="1" applyAlignment="1" applyProtection="1">
      <alignment horizontal="center" vertical="center" wrapText="1"/>
    </xf>
    <xf numFmtId="0" fontId="37" fillId="0" borderId="1" xfId="2" applyFont="1" applyBorder="1" applyAlignment="1" applyProtection="1">
      <alignment horizontal="center" vertical="center" wrapText="1"/>
      <protection locked="0"/>
    </xf>
    <xf numFmtId="0" fontId="37" fillId="11"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33" fillId="0" borderId="6" xfId="0" applyFont="1" applyBorder="1" applyAlignment="1">
      <alignment horizontal="center"/>
    </xf>
    <xf numFmtId="0" fontId="22" fillId="12" borderId="17" xfId="0" applyFont="1" applyFill="1" applyBorder="1" applyAlignment="1">
      <alignment horizontal="center" vertical="center"/>
    </xf>
    <xf numFmtId="0" fontId="22" fillId="12" borderId="9" xfId="0" applyFont="1" applyFill="1" applyBorder="1" applyAlignment="1">
      <alignment horizontal="center" vertical="center"/>
    </xf>
    <xf numFmtId="0" fontId="14" fillId="6" borderId="31" xfId="0" applyFont="1" applyFill="1" applyBorder="1" applyAlignment="1">
      <alignment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3" fillId="0" borderId="19" xfId="0" applyFont="1" applyBorder="1" applyAlignment="1">
      <alignment horizontal="center"/>
    </xf>
    <xf numFmtId="0" fontId="33" fillId="0" borderId="1" xfId="0" applyFont="1" applyBorder="1" applyAlignment="1">
      <alignment horizontal="center"/>
    </xf>
    <xf numFmtId="0" fontId="26"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6" borderId="1" xfId="0" applyFont="1" applyFill="1" applyBorder="1" applyAlignment="1">
      <alignment horizontal="left" vertical="center" wrapText="1"/>
    </xf>
    <xf numFmtId="0" fontId="34" fillId="12" borderId="6" xfId="0" applyFont="1" applyFill="1" applyBorder="1" applyAlignment="1">
      <alignment horizontal="center" vertical="center" wrapText="1"/>
    </xf>
    <xf numFmtId="0" fontId="34" fillId="12" borderId="19" xfId="0" applyFont="1" applyFill="1" applyBorder="1" applyAlignment="1">
      <alignment horizontal="center" vertical="center" wrapText="1"/>
    </xf>
    <xf numFmtId="0" fontId="34" fillId="12" borderId="16" xfId="0" applyFont="1" applyFill="1" applyBorder="1" applyAlignment="1">
      <alignment horizontal="center" vertical="center" wrapText="1"/>
    </xf>
    <xf numFmtId="0" fontId="34" fillId="6" borderId="6" xfId="0" applyFont="1" applyFill="1" applyBorder="1" applyAlignment="1">
      <alignment horizontal="left" vertical="center"/>
    </xf>
    <xf numFmtId="0" fontId="34" fillId="6" borderId="19" xfId="0" applyFont="1" applyFill="1" applyBorder="1" applyAlignment="1">
      <alignment horizontal="left" vertical="center"/>
    </xf>
    <xf numFmtId="0" fontId="34" fillId="6" borderId="16" xfId="0" applyFont="1" applyFill="1" applyBorder="1" applyAlignment="1">
      <alignment horizontal="left" vertical="center"/>
    </xf>
    <xf numFmtId="0" fontId="34" fillId="6" borderId="6" xfId="0" applyFont="1" applyFill="1" applyBorder="1" applyAlignment="1">
      <alignment horizontal="left" vertical="center" wrapText="1"/>
    </xf>
    <xf numFmtId="0" fontId="34" fillId="6" borderId="19" xfId="0" applyFont="1" applyFill="1" applyBorder="1" applyAlignment="1">
      <alignment horizontal="left" vertical="center" wrapText="1"/>
    </xf>
    <xf numFmtId="0" fontId="34" fillId="6" borderId="16" xfId="0" applyFont="1" applyFill="1" applyBorder="1" applyAlignment="1">
      <alignment horizontal="left" vertical="center" wrapText="1"/>
    </xf>
    <xf numFmtId="0" fontId="22" fillId="11" borderId="6" xfId="0" applyFont="1" applyFill="1" applyBorder="1" applyAlignment="1">
      <alignment horizontal="center" vertical="center"/>
    </xf>
    <xf numFmtId="0" fontId="22" fillId="11" borderId="19"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16" xfId="0" applyFont="1" applyFill="1" applyBorder="1" applyAlignment="1">
      <alignment horizontal="center" vertical="center" wrapText="1"/>
    </xf>
    <xf numFmtId="0" fontId="22" fillId="11"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24" fillId="12" borderId="1" xfId="0" applyFont="1" applyFill="1" applyBorder="1" applyAlignment="1">
      <alignment horizontal="left" vertical="center"/>
    </xf>
    <xf numFmtId="0" fontId="24" fillId="0" borderId="1" xfId="0" applyFont="1" applyBorder="1" applyAlignment="1">
      <alignment horizontal="right" vertical="center"/>
    </xf>
    <xf numFmtId="0" fontId="24" fillId="0" borderId="1" xfId="0" applyFont="1" applyBorder="1" applyAlignment="1">
      <alignment horizontal="center" vertical="center"/>
    </xf>
    <xf numFmtId="0" fontId="16" fillId="0" borderId="6" xfId="0" applyFont="1" applyBorder="1" applyAlignment="1">
      <alignment horizontal="left" vertical="top" wrapText="1"/>
    </xf>
    <xf numFmtId="0" fontId="16" fillId="0" borderId="19" xfId="0" applyFont="1" applyBorder="1" applyAlignment="1">
      <alignment horizontal="left" vertical="top"/>
    </xf>
    <xf numFmtId="0" fontId="16" fillId="0" borderId="16" xfId="0" applyFont="1" applyBorder="1" applyAlignment="1">
      <alignment horizontal="left" vertical="top"/>
    </xf>
    <xf numFmtId="0" fontId="22" fillId="0" borderId="6" xfId="0" applyFont="1" applyBorder="1" applyAlignment="1">
      <alignment horizontal="center" vertical="center"/>
    </xf>
    <xf numFmtId="0" fontId="22" fillId="0" borderId="19" xfId="0" applyFont="1" applyBorder="1" applyAlignment="1">
      <alignment horizontal="center" vertical="center"/>
    </xf>
    <xf numFmtId="0" fontId="22" fillId="0" borderId="16" xfId="0" applyFont="1" applyBorder="1" applyAlignment="1">
      <alignment horizontal="center" vertical="center"/>
    </xf>
    <xf numFmtId="0" fontId="22" fillId="12" borderId="1" xfId="0" applyFont="1" applyFill="1" applyBorder="1" applyAlignment="1">
      <alignment horizontal="center" vertical="center" wrapText="1"/>
    </xf>
    <xf numFmtId="0" fontId="0" fillId="0" borderId="10" xfId="0" applyBorder="1" applyAlignment="1">
      <alignment horizontal="center"/>
    </xf>
    <xf numFmtId="0" fontId="0" fillId="0" borderId="1" xfId="0" applyBorder="1" applyAlignment="1">
      <alignment horizontal="center"/>
    </xf>
    <xf numFmtId="0" fontId="22" fillId="11" borderId="16" xfId="0" applyFont="1" applyFill="1" applyBorder="1" applyAlignment="1">
      <alignment horizontal="center" vertical="center"/>
    </xf>
    <xf numFmtId="0" fontId="22" fillId="6" borderId="1" xfId="0" applyFont="1" applyFill="1" applyBorder="1" applyAlignment="1">
      <alignment horizontal="left" vertical="center" wrapText="1"/>
    </xf>
    <xf numFmtId="0" fontId="22" fillId="6" borderId="1" xfId="0" applyFont="1" applyFill="1" applyBorder="1" applyAlignment="1">
      <alignment horizontal="left" vertical="center"/>
    </xf>
    <xf numFmtId="0" fontId="22" fillId="11" borderId="1" xfId="0" applyFont="1" applyFill="1" applyBorder="1" applyAlignment="1">
      <alignment horizontal="center" vertical="center" wrapText="1"/>
    </xf>
    <xf numFmtId="0" fontId="14" fillId="0" borderId="6" xfId="0" applyFont="1" applyBorder="1" applyAlignment="1">
      <alignment horizontal="left" vertical="top" wrapText="1"/>
    </xf>
    <xf numFmtId="0" fontId="14" fillId="0" borderId="19" xfId="0" applyFont="1" applyBorder="1" applyAlignment="1">
      <alignment horizontal="left" vertical="top" wrapText="1"/>
    </xf>
    <xf numFmtId="0" fontId="14" fillId="0" borderId="16" xfId="0" applyFont="1" applyBorder="1" applyAlignment="1">
      <alignment horizontal="left" vertical="top" wrapText="1"/>
    </xf>
    <xf numFmtId="0" fontId="13" fillId="6" borderId="1" xfId="0" applyFont="1" applyFill="1" applyBorder="1" applyAlignment="1">
      <alignment horizontal="center" vertical="center"/>
    </xf>
    <xf numFmtId="0" fontId="12" fillId="0" borderId="1" xfId="0" applyFont="1" applyBorder="1" applyAlignment="1">
      <alignment horizontal="center" vertical="center"/>
    </xf>
    <xf numFmtId="0" fontId="13" fillId="12" borderId="1" xfId="0" applyFont="1" applyFill="1" applyBorder="1" applyAlignment="1">
      <alignment horizontal="center" vertical="center"/>
    </xf>
    <xf numFmtId="0" fontId="12" fillId="6"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1" fillId="0" borderId="1" xfId="0" applyFont="1" applyBorder="1" applyAlignment="1">
      <alignment horizontal="center" vertical="center"/>
    </xf>
    <xf numFmtId="0" fontId="13" fillId="6" borderId="6" xfId="0" applyFont="1" applyFill="1" applyBorder="1" applyAlignment="1">
      <alignment horizontal="center" vertical="center"/>
    </xf>
    <xf numFmtId="0" fontId="13" fillId="6" borderId="19" xfId="0" applyFont="1" applyFill="1" applyBorder="1" applyAlignment="1">
      <alignment horizontal="center" vertical="center"/>
    </xf>
    <xf numFmtId="0" fontId="13" fillId="6" borderId="16"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6" xfId="0" applyFont="1" applyFill="1" applyBorder="1" applyAlignment="1">
      <alignment horizontal="center" vertical="center"/>
    </xf>
    <xf numFmtId="0" fontId="22" fillId="12" borderId="2" xfId="0"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2" fillId="6" borderId="6" xfId="0" applyFont="1" applyFill="1" applyBorder="1" applyAlignment="1">
      <alignment horizontal="left" vertical="center"/>
    </xf>
    <xf numFmtId="0" fontId="22" fillId="6" borderId="19" xfId="0" applyFont="1" applyFill="1" applyBorder="1" applyAlignment="1">
      <alignment horizontal="left" vertical="center"/>
    </xf>
    <xf numFmtId="0" fontId="22" fillId="6" borderId="6" xfId="0" applyNumberFormat="1" applyFont="1" applyFill="1" applyBorder="1" applyAlignment="1">
      <alignment horizontal="left" vertical="center" wrapText="1"/>
    </xf>
    <xf numFmtId="0" fontId="22" fillId="6" borderId="19" xfId="0" applyNumberFormat="1" applyFont="1" applyFill="1" applyBorder="1" applyAlignment="1">
      <alignment horizontal="left" vertical="center" wrapText="1"/>
    </xf>
    <xf numFmtId="0" fontId="33" fillId="0" borderId="10" xfId="0" applyFont="1" applyBorder="1" applyAlignment="1">
      <alignment horizontal="center"/>
    </xf>
    <xf numFmtId="0" fontId="26" fillId="0" borderId="6" xfId="0" applyFont="1" applyBorder="1" applyAlignment="1">
      <alignment horizontal="center" vertical="center" wrapText="1"/>
    </xf>
    <xf numFmtId="0" fontId="26" fillId="0" borderId="19"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9" xfId="0" applyFont="1" applyBorder="1" applyAlignment="1">
      <alignment horizontal="left" vertical="center" wrapText="1"/>
    </xf>
    <xf numFmtId="0" fontId="24" fillId="0" borderId="16" xfId="0" applyFont="1" applyBorder="1" applyAlignment="1">
      <alignment horizontal="left" vertical="center" wrapText="1"/>
    </xf>
    <xf numFmtId="0" fontId="24" fillId="6" borderId="6"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2" fillId="12" borderId="2" xfId="0" applyFont="1" applyFill="1" applyBorder="1" applyAlignment="1">
      <alignment horizontal="center" vertical="center"/>
    </xf>
    <xf numFmtId="0" fontId="22" fillId="12" borderId="8" xfId="0" applyFont="1" applyFill="1" applyBorder="1" applyAlignment="1">
      <alignment horizontal="center" vertical="center"/>
    </xf>
    <xf numFmtId="0" fontId="22" fillId="12" borderId="17"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19" xfId="0" applyFont="1" applyBorder="1" applyAlignment="1">
      <alignment horizontal="center" vertical="center" wrapText="1"/>
    </xf>
    <xf numFmtId="0" fontId="24" fillId="12" borderId="1" xfId="0" applyFont="1" applyFill="1" applyBorder="1" applyAlignment="1">
      <alignment horizontal="center" vertical="center"/>
    </xf>
    <xf numFmtId="0" fontId="24" fillId="0" borderId="1"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9" xfId="0" applyFont="1" applyBorder="1" applyAlignment="1">
      <alignment horizontal="left" vertical="center" wrapText="1"/>
    </xf>
    <xf numFmtId="0" fontId="14" fillId="0" borderId="19" xfId="0" applyFont="1" applyBorder="1" applyAlignment="1">
      <alignment horizontal="left" vertical="center"/>
    </xf>
    <xf numFmtId="0" fontId="14" fillId="0" borderId="16" xfId="0" applyFont="1" applyBorder="1" applyAlignment="1">
      <alignment horizontal="left" vertical="center"/>
    </xf>
    <xf numFmtId="0" fontId="22" fillId="12" borderId="1" xfId="0" applyFont="1" applyFill="1" applyBorder="1" applyAlignment="1">
      <alignment horizontal="center" vertical="center"/>
    </xf>
    <xf numFmtId="0" fontId="22" fillId="12" borderId="16" xfId="0" applyFont="1" applyFill="1" applyBorder="1" applyAlignment="1">
      <alignment horizontal="center" vertical="center"/>
    </xf>
    <xf numFmtId="0" fontId="22" fillId="12" borderId="19" xfId="0" applyFont="1" applyFill="1" applyBorder="1" applyAlignment="1">
      <alignment horizontal="center" vertical="center"/>
    </xf>
    <xf numFmtId="0" fontId="22" fillId="12" borderId="6" xfId="0" applyFont="1" applyFill="1" applyBorder="1" applyAlignment="1">
      <alignment horizontal="center" vertical="center"/>
    </xf>
    <xf numFmtId="0" fontId="0" fillId="0" borderId="19" xfId="0" applyBorder="1" applyAlignment="1">
      <alignment horizontal="center"/>
    </xf>
    <xf numFmtId="0" fontId="20" fillId="12" borderId="6"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0" borderId="6" xfId="0" applyFont="1" applyBorder="1" applyAlignment="1">
      <alignment horizontal="left" vertical="center" wrapText="1"/>
    </xf>
    <xf numFmtId="0" fontId="11" fillId="0" borderId="19" xfId="0" applyFont="1" applyBorder="1" applyAlignment="1">
      <alignment horizontal="left" vertical="center" wrapText="1"/>
    </xf>
    <xf numFmtId="0" fontId="11" fillId="0" borderId="16" xfId="0" applyFont="1" applyBorder="1" applyAlignment="1">
      <alignment horizontal="left"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2" fillId="0" borderId="6" xfId="0" applyFont="1" applyBorder="1" applyAlignment="1">
      <alignment horizontal="left" vertical="top" wrapText="1"/>
    </xf>
    <xf numFmtId="0" fontId="12" fillId="0" borderId="19" xfId="0" applyFont="1" applyBorder="1" applyAlignment="1">
      <alignment horizontal="left" vertical="top" wrapText="1"/>
    </xf>
    <xf numFmtId="0" fontId="12" fillId="0" borderId="16" xfId="0" applyFont="1" applyBorder="1" applyAlignment="1">
      <alignment horizontal="left" vertical="top"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22" fillId="11" borderId="7" xfId="0" applyFont="1" applyFill="1" applyBorder="1" applyAlignment="1">
      <alignment horizontal="center" vertical="center" wrapText="1"/>
    </xf>
    <xf numFmtId="0" fontId="22" fillId="11" borderId="43" xfId="0" applyFont="1" applyFill="1" applyBorder="1" applyAlignment="1">
      <alignment horizontal="center" vertical="center" wrapText="1"/>
    </xf>
    <xf numFmtId="0" fontId="22" fillId="11" borderId="44" xfId="0" applyFont="1" applyFill="1" applyBorder="1" applyAlignment="1">
      <alignment horizontal="center" vertical="center" wrapText="1"/>
    </xf>
    <xf numFmtId="0" fontId="21" fillId="11" borderId="7" xfId="4" applyFont="1" applyFill="1" applyBorder="1" applyAlignment="1" applyProtection="1">
      <alignment horizontal="center" vertical="center" wrapText="1"/>
    </xf>
    <xf numFmtId="0" fontId="21" fillId="11" borderId="43" xfId="4" applyFont="1" applyFill="1" applyBorder="1" applyAlignment="1" applyProtection="1">
      <alignment horizontal="center" vertical="center" wrapText="1"/>
    </xf>
    <xf numFmtId="0" fontId="21" fillId="11" borderId="44" xfId="4" applyFont="1" applyFill="1" applyBorder="1" applyAlignment="1" applyProtection="1">
      <alignment horizontal="center" vertical="center" wrapText="1"/>
    </xf>
    <xf numFmtId="0" fontId="16" fillId="0" borderId="14" xfId="4" applyFont="1" applyFill="1" applyBorder="1" applyAlignment="1" applyProtection="1">
      <alignment horizontal="center" vertical="center" wrapText="1"/>
    </xf>
    <xf numFmtId="0" fontId="16" fillId="0" borderId="0" xfId="4" applyFont="1" applyFill="1" applyBorder="1" applyAlignment="1" applyProtection="1">
      <alignment horizontal="center" vertical="center" wrapText="1"/>
    </xf>
    <xf numFmtId="0" fontId="16" fillId="0" borderId="45" xfId="4" applyFont="1" applyFill="1" applyBorder="1" applyAlignment="1" applyProtection="1">
      <alignment horizontal="center" vertical="center" wrapText="1"/>
    </xf>
    <xf numFmtId="0" fontId="16" fillId="0" borderId="46" xfId="4" applyFont="1" applyFill="1" applyBorder="1" applyAlignment="1" applyProtection="1">
      <alignment horizontal="center" vertical="center" wrapText="1"/>
    </xf>
    <xf numFmtId="0" fontId="16" fillId="0" borderId="47" xfId="4" applyFont="1" applyFill="1" applyBorder="1" applyAlignment="1" applyProtection="1">
      <alignment horizontal="center" vertical="center" wrapText="1"/>
    </xf>
    <xf numFmtId="0" fontId="16" fillId="0" borderId="48" xfId="4" applyFont="1" applyFill="1" applyBorder="1" applyAlignment="1" applyProtection="1">
      <alignment horizontal="center" vertical="center" wrapText="1"/>
    </xf>
    <xf numFmtId="0" fontId="37" fillId="11" borderId="1" xfId="0" applyFont="1" applyFill="1" applyBorder="1" applyAlignment="1">
      <alignment horizontal="center" vertical="center" wrapText="1"/>
    </xf>
    <xf numFmtId="0" fontId="37" fillId="11" borderId="2" xfId="0" applyFont="1" applyFill="1" applyBorder="1" applyAlignment="1">
      <alignment horizontal="center" vertical="center" wrapText="1"/>
    </xf>
    <xf numFmtId="0" fontId="37" fillId="11" borderId="8"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37" fillId="0" borderId="1" xfId="2" applyFont="1" applyBorder="1" applyAlignment="1" applyProtection="1">
      <alignment horizontal="center" vertical="center" wrapText="1"/>
      <protection locked="0"/>
    </xf>
    <xf numFmtId="0" fontId="37" fillId="6" borderId="1" xfId="2" applyFont="1" applyFill="1" applyBorder="1" applyAlignment="1" applyProtection="1">
      <alignment horizontal="center" vertical="center" wrapText="1"/>
      <protection locked="0"/>
    </xf>
    <xf numFmtId="0" fontId="30" fillId="6" borderId="1" xfId="2" applyFont="1" applyFill="1" applyBorder="1" applyAlignment="1" applyProtection="1">
      <alignment horizontal="justify" vertical="center" wrapText="1"/>
      <protection locked="0"/>
    </xf>
    <xf numFmtId="0" fontId="30" fillId="6" borderId="2" xfId="2" applyFont="1" applyFill="1" applyBorder="1" applyAlignment="1" applyProtection="1">
      <alignment horizontal="justify" vertical="center" wrapText="1"/>
      <protection locked="0"/>
    </xf>
    <xf numFmtId="0" fontId="30" fillId="6" borderId="8" xfId="2" applyFont="1" applyFill="1" applyBorder="1" applyAlignment="1" applyProtection="1">
      <alignment horizontal="justify" vertical="center" wrapText="1"/>
      <protection locked="0"/>
    </xf>
    <xf numFmtId="0" fontId="30" fillId="6" borderId="1" xfId="2" applyFont="1" applyFill="1" applyBorder="1" applyAlignment="1" applyProtection="1">
      <alignment horizontal="center" vertical="center" wrapText="1"/>
      <protection locked="0"/>
    </xf>
    <xf numFmtId="0" fontId="37" fillId="6" borderId="2" xfId="2" applyFont="1" applyFill="1" applyBorder="1" applyAlignment="1" applyProtection="1">
      <alignment horizontal="center" vertical="center" wrapText="1"/>
      <protection locked="0"/>
    </xf>
    <xf numFmtId="0" fontId="37" fillId="6" borderId="8" xfId="2" applyFont="1" applyFill="1" applyBorder="1" applyAlignment="1" applyProtection="1">
      <alignment horizontal="center" vertical="center" wrapText="1"/>
      <protection locked="0"/>
    </xf>
    <xf numFmtId="2" fontId="37" fillId="6" borderId="2" xfId="5" applyNumberFormat="1" applyFont="1" applyFill="1" applyBorder="1" applyAlignment="1" applyProtection="1">
      <alignment horizontal="center" vertical="center" wrapText="1"/>
    </xf>
    <xf numFmtId="2" fontId="37" fillId="6" borderId="8" xfId="5" applyNumberFormat="1" applyFont="1" applyFill="1" applyBorder="1" applyAlignment="1" applyProtection="1">
      <alignment horizontal="center" vertical="center" wrapText="1"/>
    </xf>
    <xf numFmtId="2" fontId="37" fillId="6" borderId="2" xfId="5" applyNumberFormat="1" applyFont="1" applyFill="1" applyBorder="1" applyAlignment="1" applyProtection="1">
      <alignment horizontal="center" vertical="center" wrapText="1"/>
      <protection locked="0"/>
    </xf>
    <xf numFmtId="2" fontId="37" fillId="6" borderId="8" xfId="5" applyNumberFormat="1" applyFont="1" applyFill="1" applyBorder="1" applyAlignment="1" applyProtection="1">
      <alignment horizontal="center" vertical="center" wrapText="1"/>
      <protection locked="0"/>
    </xf>
    <xf numFmtId="0" fontId="37" fillId="6" borderId="1" xfId="2" applyFont="1" applyFill="1" applyBorder="1" applyAlignment="1">
      <alignment horizontal="center" vertical="center" wrapText="1"/>
    </xf>
    <xf numFmtId="0" fontId="37" fillId="6" borderId="1" xfId="0" applyFont="1" applyFill="1" applyBorder="1" applyAlignment="1" applyProtection="1">
      <alignment horizontal="center" vertical="center" wrapText="1"/>
      <protection locked="0"/>
    </xf>
    <xf numFmtId="0" fontId="30" fillId="6" borderId="17" xfId="2" applyFont="1" applyFill="1" applyBorder="1" applyAlignment="1" applyProtection="1">
      <alignment horizontal="justify" vertical="center" wrapText="1"/>
      <protection locked="0"/>
    </xf>
    <xf numFmtId="0" fontId="30" fillId="6" borderId="15" xfId="2" applyFont="1" applyFill="1" applyBorder="1" applyAlignment="1" applyProtection="1">
      <alignment horizontal="justify" vertical="center" wrapText="1"/>
      <protection locked="0"/>
    </xf>
    <xf numFmtId="0" fontId="30" fillId="6" borderId="9" xfId="2" applyFont="1" applyFill="1" applyBorder="1" applyAlignment="1" applyProtection="1">
      <alignment horizontal="justify" vertical="center" wrapText="1"/>
      <protection locked="0"/>
    </xf>
    <xf numFmtId="0" fontId="30" fillId="6" borderId="13" xfId="2" applyFont="1" applyFill="1" applyBorder="1" applyAlignment="1" applyProtection="1">
      <alignment horizontal="justify" vertical="center" wrapText="1"/>
      <protection locked="0"/>
    </xf>
    <xf numFmtId="0" fontId="42" fillId="6" borderId="1" xfId="2" applyFont="1" applyFill="1" applyBorder="1" applyAlignment="1" applyProtection="1">
      <alignment horizontal="center" vertical="center" wrapText="1"/>
      <protection locked="0"/>
    </xf>
    <xf numFmtId="0" fontId="30" fillId="15" borderId="1" xfId="2" applyFont="1" applyFill="1" applyBorder="1" applyAlignment="1" applyProtection="1">
      <alignment horizontal="center" vertical="center" wrapText="1"/>
      <protection locked="0"/>
    </xf>
    <xf numFmtId="0" fontId="37" fillId="11" borderId="6" xfId="0" applyFont="1" applyFill="1" applyBorder="1" applyAlignment="1">
      <alignment horizontal="center" vertical="center" wrapText="1"/>
    </xf>
    <xf numFmtId="0" fontId="37" fillId="11" borderId="19" xfId="0" applyFont="1" applyFill="1" applyBorder="1" applyAlignment="1">
      <alignment horizontal="center" vertical="center" wrapText="1"/>
    </xf>
    <xf numFmtId="0" fontId="37" fillId="11" borderId="16" xfId="0" applyFont="1" applyFill="1" applyBorder="1" applyAlignment="1">
      <alignment horizontal="center" vertical="center" wrapText="1"/>
    </xf>
    <xf numFmtId="0" fontId="37" fillId="11" borderId="11"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30" fillId="6" borderId="11" xfId="2" applyFont="1" applyFill="1" applyBorder="1" applyAlignment="1" applyProtection="1">
      <alignment horizontal="justify" vertical="center" wrapText="1"/>
      <protection locked="0"/>
    </xf>
    <xf numFmtId="2" fontId="37" fillId="6" borderId="1" xfId="5" applyNumberFormat="1" applyFont="1" applyFill="1" applyBorder="1" applyAlignment="1" applyProtection="1">
      <alignment horizontal="center" vertical="center" wrapText="1"/>
      <protection locked="0"/>
    </xf>
    <xf numFmtId="2" fontId="37" fillId="6" borderId="1" xfId="5" applyNumberFormat="1" applyFont="1" applyFill="1" applyBorder="1" applyAlignment="1" applyProtection="1">
      <alignment horizontal="center" vertical="center" wrapText="1"/>
    </xf>
    <xf numFmtId="0" fontId="37" fillId="6" borderId="2" xfId="2" applyFont="1" applyFill="1" applyBorder="1" applyAlignment="1" applyProtection="1">
      <alignment horizontal="justify" vertical="center" wrapText="1"/>
      <protection locked="0"/>
    </xf>
    <xf numFmtId="0" fontId="37" fillId="6" borderId="11" xfId="2" applyFont="1" applyFill="1" applyBorder="1" applyAlignment="1" applyProtection="1">
      <alignment horizontal="justify" vertical="center" wrapText="1"/>
      <protection locked="0"/>
    </xf>
    <xf numFmtId="0" fontId="37" fillId="6" borderId="8" xfId="2" applyFont="1" applyFill="1" applyBorder="1" applyAlignment="1" applyProtection="1">
      <alignment horizontal="justify" vertical="center" wrapText="1"/>
      <protection locked="0"/>
    </xf>
    <xf numFmtId="14" fontId="30" fillId="6" borderId="2" xfId="0" applyNumberFormat="1" applyFont="1" applyFill="1" applyBorder="1" applyAlignment="1" applyProtection="1">
      <alignment horizontal="justify" vertical="center" wrapText="1"/>
      <protection locked="0"/>
    </xf>
    <xf numFmtId="14" fontId="30" fillId="6" borderId="8" xfId="0" applyNumberFormat="1" applyFont="1" applyFill="1" applyBorder="1" applyAlignment="1" applyProtection="1">
      <alignment horizontal="justify" vertical="center" wrapText="1"/>
      <protection locked="0"/>
    </xf>
    <xf numFmtId="0" fontId="30" fillId="6" borderId="6" xfId="2" applyFont="1" applyFill="1" applyBorder="1" applyAlignment="1" applyProtection="1">
      <alignment horizontal="justify" vertical="center" wrapText="1"/>
      <protection locked="0"/>
    </xf>
    <xf numFmtId="0" fontId="30" fillId="6" borderId="16" xfId="2" applyFont="1" applyFill="1" applyBorder="1" applyAlignment="1" applyProtection="1">
      <alignment horizontal="justify" vertical="center" wrapText="1"/>
      <protection locked="0"/>
    </xf>
    <xf numFmtId="0" fontId="30" fillId="6" borderId="1" xfId="2" applyFont="1" applyFill="1" applyBorder="1" applyAlignment="1" applyProtection="1">
      <alignment horizontal="left" vertical="top" wrapText="1"/>
      <protection locked="0"/>
    </xf>
    <xf numFmtId="0" fontId="43" fillId="6" borderId="1" xfId="2" applyFont="1" applyFill="1" applyBorder="1" applyAlignment="1" applyProtection="1">
      <alignment horizontal="center" vertical="center" wrapText="1"/>
      <protection locked="0"/>
    </xf>
    <xf numFmtId="0" fontId="37" fillId="0" borderId="1" xfId="2" applyFont="1" applyBorder="1" applyAlignment="1" applyProtection="1">
      <alignment horizontal="justify" vertical="center" wrapText="1"/>
      <protection locked="0"/>
    </xf>
    <xf numFmtId="0" fontId="30" fillId="0" borderId="1" xfId="2" applyFont="1" applyBorder="1" applyAlignment="1" applyProtection="1">
      <alignment horizontal="justify" vertical="center" wrapText="1"/>
      <protection locked="0"/>
    </xf>
    <xf numFmtId="0" fontId="42" fillId="16" borderId="1" xfId="2" applyFont="1" applyFill="1" applyBorder="1" applyAlignment="1" applyProtection="1">
      <alignment horizontal="justify" vertical="center" wrapText="1"/>
      <protection locked="0"/>
    </xf>
    <xf numFmtId="2" fontId="37" fillId="0" borderId="1" xfId="5" applyNumberFormat="1" applyFont="1" applyFill="1" applyBorder="1" applyAlignment="1" applyProtection="1">
      <alignment horizontal="justify" vertical="center" wrapText="1"/>
      <protection locked="0"/>
    </xf>
    <xf numFmtId="2" fontId="37" fillId="0" borderId="1" xfId="5" applyNumberFormat="1" applyFont="1" applyFill="1" applyBorder="1" applyAlignment="1" applyProtection="1">
      <alignment horizontal="justify" vertical="center" wrapText="1"/>
    </xf>
    <xf numFmtId="0" fontId="30" fillId="0" borderId="2" xfId="2" applyFont="1" applyBorder="1" applyAlignment="1" applyProtection="1">
      <alignment horizontal="center" vertical="center" wrapText="1"/>
      <protection locked="0"/>
    </xf>
    <xf numFmtId="0" fontId="30" fillId="0" borderId="11" xfId="2" applyFont="1" applyBorder="1" applyAlignment="1" applyProtection="1">
      <alignment horizontal="center" vertical="center" wrapText="1"/>
      <protection locked="0"/>
    </xf>
    <xf numFmtId="0" fontId="30" fillId="0" borderId="8" xfId="2" applyFont="1" applyBorder="1" applyAlignment="1" applyProtection="1">
      <alignment horizontal="center" vertical="center" wrapText="1"/>
      <protection locked="0"/>
    </xf>
    <xf numFmtId="0" fontId="37" fillId="0" borderId="1" xfId="2" applyFont="1" applyBorder="1" applyAlignment="1">
      <alignment horizontal="justify" vertical="center" wrapText="1"/>
    </xf>
    <xf numFmtId="0" fontId="37" fillId="0" borderId="1" xfId="0" applyFont="1" applyBorder="1" applyAlignment="1" applyProtection="1">
      <alignment horizontal="justify" vertical="center" wrapText="1"/>
      <protection locked="0"/>
    </xf>
    <xf numFmtId="0" fontId="37" fillId="0" borderId="1" xfId="2" applyFont="1" applyBorder="1" applyAlignment="1">
      <alignment horizontal="center" vertical="center" wrapText="1"/>
    </xf>
    <xf numFmtId="0" fontId="30" fillId="0" borderId="1" xfId="2" applyFont="1" applyBorder="1" applyAlignment="1" applyProtection="1">
      <alignment horizontal="center" vertical="center" wrapText="1"/>
      <protection locked="0"/>
    </xf>
    <xf numFmtId="0" fontId="37" fillId="0" borderId="1" xfId="0" applyFont="1" applyBorder="1" applyAlignment="1">
      <alignment horizontal="justify" vertical="center" wrapText="1"/>
    </xf>
    <xf numFmtId="0" fontId="37" fillId="0" borderId="1" xfId="0" applyFont="1" applyBorder="1" applyAlignment="1">
      <alignment horizontal="center" vertical="center" wrapText="1"/>
    </xf>
    <xf numFmtId="2" fontId="37" fillId="0" borderId="1" xfId="5" applyNumberFormat="1" applyFont="1" applyFill="1" applyBorder="1" applyAlignment="1" applyProtection="1">
      <alignment horizontal="center" vertical="center" wrapText="1"/>
    </xf>
    <xf numFmtId="2" fontId="37" fillId="0" borderId="1" xfId="5" applyNumberFormat="1" applyFont="1" applyFill="1" applyBorder="1" applyAlignment="1" applyProtection="1">
      <alignment horizontal="center" vertical="center" wrapText="1"/>
      <protection locked="0"/>
    </xf>
    <xf numFmtId="0" fontId="42" fillId="16" borderId="1" xfId="2"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45" xfId="4" applyFont="1" applyFill="1" applyBorder="1" applyAlignment="1" applyProtection="1">
      <alignment horizontal="center" vertical="center" wrapText="1"/>
    </xf>
    <xf numFmtId="0" fontId="21" fillId="0" borderId="14" xfId="4" applyFont="1" applyFill="1" applyBorder="1" applyAlignment="1" applyProtection="1">
      <alignment horizontal="center" vertical="center" wrapText="1"/>
    </xf>
    <xf numFmtId="0" fontId="21" fillId="0" borderId="0" xfId="4" applyFont="1" applyFill="1" applyBorder="1" applyAlignment="1" applyProtection="1">
      <alignment horizontal="center" vertical="center" wrapText="1"/>
    </xf>
    <xf numFmtId="0" fontId="21" fillId="0" borderId="45" xfId="4" applyFont="1" applyFill="1" applyBorder="1" applyAlignment="1" applyProtection="1">
      <alignment horizontal="center" vertical="center" wrapText="1"/>
    </xf>
    <xf numFmtId="0" fontId="14" fillId="0" borderId="46" xfId="4" applyFont="1" applyFill="1" applyBorder="1" applyAlignment="1" applyProtection="1">
      <alignment horizontal="center" vertical="center" wrapText="1"/>
    </xf>
    <xf numFmtId="0" fontId="14" fillId="0" borderId="47" xfId="4" applyFont="1" applyFill="1" applyBorder="1" applyAlignment="1" applyProtection="1">
      <alignment horizontal="center" vertical="center" wrapText="1"/>
    </xf>
    <xf numFmtId="0" fontId="14" fillId="0" borderId="48" xfId="4" applyFont="1" applyFill="1" applyBorder="1" applyAlignment="1" applyProtection="1">
      <alignment horizontal="center" vertical="center" wrapText="1"/>
    </xf>
    <xf numFmtId="0" fontId="21" fillId="0" borderId="46" xfId="4" applyFont="1" applyFill="1" applyBorder="1" applyAlignment="1" applyProtection="1">
      <alignment horizontal="center" vertical="center" wrapText="1"/>
    </xf>
    <xf numFmtId="0" fontId="21" fillId="0" borderId="47" xfId="4" applyFont="1" applyFill="1" applyBorder="1" applyAlignment="1" applyProtection="1">
      <alignment horizontal="center" vertical="center" wrapText="1"/>
    </xf>
    <xf numFmtId="0" fontId="21" fillId="0" borderId="48" xfId="4" applyFont="1" applyFill="1" applyBorder="1" applyAlignment="1" applyProtection="1">
      <alignment horizontal="center" vertical="center" wrapText="1"/>
    </xf>
    <xf numFmtId="0" fontId="41" fillId="0" borderId="11" xfId="0" applyFont="1" applyBorder="1" applyAlignment="1">
      <alignment horizontal="center" vertical="center" wrapText="1"/>
    </xf>
    <xf numFmtId="0" fontId="37" fillId="0" borderId="2" xfId="2" applyFont="1" applyBorder="1" applyAlignment="1" applyProtection="1">
      <alignment horizontal="center" vertical="center" wrapText="1"/>
      <protection locked="0"/>
    </xf>
    <xf numFmtId="0" fontId="61" fillId="0" borderId="2" xfId="2" applyFont="1" applyBorder="1" applyAlignment="1" applyProtection="1">
      <alignment horizontal="center" vertical="center" wrapText="1"/>
      <protection locked="0"/>
    </xf>
    <xf numFmtId="0" fontId="42" fillId="0" borderId="2" xfId="2" applyFont="1" applyBorder="1" applyAlignment="1" applyProtection="1">
      <alignment horizontal="center" vertical="center" wrapText="1"/>
      <protection locked="0"/>
    </xf>
    <xf numFmtId="0" fontId="62" fillId="0" borderId="2" xfId="2" applyFont="1" applyBorder="1" applyAlignment="1" applyProtection="1">
      <alignment vertical="center" wrapText="1"/>
      <protection locked="0"/>
    </xf>
    <xf numFmtId="0" fontId="37" fillId="0" borderId="2" xfId="2" applyFont="1" applyBorder="1" applyAlignment="1">
      <alignment horizontal="center" vertical="center" wrapText="1"/>
    </xf>
    <xf numFmtId="0" fontId="37" fillId="0" borderId="2" xfId="0" applyFont="1" applyBorder="1" applyAlignment="1" applyProtection="1">
      <alignment horizontal="center" vertical="center" wrapText="1"/>
      <protection locked="0"/>
    </xf>
    <xf numFmtId="0" fontId="30" fillId="0" borderId="1" xfId="2" applyFont="1" applyBorder="1" applyAlignment="1" applyProtection="1">
      <alignment vertical="center" wrapText="1"/>
      <protection locked="0"/>
    </xf>
    <xf numFmtId="2" fontId="37" fillId="0" borderId="2" xfId="5" applyNumberFormat="1" applyFont="1" applyFill="1" applyBorder="1" applyAlignment="1" applyProtection="1">
      <alignment horizontal="center" vertical="center" wrapText="1"/>
    </xf>
    <xf numFmtId="2" fontId="37" fillId="0" borderId="2" xfId="5" applyNumberFormat="1" applyFont="1" applyFill="1" applyBorder="1" applyAlignment="1" applyProtection="1">
      <alignment horizontal="center" vertical="center" wrapText="1"/>
      <protection locked="0"/>
    </xf>
    <xf numFmtId="0" fontId="37" fillId="0" borderId="2" xfId="0" applyFont="1" applyBorder="1" applyAlignment="1">
      <alignment horizontal="center" vertical="center" wrapText="1"/>
    </xf>
    <xf numFmtId="0" fontId="37" fillId="0" borderId="8" xfId="2" applyFont="1" applyBorder="1" applyAlignment="1" applyProtection="1">
      <alignment horizontal="center" vertical="center" wrapText="1"/>
      <protection locked="0"/>
    </xf>
    <xf numFmtId="0" fontId="61" fillId="0" borderId="8" xfId="2" applyFont="1" applyBorder="1" applyAlignment="1" applyProtection="1">
      <alignment horizontal="center" vertical="center" wrapText="1"/>
      <protection locked="0"/>
    </xf>
    <xf numFmtId="0" fontId="42" fillId="0" borderId="8" xfId="2"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0" fontId="30" fillId="0" borderId="6" xfId="2" applyFont="1" applyBorder="1" applyAlignment="1" applyProtection="1">
      <alignment vertical="center" wrapText="1"/>
      <protection locked="0"/>
    </xf>
    <xf numFmtId="0" fontId="30" fillId="0" borderId="16" xfId="2" applyFont="1" applyBorder="1" applyAlignment="1" applyProtection="1">
      <alignment vertical="center" wrapText="1"/>
      <protection locked="0"/>
    </xf>
    <xf numFmtId="0" fontId="37" fillId="0" borderId="8" xfId="0" applyFont="1" applyBorder="1" applyAlignment="1">
      <alignment horizontal="center" vertical="center" wrapText="1"/>
    </xf>
    <xf numFmtId="0" fontId="42" fillId="0" borderId="1" xfId="2" applyFont="1" applyBorder="1" applyAlignment="1" applyProtection="1">
      <alignment horizontal="center" vertical="center" wrapText="1"/>
      <protection locked="0"/>
    </xf>
    <xf numFmtId="0" fontId="37" fillId="0" borderId="11" xfId="2" applyFont="1" applyBorder="1" applyAlignment="1" applyProtection="1">
      <alignment horizontal="center" vertical="center" wrapText="1"/>
      <protection locked="0"/>
    </xf>
    <xf numFmtId="0" fontId="62" fillId="0" borderId="1" xfId="2" applyFont="1" applyBorder="1" applyAlignment="1" applyProtection="1">
      <alignment horizontal="center" vertical="center" wrapText="1"/>
      <protection locked="0"/>
    </xf>
    <xf numFmtId="0" fontId="63" fillId="0" borderId="1" xfId="2" applyFont="1" applyBorder="1" applyAlignment="1" applyProtection="1">
      <alignment horizontal="center" vertical="center" wrapText="1"/>
      <protection locked="0"/>
    </xf>
    <xf numFmtId="0" fontId="42" fillId="16" borderId="2" xfId="2" applyFont="1" applyFill="1" applyBorder="1" applyAlignment="1" applyProtection="1">
      <alignment horizontal="center" vertical="center" wrapText="1"/>
      <protection locked="0"/>
    </xf>
    <xf numFmtId="0" fontId="42" fillId="16" borderId="8" xfId="2" applyFont="1" applyFill="1" applyBorder="1" applyAlignment="1" applyProtection="1">
      <alignment horizontal="center" vertical="center" wrapText="1"/>
      <protection locked="0"/>
    </xf>
    <xf numFmtId="165" fontId="38" fillId="0" borderId="0" xfId="5" applyNumberFormat="1" applyFont="1" applyFill="1" applyAlignment="1" applyProtection="1">
      <alignment horizontal="center" vertical="center" wrapText="1"/>
    </xf>
    <xf numFmtId="0" fontId="6" fillId="6" borderId="0" xfId="2" applyFont="1" applyFill="1"/>
    <xf numFmtId="0" fontId="6" fillId="6" borderId="7" xfId="2" applyFont="1" applyFill="1" applyBorder="1"/>
    <xf numFmtId="0" fontId="64" fillId="6" borderId="43" xfId="2" applyFont="1" applyFill="1" applyBorder="1" applyAlignment="1">
      <alignment vertical="center"/>
    </xf>
    <xf numFmtId="0" fontId="64" fillId="6" borderId="54" xfId="2" applyFont="1" applyFill="1" applyBorder="1" applyAlignment="1">
      <alignment horizontal="center" vertical="center"/>
    </xf>
    <xf numFmtId="0" fontId="64" fillId="6" borderId="55" xfId="2" applyFont="1" applyFill="1" applyBorder="1" applyAlignment="1">
      <alignment horizontal="center" vertical="center"/>
    </xf>
    <xf numFmtId="0" fontId="64" fillId="6" borderId="56" xfId="2" applyFont="1" applyFill="1" applyBorder="1" applyAlignment="1">
      <alignment horizontal="center" vertical="center"/>
    </xf>
    <xf numFmtId="0" fontId="6" fillId="6" borderId="14" xfId="2" applyFont="1" applyFill="1" applyBorder="1"/>
    <xf numFmtId="0" fontId="64" fillId="6" borderId="0" xfId="2" applyFont="1" applyFill="1" applyAlignment="1">
      <alignment vertical="center"/>
    </xf>
    <xf numFmtId="0" fontId="64" fillId="6" borderId="23" xfId="2" applyFont="1" applyFill="1" applyBorder="1" applyAlignment="1">
      <alignment horizontal="left" vertical="center"/>
    </xf>
    <xf numFmtId="0" fontId="64" fillId="6" borderId="19" xfId="2" applyFont="1" applyFill="1" applyBorder="1" applyAlignment="1">
      <alignment horizontal="left" vertical="center"/>
    </xf>
    <xf numFmtId="0" fontId="64" fillId="6" borderId="57" xfId="2" applyFont="1" applyFill="1" applyBorder="1" applyAlignment="1">
      <alignment horizontal="left" vertical="center"/>
    </xf>
    <xf numFmtId="0" fontId="64" fillId="6" borderId="58" xfId="2" applyFont="1" applyFill="1" applyBorder="1" applyAlignment="1">
      <alignment horizontal="left" vertical="center"/>
    </xf>
    <xf numFmtId="0" fontId="64" fillId="6" borderId="59" xfId="2" applyFont="1" applyFill="1" applyBorder="1" applyAlignment="1">
      <alignment horizontal="left" vertical="center"/>
    </xf>
    <xf numFmtId="0" fontId="6" fillId="6" borderId="46" xfId="2" applyFont="1" applyFill="1" applyBorder="1"/>
    <xf numFmtId="0" fontId="64" fillId="6" borderId="47" xfId="2" applyFont="1" applyFill="1" applyBorder="1" applyAlignment="1">
      <alignment vertical="center"/>
    </xf>
    <xf numFmtId="0" fontId="64" fillId="6" borderId="60" xfId="2" applyFont="1" applyFill="1" applyBorder="1" applyAlignment="1">
      <alignment horizontal="left" vertical="center"/>
    </xf>
    <xf numFmtId="0" fontId="64" fillId="6" borderId="61" xfId="2" applyFont="1" applyFill="1" applyBorder="1" applyAlignment="1">
      <alignment horizontal="left" vertical="center"/>
    </xf>
    <xf numFmtId="0" fontId="64" fillId="6" borderId="62" xfId="2" applyFont="1" applyFill="1" applyBorder="1" applyAlignment="1">
      <alignment horizontal="left" vertical="center"/>
    </xf>
    <xf numFmtId="0" fontId="6" fillId="6" borderId="0" xfId="2" applyFont="1" applyFill="1" applyAlignment="1">
      <alignment horizontal="center"/>
    </xf>
    <xf numFmtId="0" fontId="64" fillId="6" borderId="54" xfId="2" applyFont="1" applyFill="1" applyBorder="1" applyAlignment="1">
      <alignment horizontal="left" vertical="center"/>
    </xf>
    <xf numFmtId="0" fontId="64" fillId="6" borderId="63" xfId="2" applyFont="1" applyFill="1" applyBorder="1" applyAlignment="1">
      <alignment horizontal="left" vertical="center"/>
    </xf>
    <xf numFmtId="0" fontId="6" fillId="6" borderId="55" xfId="2" applyFont="1" applyFill="1" applyBorder="1" applyAlignment="1">
      <alignment horizontal="center" vertical="center"/>
    </xf>
    <xf numFmtId="0" fontId="64" fillId="6" borderId="64" xfId="2" applyFont="1" applyFill="1" applyBorder="1" applyAlignment="1">
      <alignment horizontal="left" vertical="center"/>
    </xf>
    <xf numFmtId="0" fontId="64" fillId="6" borderId="55" xfId="2" applyFont="1" applyFill="1" applyBorder="1" applyAlignment="1">
      <alignment horizontal="left" vertical="center"/>
    </xf>
    <xf numFmtId="14" fontId="6" fillId="6" borderId="55" xfId="2" applyNumberFormat="1" applyFont="1" applyFill="1" applyBorder="1" applyAlignment="1">
      <alignment horizontal="center" vertical="center"/>
    </xf>
    <xf numFmtId="0" fontId="6" fillId="6" borderId="56" xfId="2" applyFont="1" applyFill="1" applyBorder="1" applyAlignment="1">
      <alignment horizontal="center" vertical="center"/>
    </xf>
    <xf numFmtId="0" fontId="6" fillId="6" borderId="0" xfId="2" applyFont="1" applyFill="1" applyAlignment="1">
      <alignment vertical="center"/>
    </xf>
    <xf numFmtId="0" fontId="64" fillId="6" borderId="46" xfId="2" applyFont="1" applyFill="1" applyBorder="1" applyAlignment="1">
      <alignment horizontal="left" vertical="center"/>
    </xf>
    <xf numFmtId="0" fontId="64" fillId="6" borderId="65" xfId="2" applyFont="1" applyFill="1" applyBorder="1" applyAlignment="1">
      <alignment horizontal="left" vertical="center"/>
    </xf>
    <xf numFmtId="0" fontId="64" fillId="6" borderId="66" xfId="2" applyFont="1" applyFill="1" applyBorder="1" applyAlignment="1">
      <alignment horizontal="left" vertical="center"/>
    </xf>
    <xf numFmtId="0" fontId="64" fillId="6" borderId="47" xfId="2" applyFont="1" applyFill="1" applyBorder="1" applyAlignment="1">
      <alignment horizontal="left" vertical="center"/>
    </xf>
    <xf numFmtId="0" fontId="6" fillId="6" borderId="47" xfId="2" applyFont="1" applyFill="1" applyBorder="1" applyAlignment="1">
      <alignment horizontal="center" vertical="center"/>
    </xf>
    <xf numFmtId="0" fontId="6" fillId="6" borderId="48" xfId="2" applyFont="1" applyFill="1" applyBorder="1" applyAlignment="1">
      <alignment horizontal="center" vertical="center"/>
    </xf>
    <xf numFmtId="0" fontId="64" fillId="6" borderId="56" xfId="2" applyFont="1" applyFill="1" applyBorder="1" applyAlignment="1">
      <alignment horizontal="left" vertical="center"/>
    </xf>
    <xf numFmtId="0" fontId="6" fillId="6" borderId="60" xfId="2" applyFont="1" applyFill="1" applyBorder="1" applyAlignment="1">
      <alignment horizontal="center" vertical="center" wrapText="1"/>
    </xf>
    <xf numFmtId="0" fontId="6" fillId="6" borderId="61" xfId="2" applyFont="1" applyFill="1" applyBorder="1" applyAlignment="1">
      <alignment horizontal="center" vertical="center" wrapText="1"/>
    </xf>
    <xf numFmtId="0" fontId="6" fillId="6" borderId="62" xfId="2" applyFont="1" applyFill="1" applyBorder="1" applyAlignment="1">
      <alignment horizontal="center" vertical="center" wrapText="1"/>
    </xf>
    <xf numFmtId="0" fontId="65" fillId="6" borderId="7" xfId="2" applyFont="1" applyFill="1" applyBorder="1" applyAlignment="1">
      <alignment horizontal="center" vertical="center"/>
    </xf>
    <xf numFmtId="0" fontId="65" fillId="6" borderId="43" xfId="2" applyFont="1" applyFill="1" applyBorder="1" applyAlignment="1">
      <alignment horizontal="center" vertical="center"/>
    </xf>
    <xf numFmtId="0" fontId="65" fillId="6" borderId="44" xfId="2" applyFont="1" applyFill="1" applyBorder="1" applyAlignment="1">
      <alignment horizontal="center" vertical="center"/>
    </xf>
    <xf numFmtId="0" fontId="64" fillId="6" borderId="67" xfId="2" applyFont="1" applyFill="1" applyBorder="1" applyAlignment="1">
      <alignment horizontal="center" vertical="center"/>
    </xf>
    <xf numFmtId="0" fontId="64" fillId="6" borderId="68" xfId="2" applyFont="1" applyFill="1" applyBorder="1" applyAlignment="1">
      <alignment horizontal="center" vertical="center"/>
    </xf>
    <xf numFmtId="0" fontId="64" fillId="6" borderId="68" xfId="2" applyFont="1" applyFill="1" applyBorder="1" applyAlignment="1">
      <alignment horizontal="center" vertical="center"/>
    </xf>
    <xf numFmtId="0" fontId="64" fillId="6" borderId="68" xfId="2" applyFont="1" applyFill="1" applyBorder="1" applyAlignment="1">
      <alignment horizontal="center" vertical="center" wrapText="1"/>
    </xf>
    <xf numFmtId="0" fontId="64" fillId="6" borderId="69" xfId="2" applyFont="1" applyFill="1" applyBorder="1" applyAlignment="1">
      <alignment horizontal="center" vertical="center"/>
    </xf>
    <xf numFmtId="0" fontId="64" fillId="6" borderId="7" xfId="2" applyFont="1" applyFill="1" applyBorder="1" applyAlignment="1">
      <alignment horizontal="center" vertical="center"/>
    </xf>
    <xf numFmtId="0" fontId="64" fillId="6" borderId="70" xfId="2" applyFont="1" applyFill="1" applyBorder="1" applyAlignment="1">
      <alignment horizontal="center" vertical="center"/>
    </xf>
    <xf numFmtId="0" fontId="33" fillId="6" borderId="71" xfId="2" applyFont="1" applyFill="1" applyBorder="1" applyAlignment="1">
      <alignment horizontal="center" vertical="center" wrapText="1"/>
    </xf>
    <xf numFmtId="0" fontId="33" fillId="6" borderId="51" xfId="2" applyFont="1" applyFill="1" applyBorder="1" applyAlignment="1">
      <alignment horizontal="left" vertical="center" wrapText="1"/>
    </xf>
    <xf numFmtId="0" fontId="33" fillId="6" borderId="51" xfId="2" applyFont="1" applyFill="1" applyBorder="1" applyAlignment="1">
      <alignment horizontal="left" vertical="center"/>
    </xf>
    <xf numFmtId="0" fontId="33" fillId="6" borderId="51" xfId="2" applyFont="1" applyFill="1" applyBorder="1" applyAlignment="1">
      <alignment horizontal="center" vertical="center" wrapText="1"/>
    </xf>
    <xf numFmtId="0" fontId="66" fillId="6" borderId="51" xfId="2" applyFont="1" applyFill="1" applyBorder="1" applyAlignment="1">
      <alignment vertical="center" wrapText="1"/>
    </xf>
    <xf numFmtId="0" fontId="64" fillId="6" borderId="24" xfId="2" applyFont="1" applyFill="1" applyBorder="1" applyAlignment="1">
      <alignment horizontal="center" vertical="center"/>
    </xf>
    <xf numFmtId="0" fontId="64" fillId="6" borderId="13" xfId="2" applyFont="1" applyFill="1" applyBorder="1" applyAlignment="1">
      <alignment horizontal="center" vertical="center"/>
    </xf>
    <xf numFmtId="0" fontId="33" fillId="6" borderId="8" xfId="2" applyFont="1" applyFill="1" applyBorder="1" applyAlignment="1">
      <alignment horizontal="center" vertical="center" wrapText="1"/>
    </xf>
    <xf numFmtId="0" fontId="33" fillId="6" borderId="6" xfId="2" applyFont="1" applyFill="1" applyBorder="1" applyAlignment="1">
      <alignment horizontal="center" vertical="center" wrapText="1"/>
    </xf>
    <xf numFmtId="0" fontId="33" fillId="6" borderId="16" xfId="2" applyFont="1" applyFill="1" applyBorder="1" applyAlignment="1">
      <alignment horizontal="center" vertical="center"/>
    </xf>
    <xf numFmtId="0" fontId="33" fillId="6" borderId="19" xfId="2" applyFont="1" applyFill="1" applyBorder="1" applyAlignment="1">
      <alignment horizontal="center" vertical="center" wrapText="1"/>
    </xf>
    <xf numFmtId="0" fontId="33" fillId="6" borderId="16" xfId="2" applyFont="1" applyFill="1" applyBorder="1" applyAlignment="1">
      <alignment horizontal="center" vertical="center" wrapText="1"/>
    </xf>
    <xf numFmtId="0" fontId="64" fillId="6" borderId="72" xfId="2" applyFont="1" applyFill="1" applyBorder="1" applyAlignment="1">
      <alignment horizontal="center" vertical="center"/>
    </xf>
    <xf numFmtId="0" fontId="64" fillId="6" borderId="15" xfId="2" applyFont="1" applyFill="1" applyBorder="1" applyAlignment="1">
      <alignment horizontal="center" vertical="center"/>
    </xf>
    <xf numFmtId="0" fontId="33" fillId="6" borderId="2" xfId="2" applyFont="1" applyFill="1" applyBorder="1" applyAlignment="1">
      <alignment horizontal="center" vertical="center" wrapText="1"/>
    </xf>
    <xf numFmtId="0" fontId="33" fillId="6" borderId="1" xfId="2" applyFont="1" applyFill="1" applyBorder="1" applyAlignment="1">
      <alignment horizontal="center" vertical="center" wrapText="1"/>
    </xf>
    <xf numFmtId="0" fontId="64" fillId="6" borderId="14" xfId="2" applyFont="1" applyFill="1" applyBorder="1" applyAlignment="1">
      <alignment horizontal="center" vertical="center"/>
    </xf>
    <xf numFmtId="0" fontId="64" fillId="6" borderId="12" xfId="2" applyFont="1" applyFill="1" applyBorder="1" applyAlignment="1">
      <alignment horizontal="center" vertical="center"/>
    </xf>
    <xf numFmtId="0" fontId="33" fillId="6" borderId="11" xfId="2" applyFont="1" applyFill="1" applyBorder="1" applyAlignment="1">
      <alignment horizontal="center" vertical="center" wrapText="1"/>
    </xf>
    <xf numFmtId="0" fontId="33" fillId="6" borderId="1" xfId="2" applyFont="1" applyFill="1" applyBorder="1" applyAlignment="1">
      <alignment horizontal="center" wrapText="1"/>
    </xf>
    <xf numFmtId="0" fontId="33" fillId="6" borderId="6" xfId="2" applyFont="1" applyFill="1" applyBorder="1" applyAlignment="1">
      <alignment horizontal="center" wrapText="1"/>
    </xf>
    <xf numFmtId="0" fontId="33" fillId="6" borderId="16" xfId="2" applyFont="1" applyFill="1" applyBorder="1" applyAlignment="1">
      <alignment horizontal="center" wrapText="1"/>
    </xf>
    <xf numFmtId="0" fontId="64" fillId="6" borderId="60" xfId="2" applyFont="1" applyFill="1" applyBorder="1" applyAlignment="1">
      <alignment horizontal="center" vertical="center"/>
    </xf>
    <xf numFmtId="0" fontId="64" fillId="6" borderId="73" xfId="2" applyFont="1" applyFill="1" applyBorder="1" applyAlignment="1">
      <alignment horizontal="center" vertical="center"/>
    </xf>
    <xf numFmtId="0" fontId="64" fillId="6" borderId="74" xfId="2" applyFont="1" applyFill="1" applyBorder="1"/>
    <xf numFmtId="0" fontId="6" fillId="6" borderId="75" xfId="2" applyFont="1" applyFill="1" applyBorder="1" applyAlignment="1">
      <alignment horizontal="center"/>
    </xf>
    <xf numFmtId="0" fontId="6" fillId="6" borderId="73" xfId="2" applyFont="1" applyFill="1" applyBorder="1" applyAlignment="1">
      <alignment horizontal="center"/>
    </xf>
    <xf numFmtId="0" fontId="6" fillId="6" borderId="61" xfId="2" applyFont="1" applyFill="1" applyBorder="1" applyAlignment="1">
      <alignment horizontal="center"/>
    </xf>
    <xf numFmtId="0" fontId="6" fillId="6" borderId="6" xfId="2" applyFont="1" applyFill="1" applyBorder="1" applyAlignment="1">
      <alignment horizontal="center" vertical="center" wrapText="1"/>
    </xf>
    <xf numFmtId="0" fontId="6" fillId="6" borderId="19" xfId="2" applyFont="1" applyFill="1" applyBorder="1" applyAlignment="1">
      <alignment horizontal="center" vertical="center" wrapText="1"/>
    </xf>
    <xf numFmtId="0" fontId="6" fillId="6" borderId="16" xfId="2" applyFont="1" applyFill="1" applyBorder="1" applyAlignment="1">
      <alignment horizontal="center" vertical="center" wrapText="1"/>
    </xf>
    <xf numFmtId="0" fontId="6" fillId="6" borderId="62" xfId="2" applyFont="1" applyFill="1" applyBorder="1" applyAlignment="1">
      <alignment horizontal="center"/>
    </xf>
    <xf numFmtId="0" fontId="64" fillId="6" borderId="43" xfId="2" applyFont="1" applyFill="1" applyBorder="1" applyAlignment="1">
      <alignment horizontal="center" vertical="center"/>
    </xf>
    <xf numFmtId="0" fontId="64" fillId="6" borderId="44" xfId="2" applyFont="1" applyFill="1" applyBorder="1" applyAlignment="1">
      <alignment horizontal="center" vertical="center"/>
    </xf>
    <xf numFmtId="0" fontId="64" fillId="6" borderId="67" xfId="2" applyFont="1" applyFill="1" applyBorder="1" applyAlignment="1">
      <alignment horizontal="center" vertical="center" wrapText="1"/>
    </xf>
    <xf numFmtId="0" fontId="64" fillId="6" borderId="76" xfId="2" applyFont="1" applyFill="1" applyBorder="1" applyAlignment="1">
      <alignment horizontal="center" vertical="center" wrapText="1"/>
    </xf>
    <xf numFmtId="0" fontId="64" fillId="6" borderId="68" xfId="2" applyFont="1" applyFill="1" applyBorder="1" applyAlignment="1">
      <alignment horizontal="center" vertical="center" wrapText="1"/>
    </xf>
    <xf numFmtId="0" fontId="64" fillId="6" borderId="76" xfId="2" applyFont="1" applyFill="1" applyBorder="1" applyAlignment="1">
      <alignment horizontal="center" vertical="center" wrapText="1"/>
    </xf>
    <xf numFmtId="0" fontId="64" fillId="6" borderId="77" xfId="2" applyFont="1" applyFill="1" applyBorder="1" applyAlignment="1">
      <alignment horizontal="center" vertical="center" wrapText="1"/>
    </xf>
    <xf numFmtId="0" fontId="64" fillId="6" borderId="78" xfId="2" applyFont="1" applyFill="1" applyBorder="1" applyAlignment="1">
      <alignment horizontal="center" vertical="center" wrapText="1"/>
    </xf>
    <xf numFmtId="0" fontId="64" fillId="6" borderId="79" xfId="2" applyFont="1" applyFill="1" applyBorder="1" applyAlignment="1">
      <alignment horizontal="center" vertical="center" wrapText="1"/>
    </xf>
    <xf numFmtId="0" fontId="68" fillId="6" borderId="0" xfId="2" applyFont="1" applyFill="1" applyAlignment="1">
      <alignment horizontal="center" vertical="center" wrapText="1"/>
    </xf>
    <xf numFmtId="0" fontId="6" fillId="6" borderId="0" xfId="2" applyFont="1" applyFill="1" applyAlignment="1">
      <alignment horizontal="center" vertical="center" wrapText="1"/>
    </xf>
    <xf numFmtId="0" fontId="64" fillId="6" borderId="80" xfId="2" applyFont="1" applyFill="1" applyBorder="1" applyAlignment="1">
      <alignment horizontal="center" vertical="center" wrapText="1"/>
    </xf>
    <xf numFmtId="0" fontId="64" fillId="6" borderId="71" xfId="2" applyFont="1" applyFill="1" applyBorder="1" applyAlignment="1">
      <alignment horizontal="center" vertical="center" wrapText="1"/>
    </xf>
    <xf numFmtId="0" fontId="6" fillId="6" borderId="9" xfId="2" applyFont="1" applyFill="1" applyBorder="1" applyAlignment="1">
      <alignment vertical="center" wrapText="1"/>
    </xf>
    <xf numFmtId="0" fontId="64" fillId="6" borderId="81" xfId="2" applyFont="1" applyFill="1" applyBorder="1" applyAlignment="1">
      <alignment horizontal="center" vertical="center" wrapText="1"/>
    </xf>
    <xf numFmtId="0" fontId="64" fillId="6" borderId="51" xfId="2" applyFont="1" applyFill="1" applyBorder="1" applyAlignment="1">
      <alignment horizontal="center" vertical="center" wrapText="1"/>
    </xf>
    <xf numFmtId="0" fontId="64" fillId="6" borderId="1" xfId="2" applyFont="1" applyFill="1" applyBorder="1" applyAlignment="1">
      <alignment horizontal="center" vertical="center" wrapText="1"/>
    </xf>
    <xf numFmtId="9" fontId="64" fillId="6" borderId="8" xfId="2" applyNumberFormat="1" applyFont="1" applyFill="1" applyBorder="1" applyAlignment="1">
      <alignment horizontal="center" vertical="center" wrapText="1"/>
    </xf>
    <xf numFmtId="0" fontId="64" fillId="6" borderId="51" xfId="2" applyFont="1" applyFill="1" applyBorder="1" applyAlignment="1">
      <alignment horizontal="center" vertical="center" wrapText="1"/>
    </xf>
    <xf numFmtId="0" fontId="64" fillId="6" borderId="82" xfId="2" applyFont="1" applyFill="1" applyBorder="1" applyAlignment="1">
      <alignment horizontal="center" vertical="center" wrapText="1"/>
    </xf>
    <xf numFmtId="0" fontId="6" fillId="6" borderId="0" xfId="2" applyFont="1" applyFill="1" applyAlignment="1">
      <alignment wrapText="1"/>
    </xf>
    <xf numFmtId="0" fontId="64" fillId="6" borderId="5" xfId="2" applyFont="1" applyFill="1" applyBorder="1" applyAlignment="1">
      <alignment horizontal="center" vertical="center" wrapText="1"/>
    </xf>
    <xf numFmtId="0" fontId="64" fillId="6" borderId="8" xfId="2" applyFont="1" applyFill="1" applyBorder="1" applyAlignment="1">
      <alignment horizontal="center" vertical="center" wrapText="1"/>
    </xf>
    <xf numFmtId="0" fontId="64" fillId="6" borderId="5" xfId="2" applyFont="1" applyFill="1" applyBorder="1" applyAlignment="1">
      <alignment horizontal="center" vertical="center" wrapText="1"/>
    </xf>
    <xf numFmtId="0" fontId="64" fillId="6" borderId="8" xfId="2" applyFont="1" applyFill="1" applyBorder="1" applyAlignment="1">
      <alignment horizontal="center" vertical="center" wrapText="1"/>
    </xf>
    <xf numFmtId="0" fontId="64" fillId="6" borderId="6" xfId="2" applyFont="1" applyFill="1" applyBorder="1" applyAlignment="1">
      <alignment horizontal="center" vertical="center" wrapText="1"/>
    </xf>
    <xf numFmtId="0" fontId="64" fillId="6" borderId="19" xfId="2" applyFont="1" applyFill="1" applyBorder="1" applyAlignment="1">
      <alignment horizontal="center" vertical="center" wrapText="1"/>
    </xf>
    <xf numFmtId="0" fontId="64" fillId="6" borderId="16" xfId="2" applyFont="1" applyFill="1" applyBorder="1" applyAlignment="1">
      <alignment horizontal="center" vertical="center" wrapText="1"/>
    </xf>
    <xf numFmtId="0" fontId="64" fillId="6" borderId="3" xfId="2" applyFont="1" applyFill="1" applyBorder="1" applyAlignment="1">
      <alignment horizontal="center" vertical="center" wrapText="1"/>
    </xf>
    <xf numFmtId="0" fontId="64" fillId="6" borderId="11" xfId="2" applyFont="1" applyFill="1" applyBorder="1" applyAlignment="1">
      <alignment horizontal="center" vertical="center" wrapText="1"/>
    </xf>
    <xf numFmtId="0" fontId="6" fillId="6" borderId="6" xfId="2" applyFont="1" applyFill="1" applyBorder="1" applyAlignment="1">
      <alignment vertical="center" wrapText="1"/>
    </xf>
    <xf numFmtId="0" fontId="64" fillId="6" borderId="1" xfId="2" applyFont="1" applyFill="1" applyBorder="1" applyAlignment="1">
      <alignment horizontal="center" vertical="center" wrapText="1"/>
    </xf>
    <xf numFmtId="0" fontId="64" fillId="6" borderId="83" xfId="2" applyFont="1" applyFill="1" applyBorder="1" applyAlignment="1">
      <alignment horizontal="center" vertical="center" wrapText="1"/>
    </xf>
    <xf numFmtId="0" fontId="64" fillId="6" borderId="4" xfId="2" applyFont="1" applyFill="1" applyBorder="1" applyAlignment="1">
      <alignment horizontal="center" vertical="center" wrapText="1"/>
    </xf>
    <xf numFmtId="0" fontId="64" fillId="6" borderId="2" xfId="2" applyFont="1" applyFill="1" applyBorder="1" applyAlignment="1">
      <alignment horizontal="center" vertical="center" wrapText="1"/>
    </xf>
    <xf numFmtId="0" fontId="64" fillId="6" borderId="84" xfId="2" applyFont="1" applyFill="1" applyBorder="1" applyAlignment="1">
      <alignment horizontal="center" vertical="center" wrapText="1"/>
    </xf>
    <xf numFmtId="0" fontId="64" fillId="6" borderId="85" xfId="2" applyFont="1" applyFill="1" applyBorder="1" applyAlignment="1">
      <alignment horizontal="center" vertical="center" wrapText="1"/>
    </xf>
    <xf numFmtId="0" fontId="6" fillId="6" borderId="75" xfId="2" applyFont="1" applyFill="1" applyBorder="1" applyAlignment="1">
      <alignment vertical="center" wrapText="1"/>
    </xf>
    <xf numFmtId="0" fontId="64" fillId="6" borderId="84" xfId="2" applyFont="1" applyFill="1" applyBorder="1" applyAlignment="1">
      <alignment horizontal="center" vertical="center" wrapText="1"/>
    </xf>
    <xf numFmtId="0" fontId="64" fillId="6" borderId="74" xfId="2" applyFont="1" applyFill="1" applyBorder="1" applyAlignment="1">
      <alignment horizontal="center" vertical="center" wrapText="1"/>
    </xf>
    <xf numFmtId="0" fontId="64" fillId="6" borderId="0" xfId="2" applyFont="1" applyFill="1" applyAlignment="1">
      <alignment horizontal="center" vertical="center"/>
    </xf>
    <xf numFmtId="0" fontId="65" fillId="6" borderId="86" xfId="2" applyFont="1" applyFill="1" applyBorder="1" applyAlignment="1">
      <alignment horizontal="left" vertical="center"/>
    </xf>
    <xf numFmtId="0" fontId="65" fillId="6" borderId="77" xfId="2" applyFont="1" applyFill="1" applyBorder="1" applyAlignment="1">
      <alignment horizontal="left" vertical="center"/>
    </xf>
    <xf numFmtId="0" fontId="65" fillId="6" borderId="79" xfId="2" applyFont="1" applyFill="1" applyBorder="1" applyAlignment="1">
      <alignment horizontal="left" vertical="center"/>
    </xf>
    <xf numFmtId="0" fontId="6" fillId="6" borderId="46" xfId="2" applyFont="1" applyFill="1" applyBorder="1" applyAlignment="1">
      <alignment horizontal="center"/>
    </xf>
    <xf numFmtId="0" fontId="6" fillId="6" borderId="47" xfId="2" applyFont="1" applyFill="1" applyBorder="1" applyAlignment="1">
      <alignment horizontal="center"/>
    </xf>
    <xf numFmtId="0" fontId="6" fillId="6" borderId="48" xfId="2" applyFont="1" applyFill="1" applyBorder="1" applyAlignment="1">
      <alignment horizontal="center"/>
    </xf>
    <xf numFmtId="0" fontId="64" fillId="11" borderId="54" xfId="2" applyFont="1" applyFill="1" applyBorder="1" applyAlignment="1">
      <alignment horizontal="center" vertical="center"/>
    </xf>
    <xf numFmtId="0" fontId="64" fillId="11" borderId="55" xfId="2" applyFont="1" applyFill="1" applyBorder="1" applyAlignment="1">
      <alignment horizontal="center" vertical="center"/>
    </xf>
    <xf numFmtId="0" fontId="64" fillId="11" borderId="56" xfId="2" applyFont="1" applyFill="1" applyBorder="1" applyAlignment="1">
      <alignment horizontal="center" vertical="center"/>
    </xf>
    <xf numFmtId="0" fontId="64" fillId="6" borderId="72" xfId="2" applyFont="1" applyFill="1" applyBorder="1" applyAlignment="1">
      <alignment horizontal="left" vertical="center"/>
    </xf>
    <xf numFmtId="0" fontId="64" fillId="6" borderId="18" xfId="2" applyFont="1" applyFill="1" applyBorder="1" applyAlignment="1">
      <alignment horizontal="left" vertical="center"/>
    </xf>
    <xf numFmtId="0" fontId="64" fillId="6" borderId="87" xfId="2" applyFont="1" applyFill="1" applyBorder="1" applyAlignment="1">
      <alignment horizontal="left" vertical="center"/>
    </xf>
    <xf numFmtId="0" fontId="64" fillId="6" borderId="0" xfId="2" applyFont="1" applyFill="1"/>
    <xf numFmtId="0" fontId="6" fillId="6" borderId="45" xfId="2" applyFont="1" applyFill="1" applyBorder="1"/>
    <xf numFmtId="0" fontId="6" fillId="6" borderId="24" xfId="2" applyFont="1" applyFill="1" applyBorder="1"/>
    <xf numFmtId="0" fontId="6" fillId="6" borderId="10" xfId="2" applyFont="1" applyFill="1" applyBorder="1"/>
    <xf numFmtId="0" fontId="6" fillId="6" borderId="88" xfId="2" applyFont="1" applyFill="1" applyBorder="1"/>
    <xf numFmtId="0" fontId="5" fillId="6" borderId="14" xfId="2" applyFont="1" applyFill="1" applyBorder="1" applyAlignment="1">
      <alignment horizontal="left"/>
    </xf>
    <xf numFmtId="0" fontId="5" fillId="6" borderId="0" xfId="2" applyFont="1" applyFill="1" applyAlignment="1">
      <alignment horizontal="left"/>
    </xf>
    <xf numFmtId="0" fontId="5" fillId="6" borderId="45" xfId="2" applyFont="1" applyFill="1" applyBorder="1" applyAlignment="1">
      <alignment horizontal="left"/>
    </xf>
    <xf numFmtId="0" fontId="68" fillId="6" borderId="14" xfId="2" applyFont="1" applyFill="1" applyBorder="1" applyAlignment="1">
      <alignment horizontal="left"/>
    </xf>
    <xf numFmtId="0" fontId="6" fillId="6" borderId="0" xfId="2" applyFont="1" applyFill="1" applyAlignment="1">
      <alignment horizontal="center"/>
    </xf>
    <xf numFmtId="0" fontId="68" fillId="6" borderId="0" xfId="2" applyFont="1" applyFill="1" applyAlignment="1">
      <alignment horizontal="center"/>
    </xf>
    <xf numFmtId="0" fontId="6" fillId="6" borderId="45" xfId="2" applyFont="1" applyFill="1" applyBorder="1" applyAlignment="1">
      <alignment horizontal="center"/>
    </xf>
    <xf numFmtId="0" fontId="68" fillId="6" borderId="24" xfId="2" applyFont="1" applyFill="1" applyBorder="1" applyAlignment="1">
      <alignment horizontal="left"/>
    </xf>
    <xf numFmtId="0" fontId="6" fillId="6" borderId="10" xfId="2" applyFont="1" applyFill="1" applyBorder="1" applyAlignment="1">
      <alignment horizontal="center"/>
    </xf>
    <xf numFmtId="0" fontId="68" fillId="6" borderId="10" xfId="2" applyFont="1" applyFill="1" applyBorder="1" applyAlignment="1">
      <alignment horizontal="center"/>
    </xf>
    <xf numFmtId="0" fontId="6" fillId="6" borderId="88" xfId="2" applyFont="1" applyFill="1" applyBorder="1" applyAlignment="1">
      <alignment horizontal="center"/>
    </xf>
    <xf numFmtId="0" fontId="65" fillId="6" borderId="72" xfId="2" applyFont="1" applyFill="1" applyBorder="1" applyAlignment="1">
      <alignment horizontal="left"/>
    </xf>
    <xf numFmtId="0" fontId="65" fillId="6" borderId="18" xfId="2" applyFont="1" applyFill="1" applyBorder="1" applyAlignment="1">
      <alignment horizontal="left"/>
    </xf>
    <xf numFmtId="0" fontId="65" fillId="6" borderId="87" xfId="2" applyFont="1" applyFill="1" applyBorder="1" applyAlignment="1">
      <alignment horizontal="left"/>
    </xf>
    <xf numFmtId="0" fontId="68" fillId="6" borderId="46" xfId="2" applyFont="1" applyFill="1" applyBorder="1" applyAlignment="1">
      <alignment horizontal="left"/>
    </xf>
    <xf numFmtId="0" fontId="6" fillId="6" borderId="47" xfId="2" applyFont="1" applyFill="1" applyBorder="1" applyAlignment="1">
      <alignment horizontal="center"/>
    </xf>
    <xf numFmtId="0" fontId="6" fillId="6" borderId="47" xfId="2" applyFont="1" applyFill="1" applyBorder="1"/>
    <xf numFmtId="0" fontId="68" fillId="6" borderId="47" xfId="2" applyFont="1" applyFill="1" applyBorder="1" applyAlignment="1">
      <alignment horizontal="center"/>
    </xf>
    <xf numFmtId="0" fontId="6" fillId="6" borderId="48" xfId="2" applyFont="1" applyFill="1" applyBorder="1" applyAlignment="1">
      <alignment horizontal="center"/>
    </xf>
    <xf numFmtId="0" fontId="68" fillId="6" borderId="0" xfId="2" applyFont="1" applyFill="1" applyAlignment="1">
      <alignment horizontal="left"/>
    </xf>
    <xf numFmtId="0" fontId="68" fillId="6" borderId="0" xfId="2" applyFont="1" applyFill="1" applyAlignment="1">
      <alignment horizontal="left"/>
    </xf>
    <xf numFmtId="0" fontId="64" fillId="6" borderId="5" xfId="2" applyFont="1" applyFill="1" applyBorder="1" applyAlignment="1">
      <alignment horizontal="center" vertical="center"/>
    </xf>
    <xf numFmtId="0" fontId="64" fillId="6" borderId="8" xfId="2" applyFont="1" applyFill="1" applyBorder="1" applyAlignment="1">
      <alignment horizontal="center" vertical="center"/>
    </xf>
    <xf numFmtId="0" fontId="64" fillId="6" borderId="9" xfId="2" applyFont="1" applyFill="1" applyBorder="1" applyAlignment="1">
      <alignment horizontal="center" vertical="center"/>
    </xf>
    <xf numFmtId="0" fontId="64" fillId="6" borderId="81" xfId="2" applyFont="1" applyFill="1" applyBorder="1" applyAlignment="1">
      <alignment horizontal="center" vertical="center"/>
    </xf>
    <xf numFmtId="0" fontId="64" fillId="6" borderId="51" xfId="2" applyFont="1" applyFill="1" applyBorder="1" applyAlignment="1">
      <alignment horizontal="center" vertical="center"/>
    </xf>
    <xf numFmtId="0" fontId="64" fillId="6" borderId="82" xfId="2" applyFont="1" applyFill="1" applyBorder="1" applyAlignment="1">
      <alignment horizontal="center" vertical="center"/>
    </xf>
    <xf numFmtId="0" fontId="64" fillId="6" borderId="0" xfId="2" applyFont="1" applyFill="1" applyAlignment="1">
      <alignment horizontal="center" vertical="center"/>
    </xf>
    <xf numFmtId="0" fontId="64" fillId="6" borderId="89" xfId="2" applyFont="1" applyFill="1" applyBorder="1" applyAlignment="1">
      <alignment horizontal="center"/>
    </xf>
    <xf numFmtId="0" fontId="64" fillId="6" borderId="1" xfId="2" applyFont="1" applyFill="1" applyBorder="1" applyAlignment="1">
      <alignment horizontal="center"/>
    </xf>
    <xf numFmtId="0" fontId="64" fillId="6" borderId="6" xfId="2" applyFont="1" applyFill="1" applyBorder="1" applyAlignment="1">
      <alignment horizontal="center"/>
    </xf>
    <xf numFmtId="0" fontId="64" fillId="6" borderId="89" xfId="2" applyFont="1" applyFill="1" applyBorder="1" applyAlignment="1">
      <alignment horizontal="center" vertical="center"/>
    </xf>
    <xf numFmtId="0" fontId="64" fillId="6" borderId="1" xfId="2" applyFont="1" applyFill="1" applyBorder="1" applyAlignment="1">
      <alignment horizontal="center" vertical="center"/>
    </xf>
    <xf numFmtId="0" fontId="64" fillId="6" borderId="83" xfId="2" applyFont="1" applyFill="1" applyBorder="1" applyAlignment="1">
      <alignment horizontal="center" vertical="center"/>
    </xf>
    <xf numFmtId="0" fontId="64" fillId="6" borderId="90" xfId="2" applyFont="1" applyFill="1" applyBorder="1" applyAlignment="1">
      <alignment horizontal="center"/>
    </xf>
    <xf numFmtId="0" fontId="64" fillId="6" borderId="74" xfId="2" applyFont="1" applyFill="1" applyBorder="1" applyAlignment="1">
      <alignment horizontal="center"/>
    </xf>
    <xf numFmtId="0" fontId="64" fillId="6" borderId="75" xfId="2" applyFont="1" applyFill="1" applyBorder="1" applyAlignment="1">
      <alignment horizontal="center"/>
    </xf>
    <xf numFmtId="0" fontId="64" fillId="6" borderId="90" xfId="2" applyFont="1" applyFill="1" applyBorder="1" applyAlignment="1">
      <alignment horizontal="center" vertical="center"/>
    </xf>
    <xf numFmtId="0" fontId="64" fillId="6" borderId="74" xfId="2" applyFont="1" applyFill="1" applyBorder="1" applyAlignment="1">
      <alignment horizontal="center" vertical="center"/>
    </xf>
    <xf numFmtId="0" fontId="64" fillId="6" borderId="91" xfId="2" applyFont="1" applyFill="1" applyBorder="1" applyAlignment="1">
      <alignment horizontal="center" vertical="center"/>
    </xf>
    <xf numFmtId="0" fontId="71" fillId="6" borderId="0" xfId="2" applyFont="1" applyFill="1" applyAlignment="1">
      <alignment horizontal="left"/>
    </xf>
    <xf numFmtId="0" fontId="68" fillId="6" borderId="0" xfId="2" applyFont="1" applyFill="1"/>
    <xf numFmtId="0" fontId="11" fillId="0" borderId="25" xfId="0" applyFont="1" applyBorder="1" applyAlignment="1">
      <alignment horizontal="left" vertical="center" wrapText="1"/>
    </xf>
  </cellXfs>
  <cellStyles count="6">
    <cellStyle name="Hipervínculo 2" xfId="4" xr:uid="{00000000-0005-0000-0000-000000000000}"/>
    <cellStyle name="Millares 2" xfId="5" xr:uid="{00000000-0005-0000-0000-000001000000}"/>
    <cellStyle name="Normal" xfId="0" builtinId="0"/>
    <cellStyle name="Normal 2" xfId="2" xr:uid="{00000000-0005-0000-0000-000003000000}"/>
    <cellStyle name="Normal 2 3" xfId="3" xr:uid="{00000000-0005-0000-0000-000004000000}"/>
    <cellStyle name="Porcentaje" xfId="1" builtinId="5"/>
  </cellStyles>
  <dxfs count="375">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7</xdr:row>
      <xdr:rowOff>95250</xdr:rowOff>
    </xdr:from>
    <xdr:to>
      <xdr:col>1</xdr:col>
      <xdr:colOff>1828799</xdr:colOff>
      <xdr:row>9</xdr:row>
      <xdr:rowOff>217714</xdr:rowOff>
    </xdr:to>
    <xdr:pic>
      <xdr:nvPicPr>
        <xdr:cNvPr id="2" name="Picture 1" descr="escudo negr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3796" y="257175"/>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83231275-4D24-400C-A51C-2A084A47D8F3}"/>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771650"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4</xdr:row>
      <xdr:rowOff>104807</xdr:rowOff>
    </xdr:to>
    <xdr:pic>
      <xdr:nvPicPr>
        <xdr:cNvPr id="2" name="Imagen 1">
          <a:extLst>
            <a:ext uri="{FF2B5EF4-FFF2-40B4-BE49-F238E27FC236}">
              <a16:creationId xmlns:a16="http://schemas.microsoft.com/office/drawing/2014/main" id="{F492A15D-2E27-4F02-8C53-3855E5FB8D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35" y="220757"/>
          <a:ext cx="792816" cy="798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714500" y="25908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sam\Documents\Sandra\Monitoreo%20de%20riesgo%20I%20cuatrimestre%202020\M.7.%20GSIT\7._GSIT-MR-2020_%20Intran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ndra.guerrero\Downloads\DESI-FM-018-V7_Formato_Mapa_de_Riesgos_de_Proceso_GSIT__CMF-REVISADO%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orge/Documents/sandra/Riesgos%20Evaluaci&#243;n%201%20semestre%202019/Evaluaci&#243;n%20MR%20GSIT/GSIT-MR-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orge/Downloads/MapadeRiesgosdeSeguridadDigital_V3%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andra.guerrero\Downloads\CEM-FM-011-V1_Formato_Evaluacion_Controles_de_Riesgos_por_Procesos%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pa_de_Riesgos_GSIT_2021_V2_SISGESTIO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bernal\AppData\Local\Microsoft\Windows\Temporary%20Internet%20Files\Content.Outlook\6YTLUNT7\Matriz%20de%20Riesgos%20Contract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row r="94">
          <cell r="B94" t="str">
            <v>FuerteDirectamenteDirectamente</v>
          </cell>
          <cell r="C94">
            <v>2</v>
          </cell>
          <cell r="D94">
            <v>2</v>
          </cell>
        </row>
        <row r="95">
          <cell r="B95" t="str">
            <v>FuerteDirectamenteIndirectamente</v>
          </cell>
          <cell r="C95">
            <v>2</v>
          </cell>
          <cell r="D95">
            <v>1</v>
          </cell>
        </row>
        <row r="96">
          <cell r="B96" t="str">
            <v>FuerteDirectamenteNo disminuye</v>
          </cell>
          <cell r="C96">
            <v>2</v>
          </cell>
          <cell r="D96">
            <v>0</v>
          </cell>
        </row>
        <row r="97">
          <cell r="B97" t="str">
            <v>FuerteNo disminuyeDirectamente</v>
          </cell>
          <cell r="C97">
            <v>0</v>
          </cell>
          <cell r="D97">
            <v>2</v>
          </cell>
        </row>
        <row r="98">
          <cell r="B98" t="str">
            <v>ModeradoDirectamenteDirectamente</v>
          </cell>
          <cell r="C98">
            <v>1</v>
          </cell>
          <cell r="D98">
            <v>1</v>
          </cell>
        </row>
        <row r="99">
          <cell r="B99" t="str">
            <v>ModeradoDirectamenteIndirectamente</v>
          </cell>
          <cell r="C99">
            <v>1</v>
          </cell>
          <cell r="D99">
            <v>0</v>
          </cell>
        </row>
        <row r="100">
          <cell r="B100" t="str">
            <v>ModeradoDirectamenteNo disminuye</v>
          </cell>
          <cell r="C100">
            <v>1</v>
          </cell>
          <cell r="D100">
            <v>0</v>
          </cell>
        </row>
        <row r="101">
          <cell r="B101" t="str">
            <v>ModeradoNo disminuyeDirectamente</v>
          </cell>
          <cell r="C101">
            <v>0</v>
          </cell>
          <cell r="D101">
            <v>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K4" t="str">
            <v>Aceptar el riesgo</v>
          </cell>
        </row>
        <row r="5">
          <cell r="K5" t="str">
            <v>Reducir el riesgo</v>
          </cell>
        </row>
        <row r="6">
          <cell r="K6" t="str">
            <v>Evitar el riesgo</v>
          </cell>
        </row>
        <row r="7">
          <cell r="K7" t="str">
            <v>Compartir el riesgo</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cell r="E4" t="str">
            <v>Daño_fisico</v>
          </cell>
          <cell r="G4" t="str">
            <v>Rara vez</v>
          </cell>
        </row>
        <row r="5">
          <cell r="C5" t="str">
            <v>Corrupcion</v>
          </cell>
          <cell r="E5" t="str">
            <v>Eventos_naturales</v>
          </cell>
          <cell r="G5" t="str">
            <v>Improbable</v>
          </cell>
        </row>
        <row r="6">
          <cell r="C6" t="str">
            <v>Seguridad_de_la_informacion</v>
          </cell>
          <cell r="E6" t="str">
            <v>Perdidas_de_los_servicios_esenciales</v>
          </cell>
          <cell r="G6" t="str">
            <v>Posible</v>
          </cell>
        </row>
        <row r="7">
          <cell r="E7" t="str">
            <v>Perturbacion_debida_a_la_radiacion</v>
          </cell>
          <cell r="G7" t="str">
            <v>Probable</v>
          </cell>
        </row>
        <row r="8">
          <cell r="E8" t="str">
            <v>Compromiso_de_la_informacion</v>
          </cell>
          <cell r="G8" t="str">
            <v>Casi seguro</v>
          </cell>
        </row>
        <row r="9">
          <cell r="E9" t="str">
            <v>Fallas_tecnicas</v>
          </cell>
        </row>
        <row r="10">
          <cell r="E10" t="str">
            <v>Acciones_no_autorizadas</v>
          </cell>
        </row>
        <row r="11">
          <cell r="E11" t="str">
            <v>Compromiso_de_las_funciones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row>
        <row r="5">
          <cell r="B5" t="str">
            <v>Atención a partes interesadas y comunicaciones </v>
          </cell>
        </row>
        <row r="6">
          <cell r="B6" t="str">
            <v>Estrategia y gobierno de TI </v>
          </cell>
        </row>
        <row r="7">
          <cell r="B7" t="str">
            <v>Planificación de la intervención vial </v>
          </cell>
        </row>
        <row r="8">
          <cell r="B8" t="str">
            <v>Producción de mezcla y provisión de maquinaria y equipo </v>
          </cell>
        </row>
        <row r="9">
          <cell r="B9" t="str">
            <v>Intervención de la malla vial </v>
          </cell>
        </row>
        <row r="10">
          <cell r="B10" t="str">
            <v>Gestión de servicios e infraestructura tecnológica </v>
          </cell>
        </row>
        <row r="11">
          <cell r="B11" t="str">
            <v>Gestión de recursos físicos </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Y CONTROLES"/>
      <sheetName val="1. RIESGOS SIGNIFICATIVOS"/>
      <sheetName val="2. DISEÑO CONTROL"/>
      <sheetName val="3. EJECUCIÓN CONTROL"/>
      <sheetName val="4- SOLIDEZ CONTROL"/>
    </sheetNames>
    <sheetDataSet>
      <sheetData sheetId="0" refreshError="1"/>
      <sheetData sheetId="1" refreshError="1">
        <row r="14">
          <cell r="B14" t="str">
            <v>DEL MAPA DE RIESGOS - VERSIÓN_________</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J4" t="str">
            <v>Insignificante</v>
          </cell>
          <cell r="K4" t="str">
            <v>Aceptar el riesgo</v>
          </cell>
        </row>
        <row r="5">
          <cell r="B5" t="str">
            <v>Atención a partes interesadas y comunicaciones </v>
          </cell>
          <cell r="C5" t="str">
            <v>Corrupcion</v>
          </cell>
          <cell r="E5" t="str">
            <v>Eventos_naturales</v>
          </cell>
          <cell r="G5" t="str">
            <v>Improbable</v>
          </cell>
          <cell r="J5" t="str">
            <v>Menor</v>
          </cell>
          <cell r="K5" t="str">
            <v>Reducir el riesgo</v>
          </cell>
        </row>
        <row r="6">
          <cell r="B6" t="str">
            <v>Estrategia y gobierno de TI </v>
          </cell>
          <cell r="C6" t="str">
            <v>Seguridad_de_la_informacion</v>
          </cell>
          <cell r="E6" t="str">
            <v>Perdidas_de_los_servicios_esenciales</v>
          </cell>
          <cell r="G6" t="str">
            <v>Posible</v>
          </cell>
          <cell r="J6" t="str">
            <v>Moderado</v>
          </cell>
          <cell r="K6" t="str">
            <v>Evitar el riesgo</v>
          </cell>
        </row>
        <row r="7">
          <cell r="B7" t="str">
            <v>Planificación de la intervención vial </v>
          </cell>
          <cell r="E7" t="str">
            <v>Perturbacion_debida_a_la_radiacion</v>
          </cell>
          <cell r="G7" t="str">
            <v>Probable</v>
          </cell>
          <cell r="J7" t="str">
            <v>Mayor</v>
          </cell>
          <cell r="K7" t="str">
            <v>Compartir el riesgo</v>
          </cell>
        </row>
        <row r="8">
          <cell r="B8" t="str">
            <v>Producción de mezcla y provisión de maquinaria y equipo </v>
          </cell>
          <cell r="E8" t="str">
            <v>Compromiso_de_la_informacion</v>
          </cell>
          <cell r="G8" t="str">
            <v>Casi seguro</v>
          </cell>
          <cell r="J8" t="str">
            <v>Catastrófico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orfeo.umv.gov.co/orfeopg/tx/formEnvio.php?depsel=114&amp;depsel8%5B%5D=114&amp;carpSel=100000&amp;enviara=9&amp;EnviaraV=&amp;codTx=9&amp;PHPSESSID=190930083159o17918236TIFANNYWILCHES&amp;checkValue%5B20191190044433%5D=CHKANULAR&amp;enviara=9" TargetMode="External"/><Relationship Id="rId4"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V34"/>
  <sheetViews>
    <sheetView topLeftCell="E1" zoomScale="112" zoomScaleNormal="112" zoomScaleSheetLayoutView="90" workbookViewId="0">
      <selection activeCell="O4" sqref="O4:P6"/>
    </sheetView>
  </sheetViews>
  <sheetFormatPr baseColWidth="10" defaultColWidth="11.42578125"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302" t="s">
        <v>0</v>
      </c>
      <c r="D2" s="281" t="s">
        <v>1</v>
      </c>
      <c r="E2" s="282"/>
      <c r="F2" s="282"/>
      <c r="G2" s="282"/>
      <c r="H2" s="282"/>
      <c r="I2" s="282"/>
      <c r="J2" s="282"/>
      <c r="K2" s="282"/>
      <c r="L2" s="282"/>
      <c r="M2" s="282"/>
      <c r="N2" s="282"/>
      <c r="O2" s="282"/>
      <c r="P2" s="282"/>
      <c r="Q2" s="282"/>
      <c r="R2" s="282"/>
      <c r="S2" s="282"/>
      <c r="T2" s="282"/>
      <c r="U2" s="282"/>
      <c r="V2" s="283"/>
    </row>
    <row r="3" spans="3:22" ht="15" customHeight="1" x14ac:dyDescent="0.25">
      <c r="C3" s="303"/>
      <c r="D3" s="311" t="s">
        <v>2</v>
      </c>
      <c r="E3" s="312"/>
      <c r="F3" s="312"/>
      <c r="G3" s="312"/>
      <c r="H3" s="312"/>
      <c r="I3" s="312"/>
      <c r="J3" s="312"/>
      <c r="K3" s="313"/>
      <c r="L3" s="305" t="s">
        <v>3</v>
      </c>
      <c r="M3" s="306"/>
      <c r="N3" s="306"/>
      <c r="O3" s="306"/>
      <c r="P3" s="306"/>
      <c r="Q3" s="306"/>
      <c r="R3" s="306"/>
      <c r="S3" s="306"/>
      <c r="T3" s="307"/>
      <c r="U3" s="290" t="s">
        <v>4</v>
      </c>
      <c r="V3" s="291"/>
    </row>
    <row r="4" spans="3:22" ht="30" customHeight="1" x14ac:dyDescent="0.25">
      <c r="C4" s="303"/>
      <c r="D4" s="299" t="s">
        <v>5</v>
      </c>
      <c r="E4" s="296" t="s">
        <v>6</v>
      </c>
      <c r="F4" s="284" t="s">
        <v>7</v>
      </c>
      <c r="G4" s="285"/>
      <c r="H4" s="285"/>
      <c r="I4" s="286"/>
      <c r="J4" s="296" t="s">
        <v>8</v>
      </c>
      <c r="K4" s="296" t="s">
        <v>9</v>
      </c>
      <c r="L4" s="308" t="s">
        <v>10</v>
      </c>
      <c r="M4" s="308" t="s">
        <v>11</v>
      </c>
      <c r="N4" s="308" t="s">
        <v>12</v>
      </c>
      <c r="O4" s="314" t="s">
        <v>13</v>
      </c>
      <c r="P4" s="315"/>
      <c r="Q4" s="308" t="s">
        <v>12</v>
      </c>
      <c r="R4" s="316" t="s">
        <v>14</v>
      </c>
      <c r="S4" s="317"/>
      <c r="T4" s="308" t="s">
        <v>12</v>
      </c>
      <c r="U4" s="292"/>
      <c r="V4" s="293"/>
    </row>
    <row r="5" spans="3:22" ht="15" customHeight="1" x14ac:dyDescent="0.25">
      <c r="C5" s="303"/>
      <c r="D5" s="300"/>
      <c r="E5" s="297"/>
      <c r="F5" s="287"/>
      <c r="G5" s="288"/>
      <c r="H5" s="288"/>
      <c r="I5" s="289"/>
      <c r="J5" s="297"/>
      <c r="K5" s="297"/>
      <c r="L5" s="309"/>
      <c r="M5" s="309"/>
      <c r="N5" s="309"/>
      <c r="O5" s="314" t="s">
        <v>15</v>
      </c>
      <c r="P5" s="315"/>
      <c r="Q5" s="309"/>
      <c r="R5" s="318"/>
      <c r="S5" s="319"/>
      <c r="T5" s="309"/>
      <c r="U5" s="294"/>
      <c r="V5" s="295"/>
    </row>
    <row r="6" spans="3:22" ht="25.5" x14ac:dyDescent="0.25">
      <c r="C6" s="304"/>
      <c r="D6" s="301"/>
      <c r="E6" s="298"/>
      <c r="F6" s="4" t="s">
        <v>16</v>
      </c>
      <c r="G6" s="4" t="s">
        <v>17</v>
      </c>
      <c r="H6" s="4" t="s">
        <v>18</v>
      </c>
      <c r="I6" s="4" t="s">
        <v>19</v>
      </c>
      <c r="J6" s="298"/>
      <c r="K6" s="298"/>
      <c r="L6" s="310"/>
      <c r="M6" s="310"/>
      <c r="N6" s="310"/>
      <c r="O6" s="39" t="s">
        <v>20</v>
      </c>
      <c r="P6" s="39" t="s">
        <v>21</v>
      </c>
      <c r="Q6" s="310"/>
      <c r="R6" s="39" t="s">
        <v>22</v>
      </c>
      <c r="S6" s="39" t="s">
        <v>23</v>
      </c>
      <c r="T6" s="310"/>
      <c r="U6" s="6" t="s">
        <v>20</v>
      </c>
      <c r="V6" s="6" t="s">
        <v>21</v>
      </c>
    </row>
    <row r="7" spans="3:22" s="7" customFormat="1" ht="15" customHeight="1" x14ac:dyDescent="0.25">
      <c r="C7" s="9">
        <v>1</v>
      </c>
      <c r="D7" s="10" t="s">
        <v>24</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25</v>
      </c>
      <c r="V7" s="8"/>
    </row>
    <row r="8" spans="3:22" ht="15" customHeight="1" x14ac:dyDescent="0.25">
      <c r="C8" s="2">
        <v>2</v>
      </c>
      <c r="D8" s="10" t="s">
        <v>26</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25</v>
      </c>
      <c r="V8" s="8"/>
    </row>
    <row r="9" spans="3:22" x14ac:dyDescent="0.25">
      <c r="C9" s="2">
        <v>3</v>
      </c>
      <c r="D9" s="10" t="s">
        <v>27</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28</v>
      </c>
    </row>
    <row r="10" spans="3:22" x14ac:dyDescent="0.25">
      <c r="C10" s="2">
        <v>4</v>
      </c>
      <c r="D10" s="10" t="s">
        <v>29</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25</v>
      </c>
      <c r="V10" s="8"/>
    </row>
    <row r="11" spans="3:22" x14ac:dyDescent="0.25">
      <c r="C11" s="2">
        <v>5</v>
      </c>
      <c r="D11" s="10" t="s">
        <v>30</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28</v>
      </c>
    </row>
    <row r="12" spans="3:22" x14ac:dyDescent="0.25">
      <c r="C12" s="2">
        <v>6</v>
      </c>
      <c r="D12" s="20" t="s">
        <v>31</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28</v>
      </c>
    </row>
    <row r="13" spans="3:22" x14ac:dyDescent="0.25">
      <c r="C13" s="2">
        <v>7</v>
      </c>
      <c r="D13" s="10" t="s">
        <v>32</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25</v>
      </c>
      <c r="V13" s="8"/>
    </row>
    <row r="14" spans="3:22" x14ac:dyDescent="0.25">
      <c r="C14" s="2">
        <v>8</v>
      </c>
      <c r="D14" s="10" t="s">
        <v>33</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25</v>
      </c>
      <c r="V14" s="8"/>
    </row>
    <row r="15" spans="3:22" x14ac:dyDescent="0.25">
      <c r="C15" s="2">
        <v>9</v>
      </c>
      <c r="D15" s="10" t="s">
        <v>34</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25</v>
      </c>
      <c r="V15" s="8"/>
    </row>
    <row r="16" spans="3:22" x14ac:dyDescent="0.25">
      <c r="C16" s="2">
        <v>10</v>
      </c>
      <c r="D16" s="10" t="s">
        <v>35</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28</v>
      </c>
    </row>
    <row r="17" spans="3:22" s="7" customFormat="1" x14ac:dyDescent="0.25">
      <c r="C17" s="9">
        <v>11</v>
      </c>
      <c r="D17" s="10" t="s">
        <v>36</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28</v>
      </c>
    </row>
    <row r="18" spans="3:22" x14ac:dyDescent="0.25">
      <c r="C18" s="2">
        <v>12</v>
      </c>
      <c r="D18" s="10" t="s">
        <v>37</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25</v>
      </c>
      <c r="V18" s="8"/>
    </row>
    <row r="19" spans="3:22" x14ac:dyDescent="0.25">
      <c r="C19" s="2">
        <v>13</v>
      </c>
      <c r="D19" s="10" t="s">
        <v>38</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28</v>
      </c>
    </row>
    <row r="20" spans="3:22" x14ac:dyDescent="0.25">
      <c r="C20" s="2">
        <v>14</v>
      </c>
      <c r="D20" s="21" t="s">
        <v>39</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28</v>
      </c>
    </row>
    <row r="21" spans="3:22" x14ac:dyDescent="0.25">
      <c r="C21" s="2">
        <v>15</v>
      </c>
      <c r="D21" s="10" t="s">
        <v>40</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25</v>
      </c>
      <c r="V21" s="8"/>
    </row>
    <row r="22" spans="3:22" ht="15.75" thickBot="1" x14ac:dyDescent="0.3">
      <c r="C22" s="3">
        <v>16</v>
      </c>
      <c r="D22" s="22" t="s">
        <v>41</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25</v>
      </c>
      <c r="V22" s="23"/>
    </row>
    <row r="23" spans="3:22" s="34" customFormat="1" ht="25.5" customHeight="1" x14ac:dyDescent="0.25">
      <c r="C23" s="28"/>
      <c r="D23" s="29" t="s">
        <v>42</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280"/>
      <c r="E24" s="280"/>
      <c r="F24" s="280"/>
      <c r="G24" s="280"/>
      <c r="H24" s="280"/>
      <c r="I24" s="280"/>
      <c r="J24" s="280"/>
      <c r="K24" s="280"/>
      <c r="L24" s="280"/>
      <c r="M24" s="280"/>
      <c r="N24" s="280"/>
      <c r="O24" s="280"/>
      <c r="P24" s="280"/>
      <c r="Q24" s="280"/>
      <c r="R24" s="280"/>
      <c r="S24" s="280"/>
      <c r="T24" s="280"/>
      <c r="U24" s="280"/>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xr:uid="{00000000-0009-0000-0000-000000000000}"/>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K64"/>
  <sheetViews>
    <sheetView showGridLines="0" topLeftCell="D11" zoomScale="82" zoomScaleNormal="82" zoomScaleSheetLayoutView="40" zoomScalePageLayoutView="50" workbookViewId="0">
      <selection activeCell="D11" sqref="D11:D12"/>
    </sheetView>
  </sheetViews>
  <sheetFormatPr baseColWidth="10" defaultColWidth="11.42578125" defaultRowHeight="11.25" x14ac:dyDescent="0.25"/>
  <cols>
    <col min="1" max="1" width="4.28515625" style="118" customWidth="1"/>
    <col min="2" max="2" width="20.7109375" style="118" customWidth="1"/>
    <col min="3" max="3" width="7.7109375" style="118" customWidth="1"/>
    <col min="4" max="4" width="32.42578125" style="118" customWidth="1"/>
    <col min="5" max="5" width="33.42578125" style="118" customWidth="1"/>
    <col min="6" max="10" width="20.5703125" style="118" hidden="1" customWidth="1"/>
    <col min="11" max="11" width="31.85546875" style="118" customWidth="1"/>
    <col min="12" max="13" width="26.7109375" style="118" hidden="1" customWidth="1"/>
    <col min="14" max="14" width="24" style="118" hidden="1" customWidth="1" collapsed="1"/>
    <col min="15" max="16" width="22.5703125" style="118" hidden="1" customWidth="1"/>
    <col min="17" max="17" width="22.5703125" style="118" customWidth="1"/>
    <col min="18" max="18" width="48.5703125" style="153" customWidth="1" collapsed="1"/>
    <col min="19" max="19" width="52.85546875" style="153" customWidth="1"/>
    <col min="20" max="20" width="34.42578125" style="118" customWidth="1"/>
    <col min="21" max="21" width="23.28515625" style="118" customWidth="1"/>
    <col min="22" max="22" width="34.5703125" style="118" customWidth="1"/>
    <col min="23" max="23" width="23.28515625" style="118" customWidth="1"/>
    <col min="24" max="24" width="39.7109375" style="118" customWidth="1"/>
    <col min="25" max="25" width="23.28515625" style="118" customWidth="1"/>
    <col min="26" max="26" width="39.7109375" style="118" customWidth="1"/>
    <col min="27" max="27" width="23.28515625" style="118" customWidth="1"/>
    <col min="28" max="28" width="36.28515625" style="118" customWidth="1"/>
    <col min="29" max="29" width="23.28515625" style="118" customWidth="1"/>
    <col min="30" max="30" width="39.7109375" style="118" customWidth="1"/>
    <col min="31" max="31" width="20" style="118" customWidth="1"/>
    <col min="32" max="32" width="34.5703125" style="118" customWidth="1"/>
    <col min="33" max="33" width="22.28515625" style="118" customWidth="1"/>
    <col min="34" max="34" width="14.5703125" style="118" customWidth="1"/>
    <col min="35" max="35" width="20" style="118" customWidth="1"/>
    <col min="36" max="36" width="23" style="118" customWidth="1"/>
    <col min="37" max="37" width="22.42578125" style="118" customWidth="1"/>
    <col min="38" max="38" width="17.28515625" style="118" hidden="1" customWidth="1"/>
    <col min="39" max="40" width="17.28515625" style="118" customWidth="1"/>
    <col min="41" max="41" width="27" style="118" customWidth="1"/>
    <col min="42" max="42" width="12.28515625" style="118" customWidth="1"/>
    <col min="43" max="43" width="14.5703125" style="118" customWidth="1"/>
    <col min="44" max="45" width="23.28515625" style="118" customWidth="1"/>
    <col min="46" max="46" width="17.28515625" style="118" customWidth="1"/>
    <col min="47" max="48" width="20" style="118" customWidth="1"/>
    <col min="49" max="49" width="25.5703125" style="118" customWidth="1"/>
    <col min="50" max="50" width="23" style="118" customWidth="1"/>
    <col min="51" max="51" width="19.7109375" style="118" hidden="1" customWidth="1"/>
    <col min="52" max="53" width="19.7109375" style="118" customWidth="1"/>
    <col min="54" max="54" width="27.28515625" style="118" customWidth="1"/>
    <col min="55" max="55" width="23.5703125" style="118" customWidth="1"/>
    <col min="56" max="56" width="20.42578125" style="118" customWidth="1"/>
    <col min="57" max="59" width="27.28515625" style="118" customWidth="1"/>
    <col min="60" max="60" width="22.7109375" style="118" customWidth="1"/>
    <col min="61" max="61" width="21.5703125" style="118" customWidth="1"/>
    <col min="62" max="62" width="21.85546875" style="118" customWidth="1"/>
    <col min="63" max="63" width="29.5703125" style="118" customWidth="1"/>
    <col min="64" max="16384" width="11.42578125" style="118"/>
  </cols>
  <sheetData>
    <row r="1" spans="2:63" x14ac:dyDescent="0.25">
      <c r="R1" s="118"/>
      <c r="S1" s="118"/>
    </row>
    <row r="2" spans="2:63" ht="41.25" hidden="1" customHeight="1" x14ac:dyDescent="0.25">
      <c r="B2" s="426" t="s">
        <v>150</v>
      </c>
      <c r="C2" s="427"/>
      <c r="D2" s="427"/>
      <c r="E2" s="427"/>
      <c r="F2" s="427"/>
      <c r="G2" s="427"/>
      <c r="H2" s="427"/>
      <c r="I2" s="427"/>
      <c r="J2" s="427"/>
      <c r="K2" s="427"/>
      <c r="L2" s="427"/>
      <c r="M2" s="427"/>
      <c r="N2" s="427"/>
      <c r="O2" s="427"/>
      <c r="P2" s="427"/>
      <c r="Q2" s="427"/>
      <c r="R2" s="427"/>
      <c r="S2" s="428"/>
      <c r="T2" s="429" t="str">
        <f>B2</f>
        <v>OBJETIVO DEL PROCESO</v>
      </c>
      <c r="U2" s="430"/>
      <c r="V2" s="430"/>
      <c r="W2" s="430"/>
      <c r="X2" s="430"/>
      <c r="Y2" s="430"/>
      <c r="Z2" s="430"/>
      <c r="AA2" s="430"/>
      <c r="AB2" s="430"/>
      <c r="AC2" s="430"/>
      <c r="AD2" s="430"/>
      <c r="AE2" s="430"/>
      <c r="AF2" s="430"/>
      <c r="AG2" s="430"/>
      <c r="AH2" s="430"/>
      <c r="AI2" s="430"/>
      <c r="AJ2" s="430"/>
      <c r="AK2" s="430"/>
      <c r="AL2" s="430"/>
      <c r="AM2" s="430"/>
      <c r="AN2" s="430"/>
      <c r="AO2" s="430"/>
      <c r="AP2" s="430"/>
      <c r="AQ2" s="431"/>
      <c r="AR2" s="429" t="str">
        <f>B2</f>
        <v>OBJETIVO DEL PROCESO</v>
      </c>
      <c r="AS2" s="430"/>
      <c r="AT2" s="430"/>
      <c r="AU2" s="430"/>
      <c r="AV2" s="430"/>
      <c r="AW2" s="430"/>
      <c r="AX2" s="430"/>
      <c r="AY2" s="430"/>
      <c r="AZ2" s="430"/>
      <c r="BA2" s="430"/>
      <c r="BB2" s="430"/>
      <c r="BC2" s="430"/>
      <c r="BD2" s="430"/>
      <c r="BE2" s="430"/>
      <c r="BF2" s="430"/>
      <c r="BG2" s="430"/>
      <c r="BH2" s="430"/>
      <c r="BI2" s="430"/>
      <c r="BJ2" s="430"/>
      <c r="BK2" s="431"/>
    </row>
    <row r="3" spans="2:63" s="119" customFormat="1" ht="18.75" hidden="1" customHeight="1" x14ac:dyDescent="0.25">
      <c r="B3" s="432" t="s">
        <v>151</v>
      </c>
      <c r="C3" s="433"/>
      <c r="D3" s="433"/>
      <c r="E3" s="433"/>
      <c r="F3" s="433"/>
      <c r="G3" s="433"/>
      <c r="H3" s="433"/>
      <c r="I3" s="433"/>
      <c r="J3" s="433"/>
      <c r="K3" s="433"/>
      <c r="L3" s="433"/>
      <c r="M3" s="433"/>
      <c r="N3" s="433"/>
      <c r="O3" s="433"/>
      <c r="P3" s="433"/>
      <c r="Q3" s="433"/>
      <c r="R3" s="433"/>
      <c r="S3" s="434"/>
      <c r="T3" s="432" t="str">
        <f>B3</f>
        <v>Ofrecer servicios de Tecnología de la  Información de calidad y oportunos, proporcionando soporte tecnológico y  soluciones efectivas a los requerimientos de los  procesos de la UAERMV.</v>
      </c>
      <c r="U3" s="433"/>
      <c r="V3" s="433"/>
      <c r="W3" s="433"/>
      <c r="X3" s="433"/>
      <c r="Y3" s="433"/>
      <c r="Z3" s="433"/>
      <c r="AA3" s="433"/>
      <c r="AB3" s="433"/>
      <c r="AC3" s="433"/>
      <c r="AD3" s="433"/>
      <c r="AE3" s="433"/>
      <c r="AF3" s="433"/>
      <c r="AG3" s="433"/>
      <c r="AH3" s="433"/>
      <c r="AI3" s="433"/>
      <c r="AJ3" s="433"/>
      <c r="AK3" s="433"/>
      <c r="AL3" s="433"/>
      <c r="AM3" s="433"/>
      <c r="AN3" s="433"/>
      <c r="AO3" s="433"/>
      <c r="AP3" s="433"/>
      <c r="AQ3" s="434"/>
      <c r="AR3" s="432" t="str">
        <f>B3</f>
        <v>Ofrecer servicios de Tecnología de la  Información de calidad y oportunos, proporcionando soporte tecnológico y  soluciones efectivas a los requerimientos de los  procesos de la UAERMV.</v>
      </c>
      <c r="AS3" s="433"/>
      <c r="AT3" s="433"/>
      <c r="AU3" s="433"/>
      <c r="AV3" s="433"/>
      <c r="AW3" s="433"/>
      <c r="AX3" s="433"/>
      <c r="AY3" s="433"/>
      <c r="AZ3" s="433"/>
      <c r="BA3" s="433"/>
      <c r="BB3" s="433"/>
      <c r="BC3" s="433"/>
      <c r="BD3" s="433"/>
      <c r="BE3" s="433"/>
      <c r="BF3" s="433"/>
      <c r="BG3" s="433"/>
      <c r="BH3" s="433"/>
      <c r="BI3" s="433"/>
      <c r="BJ3" s="433"/>
      <c r="BK3" s="434"/>
    </row>
    <row r="4" spans="2:63" s="119" customFormat="1" ht="18.75" hidden="1" customHeight="1" thickBot="1" x14ac:dyDescent="0.3">
      <c r="B4" s="435"/>
      <c r="C4" s="436"/>
      <c r="D4" s="436"/>
      <c r="E4" s="436"/>
      <c r="F4" s="436"/>
      <c r="G4" s="436"/>
      <c r="H4" s="436"/>
      <c r="I4" s="436"/>
      <c r="J4" s="436"/>
      <c r="K4" s="436"/>
      <c r="L4" s="436"/>
      <c r="M4" s="436"/>
      <c r="N4" s="436"/>
      <c r="O4" s="436"/>
      <c r="P4" s="436"/>
      <c r="Q4" s="436"/>
      <c r="R4" s="436"/>
      <c r="S4" s="437"/>
      <c r="T4" s="435"/>
      <c r="U4" s="436"/>
      <c r="V4" s="436"/>
      <c r="W4" s="436"/>
      <c r="X4" s="436"/>
      <c r="Y4" s="436"/>
      <c r="Z4" s="436"/>
      <c r="AA4" s="436"/>
      <c r="AB4" s="436"/>
      <c r="AC4" s="436"/>
      <c r="AD4" s="436"/>
      <c r="AE4" s="436"/>
      <c r="AF4" s="436"/>
      <c r="AG4" s="436"/>
      <c r="AH4" s="436"/>
      <c r="AI4" s="436"/>
      <c r="AJ4" s="436"/>
      <c r="AK4" s="436"/>
      <c r="AL4" s="436"/>
      <c r="AM4" s="436"/>
      <c r="AN4" s="436"/>
      <c r="AO4" s="436"/>
      <c r="AP4" s="436"/>
      <c r="AQ4" s="437"/>
      <c r="AR4" s="435"/>
      <c r="AS4" s="436"/>
      <c r="AT4" s="436"/>
      <c r="AU4" s="436"/>
      <c r="AV4" s="436"/>
      <c r="AW4" s="436"/>
      <c r="AX4" s="436"/>
      <c r="AY4" s="436"/>
      <c r="AZ4" s="436"/>
      <c r="BA4" s="436"/>
      <c r="BB4" s="436"/>
      <c r="BC4" s="436"/>
      <c r="BD4" s="436"/>
      <c r="BE4" s="436"/>
      <c r="BF4" s="436"/>
      <c r="BG4" s="436"/>
      <c r="BH4" s="436"/>
      <c r="BI4" s="436"/>
      <c r="BJ4" s="436"/>
      <c r="BK4" s="437"/>
    </row>
    <row r="5" spans="2:63" hidden="1" x14ac:dyDescent="0.25">
      <c r="R5" s="118"/>
      <c r="S5" s="118"/>
    </row>
    <row r="6" spans="2:63" hidden="1" x14ac:dyDescent="0.25">
      <c r="R6" s="118"/>
      <c r="S6" s="118"/>
    </row>
    <row r="7" spans="2:63" s="120" customFormat="1" x14ac:dyDescent="0.25">
      <c r="M7" s="121"/>
      <c r="P7" s="122"/>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BK7" s="123"/>
    </row>
    <row r="8" spans="2:63" s="120" customFormat="1" ht="25.5" customHeight="1" x14ac:dyDescent="0.25">
      <c r="B8" s="438" t="s">
        <v>152</v>
      </c>
      <c r="C8" s="438" t="s">
        <v>153</v>
      </c>
      <c r="D8" s="438" t="s">
        <v>154</v>
      </c>
      <c r="E8" s="438" t="s">
        <v>155</v>
      </c>
      <c r="F8" s="438" t="s">
        <v>156</v>
      </c>
      <c r="G8" s="438" t="s">
        <v>157</v>
      </c>
      <c r="H8" s="438" t="s">
        <v>158</v>
      </c>
      <c r="I8" s="438" t="s">
        <v>159</v>
      </c>
      <c r="J8" s="438" t="s">
        <v>160</v>
      </c>
      <c r="K8" s="438" t="s">
        <v>161</v>
      </c>
      <c r="L8" s="438" t="s">
        <v>162</v>
      </c>
      <c r="M8" s="441"/>
      <c r="N8" s="438" t="s">
        <v>163</v>
      </c>
      <c r="O8" s="438"/>
      <c r="P8" s="441"/>
      <c r="Q8" s="197" t="s">
        <v>164</v>
      </c>
      <c r="R8" s="438" t="s">
        <v>165</v>
      </c>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62" t="s">
        <v>166</v>
      </c>
      <c r="AX8" s="463"/>
      <c r="AY8" s="463"/>
      <c r="AZ8" s="464"/>
      <c r="BA8" s="439" t="s">
        <v>167</v>
      </c>
      <c r="BB8" s="438" t="s">
        <v>168</v>
      </c>
      <c r="BC8" s="438"/>
      <c r="BD8" s="438"/>
      <c r="BE8" s="438"/>
      <c r="BF8" s="438"/>
      <c r="BG8" s="438" t="s">
        <v>169</v>
      </c>
      <c r="BH8" s="438"/>
      <c r="BI8" s="438"/>
      <c r="BJ8" s="438"/>
      <c r="BK8" s="438"/>
    </row>
    <row r="9" spans="2:63" s="120" customFormat="1" ht="33.75" customHeight="1" x14ac:dyDescent="0.25">
      <c r="B9" s="438"/>
      <c r="C9" s="438"/>
      <c r="D9" s="438"/>
      <c r="E9" s="438"/>
      <c r="F9" s="438"/>
      <c r="G9" s="438"/>
      <c r="H9" s="438"/>
      <c r="I9" s="438"/>
      <c r="J9" s="438"/>
      <c r="K9" s="438"/>
      <c r="L9" s="438"/>
      <c r="M9" s="441"/>
      <c r="N9" s="438" t="s">
        <v>170</v>
      </c>
      <c r="O9" s="438" t="s">
        <v>171</v>
      </c>
      <c r="P9" s="441"/>
      <c r="Q9" s="439" t="s">
        <v>172</v>
      </c>
      <c r="R9" s="438" t="s">
        <v>173</v>
      </c>
      <c r="S9" s="438"/>
      <c r="T9" s="438" t="s">
        <v>174</v>
      </c>
      <c r="U9" s="124"/>
      <c r="V9" s="438" t="s">
        <v>175</v>
      </c>
      <c r="W9" s="124"/>
      <c r="X9" s="438" t="s">
        <v>176</v>
      </c>
      <c r="Y9" s="124"/>
      <c r="Z9" s="438" t="s">
        <v>177</v>
      </c>
      <c r="AA9" s="124"/>
      <c r="AB9" s="438" t="s">
        <v>178</v>
      </c>
      <c r="AC9" s="124"/>
      <c r="AD9" s="438" t="s">
        <v>179</v>
      </c>
      <c r="AE9" s="124"/>
      <c r="AF9" s="438" t="s">
        <v>180</v>
      </c>
      <c r="AG9" s="124"/>
      <c r="AH9" s="438" t="s">
        <v>181</v>
      </c>
      <c r="AI9" s="438" t="s">
        <v>182</v>
      </c>
      <c r="AJ9" s="438" t="s">
        <v>183</v>
      </c>
      <c r="AK9" s="438"/>
      <c r="AL9" s="198"/>
      <c r="AM9" s="438" t="s">
        <v>184</v>
      </c>
      <c r="AN9" s="438"/>
      <c r="AO9" s="438" t="s">
        <v>185</v>
      </c>
      <c r="AP9" s="438" t="s">
        <v>186</v>
      </c>
      <c r="AQ9" s="438"/>
      <c r="AR9" s="438" t="s">
        <v>187</v>
      </c>
      <c r="AS9" s="438" t="s">
        <v>188</v>
      </c>
      <c r="AT9" s="124"/>
      <c r="AU9" s="438" t="s">
        <v>189</v>
      </c>
      <c r="AV9" s="438"/>
      <c r="AW9" s="438" t="s">
        <v>170</v>
      </c>
      <c r="AX9" s="438" t="s">
        <v>171</v>
      </c>
      <c r="AY9" s="441"/>
      <c r="AZ9" s="438" t="s">
        <v>172</v>
      </c>
      <c r="BA9" s="465"/>
      <c r="BB9" s="438" t="s">
        <v>190</v>
      </c>
      <c r="BC9" s="438" t="s">
        <v>191</v>
      </c>
      <c r="BD9" s="438" t="s">
        <v>192</v>
      </c>
      <c r="BE9" s="438" t="s">
        <v>193</v>
      </c>
      <c r="BF9" s="438" t="s">
        <v>194</v>
      </c>
      <c r="BG9" s="438" t="s">
        <v>195</v>
      </c>
      <c r="BH9" s="438" t="s">
        <v>191</v>
      </c>
      <c r="BI9" s="438" t="s">
        <v>192</v>
      </c>
      <c r="BJ9" s="438" t="s">
        <v>193</v>
      </c>
      <c r="BK9" s="438" t="s">
        <v>194</v>
      </c>
    </row>
    <row r="10" spans="2:63" s="120" customFormat="1" ht="48" customHeight="1" x14ac:dyDescent="0.25">
      <c r="B10" s="438"/>
      <c r="C10" s="438"/>
      <c r="D10" s="438"/>
      <c r="E10" s="438"/>
      <c r="F10" s="438"/>
      <c r="G10" s="438"/>
      <c r="H10" s="438"/>
      <c r="I10" s="438"/>
      <c r="J10" s="438"/>
      <c r="K10" s="438"/>
      <c r="L10" s="438"/>
      <c r="M10" s="441"/>
      <c r="N10" s="438"/>
      <c r="O10" s="438"/>
      <c r="P10" s="441"/>
      <c r="Q10" s="440"/>
      <c r="R10" s="438"/>
      <c r="S10" s="438"/>
      <c r="T10" s="438"/>
      <c r="U10" s="198"/>
      <c r="V10" s="438"/>
      <c r="W10" s="198"/>
      <c r="X10" s="438"/>
      <c r="Y10" s="198"/>
      <c r="Z10" s="438"/>
      <c r="AA10" s="198"/>
      <c r="AB10" s="438"/>
      <c r="AC10" s="198"/>
      <c r="AD10" s="438"/>
      <c r="AE10" s="198"/>
      <c r="AF10" s="438"/>
      <c r="AG10" s="198"/>
      <c r="AH10" s="438"/>
      <c r="AI10" s="438"/>
      <c r="AJ10" s="438"/>
      <c r="AK10" s="438"/>
      <c r="AL10" s="124"/>
      <c r="AM10" s="438"/>
      <c r="AN10" s="438"/>
      <c r="AO10" s="438"/>
      <c r="AP10" s="438"/>
      <c r="AQ10" s="438"/>
      <c r="AR10" s="438"/>
      <c r="AS10" s="438"/>
      <c r="AT10" s="124"/>
      <c r="AU10" s="125" t="s">
        <v>196</v>
      </c>
      <c r="AV10" s="125" t="s">
        <v>197</v>
      </c>
      <c r="AW10" s="438"/>
      <c r="AX10" s="438"/>
      <c r="AY10" s="441"/>
      <c r="AZ10" s="438"/>
      <c r="BA10" s="440"/>
      <c r="BB10" s="438"/>
      <c r="BC10" s="438"/>
      <c r="BD10" s="438"/>
      <c r="BE10" s="438"/>
      <c r="BF10" s="438"/>
      <c r="BG10" s="438"/>
      <c r="BH10" s="438"/>
      <c r="BI10" s="438"/>
      <c r="BJ10" s="438"/>
      <c r="BK10" s="438"/>
    </row>
    <row r="11" spans="2:63" s="129" customFormat="1" ht="111.75" customHeight="1" x14ac:dyDescent="0.25">
      <c r="B11" s="442" t="s">
        <v>57</v>
      </c>
      <c r="C11" s="443">
        <v>1</v>
      </c>
      <c r="D11" s="444" t="s">
        <v>67</v>
      </c>
      <c r="E11" s="445" t="s">
        <v>68</v>
      </c>
      <c r="F11" s="443" t="s">
        <v>198</v>
      </c>
      <c r="G11" s="443" t="s">
        <v>199</v>
      </c>
      <c r="H11" s="447" t="s">
        <v>200</v>
      </c>
      <c r="I11" s="460" t="s">
        <v>201</v>
      </c>
      <c r="J11" s="461" t="s">
        <v>202</v>
      </c>
      <c r="K11" s="184" t="s">
        <v>69</v>
      </c>
      <c r="L11" s="445" t="s">
        <v>203</v>
      </c>
      <c r="M11" s="454" t="str">
        <f>IF(F11="gestion","impacto",IF(F11="corrupcion","impactocorrupcion",IF(F11="seguridad_de_la_informacion","impacto","")))</f>
        <v>impacto</v>
      </c>
      <c r="N11" s="443" t="s">
        <v>204</v>
      </c>
      <c r="O11" s="443" t="s">
        <v>205</v>
      </c>
      <c r="P11" s="454" t="str">
        <f>N11&amp;O11</f>
        <v>ProbableMayor</v>
      </c>
      <c r="Q11" s="455" t="str">
        <f>IFERROR(VLOOKUP(P11,[1]FORMULAS!$B$37:$C$61,2,FALSE),"")</f>
        <v>Riesgo extremo</v>
      </c>
      <c r="R11" s="456" t="s">
        <v>139</v>
      </c>
      <c r="S11" s="457"/>
      <c r="T11" s="448" t="s">
        <v>103</v>
      </c>
      <c r="U11" s="187">
        <f t="shared" ref="U11:U21" si="0">IF(T11="Asignado",15,0)</f>
        <v>15</v>
      </c>
      <c r="V11" s="448" t="s">
        <v>104</v>
      </c>
      <c r="W11" s="187">
        <f>IF(V11="Adecuado",15,0)</f>
        <v>15</v>
      </c>
      <c r="X11" s="448" t="s">
        <v>105</v>
      </c>
      <c r="Y11" s="187">
        <f>IF(X11="Oportuna",15,0)</f>
        <v>15</v>
      </c>
      <c r="Z11" s="448" t="s">
        <v>106</v>
      </c>
      <c r="AA11" s="187">
        <f>IF(Z11="Prevenir",15,IF(Z22="Detectar",10,0))</f>
        <v>15</v>
      </c>
      <c r="AB11" s="448" t="s">
        <v>109</v>
      </c>
      <c r="AC11" s="187">
        <f>IF(AB11="Confiable",15,0)</f>
        <v>15</v>
      </c>
      <c r="AD11" s="448" t="s">
        <v>107</v>
      </c>
      <c r="AE11" s="187">
        <f>IF(AD11="Se investigan y resuelven oportunamente",15,0)</f>
        <v>15</v>
      </c>
      <c r="AF11" s="448" t="s">
        <v>108</v>
      </c>
      <c r="AG11" s="187">
        <f>IF(AF11="Completa",10,IF(AF11="incompleta",5,0))</f>
        <v>10</v>
      </c>
      <c r="AH11" s="189">
        <f>U11+W11+Y11+AA11+AC11+AE11+AG11</f>
        <v>100</v>
      </c>
      <c r="AI11" s="450" t="str">
        <f>IF(AH11&gt;=96,"Fuerte",IF(AH11&gt;=86,"Moderado",IF(AH11&gt;=1,"Débil","")))</f>
        <v>Fuerte</v>
      </c>
      <c r="AJ11" s="452" t="s">
        <v>206</v>
      </c>
      <c r="AK11" s="450" t="str">
        <f>IF(AJ11="Siempre se ejecuta","Fuerte",IF(AJ11="Algunas veces","Moderado",IF(AJ11="no se ejecuta","Débil","")))</f>
        <v>Fuerte</v>
      </c>
      <c r="AL11" s="189" t="str">
        <f>AI11&amp;AK11</f>
        <v>FuerteFuerte</v>
      </c>
      <c r="AM11" s="450" t="str">
        <f>IFERROR(VLOOKUP(AL11,[1]FORMULAS!$B$69:$D$77,3,FALSE),"")</f>
        <v>Fuerte</v>
      </c>
      <c r="AN11" s="450">
        <f>IF(AM11="fuerte",100,IF(AM11="Moderado",50,IF(AM11="débil",0,"")))</f>
        <v>100</v>
      </c>
      <c r="AO11" s="450" t="str">
        <f>IFERROR(VLOOKUP(AL11,[1]FORMULAS!$B$69:$D$77,2,FALSE),"")</f>
        <v>No</v>
      </c>
      <c r="AP11" s="470">
        <f>IFERROR(AVERAGE(AN11:AN12),0)</f>
        <v>100</v>
      </c>
      <c r="AQ11" s="470" t="str">
        <f>IF(AP11&gt;=100,"Fuerte",IF(AP11&gt;=50,"Moderado",IF(AP11&gt;=1,"Débil","")))</f>
        <v>Fuerte</v>
      </c>
      <c r="AR11" s="469" t="s">
        <v>207</v>
      </c>
      <c r="AS11" s="469" t="s">
        <v>208</v>
      </c>
      <c r="AT11" s="470" t="str">
        <f>+AQ11&amp;AR11&amp;AS11</f>
        <v>FuerteDirectamenteIndirectamente</v>
      </c>
      <c r="AU11" s="470">
        <f>IFERROR(VLOOKUP(AT11,[1]FORMULAS!$B$94:$D$101,2,FALSE),0)</f>
        <v>2</v>
      </c>
      <c r="AV11" s="470">
        <f>IFERROR(VLOOKUP(AT11,[1]FORMULAS!$B$94:$D$101,3,FALSE),0)</f>
        <v>1</v>
      </c>
      <c r="AW11" s="443" t="s">
        <v>209</v>
      </c>
      <c r="AX11" s="442" t="s">
        <v>118</v>
      </c>
      <c r="AY11" s="454" t="str">
        <f>AW11&amp;AX11</f>
        <v>ImprobableModerado</v>
      </c>
      <c r="AZ11" s="466" t="str">
        <f>IFERROR(VLOOKUP(AY11,[1]FORMULAS!$B$37:$C$61,2,FALSE),"")</f>
        <v>Riesgo moderado</v>
      </c>
      <c r="BA11" s="467" t="s">
        <v>210</v>
      </c>
      <c r="BB11" s="126" t="s">
        <v>211</v>
      </c>
      <c r="BC11" s="184" t="s">
        <v>212</v>
      </c>
      <c r="BD11" s="127" t="s">
        <v>213</v>
      </c>
      <c r="BE11" s="128" t="s">
        <v>214</v>
      </c>
      <c r="BF11" s="128" t="s">
        <v>215</v>
      </c>
      <c r="BG11" s="127" t="s">
        <v>216</v>
      </c>
      <c r="BH11" s="127" t="s">
        <v>212</v>
      </c>
      <c r="BI11" s="127" t="s">
        <v>213</v>
      </c>
      <c r="BJ11" s="128" t="s">
        <v>217</v>
      </c>
      <c r="BK11" s="128" t="s">
        <v>215</v>
      </c>
    </row>
    <row r="12" spans="2:63" s="129" customFormat="1" ht="111.75" customHeight="1" x14ac:dyDescent="0.25">
      <c r="B12" s="442"/>
      <c r="C12" s="443"/>
      <c r="D12" s="444"/>
      <c r="E12" s="446"/>
      <c r="F12" s="443"/>
      <c r="G12" s="443"/>
      <c r="H12" s="447"/>
      <c r="I12" s="460"/>
      <c r="J12" s="461"/>
      <c r="K12" s="184" t="s">
        <v>70</v>
      </c>
      <c r="L12" s="446"/>
      <c r="M12" s="454"/>
      <c r="N12" s="443"/>
      <c r="O12" s="443"/>
      <c r="P12" s="454"/>
      <c r="Q12" s="455"/>
      <c r="R12" s="458"/>
      <c r="S12" s="459"/>
      <c r="T12" s="449"/>
      <c r="U12" s="173">
        <f t="shared" si="0"/>
        <v>0</v>
      </c>
      <c r="V12" s="449"/>
      <c r="W12" s="173">
        <f t="shared" ref="W12:W64" si="1">IF(V12="Adecuado",15,0)</f>
        <v>0</v>
      </c>
      <c r="X12" s="449"/>
      <c r="Y12" s="173">
        <f t="shared" ref="Y12:Y64" si="2">IF(X12="Oportuna",15,0)</f>
        <v>0</v>
      </c>
      <c r="Z12" s="449"/>
      <c r="AA12" s="173">
        <f>IF(Z12="Prevenir",15,IF(Z23="Detectar",10,0))</f>
        <v>0</v>
      </c>
      <c r="AB12" s="449"/>
      <c r="AC12" s="173">
        <f t="shared" ref="AC12:AC64" si="3">IF(AB12="Confiable",15,0)</f>
        <v>0</v>
      </c>
      <c r="AD12" s="449"/>
      <c r="AE12" s="173">
        <f t="shared" ref="AE12:AE64" si="4">IF(AD12="Se investigan y resuelven oportunamente",15,0)</f>
        <v>0</v>
      </c>
      <c r="AF12" s="449"/>
      <c r="AG12" s="187">
        <f t="shared" ref="AG12:AG21" si="5">IF(AF12="Completa",10,IF(AF12="incompleta",5,0))</f>
        <v>0</v>
      </c>
      <c r="AH12" s="189">
        <f>U12+W12+Y12+AA12+AC12+AE12+AG12</f>
        <v>0</v>
      </c>
      <c r="AI12" s="451"/>
      <c r="AJ12" s="453"/>
      <c r="AK12" s="451"/>
      <c r="AL12" s="189" t="str">
        <f>AI12&amp;AK12</f>
        <v/>
      </c>
      <c r="AM12" s="451"/>
      <c r="AN12" s="451"/>
      <c r="AO12" s="451"/>
      <c r="AP12" s="470"/>
      <c r="AQ12" s="470"/>
      <c r="AR12" s="469"/>
      <c r="AS12" s="469"/>
      <c r="AT12" s="470"/>
      <c r="AU12" s="470"/>
      <c r="AV12" s="470"/>
      <c r="AW12" s="443"/>
      <c r="AX12" s="442"/>
      <c r="AY12" s="454"/>
      <c r="AZ12" s="466"/>
      <c r="BA12" s="467"/>
      <c r="BB12" s="126" t="s">
        <v>218</v>
      </c>
      <c r="BC12" s="184" t="s">
        <v>219</v>
      </c>
      <c r="BD12" s="127" t="s">
        <v>213</v>
      </c>
      <c r="BE12" s="128" t="s">
        <v>220</v>
      </c>
      <c r="BF12" s="128" t="s">
        <v>221</v>
      </c>
      <c r="BG12" s="130" t="s">
        <v>222</v>
      </c>
      <c r="BH12" s="130" t="s">
        <v>223</v>
      </c>
      <c r="BI12" s="127" t="s">
        <v>213</v>
      </c>
      <c r="BJ12" s="128" t="s">
        <v>217</v>
      </c>
      <c r="BK12" s="128" t="s">
        <v>221</v>
      </c>
    </row>
    <row r="13" spans="2:63" s="129" customFormat="1" ht="91.5" customHeight="1" x14ac:dyDescent="0.25">
      <c r="B13" s="443" t="s">
        <v>57</v>
      </c>
      <c r="C13" s="442">
        <v>2</v>
      </c>
      <c r="D13" s="445" t="s">
        <v>71</v>
      </c>
      <c r="E13" s="444" t="s">
        <v>73</v>
      </c>
      <c r="F13" s="443" t="s">
        <v>198</v>
      </c>
      <c r="G13" s="443" t="s">
        <v>199</v>
      </c>
      <c r="H13" s="447" t="s">
        <v>224</v>
      </c>
      <c r="I13" s="460" t="s">
        <v>201</v>
      </c>
      <c r="J13" s="447" t="s">
        <v>202</v>
      </c>
      <c r="K13" s="185" t="s">
        <v>72</v>
      </c>
      <c r="L13" s="471" t="s">
        <v>225</v>
      </c>
      <c r="M13" s="454" t="str">
        <f>IF(F13="gestion","impacto",IF(F13="corrupcion","impactocorrupcion",IF(F13="seguridad_de_la_informacion","impacto","")))</f>
        <v>impacto</v>
      </c>
      <c r="N13" s="443" t="s">
        <v>204</v>
      </c>
      <c r="O13" s="443" t="s">
        <v>205</v>
      </c>
      <c r="P13" s="454" t="str">
        <f>N13&amp;O13</f>
        <v>ProbableMayor</v>
      </c>
      <c r="Q13" s="455" t="str">
        <f>IFERROR(VLOOKUP(P13,[1]FORMULAS!$B$37:$C$61,2,FALSE),"")</f>
        <v>Riesgo extremo</v>
      </c>
      <c r="R13" s="456" t="s">
        <v>226</v>
      </c>
      <c r="S13" s="457"/>
      <c r="T13" s="448" t="s">
        <v>103</v>
      </c>
      <c r="U13" s="187">
        <f t="shared" si="0"/>
        <v>15</v>
      </c>
      <c r="V13" s="448" t="s">
        <v>104</v>
      </c>
      <c r="W13" s="187">
        <f t="shared" si="1"/>
        <v>15</v>
      </c>
      <c r="X13" s="448" t="s">
        <v>105</v>
      </c>
      <c r="Y13" s="187">
        <f t="shared" si="2"/>
        <v>15</v>
      </c>
      <c r="Z13" s="448" t="s">
        <v>106</v>
      </c>
      <c r="AA13" s="187">
        <f>IF(Z13="Prevenir",15,IF(Z24="Detectar",10,0))</f>
        <v>15</v>
      </c>
      <c r="AB13" s="448" t="s">
        <v>109</v>
      </c>
      <c r="AC13" s="187">
        <f t="shared" si="3"/>
        <v>15</v>
      </c>
      <c r="AD13" s="448" t="s">
        <v>107</v>
      </c>
      <c r="AE13" s="187">
        <f t="shared" si="4"/>
        <v>15</v>
      </c>
      <c r="AF13" s="448" t="s">
        <v>108</v>
      </c>
      <c r="AG13" s="187">
        <f t="shared" si="5"/>
        <v>10</v>
      </c>
      <c r="AH13" s="450">
        <f>U13+W13+Y13+AA13+AC13+AE13+AG13</f>
        <v>100</v>
      </c>
      <c r="AI13" s="450" t="str">
        <f>IF(AH13&gt;=96,"Fuerte",IF(AH13&gt;=86,"Moderado",IF(AH13&gt;=1,"Débil","")))</f>
        <v>Fuerte</v>
      </c>
      <c r="AJ13" s="452" t="s">
        <v>206</v>
      </c>
      <c r="AK13" s="450" t="str">
        <f>IF(AJ13="Siempre se ejecuta","Fuerte",IF(AJ13="Algunas veces","Moderado",IF(AJ13="no se ejecuta","Débil","")))</f>
        <v>Fuerte</v>
      </c>
      <c r="AL13" s="450" t="str">
        <f>AI13&amp;AK13</f>
        <v>FuerteFuerte</v>
      </c>
      <c r="AM13" s="450" t="str">
        <f>IFERROR(VLOOKUP(AL13,[1]FORMULAS!$B$69:$D$77,3,FALSE),"")</f>
        <v>Fuerte</v>
      </c>
      <c r="AN13" s="450">
        <f>IF(AM13="fuerte",100,IF(AM13="Moderado",50,IF(AM13="débil",0,"")))</f>
        <v>100</v>
      </c>
      <c r="AO13" s="450" t="str">
        <f>IFERROR(VLOOKUP(AL13,[1]FORMULAS!$B$69:$D$77,2,FALSE),"")</f>
        <v>No</v>
      </c>
      <c r="AP13" s="470">
        <f>IFERROR(AVERAGE(AN13:AN17),0)</f>
        <v>100</v>
      </c>
      <c r="AQ13" s="470" t="str">
        <f>IF(AP13&gt;=100,"Fuerte",IF(AP13&gt;=50,"Moderado",IF(AP13&gt;=1,"Débil","")))</f>
        <v>Fuerte</v>
      </c>
      <c r="AR13" s="469" t="s">
        <v>207</v>
      </c>
      <c r="AS13" s="469" t="s">
        <v>208</v>
      </c>
      <c r="AT13" s="470" t="str">
        <f>+AQ13&amp;AR13&amp;AS13</f>
        <v>FuerteDirectamenteIndirectamente</v>
      </c>
      <c r="AU13" s="470">
        <f>IFERROR(VLOOKUP(AT13,[1]FORMULAS!$B$94:$D$101,2,FALSE),0)</f>
        <v>2</v>
      </c>
      <c r="AV13" s="470">
        <f>IFERROR(VLOOKUP(AT13,[1]FORMULAS!$B$94:$D$101,3,FALSE),0)</f>
        <v>1</v>
      </c>
      <c r="AW13" s="443" t="s">
        <v>209</v>
      </c>
      <c r="AX13" s="442" t="s">
        <v>118</v>
      </c>
      <c r="AY13" s="454" t="str">
        <f>AW13&amp;AX13</f>
        <v>ImprobableModerado</v>
      </c>
      <c r="AZ13" s="466" t="str">
        <f>IFERROR(VLOOKUP(AY13,[1]FORMULAS!$B$37:$C$61,2,FALSE),"")</f>
        <v>Riesgo moderado</v>
      </c>
      <c r="BA13" s="467" t="s">
        <v>210</v>
      </c>
      <c r="BB13" s="131" t="s">
        <v>227</v>
      </c>
      <c r="BC13" s="132" t="s">
        <v>228</v>
      </c>
      <c r="BD13" s="133" t="s">
        <v>229</v>
      </c>
      <c r="BE13" s="134" t="s">
        <v>230</v>
      </c>
      <c r="BF13" s="134" t="s">
        <v>231</v>
      </c>
      <c r="BG13" s="135" t="s">
        <v>232</v>
      </c>
      <c r="BH13" s="135" t="s">
        <v>228</v>
      </c>
      <c r="BI13" s="135" t="s">
        <v>229</v>
      </c>
      <c r="BJ13" s="135" t="s">
        <v>217</v>
      </c>
      <c r="BK13" s="474" t="s">
        <v>231</v>
      </c>
    </row>
    <row r="14" spans="2:63" s="129" customFormat="1" ht="110.25" customHeight="1" x14ac:dyDescent="0.25">
      <c r="B14" s="443"/>
      <c r="C14" s="442"/>
      <c r="D14" s="468"/>
      <c r="E14" s="444"/>
      <c r="F14" s="443"/>
      <c r="G14" s="443"/>
      <c r="H14" s="447"/>
      <c r="I14" s="460"/>
      <c r="J14" s="447"/>
      <c r="K14" s="185" t="s">
        <v>74</v>
      </c>
      <c r="L14" s="472"/>
      <c r="M14" s="454"/>
      <c r="N14" s="443"/>
      <c r="O14" s="443"/>
      <c r="P14" s="454"/>
      <c r="Q14" s="455"/>
      <c r="R14" s="458"/>
      <c r="S14" s="459"/>
      <c r="T14" s="449"/>
      <c r="U14" s="187">
        <f t="shared" si="0"/>
        <v>0</v>
      </c>
      <c r="V14" s="449"/>
      <c r="W14" s="187">
        <f t="shared" si="1"/>
        <v>0</v>
      </c>
      <c r="X14" s="449"/>
      <c r="Y14" s="187">
        <f t="shared" si="2"/>
        <v>0</v>
      </c>
      <c r="Z14" s="449"/>
      <c r="AA14" s="187" t="e">
        <f>IF(Z14="Prevenir",15,IF(#REF!="Detectar",10,0))</f>
        <v>#REF!</v>
      </c>
      <c r="AB14" s="449"/>
      <c r="AC14" s="187">
        <f t="shared" si="3"/>
        <v>0</v>
      </c>
      <c r="AD14" s="449"/>
      <c r="AE14" s="187">
        <f t="shared" si="4"/>
        <v>0</v>
      </c>
      <c r="AF14" s="449"/>
      <c r="AG14" s="187">
        <f t="shared" si="5"/>
        <v>0</v>
      </c>
      <c r="AH14" s="451"/>
      <c r="AI14" s="451"/>
      <c r="AJ14" s="453"/>
      <c r="AK14" s="451"/>
      <c r="AL14" s="451"/>
      <c r="AM14" s="451" t="s">
        <v>233</v>
      </c>
      <c r="AN14" s="451" t="s">
        <v>233</v>
      </c>
      <c r="AO14" s="451" t="s">
        <v>233</v>
      </c>
      <c r="AP14" s="470"/>
      <c r="AQ14" s="470"/>
      <c r="AR14" s="469"/>
      <c r="AS14" s="469"/>
      <c r="AT14" s="470"/>
      <c r="AU14" s="470"/>
      <c r="AV14" s="470"/>
      <c r="AW14" s="443"/>
      <c r="AX14" s="442"/>
      <c r="AY14" s="454"/>
      <c r="AZ14" s="466"/>
      <c r="BA14" s="467"/>
      <c r="BB14" s="136"/>
      <c r="BC14" s="137"/>
      <c r="BD14" s="138"/>
      <c r="BE14" s="139"/>
      <c r="BF14" s="139"/>
      <c r="BG14" s="140"/>
      <c r="BH14" s="140"/>
      <c r="BI14" s="140"/>
      <c r="BJ14" s="140"/>
      <c r="BK14" s="475"/>
    </row>
    <row r="15" spans="2:63" s="129" customFormat="1" ht="159" customHeight="1" x14ac:dyDescent="0.25">
      <c r="B15" s="443"/>
      <c r="C15" s="442"/>
      <c r="D15" s="468"/>
      <c r="E15" s="444"/>
      <c r="F15" s="443"/>
      <c r="G15" s="443"/>
      <c r="H15" s="447"/>
      <c r="I15" s="460"/>
      <c r="J15" s="447"/>
      <c r="K15" s="90" t="s">
        <v>75</v>
      </c>
      <c r="L15" s="472"/>
      <c r="M15" s="454"/>
      <c r="N15" s="443"/>
      <c r="O15" s="443"/>
      <c r="P15" s="454"/>
      <c r="Q15" s="455"/>
      <c r="R15" s="476" t="s">
        <v>76</v>
      </c>
      <c r="S15" s="477"/>
      <c r="T15" s="196" t="s">
        <v>103</v>
      </c>
      <c r="U15" s="187">
        <f t="shared" si="0"/>
        <v>15</v>
      </c>
      <c r="V15" s="196" t="s">
        <v>104</v>
      </c>
      <c r="W15" s="187">
        <f t="shared" si="1"/>
        <v>15</v>
      </c>
      <c r="X15" s="196" t="s">
        <v>105</v>
      </c>
      <c r="Y15" s="187">
        <f t="shared" si="2"/>
        <v>15</v>
      </c>
      <c r="Z15" s="196" t="s">
        <v>106</v>
      </c>
      <c r="AA15" s="187">
        <f t="shared" ref="AA15:AA24" si="6">IF(Z15="Prevenir",15,IF(Z25="Detectar",10,0))</f>
        <v>15</v>
      </c>
      <c r="AB15" s="196" t="s">
        <v>109</v>
      </c>
      <c r="AC15" s="187">
        <f t="shared" si="3"/>
        <v>15</v>
      </c>
      <c r="AD15" s="196" t="s">
        <v>107</v>
      </c>
      <c r="AE15" s="187">
        <f t="shared" si="4"/>
        <v>15</v>
      </c>
      <c r="AF15" s="196" t="s">
        <v>108</v>
      </c>
      <c r="AG15" s="187">
        <f t="shared" si="5"/>
        <v>10</v>
      </c>
      <c r="AH15" s="194">
        <f t="shared" ref="AH15:AH64" si="7">U15+W15+Y15+AA15+AC15+AE15+AG15</f>
        <v>100</v>
      </c>
      <c r="AI15" s="194" t="str">
        <f t="shared" ref="AI15:AI20" si="8">IF(AH15&gt;=96,"Fuerte",IF(AH15&gt;=86,"Moderado",IF(AH15&gt;=1,"Débil","")))</f>
        <v>Fuerte</v>
      </c>
      <c r="AJ15" s="195" t="s">
        <v>206</v>
      </c>
      <c r="AK15" s="194" t="str">
        <f t="shared" ref="AK15:AK64" si="9">IF(AJ15="Siempre se ejecuta","Fuerte",IF(AJ15="Algunas veces","Moderado",IF(AJ15="no se ejecuta","Débil","")))</f>
        <v>Fuerte</v>
      </c>
      <c r="AL15" s="189" t="str">
        <f>AI15&amp;AK15</f>
        <v>FuerteFuerte</v>
      </c>
      <c r="AM15" s="194" t="str">
        <f>IFERROR(VLOOKUP(AL15,[1]FORMULAS!$B$69:$D$77,3,FALSE),"")</f>
        <v>Fuerte</v>
      </c>
      <c r="AN15" s="194">
        <f>IF(AM15="fuerte",100,IF(AM15="Moderado",50,IF(AM15="débil",0,"")))</f>
        <v>100</v>
      </c>
      <c r="AO15" s="194" t="str">
        <f>IFERROR(VLOOKUP(AL15,[1]FORMULAS!$B$69:$D$77,2,FALSE),"")</f>
        <v>No</v>
      </c>
      <c r="AP15" s="470"/>
      <c r="AQ15" s="470"/>
      <c r="AR15" s="469"/>
      <c r="AS15" s="469"/>
      <c r="AT15" s="470"/>
      <c r="AU15" s="470"/>
      <c r="AV15" s="470"/>
      <c r="AW15" s="443"/>
      <c r="AX15" s="442"/>
      <c r="AY15" s="454"/>
      <c r="AZ15" s="466"/>
      <c r="BA15" s="467"/>
      <c r="BB15" s="141" t="s">
        <v>234</v>
      </c>
      <c r="BC15" s="192" t="s">
        <v>235</v>
      </c>
      <c r="BD15" s="142" t="s">
        <v>236</v>
      </c>
      <c r="BE15" s="193" t="s">
        <v>237</v>
      </c>
      <c r="BF15" s="193" t="s">
        <v>238</v>
      </c>
      <c r="BG15" s="130" t="s">
        <v>239</v>
      </c>
      <c r="BH15" s="130" t="s">
        <v>240</v>
      </c>
      <c r="BI15" s="130" t="s">
        <v>236</v>
      </c>
      <c r="BJ15" s="130" t="s">
        <v>241</v>
      </c>
      <c r="BK15" s="193" t="s">
        <v>238</v>
      </c>
    </row>
    <row r="16" spans="2:63" s="129" customFormat="1" ht="117.75" customHeight="1" x14ac:dyDescent="0.25">
      <c r="B16" s="443"/>
      <c r="C16" s="442"/>
      <c r="D16" s="468"/>
      <c r="E16" s="444"/>
      <c r="F16" s="443"/>
      <c r="G16" s="443"/>
      <c r="H16" s="447"/>
      <c r="I16" s="460"/>
      <c r="J16" s="447"/>
      <c r="K16" s="90" t="s">
        <v>77</v>
      </c>
      <c r="L16" s="472"/>
      <c r="M16" s="454"/>
      <c r="N16" s="443"/>
      <c r="O16" s="443"/>
      <c r="P16" s="454"/>
      <c r="Q16" s="455"/>
      <c r="R16" s="478" t="s">
        <v>78</v>
      </c>
      <c r="S16" s="478"/>
      <c r="T16" s="186" t="s">
        <v>103</v>
      </c>
      <c r="U16" s="187">
        <f t="shared" si="0"/>
        <v>15</v>
      </c>
      <c r="V16" s="186" t="s">
        <v>104</v>
      </c>
      <c r="W16" s="187">
        <f t="shared" si="1"/>
        <v>15</v>
      </c>
      <c r="X16" s="186" t="s">
        <v>105</v>
      </c>
      <c r="Y16" s="187">
        <f t="shared" si="2"/>
        <v>15</v>
      </c>
      <c r="Z16" s="186" t="s">
        <v>106</v>
      </c>
      <c r="AA16" s="187">
        <f t="shared" si="6"/>
        <v>15</v>
      </c>
      <c r="AB16" s="186" t="s">
        <v>109</v>
      </c>
      <c r="AC16" s="187">
        <f t="shared" si="3"/>
        <v>15</v>
      </c>
      <c r="AD16" s="186" t="s">
        <v>107</v>
      </c>
      <c r="AE16" s="187">
        <f t="shared" si="4"/>
        <v>15</v>
      </c>
      <c r="AF16" s="186" t="s">
        <v>108</v>
      </c>
      <c r="AG16" s="187">
        <f t="shared" si="5"/>
        <v>10</v>
      </c>
      <c r="AH16" s="189">
        <f t="shared" si="7"/>
        <v>100</v>
      </c>
      <c r="AI16" s="189" t="str">
        <f t="shared" si="8"/>
        <v>Fuerte</v>
      </c>
      <c r="AJ16" s="189" t="s">
        <v>206</v>
      </c>
      <c r="AK16" s="189" t="str">
        <f t="shared" si="9"/>
        <v>Fuerte</v>
      </c>
      <c r="AL16" s="189" t="str">
        <f t="shared" ref="AL16:AL64" si="10">AI16&amp;AK16</f>
        <v>FuerteFuerte</v>
      </c>
      <c r="AM16" s="189" t="str">
        <f>IFERROR(VLOOKUP(AL16,[1]FORMULAS!$B$69:$D$77,3,FALSE),"")</f>
        <v>Fuerte</v>
      </c>
      <c r="AN16" s="194">
        <f t="shared" ref="AN16:AN64" si="11">IF(AM16="fuerte",100,IF(AM16="Moderado",50,IF(AM16="débil",0,"")))</f>
        <v>100</v>
      </c>
      <c r="AO16" s="194" t="str">
        <f>IFERROR(VLOOKUP(AL16,[1]FORMULAS!$B$69:$D$77,2,FALSE),"")</f>
        <v>No</v>
      </c>
      <c r="AP16" s="470"/>
      <c r="AQ16" s="470"/>
      <c r="AR16" s="469"/>
      <c r="AS16" s="469"/>
      <c r="AT16" s="470"/>
      <c r="AU16" s="470"/>
      <c r="AV16" s="470"/>
      <c r="AW16" s="443"/>
      <c r="AX16" s="442"/>
      <c r="AY16" s="454"/>
      <c r="AZ16" s="466"/>
      <c r="BA16" s="467"/>
      <c r="BB16" s="126" t="s">
        <v>242</v>
      </c>
      <c r="BC16" s="184" t="s">
        <v>243</v>
      </c>
      <c r="BD16" s="143" t="s">
        <v>229</v>
      </c>
      <c r="BE16" s="193" t="s">
        <v>244</v>
      </c>
      <c r="BF16" s="128" t="s">
        <v>245</v>
      </c>
      <c r="BG16" s="130" t="s">
        <v>246</v>
      </c>
      <c r="BH16" s="130" t="s">
        <v>247</v>
      </c>
      <c r="BI16" s="130" t="s">
        <v>248</v>
      </c>
      <c r="BJ16" s="128" t="s">
        <v>217</v>
      </c>
      <c r="BK16" s="128" t="s">
        <v>245</v>
      </c>
    </row>
    <row r="17" spans="2:63" s="129" customFormat="1" ht="129" customHeight="1" x14ac:dyDescent="0.25">
      <c r="B17" s="443"/>
      <c r="C17" s="442"/>
      <c r="D17" s="468"/>
      <c r="E17" s="444"/>
      <c r="F17" s="443"/>
      <c r="G17" s="443"/>
      <c r="H17" s="447"/>
      <c r="I17" s="460"/>
      <c r="J17" s="447"/>
      <c r="K17" s="185" t="s">
        <v>79</v>
      </c>
      <c r="L17" s="473"/>
      <c r="M17" s="454"/>
      <c r="N17" s="443"/>
      <c r="O17" s="443"/>
      <c r="P17" s="454"/>
      <c r="Q17" s="455"/>
      <c r="R17" s="444" t="s">
        <v>80</v>
      </c>
      <c r="S17" s="444"/>
      <c r="T17" s="186" t="s">
        <v>103</v>
      </c>
      <c r="U17" s="187">
        <f t="shared" si="0"/>
        <v>15</v>
      </c>
      <c r="V17" s="186" t="s">
        <v>104</v>
      </c>
      <c r="W17" s="187">
        <f t="shared" si="1"/>
        <v>15</v>
      </c>
      <c r="X17" s="186" t="s">
        <v>105</v>
      </c>
      <c r="Y17" s="187">
        <f t="shared" si="2"/>
        <v>15</v>
      </c>
      <c r="Z17" s="186" t="s">
        <v>106</v>
      </c>
      <c r="AA17" s="187">
        <f t="shared" si="6"/>
        <v>15</v>
      </c>
      <c r="AB17" s="186" t="s">
        <v>109</v>
      </c>
      <c r="AC17" s="187">
        <f t="shared" si="3"/>
        <v>15</v>
      </c>
      <c r="AD17" s="186" t="s">
        <v>107</v>
      </c>
      <c r="AE17" s="187">
        <f t="shared" si="4"/>
        <v>15</v>
      </c>
      <c r="AF17" s="186" t="s">
        <v>108</v>
      </c>
      <c r="AG17" s="187">
        <f t="shared" si="5"/>
        <v>10</v>
      </c>
      <c r="AH17" s="189">
        <f t="shared" si="7"/>
        <v>100</v>
      </c>
      <c r="AI17" s="189" t="str">
        <f t="shared" si="8"/>
        <v>Fuerte</v>
      </c>
      <c r="AJ17" s="190" t="s">
        <v>206</v>
      </c>
      <c r="AK17" s="189" t="str">
        <f t="shared" si="9"/>
        <v>Fuerte</v>
      </c>
      <c r="AL17" s="189" t="str">
        <f t="shared" si="10"/>
        <v>FuerteFuerte</v>
      </c>
      <c r="AM17" s="189" t="str">
        <f>IFERROR(VLOOKUP(AL17,[1]FORMULAS!$B$69:$D$77,3,FALSE),"")</f>
        <v>Fuerte</v>
      </c>
      <c r="AN17" s="194">
        <f t="shared" si="11"/>
        <v>100</v>
      </c>
      <c r="AO17" s="194" t="str">
        <f>IFERROR(VLOOKUP(AL17,[1]FORMULAS!$B$69:$D$77,2,FALSE),"")</f>
        <v>No</v>
      </c>
      <c r="AP17" s="470"/>
      <c r="AQ17" s="470"/>
      <c r="AR17" s="469"/>
      <c r="AS17" s="469"/>
      <c r="AT17" s="470"/>
      <c r="AU17" s="470"/>
      <c r="AV17" s="470"/>
      <c r="AW17" s="443"/>
      <c r="AX17" s="442"/>
      <c r="AY17" s="454"/>
      <c r="AZ17" s="466"/>
      <c r="BA17" s="467"/>
      <c r="BB17" s="126" t="s">
        <v>249</v>
      </c>
      <c r="BC17" s="184" t="s">
        <v>250</v>
      </c>
      <c r="BD17" s="127" t="s">
        <v>229</v>
      </c>
      <c r="BE17" s="128" t="s">
        <v>251</v>
      </c>
      <c r="BF17" s="128" t="s">
        <v>252</v>
      </c>
      <c r="BG17" s="127" t="s">
        <v>253</v>
      </c>
      <c r="BH17" s="127" t="s">
        <v>254</v>
      </c>
      <c r="BI17" s="127" t="s">
        <v>229</v>
      </c>
      <c r="BJ17" s="128" t="s">
        <v>217</v>
      </c>
      <c r="BK17" s="128" t="s">
        <v>252</v>
      </c>
    </row>
    <row r="18" spans="2:63" s="129" customFormat="1" ht="109.5" customHeight="1" x14ac:dyDescent="0.25">
      <c r="B18" s="443" t="s">
        <v>57</v>
      </c>
      <c r="C18" s="443">
        <v>3</v>
      </c>
      <c r="D18" s="444" t="s">
        <v>81</v>
      </c>
      <c r="E18" s="444" t="s">
        <v>82</v>
      </c>
      <c r="F18" s="443" t="s">
        <v>198</v>
      </c>
      <c r="G18" s="443" t="s">
        <v>255</v>
      </c>
      <c r="H18" s="447" t="s">
        <v>256</v>
      </c>
      <c r="I18" s="479" t="s">
        <v>257</v>
      </c>
      <c r="J18" s="447" t="s">
        <v>258</v>
      </c>
      <c r="K18" s="117" t="s">
        <v>83</v>
      </c>
      <c r="L18" s="445" t="s">
        <v>259</v>
      </c>
      <c r="M18" s="454" t="str">
        <f>IF(F18="gestion","impacto",IF(F18="corrupcion","impactocorrupcion",IF(F18="seguridad_de_la_informacion","impacto","")))</f>
        <v>impacto</v>
      </c>
      <c r="N18" s="443" t="s">
        <v>204</v>
      </c>
      <c r="O18" s="443" t="s">
        <v>205</v>
      </c>
      <c r="P18" s="454" t="str">
        <f>N18&amp;O18</f>
        <v>ProbableMayor</v>
      </c>
      <c r="Q18" s="455" t="str">
        <f>IFERROR(VLOOKUP(P18,[1]FORMULAS!$B$37:$C$61,2,FALSE),"")</f>
        <v>Riesgo extremo</v>
      </c>
      <c r="R18" s="476" t="s">
        <v>84</v>
      </c>
      <c r="S18" s="477"/>
      <c r="T18" s="186" t="s">
        <v>103</v>
      </c>
      <c r="U18" s="187">
        <f t="shared" si="0"/>
        <v>15</v>
      </c>
      <c r="V18" s="186" t="s">
        <v>104</v>
      </c>
      <c r="W18" s="187">
        <f t="shared" si="1"/>
        <v>15</v>
      </c>
      <c r="X18" s="186" t="s">
        <v>105</v>
      </c>
      <c r="Y18" s="187">
        <f t="shared" si="2"/>
        <v>15</v>
      </c>
      <c r="Z18" s="186" t="s">
        <v>106</v>
      </c>
      <c r="AA18" s="187">
        <f t="shared" si="6"/>
        <v>15</v>
      </c>
      <c r="AB18" s="186" t="s">
        <v>109</v>
      </c>
      <c r="AC18" s="187">
        <f t="shared" si="3"/>
        <v>15</v>
      </c>
      <c r="AD18" s="186" t="s">
        <v>107</v>
      </c>
      <c r="AE18" s="187">
        <f t="shared" si="4"/>
        <v>15</v>
      </c>
      <c r="AF18" s="186" t="s">
        <v>108</v>
      </c>
      <c r="AG18" s="187">
        <f t="shared" si="5"/>
        <v>10</v>
      </c>
      <c r="AH18" s="189">
        <f t="shared" si="7"/>
        <v>100</v>
      </c>
      <c r="AI18" s="189" t="str">
        <f t="shared" si="8"/>
        <v>Fuerte</v>
      </c>
      <c r="AJ18" s="190" t="s">
        <v>206</v>
      </c>
      <c r="AK18" s="189" t="str">
        <f t="shared" si="9"/>
        <v>Fuerte</v>
      </c>
      <c r="AL18" s="189" t="str">
        <f t="shared" si="10"/>
        <v>FuerteFuerte</v>
      </c>
      <c r="AM18" s="189" t="str">
        <f>IFERROR(VLOOKUP(AL18,[1]FORMULAS!$B$69:$D$77,3,FALSE),"")</f>
        <v>Fuerte</v>
      </c>
      <c r="AN18" s="194">
        <f t="shared" si="11"/>
        <v>100</v>
      </c>
      <c r="AO18" s="194" t="str">
        <f>IFERROR(VLOOKUP(AL18,[1]FORMULAS!$B$69:$D$77,2,FALSE),"")</f>
        <v>No</v>
      </c>
      <c r="AP18" s="470">
        <f>IFERROR(AVERAGE(AN18:AN20),0)</f>
        <v>100</v>
      </c>
      <c r="AQ18" s="470" t="str">
        <f>IF(AP18&gt;=100,"Fuerte",IF(AP18&gt;=50,"Moderado",IF(AP18&gt;=1,"Débil","")))</f>
        <v>Fuerte</v>
      </c>
      <c r="AR18" s="469" t="s">
        <v>207</v>
      </c>
      <c r="AS18" s="469" t="s">
        <v>208</v>
      </c>
      <c r="AT18" s="470" t="str">
        <f>+AQ18&amp;AR18&amp;AS18</f>
        <v>FuerteDirectamenteIndirectamente</v>
      </c>
      <c r="AU18" s="470">
        <f>IFERROR(VLOOKUP(AT18,[1]FORMULAS!$B$94:$D$101,2,FALSE),0)</f>
        <v>2</v>
      </c>
      <c r="AV18" s="470">
        <f>IFERROR(VLOOKUP(AT18,[1]FORMULAS!$B$94:$D$101,3,FALSE),0)</f>
        <v>1</v>
      </c>
      <c r="AW18" s="443" t="s">
        <v>209</v>
      </c>
      <c r="AX18" s="442" t="s">
        <v>118</v>
      </c>
      <c r="AY18" s="454" t="str">
        <f>AW18&amp;AX18</f>
        <v>ImprobableModerado</v>
      </c>
      <c r="AZ18" s="466" t="str">
        <f>IFERROR(VLOOKUP(AY18,[1]FORMULAS!$B$37:$C$61,2,FALSE),"")</f>
        <v>Riesgo moderado</v>
      </c>
      <c r="BA18" s="467" t="s">
        <v>210</v>
      </c>
      <c r="BB18" s="126" t="s">
        <v>260</v>
      </c>
      <c r="BC18" s="184" t="s">
        <v>261</v>
      </c>
      <c r="BD18" s="127" t="s">
        <v>262</v>
      </c>
      <c r="BE18" s="193" t="s">
        <v>263</v>
      </c>
      <c r="BF18" s="128" t="s">
        <v>264</v>
      </c>
      <c r="BG18" s="127" t="s">
        <v>265</v>
      </c>
      <c r="BH18" s="127" t="s">
        <v>266</v>
      </c>
      <c r="BI18" s="127" t="s">
        <v>262</v>
      </c>
      <c r="BJ18" s="128" t="s">
        <v>267</v>
      </c>
      <c r="BK18" s="128" t="s">
        <v>264</v>
      </c>
    </row>
    <row r="19" spans="2:63" s="129" customFormat="1" ht="135" customHeight="1" x14ac:dyDescent="0.25">
      <c r="B19" s="443"/>
      <c r="C19" s="443"/>
      <c r="D19" s="444"/>
      <c r="E19" s="444"/>
      <c r="F19" s="443"/>
      <c r="G19" s="443"/>
      <c r="H19" s="447"/>
      <c r="I19" s="479"/>
      <c r="J19" s="447"/>
      <c r="K19" s="117" t="s">
        <v>85</v>
      </c>
      <c r="L19" s="468"/>
      <c r="M19" s="454"/>
      <c r="N19" s="443"/>
      <c r="O19" s="443"/>
      <c r="P19" s="454"/>
      <c r="Q19" s="455"/>
      <c r="R19" s="444" t="s">
        <v>86</v>
      </c>
      <c r="S19" s="444"/>
      <c r="T19" s="186" t="s">
        <v>103</v>
      </c>
      <c r="U19" s="187">
        <f t="shared" si="0"/>
        <v>15</v>
      </c>
      <c r="V19" s="186" t="s">
        <v>104</v>
      </c>
      <c r="W19" s="187">
        <f t="shared" si="1"/>
        <v>15</v>
      </c>
      <c r="X19" s="186" t="s">
        <v>105</v>
      </c>
      <c r="Y19" s="187">
        <f t="shared" si="2"/>
        <v>15</v>
      </c>
      <c r="Z19" s="186" t="s">
        <v>106</v>
      </c>
      <c r="AA19" s="187">
        <f t="shared" si="6"/>
        <v>15</v>
      </c>
      <c r="AB19" s="186" t="s">
        <v>109</v>
      </c>
      <c r="AC19" s="187">
        <f t="shared" si="3"/>
        <v>15</v>
      </c>
      <c r="AD19" s="186" t="s">
        <v>107</v>
      </c>
      <c r="AE19" s="187">
        <f t="shared" si="4"/>
        <v>15</v>
      </c>
      <c r="AF19" s="186" t="s">
        <v>108</v>
      </c>
      <c r="AG19" s="187">
        <f t="shared" si="5"/>
        <v>10</v>
      </c>
      <c r="AH19" s="189">
        <f t="shared" si="7"/>
        <v>100</v>
      </c>
      <c r="AI19" s="189" t="str">
        <f t="shared" si="8"/>
        <v>Fuerte</v>
      </c>
      <c r="AJ19" s="190" t="s">
        <v>206</v>
      </c>
      <c r="AK19" s="189" t="str">
        <f t="shared" si="9"/>
        <v>Fuerte</v>
      </c>
      <c r="AL19" s="189" t="str">
        <f t="shared" si="10"/>
        <v>FuerteFuerte</v>
      </c>
      <c r="AM19" s="189" t="str">
        <f>IFERROR(VLOOKUP(AL19,[1]FORMULAS!$B$69:$D$77,3,FALSE),"")</f>
        <v>Fuerte</v>
      </c>
      <c r="AN19" s="194">
        <f t="shared" si="11"/>
        <v>100</v>
      </c>
      <c r="AO19" s="194" t="str">
        <f>IFERROR(VLOOKUP(AL19,[1]FORMULAS!$B$69:$D$77,2,FALSE),"")</f>
        <v>No</v>
      </c>
      <c r="AP19" s="470"/>
      <c r="AQ19" s="470"/>
      <c r="AR19" s="469"/>
      <c r="AS19" s="469"/>
      <c r="AT19" s="470"/>
      <c r="AU19" s="470"/>
      <c r="AV19" s="470"/>
      <c r="AW19" s="443"/>
      <c r="AX19" s="442"/>
      <c r="AY19" s="454"/>
      <c r="AZ19" s="466"/>
      <c r="BA19" s="467"/>
      <c r="BB19" s="126" t="s">
        <v>268</v>
      </c>
      <c r="BC19" s="184" t="s">
        <v>269</v>
      </c>
      <c r="BD19" s="127" t="s">
        <v>270</v>
      </c>
      <c r="BE19" s="193" t="s">
        <v>220</v>
      </c>
      <c r="BF19" s="128" t="s">
        <v>271</v>
      </c>
      <c r="BG19" s="127" t="s">
        <v>272</v>
      </c>
      <c r="BH19" s="127" t="s">
        <v>273</v>
      </c>
      <c r="BI19" s="127" t="s">
        <v>270</v>
      </c>
      <c r="BJ19" s="128" t="s">
        <v>267</v>
      </c>
      <c r="BK19" s="128" t="s">
        <v>271</v>
      </c>
    </row>
    <row r="20" spans="2:63" s="129" customFormat="1" ht="194.25" customHeight="1" x14ac:dyDescent="0.25">
      <c r="B20" s="443"/>
      <c r="C20" s="443"/>
      <c r="D20" s="444"/>
      <c r="E20" s="444"/>
      <c r="F20" s="443"/>
      <c r="G20" s="443"/>
      <c r="H20" s="447"/>
      <c r="I20" s="479"/>
      <c r="J20" s="447"/>
      <c r="K20" s="117" t="s">
        <v>87</v>
      </c>
      <c r="L20" s="446"/>
      <c r="M20" s="454"/>
      <c r="N20" s="443"/>
      <c r="O20" s="443"/>
      <c r="P20" s="454"/>
      <c r="Q20" s="455"/>
      <c r="R20" s="444" t="s">
        <v>88</v>
      </c>
      <c r="S20" s="444"/>
      <c r="T20" s="186" t="s">
        <v>103</v>
      </c>
      <c r="U20" s="187">
        <f t="shared" si="0"/>
        <v>15</v>
      </c>
      <c r="V20" s="186" t="s">
        <v>104</v>
      </c>
      <c r="W20" s="187">
        <f t="shared" si="1"/>
        <v>15</v>
      </c>
      <c r="X20" s="186" t="s">
        <v>105</v>
      </c>
      <c r="Y20" s="187">
        <f t="shared" si="2"/>
        <v>15</v>
      </c>
      <c r="Z20" s="186" t="s">
        <v>106</v>
      </c>
      <c r="AA20" s="187">
        <f t="shared" si="6"/>
        <v>15</v>
      </c>
      <c r="AB20" s="186" t="s">
        <v>109</v>
      </c>
      <c r="AC20" s="187">
        <f t="shared" si="3"/>
        <v>15</v>
      </c>
      <c r="AD20" s="186" t="s">
        <v>107</v>
      </c>
      <c r="AE20" s="187">
        <f t="shared" si="4"/>
        <v>15</v>
      </c>
      <c r="AF20" s="186" t="s">
        <v>108</v>
      </c>
      <c r="AG20" s="187">
        <f t="shared" si="5"/>
        <v>10</v>
      </c>
      <c r="AH20" s="189">
        <f t="shared" si="7"/>
        <v>100</v>
      </c>
      <c r="AI20" s="189" t="str">
        <f t="shared" si="8"/>
        <v>Fuerte</v>
      </c>
      <c r="AJ20" s="190" t="s">
        <v>206</v>
      </c>
      <c r="AK20" s="189" t="str">
        <f t="shared" si="9"/>
        <v>Fuerte</v>
      </c>
      <c r="AL20" s="189" t="str">
        <f t="shared" si="10"/>
        <v>FuerteFuerte</v>
      </c>
      <c r="AM20" s="189" t="str">
        <f>IFERROR(VLOOKUP(AL20,[1]FORMULAS!$B$69:$D$77,3,FALSE),"")</f>
        <v>Fuerte</v>
      </c>
      <c r="AN20" s="194">
        <f t="shared" si="11"/>
        <v>100</v>
      </c>
      <c r="AO20" s="194" t="str">
        <f>IFERROR(VLOOKUP(AL20,[1]FORMULAS!$B$69:$D$77,2,FALSE),"")</f>
        <v>No</v>
      </c>
      <c r="AP20" s="470"/>
      <c r="AQ20" s="470"/>
      <c r="AR20" s="469"/>
      <c r="AS20" s="469"/>
      <c r="AT20" s="470"/>
      <c r="AU20" s="470"/>
      <c r="AV20" s="470"/>
      <c r="AW20" s="443"/>
      <c r="AX20" s="442"/>
      <c r="AY20" s="454"/>
      <c r="AZ20" s="466"/>
      <c r="BA20" s="467"/>
      <c r="BB20" s="126" t="s">
        <v>274</v>
      </c>
      <c r="BC20" s="184" t="s">
        <v>275</v>
      </c>
      <c r="BD20" s="127" t="s">
        <v>262</v>
      </c>
      <c r="BE20" s="128" t="s">
        <v>276</v>
      </c>
      <c r="BF20" s="128" t="s">
        <v>277</v>
      </c>
      <c r="BG20" s="127" t="s">
        <v>278</v>
      </c>
      <c r="BH20" s="127" t="s">
        <v>279</v>
      </c>
      <c r="BI20" s="127" t="s">
        <v>262</v>
      </c>
      <c r="BJ20" s="128" t="s">
        <v>241</v>
      </c>
      <c r="BK20" s="128" t="s">
        <v>277</v>
      </c>
    </row>
    <row r="21" spans="2:63" s="129" customFormat="1" ht="176.25" customHeight="1" x14ac:dyDescent="0.25">
      <c r="B21" s="186" t="s">
        <v>57</v>
      </c>
      <c r="C21" s="186">
        <v>4</v>
      </c>
      <c r="D21" s="184" t="s">
        <v>89</v>
      </c>
      <c r="E21" s="184" t="s">
        <v>90</v>
      </c>
      <c r="F21" s="186" t="s">
        <v>280</v>
      </c>
      <c r="G21" s="186" t="s">
        <v>281</v>
      </c>
      <c r="H21" s="175" t="s">
        <v>282</v>
      </c>
      <c r="I21" s="179"/>
      <c r="J21" s="179"/>
      <c r="K21" s="117" t="s">
        <v>91</v>
      </c>
      <c r="L21" s="184" t="s">
        <v>283</v>
      </c>
      <c r="M21" s="187" t="str">
        <f>IF(F21="gestion","impacto",IF(F21="corrupcion","impactocorrupcion",IF(F21="seguridad_de_la_informacion","impacto","")))</f>
        <v>impacto</v>
      </c>
      <c r="N21" s="186" t="s">
        <v>284</v>
      </c>
      <c r="O21" s="186" t="s">
        <v>118</v>
      </c>
      <c r="P21" s="187" t="str">
        <f>N21&amp;O21</f>
        <v>PosibleModerado</v>
      </c>
      <c r="Q21" s="191" t="str">
        <f>IFERROR(VLOOKUP(P21,[1]FORMULAS!$B$37:$C$61,2,FALSE),"")</f>
        <v>Riesgo alto</v>
      </c>
      <c r="R21" s="444" t="s">
        <v>285</v>
      </c>
      <c r="S21" s="444"/>
      <c r="T21" s="186" t="s">
        <v>103</v>
      </c>
      <c r="U21" s="187">
        <f t="shared" si="0"/>
        <v>15</v>
      </c>
      <c r="V21" s="186" t="s">
        <v>104</v>
      </c>
      <c r="W21" s="187">
        <f t="shared" si="1"/>
        <v>15</v>
      </c>
      <c r="X21" s="186" t="s">
        <v>105</v>
      </c>
      <c r="Y21" s="187">
        <f t="shared" si="2"/>
        <v>15</v>
      </c>
      <c r="Z21" s="186" t="s">
        <v>106</v>
      </c>
      <c r="AA21" s="187">
        <f t="shared" si="6"/>
        <v>15</v>
      </c>
      <c r="AB21" s="186" t="s">
        <v>109</v>
      </c>
      <c r="AC21" s="187">
        <f t="shared" si="3"/>
        <v>15</v>
      </c>
      <c r="AD21" s="186" t="s">
        <v>107</v>
      </c>
      <c r="AE21" s="187">
        <f t="shared" si="4"/>
        <v>15</v>
      </c>
      <c r="AF21" s="186" t="s">
        <v>108</v>
      </c>
      <c r="AG21" s="187">
        <f t="shared" si="5"/>
        <v>10</v>
      </c>
      <c r="AH21" s="189">
        <f t="shared" si="7"/>
        <v>100</v>
      </c>
      <c r="AI21" s="189" t="str">
        <f>IF(AH21&gt;=96,"Fuerte",IF(AH21&gt;=86,"Moderado",IF(AH21&gt;=1,"Débil","")))</f>
        <v>Fuerte</v>
      </c>
      <c r="AJ21" s="190" t="s">
        <v>206</v>
      </c>
      <c r="AK21" s="189" t="str">
        <f t="shared" si="9"/>
        <v>Fuerte</v>
      </c>
      <c r="AL21" s="189" t="str">
        <f t="shared" si="10"/>
        <v>FuerteFuerte</v>
      </c>
      <c r="AM21" s="189" t="str">
        <f>IFERROR(VLOOKUP(AL21,[1]FORMULAS!$B$69:$D$77,3,FALSE),"")</f>
        <v>Fuerte</v>
      </c>
      <c r="AN21" s="194">
        <f t="shared" si="11"/>
        <v>100</v>
      </c>
      <c r="AO21" s="194" t="str">
        <f>IFERROR(VLOOKUP(AL21,[1]FORMULAS!$B$69:$D$77,2,FALSE),"")</f>
        <v>No</v>
      </c>
      <c r="AP21" s="189">
        <f>IFERROR(AVERAGE(AN21:AN21),0)</f>
        <v>100</v>
      </c>
      <c r="AQ21" s="189" t="str">
        <f>IF(AP21&gt;=100,"Fuerte",IF(AP21&gt;=50,"Moderado",IF(AP21&gt;=1,"Débil","")))</f>
        <v>Fuerte</v>
      </c>
      <c r="AR21" s="190" t="s">
        <v>207</v>
      </c>
      <c r="AS21" s="190" t="s">
        <v>208</v>
      </c>
      <c r="AT21" s="189" t="str">
        <f>+AQ21&amp;AR21&amp;AS21</f>
        <v>FuerteDirectamenteIndirectamente</v>
      </c>
      <c r="AU21" s="189">
        <f>IFERROR(VLOOKUP(AT21,[1]FORMULAS!$B$94:$D$101,2,FALSE),0)</f>
        <v>2</v>
      </c>
      <c r="AV21" s="189">
        <f>IFERROR(VLOOKUP(AT21,[1]FORMULAS!$B$94:$D$101,3,FALSE),0)</f>
        <v>1</v>
      </c>
      <c r="AW21" s="178" t="s">
        <v>286</v>
      </c>
      <c r="AX21" s="178" t="s">
        <v>287</v>
      </c>
      <c r="AY21" s="187" t="str">
        <f>AW21&amp;AX21</f>
        <v>Rara vezMenor</v>
      </c>
      <c r="AZ21" s="188" t="str">
        <f>IFERROR(VLOOKUP(AY21,[1]FORMULAS!$B$37:$C$61,2,FALSE),"")</f>
        <v>Riesgo bajo</v>
      </c>
      <c r="BA21" s="174" t="s">
        <v>288</v>
      </c>
      <c r="BB21" s="144" t="s">
        <v>289</v>
      </c>
      <c r="BC21" s="127" t="s">
        <v>290</v>
      </c>
      <c r="BD21" s="127" t="s">
        <v>248</v>
      </c>
      <c r="BE21" s="128" t="s">
        <v>291</v>
      </c>
      <c r="BF21" s="128" t="s">
        <v>221</v>
      </c>
      <c r="BG21" s="127" t="s">
        <v>292</v>
      </c>
      <c r="BH21" s="127" t="s">
        <v>293</v>
      </c>
      <c r="BI21" s="127" t="s">
        <v>248</v>
      </c>
      <c r="BJ21" s="128" t="s">
        <v>241</v>
      </c>
      <c r="BK21" s="128" t="s">
        <v>221</v>
      </c>
    </row>
    <row r="22" spans="2:63" s="145" customFormat="1" ht="155.25" customHeight="1" x14ac:dyDescent="0.25">
      <c r="B22" s="480" t="s">
        <v>57</v>
      </c>
      <c r="C22" s="480">
        <v>5</v>
      </c>
      <c r="D22" s="481" t="s">
        <v>92</v>
      </c>
      <c r="E22" s="481" t="s">
        <v>93</v>
      </c>
      <c r="F22" s="480" t="s">
        <v>280</v>
      </c>
      <c r="G22" s="480" t="s">
        <v>294</v>
      </c>
      <c r="H22" s="481" t="s">
        <v>295</v>
      </c>
      <c r="I22" s="482"/>
      <c r="J22" s="482"/>
      <c r="K22" s="185" t="s">
        <v>94</v>
      </c>
      <c r="L22" s="485" t="s">
        <v>296</v>
      </c>
      <c r="M22" s="488" t="str">
        <f>IF(F22="gestion","impacto",IF(F22="corrupcion","impactocorrupcion",IF(F22="seguridad_de_la_informacion","impacto","")))</f>
        <v>impacto</v>
      </c>
      <c r="N22" s="480" t="s">
        <v>284</v>
      </c>
      <c r="O22" s="480" t="s">
        <v>118</v>
      </c>
      <c r="P22" s="488" t="str">
        <f>N22&amp;O22</f>
        <v>PosibleModerado</v>
      </c>
      <c r="Q22" s="489" t="str">
        <f>IFERROR(VLOOKUP(P22,[1]FORMULAS!$B$37:$C$61,2,FALSE),"")</f>
        <v>Riesgo alto</v>
      </c>
      <c r="R22" s="476" t="s">
        <v>297</v>
      </c>
      <c r="S22" s="477"/>
      <c r="T22" s="183" t="s">
        <v>103</v>
      </c>
      <c r="U22" s="181">
        <f t="shared" ref="U22:U64" si="12">IF(T22="Asignado",15,0)</f>
        <v>15</v>
      </c>
      <c r="V22" s="183" t="s">
        <v>104</v>
      </c>
      <c r="W22" s="181">
        <f t="shared" si="1"/>
        <v>15</v>
      </c>
      <c r="X22" s="183" t="s">
        <v>105</v>
      </c>
      <c r="Y22" s="181">
        <f t="shared" si="2"/>
        <v>15</v>
      </c>
      <c r="Z22" s="183" t="s">
        <v>106</v>
      </c>
      <c r="AA22" s="181">
        <f t="shared" si="6"/>
        <v>15</v>
      </c>
      <c r="AB22" s="183" t="s">
        <v>109</v>
      </c>
      <c r="AC22" s="181">
        <f t="shared" si="3"/>
        <v>15</v>
      </c>
      <c r="AD22" s="183" t="s">
        <v>107</v>
      </c>
      <c r="AE22" s="181">
        <f t="shared" si="4"/>
        <v>15</v>
      </c>
      <c r="AF22" s="183" t="s">
        <v>108</v>
      </c>
      <c r="AG22" s="181">
        <f>IF(AF22="Completa",10,IF(AF22="incompleta",5,0))</f>
        <v>10</v>
      </c>
      <c r="AH22" s="180">
        <f t="shared" si="7"/>
        <v>100</v>
      </c>
      <c r="AI22" s="177" t="str">
        <f>IF(AH22&gt;=96,"Fuerte",IF(AH22&gt;=86,"Moderado",IF(AH22&gt;=1,"Débil","")))</f>
        <v>Fuerte</v>
      </c>
      <c r="AJ22" s="182" t="s">
        <v>206</v>
      </c>
      <c r="AK22" s="180" t="str">
        <f t="shared" si="9"/>
        <v>Fuerte</v>
      </c>
      <c r="AL22" s="180" t="str">
        <f t="shared" si="10"/>
        <v>FuerteFuerte</v>
      </c>
      <c r="AM22" s="180" t="str">
        <f>IFERROR(VLOOKUP(AL22,[1]FORMULAS!$B$69:$D$77,3,FALSE),"")</f>
        <v>Fuerte</v>
      </c>
      <c r="AN22" s="180">
        <f t="shared" si="11"/>
        <v>100</v>
      </c>
      <c r="AO22" s="180" t="str">
        <f>IFERROR(VLOOKUP(AL22,[1]FORMULAS!$B$69:$D$77,2,FALSE),"")</f>
        <v>No</v>
      </c>
      <c r="AP22" s="484">
        <f>IFERROR(AVERAGE(AN22:AN24),0)</f>
        <v>100</v>
      </c>
      <c r="AQ22" s="484" t="str">
        <f>IF(AP22&gt;=100,"Fuerte",IF(AP22&gt;=50,"Moderado",IF(AP22&gt;=1,"Débil","")))</f>
        <v>Fuerte</v>
      </c>
      <c r="AR22" s="483" t="s">
        <v>207</v>
      </c>
      <c r="AS22" s="483" t="s">
        <v>208</v>
      </c>
      <c r="AT22" s="484" t="str">
        <f>+AQ22&amp;AR22&amp;AS22</f>
        <v>FuerteDirectamenteIndirectamente</v>
      </c>
      <c r="AU22" s="484">
        <f>IFERROR(VLOOKUP(AT22,[1]FORMULAS!$B$94:$D$101,2,FALSE),0)</f>
        <v>2</v>
      </c>
      <c r="AV22" s="484">
        <f>IFERROR(VLOOKUP(AT22,[1]FORMULAS!$B$94:$D$101,3,FALSE),0)</f>
        <v>1</v>
      </c>
      <c r="AW22" s="442" t="s">
        <v>286</v>
      </c>
      <c r="AX22" s="442" t="s">
        <v>287</v>
      </c>
      <c r="AY22" s="488" t="str">
        <f>AW22&amp;AX22</f>
        <v>Rara vezMenor</v>
      </c>
      <c r="AZ22" s="492" t="str">
        <f>IFERROR(VLOOKUP(AY22,[1]FORMULAS!$B$37:$C$61,2,FALSE),"")</f>
        <v>Riesgo bajo</v>
      </c>
      <c r="BA22" s="489" t="s">
        <v>288</v>
      </c>
      <c r="BB22" s="144" t="s">
        <v>298</v>
      </c>
      <c r="BC22" s="127" t="s">
        <v>299</v>
      </c>
      <c r="BD22" s="127" t="s">
        <v>300</v>
      </c>
      <c r="BE22" s="128" t="s">
        <v>301</v>
      </c>
      <c r="BF22" s="128" t="s">
        <v>302</v>
      </c>
      <c r="BG22" s="127" t="s">
        <v>303</v>
      </c>
      <c r="BH22" s="127" t="s">
        <v>304</v>
      </c>
      <c r="BI22" s="127" t="s">
        <v>305</v>
      </c>
      <c r="BJ22" s="128" t="s">
        <v>241</v>
      </c>
      <c r="BK22" s="128" t="s">
        <v>302</v>
      </c>
    </row>
    <row r="23" spans="2:63" s="145" customFormat="1" ht="155.25" customHeight="1" x14ac:dyDescent="0.25">
      <c r="B23" s="480"/>
      <c r="C23" s="480"/>
      <c r="D23" s="481"/>
      <c r="E23" s="481"/>
      <c r="F23" s="480"/>
      <c r="G23" s="480"/>
      <c r="H23" s="481"/>
      <c r="I23" s="482"/>
      <c r="J23" s="482"/>
      <c r="K23" s="185" t="s">
        <v>95</v>
      </c>
      <c r="L23" s="486"/>
      <c r="M23" s="488"/>
      <c r="N23" s="480"/>
      <c r="O23" s="480"/>
      <c r="P23" s="488"/>
      <c r="Q23" s="489"/>
      <c r="R23" s="476" t="s">
        <v>306</v>
      </c>
      <c r="S23" s="477"/>
      <c r="T23" s="183" t="s">
        <v>103</v>
      </c>
      <c r="U23" s="181">
        <f t="shared" si="12"/>
        <v>15</v>
      </c>
      <c r="V23" s="183" t="s">
        <v>104</v>
      </c>
      <c r="W23" s="181">
        <f t="shared" si="1"/>
        <v>15</v>
      </c>
      <c r="X23" s="183" t="s">
        <v>105</v>
      </c>
      <c r="Y23" s="181">
        <f t="shared" si="2"/>
        <v>15</v>
      </c>
      <c r="Z23" s="183" t="s">
        <v>106</v>
      </c>
      <c r="AA23" s="181">
        <f t="shared" si="6"/>
        <v>15</v>
      </c>
      <c r="AB23" s="183" t="s">
        <v>109</v>
      </c>
      <c r="AC23" s="181">
        <f t="shared" si="3"/>
        <v>15</v>
      </c>
      <c r="AD23" s="183" t="s">
        <v>107</v>
      </c>
      <c r="AE23" s="181">
        <f t="shared" si="4"/>
        <v>15</v>
      </c>
      <c r="AF23" s="183" t="s">
        <v>108</v>
      </c>
      <c r="AG23" s="181">
        <f t="shared" ref="AG23:AG64" si="13">IF(AF23="Completa",10,IF(AF23="incompleta",5,0))</f>
        <v>10</v>
      </c>
      <c r="AH23" s="180">
        <f t="shared" si="7"/>
        <v>100</v>
      </c>
      <c r="AI23" s="177" t="str">
        <f>IF(AH23&gt;=96,"Fuerte",IF(AH23&gt;=86,"Moderado",IF(AH23&gt;=1,"Débil","")))</f>
        <v>Fuerte</v>
      </c>
      <c r="AJ23" s="182" t="s">
        <v>206</v>
      </c>
      <c r="AK23" s="180" t="str">
        <f t="shared" si="9"/>
        <v>Fuerte</v>
      </c>
      <c r="AL23" s="180" t="str">
        <f t="shared" si="10"/>
        <v>FuerteFuerte</v>
      </c>
      <c r="AM23" s="180" t="str">
        <f>IFERROR(VLOOKUP(AL23,[1]FORMULAS!$B$69:$D$77,3,FALSE),"")</f>
        <v>Fuerte</v>
      </c>
      <c r="AN23" s="180">
        <f t="shared" si="11"/>
        <v>100</v>
      </c>
      <c r="AO23" s="180" t="str">
        <f>IFERROR(VLOOKUP(AL23,[1]FORMULAS!$B$69:$C$77,2,FALSE),"")</f>
        <v>No</v>
      </c>
      <c r="AP23" s="484"/>
      <c r="AQ23" s="484"/>
      <c r="AR23" s="483"/>
      <c r="AS23" s="483"/>
      <c r="AT23" s="484"/>
      <c r="AU23" s="484"/>
      <c r="AV23" s="484"/>
      <c r="AW23" s="442"/>
      <c r="AX23" s="442"/>
      <c r="AY23" s="488"/>
      <c r="AZ23" s="492"/>
      <c r="BA23" s="489"/>
      <c r="BB23" s="144" t="s">
        <v>234</v>
      </c>
      <c r="BC23" s="127" t="s">
        <v>235</v>
      </c>
      <c r="BD23" s="127" t="s">
        <v>236</v>
      </c>
      <c r="BE23" s="128" t="s">
        <v>301</v>
      </c>
      <c r="BF23" s="128" t="s">
        <v>238</v>
      </c>
      <c r="BG23" s="127" t="s">
        <v>239</v>
      </c>
      <c r="BH23" s="127" t="s">
        <v>240</v>
      </c>
      <c r="BI23" s="127" t="s">
        <v>236</v>
      </c>
      <c r="BJ23" s="128" t="s">
        <v>241</v>
      </c>
      <c r="BK23" s="128" t="s">
        <v>238</v>
      </c>
    </row>
    <row r="24" spans="2:63" s="145" customFormat="1" ht="155.25" customHeight="1" x14ac:dyDescent="0.25">
      <c r="B24" s="480"/>
      <c r="C24" s="480"/>
      <c r="D24" s="481"/>
      <c r="E24" s="481"/>
      <c r="F24" s="480"/>
      <c r="G24" s="480"/>
      <c r="H24" s="481"/>
      <c r="I24" s="482"/>
      <c r="J24" s="482"/>
      <c r="K24" s="185" t="s">
        <v>96</v>
      </c>
      <c r="L24" s="487"/>
      <c r="M24" s="488"/>
      <c r="N24" s="480"/>
      <c r="O24" s="480"/>
      <c r="P24" s="488"/>
      <c r="Q24" s="489"/>
      <c r="R24" s="476" t="s">
        <v>148</v>
      </c>
      <c r="S24" s="477"/>
      <c r="T24" s="183" t="s">
        <v>103</v>
      </c>
      <c r="U24" s="181">
        <f t="shared" si="12"/>
        <v>15</v>
      </c>
      <c r="V24" s="183" t="s">
        <v>104</v>
      </c>
      <c r="W24" s="181">
        <f t="shared" si="1"/>
        <v>15</v>
      </c>
      <c r="X24" s="183" t="s">
        <v>105</v>
      </c>
      <c r="Y24" s="181">
        <f t="shared" si="2"/>
        <v>15</v>
      </c>
      <c r="Z24" s="183" t="s">
        <v>106</v>
      </c>
      <c r="AA24" s="181">
        <f t="shared" si="6"/>
        <v>15</v>
      </c>
      <c r="AB24" s="183" t="s">
        <v>109</v>
      </c>
      <c r="AC24" s="181">
        <f t="shared" si="3"/>
        <v>15</v>
      </c>
      <c r="AD24" s="183" t="s">
        <v>107</v>
      </c>
      <c r="AE24" s="181">
        <f t="shared" si="4"/>
        <v>15</v>
      </c>
      <c r="AF24" s="183" t="s">
        <v>108</v>
      </c>
      <c r="AG24" s="181">
        <f t="shared" si="13"/>
        <v>10</v>
      </c>
      <c r="AH24" s="180">
        <f t="shared" si="7"/>
        <v>100</v>
      </c>
      <c r="AI24" s="177" t="str">
        <f t="shared" ref="AI24:AI64" si="14">IF(AH24&gt;=96,"Fuerte",IF(AH24&gt;=86,"Moderado",IF(AH24&gt;=1,"Débil","")))</f>
        <v>Fuerte</v>
      </c>
      <c r="AJ24" s="182" t="s">
        <v>206</v>
      </c>
      <c r="AK24" s="180" t="str">
        <f t="shared" si="9"/>
        <v>Fuerte</v>
      </c>
      <c r="AL24" s="180" t="str">
        <f t="shared" si="10"/>
        <v>FuerteFuerte</v>
      </c>
      <c r="AM24" s="180" t="str">
        <f>IFERROR(VLOOKUP(AL24,[1]FORMULAS!$B$69:$D$77,3,FALSE),"")</f>
        <v>Fuerte</v>
      </c>
      <c r="AN24" s="180">
        <f t="shared" si="11"/>
        <v>100</v>
      </c>
      <c r="AO24" s="180" t="str">
        <f>IFERROR(VLOOKUP(AL24,[1]FORMULAS!$B$69:$C$77,2,FALSE),"")</f>
        <v>No</v>
      </c>
      <c r="AP24" s="484"/>
      <c r="AQ24" s="484"/>
      <c r="AR24" s="483"/>
      <c r="AS24" s="483"/>
      <c r="AT24" s="484"/>
      <c r="AU24" s="484"/>
      <c r="AV24" s="484"/>
      <c r="AW24" s="442"/>
      <c r="AX24" s="442"/>
      <c r="AY24" s="488"/>
      <c r="AZ24" s="492"/>
      <c r="BA24" s="489"/>
      <c r="BB24" s="144" t="s">
        <v>307</v>
      </c>
      <c r="BC24" s="127" t="s">
        <v>308</v>
      </c>
      <c r="BD24" s="127" t="s">
        <v>309</v>
      </c>
      <c r="BE24" s="128" t="s">
        <v>301</v>
      </c>
      <c r="BF24" s="128" t="s">
        <v>310</v>
      </c>
      <c r="BG24" s="127" t="s">
        <v>311</v>
      </c>
      <c r="BH24" s="127" t="s">
        <v>312</v>
      </c>
      <c r="BI24" s="127" t="s">
        <v>236</v>
      </c>
      <c r="BJ24" s="128" t="s">
        <v>241</v>
      </c>
      <c r="BK24" s="128" t="s">
        <v>310</v>
      </c>
    </row>
    <row r="25" spans="2:63" s="152" customFormat="1" ht="19.5" hidden="1" customHeight="1" x14ac:dyDescent="0.25">
      <c r="B25" s="442"/>
      <c r="C25" s="442"/>
      <c r="D25" s="491"/>
      <c r="E25" s="491"/>
      <c r="F25" s="442"/>
      <c r="G25" s="442"/>
      <c r="H25" s="491"/>
      <c r="I25" s="496"/>
      <c r="J25" s="496"/>
      <c r="K25" s="146"/>
      <c r="L25" s="146"/>
      <c r="M25" s="490" t="str">
        <f>IF(F25="gestion","impacto",IF(F25="corrupcion","impactocorrupcion",IF(F25="seguridad_de_la_informacion","impacto","")))</f>
        <v/>
      </c>
      <c r="N25" s="442"/>
      <c r="O25" s="442"/>
      <c r="P25" s="490" t="str">
        <f>N25&amp;O25</f>
        <v/>
      </c>
      <c r="Q25" s="467" t="str">
        <f>IFERROR(VLOOKUP(P25,[1]FORMULAS!$B$37:$C$61,2,FALSE),"")</f>
        <v/>
      </c>
      <c r="R25" s="447"/>
      <c r="S25" s="447"/>
      <c r="T25" s="178"/>
      <c r="U25" s="173">
        <f t="shared" si="12"/>
        <v>0</v>
      </c>
      <c r="V25" s="178"/>
      <c r="W25" s="173">
        <f t="shared" si="1"/>
        <v>0</v>
      </c>
      <c r="X25" s="178"/>
      <c r="Y25" s="173">
        <f t="shared" si="2"/>
        <v>0</v>
      </c>
      <c r="Z25" s="178"/>
      <c r="AA25" s="173">
        <f t="shared" ref="AA25:AA64" si="15">IF(Z25="Prevenir",15,IF(Z25="Detectar",10,0))</f>
        <v>0</v>
      </c>
      <c r="AB25" s="178"/>
      <c r="AC25" s="173">
        <f t="shared" si="3"/>
        <v>0</v>
      </c>
      <c r="AD25" s="178"/>
      <c r="AE25" s="173">
        <f t="shared" si="4"/>
        <v>0</v>
      </c>
      <c r="AF25" s="178"/>
      <c r="AG25" s="173">
        <f t="shared" si="13"/>
        <v>0</v>
      </c>
      <c r="AH25" s="177">
        <f t="shared" si="7"/>
        <v>0</v>
      </c>
      <c r="AI25" s="177" t="str">
        <f t="shared" si="14"/>
        <v/>
      </c>
      <c r="AJ25" s="176"/>
      <c r="AK25" s="177" t="str">
        <f t="shared" si="9"/>
        <v/>
      </c>
      <c r="AL25" s="177" t="str">
        <f t="shared" si="10"/>
        <v/>
      </c>
      <c r="AM25" s="177" t="str">
        <f>IFERROR(VLOOKUP(AL25,[1]FORMULAS!$B$69:$D$77,3,FALSE),"")</f>
        <v/>
      </c>
      <c r="AN25" s="177" t="str">
        <f t="shared" si="11"/>
        <v/>
      </c>
      <c r="AO25" s="177" t="str">
        <f>IFERROR(VLOOKUP(AL25,[1]FORMULAS!$B$69:$D$77,2,FALSE),"")</f>
        <v/>
      </c>
      <c r="AP25" s="494">
        <f>IFERROR(AVERAGE(AN25:AN28),0)</f>
        <v>0</v>
      </c>
      <c r="AQ25" s="494" t="str">
        <f>IF(AP25&gt;=100,"Fuerte",IF(AP25&gt;=50,"Moderado",IF(AP25&gt;=1,"Débil","")))</f>
        <v/>
      </c>
      <c r="AR25" s="495"/>
      <c r="AS25" s="495"/>
      <c r="AT25" s="494" t="str">
        <f>+AQ25&amp;AR25&amp;AS25</f>
        <v/>
      </c>
      <c r="AU25" s="494">
        <f>IFERROR(VLOOKUP(AT25,[1]FORMULAS!$B$94:$D$101,2,FALSE),0)</f>
        <v>0</v>
      </c>
      <c r="AV25" s="494">
        <f>IFERROR(VLOOKUP(AT25,[1]FORMULAS!$B$94:$D$101,3,FALSE),0)</f>
        <v>0</v>
      </c>
      <c r="AW25" s="442"/>
      <c r="AX25" s="442"/>
      <c r="AY25" s="490" t="str">
        <f>AW25&amp;AX25</f>
        <v/>
      </c>
      <c r="AZ25" s="493" t="str">
        <f>IFERROR(VLOOKUP(AY25,[1]FORMULAS!$B$37:$C$61,2,FALSE),"")</f>
        <v/>
      </c>
      <c r="BA25" s="467"/>
      <c r="BB25" s="147"/>
      <c r="BC25" s="148"/>
      <c r="BD25" s="148"/>
      <c r="BE25" s="149"/>
      <c r="BF25" s="150"/>
      <c r="BG25" s="151"/>
      <c r="BH25" s="148"/>
      <c r="BI25" s="148"/>
      <c r="BJ25" s="150"/>
      <c r="BK25" s="149"/>
    </row>
    <row r="26" spans="2:63" s="152" customFormat="1" ht="19.5" hidden="1" customHeight="1" x14ac:dyDescent="0.25">
      <c r="B26" s="442"/>
      <c r="C26" s="442"/>
      <c r="D26" s="491"/>
      <c r="E26" s="491"/>
      <c r="F26" s="442"/>
      <c r="G26" s="442"/>
      <c r="H26" s="491"/>
      <c r="I26" s="496"/>
      <c r="J26" s="496"/>
      <c r="K26" s="146"/>
      <c r="L26" s="146"/>
      <c r="M26" s="490"/>
      <c r="N26" s="442"/>
      <c r="O26" s="442"/>
      <c r="P26" s="490"/>
      <c r="Q26" s="467"/>
      <c r="R26" s="447"/>
      <c r="S26" s="447"/>
      <c r="T26" s="178"/>
      <c r="U26" s="173">
        <f t="shared" si="12"/>
        <v>0</v>
      </c>
      <c r="V26" s="178"/>
      <c r="W26" s="173">
        <f t="shared" si="1"/>
        <v>0</v>
      </c>
      <c r="X26" s="178"/>
      <c r="Y26" s="173">
        <f t="shared" si="2"/>
        <v>0</v>
      </c>
      <c r="Z26" s="178"/>
      <c r="AA26" s="173">
        <f t="shared" si="15"/>
        <v>0</v>
      </c>
      <c r="AB26" s="178"/>
      <c r="AC26" s="173">
        <f t="shared" si="3"/>
        <v>0</v>
      </c>
      <c r="AD26" s="178"/>
      <c r="AE26" s="173">
        <f t="shared" si="4"/>
        <v>0</v>
      </c>
      <c r="AF26" s="178"/>
      <c r="AG26" s="173">
        <f t="shared" si="13"/>
        <v>0</v>
      </c>
      <c r="AH26" s="177">
        <f t="shared" si="7"/>
        <v>0</v>
      </c>
      <c r="AI26" s="177" t="str">
        <f t="shared" si="14"/>
        <v/>
      </c>
      <c r="AJ26" s="176"/>
      <c r="AK26" s="177" t="str">
        <f t="shared" si="9"/>
        <v/>
      </c>
      <c r="AL26" s="177" t="str">
        <f t="shared" si="10"/>
        <v/>
      </c>
      <c r="AM26" s="177" t="str">
        <f>IFERROR(VLOOKUP(AL26,[1]FORMULAS!$B$69:$D$77,3,FALSE),"")</f>
        <v/>
      </c>
      <c r="AN26" s="177" t="str">
        <f t="shared" si="11"/>
        <v/>
      </c>
      <c r="AO26" s="177" t="str">
        <f>IFERROR(VLOOKUP(AL26,[1]FORMULAS!$B$69:$C$77,2,FALSE),"")</f>
        <v/>
      </c>
      <c r="AP26" s="494"/>
      <c r="AQ26" s="494"/>
      <c r="AR26" s="495"/>
      <c r="AS26" s="495"/>
      <c r="AT26" s="494"/>
      <c r="AU26" s="494"/>
      <c r="AV26" s="494"/>
      <c r="AW26" s="442"/>
      <c r="AX26" s="442"/>
      <c r="AY26" s="490"/>
      <c r="AZ26" s="493"/>
      <c r="BA26" s="467"/>
      <c r="BB26" s="147"/>
      <c r="BC26" s="148"/>
      <c r="BD26" s="148"/>
      <c r="BE26" s="149"/>
      <c r="BF26" s="150"/>
      <c r="BG26" s="151"/>
      <c r="BH26" s="148"/>
      <c r="BI26" s="148"/>
      <c r="BJ26" s="150"/>
      <c r="BK26" s="149"/>
    </row>
    <row r="27" spans="2:63" s="152" customFormat="1" ht="19.5" hidden="1" customHeight="1" x14ac:dyDescent="0.25">
      <c r="B27" s="442"/>
      <c r="C27" s="442"/>
      <c r="D27" s="491"/>
      <c r="E27" s="491"/>
      <c r="F27" s="442"/>
      <c r="G27" s="442"/>
      <c r="H27" s="491"/>
      <c r="I27" s="496"/>
      <c r="J27" s="496"/>
      <c r="K27" s="146"/>
      <c r="L27" s="146"/>
      <c r="M27" s="490"/>
      <c r="N27" s="442"/>
      <c r="O27" s="442"/>
      <c r="P27" s="490"/>
      <c r="Q27" s="467"/>
      <c r="R27" s="447"/>
      <c r="S27" s="447"/>
      <c r="T27" s="178"/>
      <c r="U27" s="173">
        <f t="shared" si="12"/>
        <v>0</v>
      </c>
      <c r="V27" s="178"/>
      <c r="W27" s="173">
        <f t="shared" si="1"/>
        <v>0</v>
      </c>
      <c r="X27" s="178"/>
      <c r="Y27" s="173">
        <f t="shared" si="2"/>
        <v>0</v>
      </c>
      <c r="Z27" s="178"/>
      <c r="AA27" s="173">
        <f t="shared" si="15"/>
        <v>0</v>
      </c>
      <c r="AB27" s="178"/>
      <c r="AC27" s="173">
        <f t="shared" si="3"/>
        <v>0</v>
      </c>
      <c r="AD27" s="178"/>
      <c r="AE27" s="173">
        <f t="shared" si="4"/>
        <v>0</v>
      </c>
      <c r="AF27" s="178"/>
      <c r="AG27" s="173">
        <f t="shared" si="13"/>
        <v>0</v>
      </c>
      <c r="AH27" s="177">
        <f t="shared" si="7"/>
        <v>0</v>
      </c>
      <c r="AI27" s="177" t="str">
        <f t="shared" si="14"/>
        <v/>
      </c>
      <c r="AJ27" s="176"/>
      <c r="AK27" s="177" t="str">
        <f t="shared" si="9"/>
        <v/>
      </c>
      <c r="AL27" s="177" t="str">
        <f t="shared" si="10"/>
        <v/>
      </c>
      <c r="AM27" s="177" t="str">
        <f>IFERROR(VLOOKUP(AL27,[1]FORMULAS!$B$69:$D$77,3,FALSE),"")</f>
        <v/>
      </c>
      <c r="AN27" s="177" t="str">
        <f t="shared" si="11"/>
        <v/>
      </c>
      <c r="AO27" s="177" t="str">
        <f>IFERROR(VLOOKUP(AL27,[1]FORMULAS!$B$69:$C$77,2,FALSE),"")</f>
        <v/>
      </c>
      <c r="AP27" s="494"/>
      <c r="AQ27" s="494"/>
      <c r="AR27" s="495"/>
      <c r="AS27" s="495"/>
      <c r="AT27" s="494"/>
      <c r="AU27" s="494"/>
      <c r="AV27" s="494"/>
      <c r="AW27" s="442"/>
      <c r="AX27" s="442"/>
      <c r="AY27" s="490"/>
      <c r="AZ27" s="493"/>
      <c r="BA27" s="467"/>
      <c r="BB27" s="147"/>
      <c r="BC27" s="148"/>
      <c r="BD27" s="148"/>
      <c r="BE27" s="149"/>
      <c r="BF27" s="150"/>
      <c r="BG27" s="151"/>
      <c r="BH27" s="148"/>
      <c r="BI27" s="148"/>
      <c r="BJ27" s="150"/>
      <c r="BK27" s="149"/>
    </row>
    <row r="28" spans="2:63" s="152" customFormat="1" ht="19.5" hidden="1" customHeight="1" x14ac:dyDescent="0.25">
      <c r="B28" s="442"/>
      <c r="C28" s="442"/>
      <c r="D28" s="491"/>
      <c r="E28" s="491"/>
      <c r="F28" s="442"/>
      <c r="G28" s="442"/>
      <c r="H28" s="491"/>
      <c r="I28" s="496"/>
      <c r="J28" s="496"/>
      <c r="K28" s="146"/>
      <c r="L28" s="146"/>
      <c r="M28" s="490"/>
      <c r="N28" s="442"/>
      <c r="O28" s="442"/>
      <c r="P28" s="490"/>
      <c r="Q28" s="467"/>
      <c r="R28" s="447"/>
      <c r="S28" s="447"/>
      <c r="T28" s="178"/>
      <c r="U28" s="173">
        <f t="shared" si="12"/>
        <v>0</v>
      </c>
      <c r="V28" s="178"/>
      <c r="W28" s="173">
        <f t="shared" si="1"/>
        <v>0</v>
      </c>
      <c r="X28" s="178"/>
      <c r="Y28" s="173">
        <f t="shared" si="2"/>
        <v>0</v>
      </c>
      <c r="Z28" s="178"/>
      <c r="AA28" s="173">
        <f t="shared" si="15"/>
        <v>0</v>
      </c>
      <c r="AB28" s="178"/>
      <c r="AC28" s="173">
        <f t="shared" si="3"/>
        <v>0</v>
      </c>
      <c r="AD28" s="178"/>
      <c r="AE28" s="173">
        <f t="shared" si="4"/>
        <v>0</v>
      </c>
      <c r="AF28" s="178"/>
      <c r="AG28" s="173">
        <f t="shared" si="13"/>
        <v>0</v>
      </c>
      <c r="AH28" s="177">
        <f t="shared" si="7"/>
        <v>0</v>
      </c>
      <c r="AI28" s="177" t="str">
        <f t="shared" si="14"/>
        <v/>
      </c>
      <c r="AJ28" s="176"/>
      <c r="AK28" s="177" t="str">
        <f t="shared" si="9"/>
        <v/>
      </c>
      <c r="AL28" s="177" t="str">
        <f t="shared" si="10"/>
        <v/>
      </c>
      <c r="AM28" s="177" t="str">
        <f>IFERROR(VLOOKUP(AL28,[1]FORMULAS!$B$69:$D$77,3,FALSE),"")</f>
        <v/>
      </c>
      <c r="AN28" s="177" t="str">
        <f t="shared" si="11"/>
        <v/>
      </c>
      <c r="AO28" s="177" t="str">
        <f>IFERROR(VLOOKUP(AL28,[1]FORMULAS!$B$69:$C$77,2,FALSE),"")</f>
        <v/>
      </c>
      <c r="AP28" s="494"/>
      <c r="AQ28" s="494"/>
      <c r="AR28" s="495"/>
      <c r="AS28" s="495"/>
      <c r="AT28" s="494"/>
      <c r="AU28" s="494"/>
      <c r="AV28" s="494"/>
      <c r="AW28" s="442"/>
      <c r="AX28" s="442"/>
      <c r="AY28" s="490"/>
      <c r="AZ28" s="493"/>
      <c r="BA28" s="467"/>
      <c r="BB28" s="174"/>
      <c r="BC28" s="148"/>
      <c r="BD28" s="148"/>
      <c r="BE28" s="147"/>
      <c r="BF28" s="150"/>
      <c r="BG28" s="151"/>
      <c r="BH28" s="148"/>
      <c r="BI28" s="148"/>
      <c r="BJ28" s="150"/>
      <c r="BK28" s="147"/>
    </row>
    <row r="29" spans="2:63" s="152" customFormat="1" ht="19.5" hidden="1" customHeight="1" x14ac:dyDescent="0.25">
      <c r="B29" s="442"/>
      <c r="C29" s="442"/>
      <c r="D29" s="491"/>
      <c r="E29" s="491"/>
      <c r="F29" s="442"/>
      <c r="G29" s="442"/>
      <c r="H29" s="491"/>
      <c r="I29" s="496"/>
      <c r="J29" s="496"/>
      <c r="K29" s="146"/>
      <c r="L29" s="146"/>
      <c r="M29" s="490" t="str">
        <f>IF(F29="gestion","impacto",IF(F29="corrupcion","impactocorrupcion",IF(F29="seguridad_de_la_informacion","impacto","")))</f>
        <v/>
      </c>
      <c r="N29" s="442"/>
      <c r="O29" s="442"/>
      <c r="P29" s="490" t="str">
        <f>N29&amp;O29</f>
        <v/>
      </c>
      <c r="Q29" s="467" t="str">
        <f>IFERROR(VLOOKUP(P29,[1]FORMULAS!$B$37:$C$61,2,FALSE),"")</f>
        <v/>
      </c>
      <c r="R29" s="447"/>
      <c r="S29" s="447"/>
      <c r="T29" s="178"/>
      <c r="U29" s="173">
        <f t="shared" si="12"/>
        <v>0</v>
      </c>
      <c r="V29" s="178"/>
      <c r="W29" s="173">
        <f t="shared" si="1"/>
        <v>0</v>
      </c>
      <c r="X29" s="178"/>
      <c r="Y29" s="173">
        <f t="shared" si="2"/>
        <v>0</v>
      </c>
      <c r="Z29" s="178"/>
      <c r="AA29" s="173">
        <f t="shared" si="15"/>
        <v>0</v>
      </c>
      <c r="AB29" s="178"/>
      <c r="AC29" s="173">
        <f t="shared" si="3"/>
        <v>0</v>
      </c>
      <c r="AD29" s="178"/>
      <c r="AE29" s="173">
        <f t="shared" si="4"/>
        <v>0</v>
      </c>
      <c r="AF29" s="178"/>
      <c r="AG29" s="173">
        <f t="shared" si="13"/>
        <v>0</v>
      </c>
      <c r="AH29" s="177">
        <f t="shared" si="7"/>
        <v>0</v>
      </c>
      <c r="AI29" s="177" t="str">
        <f t="shared" si="14"/>
        <v/>
      </c>
      <c r="AJ29" s="176"/>
      <c r="AK29" s="177" t="str">
        <f t="shared" si="9"/>
        <v/>
      </c>
      <c r="AL29" s="177" t="str">
        <f t="shared" si="10"/>
        <v/>
      </c>
      <c r="AM29" s="177" t="str">
        <f>IFERROR(VLOOKUP(AL29,[1]FORMULAS!$B$69:$D$77,3,FALSE),"")</f>
        <v/>
      </c>
      <c r="AN29" s="177" t="str">
        <f t="shared" si="11"/>
        <v/>
      </c>
      <c r="AO29" s="177" t="str">
        <f>IFERROR(VLOOKUP(AL29,[1]FORMULAS!$B$69:$D$77,2,FALSE),"")</f>
        <v/>
      </c>
      <c r="AP29" s="494">
        <f>IFERROR(AVERAGE(AN29:AN32),0)</f>
        <v>0</v>
      </c>
      <c r="AQ29" s="494" t="str">
        <f>IF(AP29&gt;=100,"Fuerte",IF(AP29&gt;=50,"Moderado",IF(AP29&gt;=1,"Débil","")))</f>
        <v/>
      </c>
      <c r="AR29" s="495"/>
      <c r="AS29" s="495"/>
      <c r="AT29" s="494" t="str">
        <f>+AQ29&amp;AR29&amp;AS29</f>
        <v/>
      </c>
      <c r="AU29" s="494">
        <f>IFERROR(VLOOKUP(AT29,[1]FORMULAS!$B$94:$D$101,2,FALSE),0)</f>
        <v>0</v>
      </c>
      <c r="AV29" s="494">
        <f>IFERROR(VLOOKUP(AT29,[1]FORMULAS!$B$94:$D$101,3,FALSE),0)</f>
        <v>0</v>
      </c>
      <c r="AW29" s="442"/>
      <c r="AX29" s="442"/>
      <c r="AY29" s="490" t="str">
        <f>AW29&amp;AX29</f>
        <v/>
      </c>
      <c r="AZ29" s="493" t="str">
        <f>IFERROR(VLOOKUP(AY29,[1]FORMULAS!$B$37:$C$61,2,FALSE),"")</f>
        <v/>
      </c>
      <c r="BA29" s="467"/>
      <c r="BB29" s="147"/>
      <c r="BC29" s="148"/>
      <c r="BD29" s="148"/>
      <c r="BE29" s="149"/>
      <c r="BF29" s="150"/>
      <c r="BG29" s="151"/>
      <c r="BH29" s="148"/>
      <c r="BI29" s="148"/>
      <c r="BJ29" s="150"/>
      <c r="BK29" s="149"/>
    </row>
    <row r="30" spans="2:63" s="152" customFormat="1" ht="19.5" hidden="1" customHeight="1" x14ac:dyDescent="0.25">
      <c r="B30" s="442"/>
      <c r="C30" s="442"/>
      <c r="D30" s="491"/>
      <c r="E30" s="491"/>
      <c r="F30" s="442"/>
      <c r="G30" s="442"/>
      <c r="H30" s="491"/>
      <c r="I30" s="496"/>
      <c r="J30" s="496"/>
      <c r="K30" s="146"/>
      <c r="L30" s="146"/>
      <c r="M30" s="490"/>
      <c r="N30" s="442"/>
      <c r="O30" s="442"/>
      <c r="P30" s="490"/>
      <c r="Q30" s="467"/>
      <c r="R30" s="447"/>
      <c r="S30" s="447"/>
      <c r="T30" s="178"/>
      <c r="U30" s="173">
        <f t="shared" si="12"/>
        <v>0</v>
      </c>
      <c r="V30" s="178"/>
      <c r="W30" s="173">
        <f t="shared" si="1"/>
        <v>0</v>
      </c>
      <c r="X30" s="178"/>
      <c r="Y30" s="173">
        <f t="shared" si="2"/>
        <v>0</v>
      </c>
      <c r="Z30" s="178"/>
      <c r="AA30" s="173">
        <f t="shared" si="15"/>
        <v>0</v>
      </c>
      <c r="AB30" s="178"/>
      <c r="AC30" s="173">
        <f t="shared" si="3"/>
        <v>0</v>
      </c>
      <c r="AD30" s="178"/>
      <c r="AE30" s="173">
        <f t="shared" si="4"/>
        <v>0</v>
      </c>
      <c r="AF30" s="178"/>
      <c r="AG30" s="173">
        <f t="shared" si="13"/>
        <v>0</v>
      </c>
      <c r="AH30" s="177">
        <f t="shared" si="7"/>
        <v>0</v>
      </c>
      <c r="AI30" s="177" t="str">
        <f t="shared" si="14"/>
        <v/>
      </c>
      <c r="AJ30" s="176"/>
      <c r="AK30" s="177" t="str">
        <f t="shared" si="9"/>
        <v/>
      </c>
      <c r="AL30" s="177" t="str">
        <f t="shared" si="10"/>
        <v/>
      </c>
      <c r="AM30" s="177" t="str">
        <f>IFERROR(VLOOKUP(AL30,[1]FORMULAS!$B$69:$D$77,3,FALSE),"")</f>
        <v/>
      </c>
      <c r="AN30" s="177" t="str">
        <f t="shared" si="11"/>
        <v/>
      </c>
      <c r="AO30" s="177" t="str">
        <f>IFERROR(VLOOKUP(AL30,[1]FORMULAS!$B$69:$C$77,2,FALSE),"")</f>
        <v/>
      </c>
      <c r="AP30" s="494"/>
      <c r="AQ30" s="494"/>
      <c r="AR30" s="495"/>
      <c r="AS30" s="495"/>
      <c r="AT30" s="494"/>
      <c r="AU30" s="494"/>
      <c r="AV30" s="494"/>
      <c r="AW30" s="442"/>
      <c r="AX30" s="442"/>
      <c r="AY30" s="490"/>
      <c r="AZ30" s="493"/>
      <c r="BA30" s="467"/>
      <c r="BB30" s="147"/>
      <c r="BC30" s="148"/>
      <c r="BD30" s="148"/>
      <c r="BE30" s="149"/>
      <c r="BF30" s="150"/>
      <c r="BG30" s="151"/>
      <c r="BH30" s="148"/>
      <c r="BI30" s="148"/>
      <c r="BJ30" s="150"/>
      <c r="BK30" s="149"/>
    </row>
    <row r="31" spans="2:63" s="152" customFormat="1" ht="19.5" hidden="1" customHeight="1" x14ac:dyDescent="0.25">
      <c r="B31" s="442"/>
      <c r="C31" s="442"/>
      <c r="D31" s="491"/>
      <c r="E31" s="491"/>
      <c r="F31" s="442"/>
      <c r="G31" s="442"/>
      <c r="H31" s="491"/>
      <c r="I31" s="496"/>
      <c r="J31" s="496"/>
      <c r="K31" s="146"/>
      <c r="L31" s="146"/>
      <c r="M31" s="490"/>
      <c r="N31" s="442"/>
      <c r="O31" s="442"/>
      <c r="P31" s="490"/>
      <c r="Q31" s="467"/>
      <c r="R31" s="447"/>
      <c r="S31" s="447"/>
      <c r="T31" s="178"/>
      <c r="U31" s="173">
        <f t="shared" si="12"/>
        <v>0</v>
      </c>
      <c r="V31" s="178"/>
      <c r="W31" s="173">
        <f t="shared" si="1"/>
        <v>0</v>
      </c>
      <c r="X31" s="178"/>
      <c r="Y31" s="173">
        <f t="shared" si="2"/>
        <v>0</v>
      </c>
      <c r="Z31" s="178"/>
      <c r="AA31" s="173">
        <f t="shared" si="15"/>
        <v>0</v>
      </c>
      <c r="AB31" s="178"/>
      <c r="AC31" s="173">
        <f t="shared" si="3"/>
        <v>0</v>
      </c>
      <c r="AD31" s="178"/>
      <c r="AE31" s="173">
        <f t="shared" si="4"/>
        <v>0</v>
      </c>
      <c r="AF31" s="178"/>
      <c r="AG31" s="173">
        <f t="shared" si="13"/>
        <v>0</v>
      </c>
      <c r="AH31" s="177">
        <f t="shared" si="7"/>
        <v>0</v>
      </c>
      <c r="AI31" s="177" t="str">
        <f t="shared" si="14"/>
        <v/>
      </c>
      <c r="AJ31" s="176"/>
      <c r="AK31" s="177" t="str">
        <f t="shared" si="9"/>
        <v/>
      </c>
      <c r="AL31" s="177" t="str">
        <f t="shared" si="10"/>
        <v/>
      </c>
      <c r="AM31" s="177" t="str">
        <f>IFERROR(VLOOKUP(AL31,[1]FORMULAS!$B$69:$D$77,3,FALSE),"")</f>
        <v/>
      </c>
      <c r="AN31" s="177" t="str">
        <f t="shared" si="11"/>
        <v/>
      </c>
      <c r="AO31" s="177" t="str">
        <f>IFERROR(VLOOKUP(AL31,[1]FORMULAS!$B$69:$C$77,2,FALSE),"")</f>
        <v/>
      </c>
      <c r="AP31" s="494"/>
      <c r="AQ31" s="494"/>
      <c r="AR31" s="495"/>
      <c r="AS31" s="495"/>
      <c r="AT31" s="494"/>
      <c r="AU31" s="494"/>
      <c r="AV31" s="494"/>
      <c r="AW31" s="442"/>
      <c r="AX31" s="442"/>
      <c r="AY31" s="490"/>
      <c r="AZ31" s="493"/>
      <c r="BA31" s="467"/>
      <c r="BB31" s="147"/>
      <c r="BC31" s="148"/>
      <c r="BD31" s="148"/>
      <c r="BE31" s="149"/>
      <c r="BF31" s="150"/>
      <c r="BG31" s="151"/>
      <c r="BH31" s="148"/>
      <c r="BI31" s="148"/>
      <c r="BJ31" s="150"/>
      <c r="BK31" s="149"/>
    </row>
    <row r="32" spans="2:63" s="152" customFormat="1" ht="19.5" hidden="1" customHeight="1" x14ac:dyDescent="0.25">
      <c r="B32" s="442"/>
      <c r="C32" s="442"/>
      <c r="D32" s="491"/>
      <c r="E32" s="491"/>
      <c r="F32" s="442"/>
      <c r="G32" s="442"/>
      <c r="H32" s="491"/>
      <c r="I32" s="496"/>
      <c r="J32" s="496"/>
      <c r="K32" s="146"/>
      <c r="L32" s="146"/>
      <c r="M32" s="490"/>
      <c r="N32" s="442"/>
      <c r="O32" s="442"/>
      <c r="P32" s="490"/>
      <c r="Q32" s="467"/>
      <c r="R32" s="447"/>
      <c r="S32" s="447"/>
      <c r="T32" s="178"/>
      <c r="U32" s="173">
        <f t="shared" si="12"/>
        <v>0</v>
      </c>
      <c r="V32" s="178"/>
      <c r="W32" s="173">
        <f t="shared" si="1"/>
        <v>0</v>
      </c>
      <c r="X32" s="178"/>
      <c r="Y32" s="173">
        <f t="shared" si="2"/>
        <v>0</v>
      </c>
      <c r="Z32" s="178"/>
      <c r="AA32" s="173">
        <f t="shared" si="15"/>
        <v>0</v>
      </c>
      <c r="AB32" s="178"/>
      <c r="AC32" s="173">
        <f t="shared" si="3"/>
        <v>0</v>
      </c>
      <c r="AD32" s="178"/>
      <c r="AE32" s="173">
        <f t="shared" si="4"/>
        <v>0</v>
      </c>
      <c r="AF32" s="178"/>
      <c r="AG32" s="173">
        <f t="shared" si="13"/>
        <v>0</v>
      </c>
      <c r="AH32" s="177">
        <f t="shared" si="7"/>
        <v>0</v>
      </c>
      <c r="AI32" s="177" t="str">
        <f t="shared" si="14"/>
        <v/>
      </c>
      <c r="AJ32" s="176"/>
      <c r="AK32" s="177" t="str">
        <f t="shared" si="9"/>
        <v/>
      </c>
      <c r="AL32" s="177" t="str">
        <f t="shared" si="10"/>
        <v/>
      </c>
      <c r="AM32" s="177" t="str">
        <f>IFERROR(VLOOKUP(AL32,[1]FORMULAS!$B$69:$D$77,3,FALSE),"")</f>
        <v/>
      </c>
      <c r="AN32" s="177" t="str">
        <f t="shared" si="11"/>
        <v/>
      </c>
      <c r="AO32" s="177" t="str">
        <f>IFERROR(VLOOKUP(AL32,[1]FORMULAS!$B$69:$C$77,2,FALSE),"")</f>
        <v/>
      </c>
      <c r="AP32" s="494"/>
      <c r="AQ32" s="494"/>
      <c r="AR32" s="495"/>
      <c r="AS32" s="495"/>
      <c r="AT32" s="494"/>
      <c r="AU32" s="494"/>
      <c r="AV32" s="494"/>
      <c r="AW32" s="442"/>
      <c r="AX32" s="442"/>
      <c r="AY32" s="490"/>
      <c r="AZ32" s="493"/>
      <c r="BA32" s="467"/>
      <c r="BB32" s="174"/>
      <c r="BC32" s="148"/>
      <c r="BD32" s="148"/>
      <c r="BE32" s="147"/>
      <c r="BF32" s="150"/>
      <c r="BG32" s="151"/>
      <c r="BH32" s="148"/>
      <c r="BI32" s="148"/>
      <c r="BJ32" s="150"/>
      <c r="BK32" s="147"/>
    </row>
    <row r="33" spans="2:63" s="152" customFormat="1" ht="19.5" hidden="1" customHeight="1" x14ac:dyDescent="0.25">
      <c r="B33" s="442"/>
      <c r="C33" s="442"/>
      <c r="D33" s="491"/>
      <c r="E33" s="491"/>
      <c r="F33" s="442"/>
      <c r="G33" s="442"/>
      <c r="H33" s="491"/>
      <c r="I33" s="496"/>
      <c r="J33" s="496"/>
      <c r="K33" s="146"/>
      <c r="L33" s="146"/>
      <c r="M33" s="490" t="str">
        <f>IF(F33="gestion","impacto",IF(F33="corrupcion","impactocorrupcion",IF(F33="seguridad_de_la_informacion","impacto","")))</f>
        <v/>
      </c>
      <c r="N33" s="442"/>
      <c r="O33" s="442"/>
      <c r="P33" s="490" t="str">
        <f>N33&amp;O33</f>
        <v/>
      </c>
      <c r="Q33" s="467" t="str">
        <f>IFERROR(VLOOKUP(P33,[1]FORMULAS!$B$37:$C$61,2,FALSE),"")</f>
        <v/>
      </c>
      <c r="R33" s="447"/>
      <c r="S33" s="447"/>
      <c r="T33" s="178"/>
      <c r="U33" s="173">
        <f t="shared" si="12"/>
        <v>0</v>
      </c>
      <c r="V33" s="178"/>
      <c r="W33" s="173">
        <f t="shared" si="1"/>
        <v>0</v>
      </c>
      <c r="X33" s="178"/>
      <c r="Y33" s="173">
        <f t="shared" si="2"/>
        <v>0</v>
      </c>
      <c r="Z33" s="178"/>
      <c r="AA33" s="173">
        <f t="shared" si="15"/>
        <v>0</v>
      </c>
      <c r="AB33" s="178"/>
      <c r="AC33" s="173">
        <f t="shared" si="3"/>
        <v>0</v>
      </c>
      <c r="AD33" s="178"/>
      <c r="AE33" s="173">
        <f t="shared" si="4"/>
        <v>0</v>
      </c>
      <c r="AF33" s="178"/>
      <c r="AG33" s="173">
        <f t="shared" si="13"/>
        <v>0</v>
      </c>
      <c r="AH33" s="177">
        <f t="shared" si="7"/>
        <v>0</v>
      </c>
      <c r="AI33" s="177" t="str">
        <f t="shared" si="14"/>
        <v/>
      </c>
      <c r="AJ33" s="176"/>
      <c r="AK33" s="177" t="str">
        <f t="shared" si="9"/>
        <v/>
      </c>
      <c r="AL33" s="177" t="str">
        <f t="shared" si="10"/>
        <v/>
      </c>
      <c r="AM33" s="177" t="str">
        <f>IFERROR(VLOOKUP(AL33,[1]FORMULAS!$B$69:$D$77,3,FALSE),"")</f>
        <v/>
      </c>
      <c r="AN33" s="177" t="str">
        <f t="shared" si="11"/>
        <v/>
      </c>
      <c r="AO33" s="177" t="str">
        <f>IFERROR(VLOOKUP(AL33,[1]FORMULAS!$B$69:$D$77,2,FALSE),"")</f>
        <v/>
      </c>
      <c r="AP33" s="494">
        <f>IFERROR(AVERAGE(AN33:AN36),0)</f>
        <v>0</v>
      </c>
      <c r="AQ33" s="494" t="str">
        <f>IF(AP33&gt;=100,"Fuerte",IF(AP33&gt;=50,"Moderado",IF(AP33&gt;=1,"Débil","")))</f>
        <v/>
      </c>
      <c r="AR33" s="495"/>
      <c r="AS33" s="495"/>
      <c r="AT33" s="494" t="str">
        <f>+AQ33&amp;AR33&amp;AS33</f>
        <v/>
      </c>
      <c r="AU33" s="494">
        <f>IFERROR(VLOOKUP(AT33,[1]FORMULAS!$B$94:$D$101,2,FALSE),0)</f>
        <v>0</v>
      </c>
      <c r="AV33" s="494">
        <f>IFERROR(VLOOKUP(AT33,[1]FORMULAS!$B$94:$D$101,3,FALSE),0)</f>
        <v>0</v>
      </c>
      <c r="AW33" s="442"/>
      <c r="AX33" s="442"/>
      <c r="AY33" s="490" t="str">
        <f>AW33&amp;AX33</f>
        <v/>
      </c>
      <c r="AZ33" s="493" t="str">
        <f>IFERROR(VLOOKUP(AY33,[1]FORMULAS!$B$37:$C$61,2,FALSE),"")</f>
        <v/>
      </c>
      <c r="BA33" s="467"/>
      <c r="BB33" s="147"/>
      <c r="BC33" s="148"/>
      <c r="BD33" s="148"/>
      <c r="BE33" s="149"/>
      <c r="BF33" s="150"/>
      <c r="BG33" s="151"/>
      <c r="BH33" s="148"/>
      <c r="BI33" s="148"/>
      <c r="BJ33" s="150"/>
      <c r="BK33" s="149"/>
    </row>
    <row r="34" spans="2:63" s="152" customFormat="1" ht="19.5" hidden="1" customHeight="1" x14ac:dyDescent="0.25">
      <c r="B34" s="442"/>
      <c r="C34" s="442"/>
      <c r="D34" s="491"/>
      <c r="E34" s="491"/>
      <c r="F34" s="442"/>
      <c r="G34" s="442"/>
      <c r="H34" s="491"/>
      <c r="I34" s="496"/>
      <c r="J34" s="496"/>
      <c r="K34" s="146"/>
      <c r="L34" s="146"/>
      <c r="M34" s="490"/>
      <c r="N34" s="442"/>
      <c r="O34" s="442"/>
      <c r="P34" s="490"/>
      <c r="Q34" s="467"/>
      <c r="R34" s="447"/>
      <c r="S34" s="447"/>
      <c r="T34" s="178"/>
      <c r="U34" s="173">
        <f t="shared" si="12"/>
        <v>0</v>
      </c>
      <c r="V34" s="178"/>
      <c r="W34" s="173">
        <f t="shared" si="1"/>
        <v>0</v>
      </c>
      <c r="X34" s="178"/>
      <c r="Y34" s="173">
        <f t="shared" si="2"/>
        <v>0</v>
      </c>
      <c r="Z34" s="178"/>
      <c r="AA34" s="173">
        <f t="shared" si="15"/>
        <v>0</v>
      </c>
      <c r="AB34" s="178"/>
      <c r="AC34" s="173">
        <f t="shared" si="3"/>
        <v>0</v>
      </c>
      <c r="AD34" s="178"/>
      <c r="AE34" s="173">
        <f t="shared" si="4"/>
        <v>0</v>
      </c>
      <c r="AF34" s="178"/>
      <c r="AG34" s="173">
        <f t="shared" si="13"/>
        <v>0</v>
      </c>
      <c r="AH34" s="177">
        <f t="shared" si="7"/>
        <v>0</v>
      </c>
      <c r="AI34" s="177" t="str">
        <f t="shared" si="14"/>
        <v/>
      </c>
      <c r="AJ34" s="176"/>
      <c r="AK34" s="177" t="str">
        <f t="shared" si="9"/>
        <v/>
      </c>
      <c r="AL34" s="177" t="str">
        <f t="shared" si="10"/>
        <v/>
      </c>
      <c r="AM34" s="177" t="str">
        <f>IFERROR(VLOOKUP(AL34,[1]FORMULAS!$B$69:$D$77,3,FALSE),"")</f>
        <v/>
      </c>
      <c r="AN34" s="177" t="str">
        <f t="shared" si="11"/>
        <v/>
      </c>
      <c r="AO34" s="177" t="str">
        <f>IFERROR(VLOOKUP(AL34,[1]FORMULAS!$B$69:$C$77,2,FALSE),"")</f>
        <v/>
      </c>
      <c r="AP34" s="494"/>
      <c r="AQ34" s="494"/>
      <c r="AR34" s="495"/>
      <c r="AS34" s="495"/>
      <c r="AT34" s="494"/>
      <c r="AU34" s="494"/>
      <c r="AV34" s="494"/>
      <c r="AW34" s="442"/>
      <c r="AX34" s="442"/>
      <c r="AY34" s="490"/>
      <c r="AZ34" s="493"/>
      <c r="BA34" s="467"/>
      <c r="BB34" s="147"/>
      <c r="BC34" s="148"/>
      <c r="BD34" s="148"/>
      <c r="BE34" s="149"/>
      <c r="BF34" s="150"/>
      <c r="BG34" s="151"/>
      <c r="BH34" s="148"/>
      <c r="BI34" s="148"/>
      <c r="BJ34" s="150"/>
      <c r="BK34" s="149"/>
    </row>
    <row r="35" spans="2:63" s="152" customFormat="1" ht="19.5" hidden="1" customHeight="1" x14ac:dyDescent="0.25">
      <c r="B35" s="442"/>
      <c r="C35" s="442"/>
      <c r="D35" s="491"/>
      <c r="E35" s="491"/>
      <c r="F35" s="442"/>
      <c r="G35" s="442"/>
      <c r="H35" s="491"/>
      <c r="I35" s="496"/>
      <c r="J35" s="496"/>
      <c r="K35" s="146"/>
      <c r="L35" s="146"/>
      <c r="M35" s="490"/>
      <c r="N35" s="442"/>
      <c r="O35" s="442"/>
      <c r="P35" s="490"/>
      <c r="Q35" s="467"/>
      <c r="R35" s="447"/>
      <c r="S35" s="447"/>
      <c r="T35" s="178"/>
      <c r="U35" s="173">
        <f t="shared" si="12"/>
        <v>0</v>
      </c>
      <c r="V35" s="178"/>
      <c r="W35" s="173">
        <f t="shared" si="1"/>
        <v>0</v>
      </c>
      <c r="X35" s="178"/>
      <c r="Y35" s="173">
        <f t="shared" si="2"/>
        <v>0</v>
      </c>
      <c r="Z35" s="178"/>
      <c r="AA35" s="173">
        <f t="shared" si="15"/>
        <v>0</v>
      </c>
      <c r="AB35" s="178"/>
      <c r="AC35" s="173">
        <f t="shared" si="3"/>
        <v>0</v>
      </c>
      <c r="AD35" s="178"/>
      <c r="AE35" s="173">
        <f t="shared" si="4"/>
        <v>0</v>
      </c>
      <c r="AF35" s="178"/>
      <c r="AG35" s="173">
        <f t="shared" si="13"/>
        <v>0</v>
      </c>
      <c r="AH35" s="177">
        <f t="shared" si="7"/>
        <v>0</v>
      </c>
      <c r="AI35" s="177" t="str">
        <f t="shared" si="14"/>
        <v/>
      </c>
      <c r="AJ35" s="176"/>
      <c r="AK35" s="177" t="str">
        <f t="shared" si="9"/>
        <v/>
      </c>
      <c r="AL35" s="177" t="str">
        <f t="shared" si="10"/>
        <v/>
      </c>
      <c r="AM35" s="177" t="str">
        <f>IFERROR(VLOOKUP(AL35,[1]FORMULAS!$B$69:$D$77,3,FALSE),"")</f>
        <v/>
      </c>
      <c r="AN35" s="177" t="str">
        <f t="shared" si="11"/>
        <v/>
      </c>
      <c r="AO35" s="177" t="str">
        <f>IFERROR(VLOOKUP(AL35,[1]FORMULAS!$B$69:$C$77,2,FALSE),"")</f>
        <v/>
      </c>
      <c r="AP35" s="494"/>
      <c r="AQ35" s="494"/>
      <c r="AR35" s="495"/>
      <c r="AS35" s="495"/>
      <c r="AT35" s="494"/>
      <c r="AU35" s="494"/>
      <c r="AV35" s="494"/>
      <c r="AW35" s="442"/>
      <c r="AX35" s="442"/>
      <c r="AY35" s="490"/>
      <c r="AZ35" s="493"/>
      <c r="BA35" s="467"/>
      <c r="BB35" s="147"/>
      <c r="BC35" s="148"/>
      <c r="BD35" s="148"/>
      <c r="BE35" s="149"/>
      <c r="BF35" s="150"/>
      <c r="BG35" s="151"/>
      <c r="BH35" s="148"/>
      <c r="BI35" s="148"/>
      <c r="BJ35" s="150"/>
      <c r="BK35" s="149"/>
    </row>
    <row r="36" spans="2:63" s="152" customFormat="1" ht="19.5" hidden="1" customHeight="1" x14ac:dyDescent="0.25">
      <c r="B36" s="442"/>
      <c r="C36" s="442"/>
      <c r="D36" s="491"/>
      <c r="E36" s="491"/>
      <c r="F36" s="442"/>
      <c r="G36" s="442"/>
      <c r="H36" s="491"/>
      <c r="I36" s="496"/>
      <c r="J36" s="496"/>
      <c r="K36" s="146"/>
      <c r="L36" s="146"/>
      <c r="M36" s="490"/>
      <c r="N36" s="442"/>
      <c r="O36" s="442"/>
      <c r="P36" s="490"/>
      <c r="Q36" s="467"/>
      <c r="R36" s="447"/>
      <c r="S36" s="447"/>
      <c r="T36" s="178"/>
      <c r="U36" s="173">
        <f t="shared" si="12"/>
        <v>0</v>
      </c>
      <c r="V36" s="178"/>
      <c r="W36" s="173">
        <f t="shared" si="1"/>
        <v>0</v>
      </c>
      <c r="X36" s="178"/>
      <c r="Y36" s="173">
        <f t="shared" si="2"/>
        <v>0</v>
      </c>
      <c r="Z36" s="178"/>
      <c r="AA36" s="173">
        <f t="shared" si="15"/>
        <v>0</v>
      </c>
      <c r="AB36" s="178"/>
      <c r="AC36" s="173">
        <f t="shared" si="3"/>
        <v>0</v>
      </c>
      <c r="AD36" s="178"/>
      <c r="AE36" s="173">
        <f t="shared" si="4"/>
        <v>0</v>
      </c>
      <c r="AF36" s="178"/>
      <c r="AG36" s="173">
        <f t="shared" si="13"/>
        <v>0</v>
      </c>
      <c r="AH36" s="177">
        <f t="shared" si="7"/>
        <v>0</v>
      </c>
      <c r="AI36" s="177" t="str">
        <f t="shared" si="14"/>
        <v/>
      </c>
      <c r="AJ36" s="176"/>
      <c r="AK36" s="177" t="str">
        <f t="shared" si="9"/>
        <v/>
      </c>
      <c r="AL36" s="177" t="str">
        <f t="shared" si="10"/>
        <v/>
      </c>
      <c r="AM36" s="177" t="str">
        <f>IFERROR(VLOOKUP(AL36,[1]FORMULAS!$B$69:$D$77,3,FALSE),"")</f>
        <v/>
      </c>
      <c r="AN36" s="177" t="str">
        <f t="shared" si="11"/>
        <v/>
      </c>
      <c r="AO36" s="177" t="str">
        <f>IFERROR(VLOOKUP(AL36,[1]FORMULAS!$B$69:$C$77,2,FALSE),"")</f>
        <v/>
      </c>
      <c r="AP36" s="494"/>
      <c r="AQ36" s="494"/>
      <c r="AR36" s="495"/>
      <c r="AS36" s="495"/>
      <c r="AT36" s="494"/>
      <c r="AU36" s="494"/>
      <c r="AV36" s="494"/>
      <c r="AW36" s="442"/>
      <c r="AX36" s="442"/>
      <c r="AY36" s="490"/>
      <c r="AZ36" s="493"/>
      <c r="BA36" s="467"/>
      <c r="BB36" s="174"/>
      <c r="BC36" s="148"/>
      <c r="BD36" s="148"/>
      <c r="BE36" s="147"/>
      <c r="BF36" s="150"/>
      <c r="BG36" s="151"/>
      <c r="BH36" s="148"/>
      <c r="BI36" s="148"/>
      <c r="BJ36" s="150"/>
      <c r="BK36" s="147"/>
    </row>
    <row r="37" spans="2:63" s="152" customFormat="1" ht="19.5" hidden="1" customHeight="1" x14ac:dyDescent="0.25">
      <c r="B37" s="442"/>
      <c r="C37" s="442"/>
      <c r="D37" s="491"/>
      <c r="E37" s="491"/>
      <c r="F37" s="442"/>
      <c r="G37" s="442"/>
      <c r="H37" s="491"/>
      <c r="I37" s="496"/>
      <c r="J37" s="496"/>
      <c r="K37" s="146"/>
      <c r="L37" s="146"/>
      <c r="M37" s="490" t="str">
        <f>IF(F37="gestion","impacto",IF(F37="corrupcion","impactocorrupcion",IF(F37="seguridad_de_la_informacion","impacto","")))</f>
        <v/>
      </c>
      <c r="N37" s="442"/>
      <c r="O37" s="442"/>
      <c r="P37" s="490" t="str">
        <f>N37&amp;O37</f>
        <v/>
      </c>
      <c r="Q37" s="467" t="str">
        <f>IFERROR(VLOOKUP(P37,[1]FORMULAS!$B$37:$C$61,2,FALSE),"")</f>
        <v/>
      </c>
      <c r="R37" s="447"/>
      <c r="S37" s="447"/>
      <c r="T37" s="178"/>
      <c r="U37" s="173">
        <f t="shared" si="12"/>
        <v>0</v>
      </c>
      <c r="V37" s="178"/>
      <c r="W37" s="173">
        <f t="shared" si="1"/>
        <v>0</v>
      </c>
      <c r="X37" s="178"/>
      <c r="Y37" s="173">
        <f t="shared" si="2"/>
        <v>0</v>
      </c>
      <c r="Z37" s="178"/>
      <c r="AA37" s="173">
        <f t="shared" si="15"/>
        <v>0</v>
      </c>
      <c r="AB37" s="178"/>
      <c r="AC37" s="173">
        <f t="shared" si="3"/>
        <v>0</v>
      </c>
      <c r="AD37" s="178"/>
      <c r="AE37" s="173">
        <f t="shared" si="4"/>
        <v>0</v>
      </c>
      <c r="AF37" s="178"/>
      <c r="AG37" s="173">
        <f t="shared" si="13"/>
        <v>0</v>
      </c>
      <c r="AH37" s="177">
        <f t="shared" si="7"/>
        <v>0</v>
      </c>
      <c r="AI37" s="177" t="str">
        <f t="shared" si="14"/>
        <v/>
      </c>
      <c r="AJ37" s="176"/>
      <c r="AK37" s="177" t="str">
        <f t="shared" si="9"/>
        <v/>
      </c>
      <c r="AL37" s="177" t="str">
        <f t="shared" si="10"/>
        <v/>
      </c>
      <c r="AM37" s="177" t="str">
        <f>IFERROR(VLOOKUP(AL37,[1]FORMULAS!$B$69:$D$77,3,FALSE),"")</f>
        <v/>
      </c>
      <c r="AN37" s="177" t="str">
        <f t="shared" si="11"/>
        <v/>
      </c>
      <c r="AO37" s="177" t="str">
        <f>IFERROR(VLOOKUP(AL37,[1]FORMULAS!$B$69:$D$77,2,FALSE),"")</f>
        <v/>
      </c>
      <c r="AP37" s="494">
        <f>IFERROR(AVERAGE(AN37:AN40),0)</f>
        <v>0</v>
      </c>
      <c r="AQ37" s="494" t="str">
        <f>IF(AP37&gt;=100,"Fuerte",IF(AP37&gt;=50,"Moderado",IF(AP37&gt;=1,"Débil","")))</f>
        <v/>
      </c>
      <c r="AR37" s="495"/>
      <c r="AS37" s="495"/>
      <c r="AT37" s="494" t="str">
        <f>+AQ37&amp;AR37&amp;AS37</f>
        <v/>
      </c>
      <c r="AU37" s="494">
        <f>IFERROR(VLOOKUP(AT37,[1]FORMULAS!$B$94:$D$101,2,FALSE),0)</f>
        <v>0</v>
      </c>
      <c r="AV37" s="494">
        <f>IFERROR(VLOOKUP(AT37,[1]FORMULAS!$B$94:$D$101,3,FALSE),0)</f>
        <v>0</v>
      </c>
      <c r="AW37" s="442"/>
      <c r="AX37" s="442"/>
      <c r="AY37" s="490" t="str">
        <f>AW37&amp;AX37</f>
        <v/>
      </c>
      <c r="AZ37" s="493" t="str">
        <f>IFERROR(VLOOKUP(AY37,[1]FORMULAS!$B$37:$C$61,2,FALSE),"")</f>
        <v/>
      </c>
      <c r="BA37" s="467"/>
      <c r="BB37" s="147"/>
      <c r="BC37" s="148"/>
      <c r="BD37" s="148"/>
      <c r="BE37" s="149"/>
      <c r="BF37" s="150"/>
      <c r="BG37" s="151"/>
      <c r="BH37" s="148"/>
      <c r="BI37" s="148"/>
      <c r="BJ37" s="150"/>
      <c r="BK37" s="149"/>
    </row>
    <row r="38" spans="2:63" s="152" customFormat="1" ht="19.5" hidden="1" customHeight="1" x14ac:dyDescent="0.25">
      <c r="B38" s="442"/>
      <c r="C38" s="442"/>
      <c r="D38" s="491"/>
      <c r="E38" s="491"/>
      <c r="F38" s="442"/>
      <c r="G38" s="442"/>
      <c r="H38" s="491"/>
      <c r="I38" s="496"/>
      <c r="J38" s="496"/>
      <c r="K38" s="146"/>
      <c r="L38" s="146"/>
      <c r="M38" s="490"/>
      <c r="N38" s="442"/>
      <c r="O38" s="442"/>
      <c r="P38" s="490"/>
      <c r="Q38" s="467"/>
      <c r="R38" s="447"/>
      <c r="S38" s="447"/>
      <c r="T38" s="178"/>
      <c r="U38" s="173">
        <f t="shared" si="12"/>
        <v>0</v>
      </c>
      <c r="V38" s="178"/>
      <c r="W38" s="173">
        <f t="shared" si="1"/>
        <v>0</v>
      </c>
      <c r="X38" s="178"/>
      <c r="Y38" s="173">
        <f t="shared" si="2"/>
        <v>0</v>
      </c>
      <c r="Z38" s="178"/>
      <c r="AA38" s="173">
        <f t="shared" si="15"/>
        <v>0</v>
      </c>
      <c r="AB38" s="178"/>
      <c r="AC38" s="173">
        <f t="shared" si="3"/>
        <v>0</v>
      </c>
      <c r="AD38" s="178"/>
      <c r="AE38" s="173">
        <f t="shared" si="4"/>
        <v>0</v>
      </c>
      <c r="AF38" s="178"/>
      <c r="AG38" s="173">
        <f t="shared" si="13"/>
        <v>0</v>
      </c>
      <c r="AH38" s="177">
        <f t="shared" si="7"/>
        <v>0</v>
      </c>
      <c r="AI38" s="177" t="str">
        <f t="shared" si="14"/>
        <v/>
      </c>
      <c r="AJ38" s="176"/>
      <c r="AK38" s="177" t="str">
        <f t="shared" si="9"/>
        <v/>
      </c>
      <c r="AL38" s="177" t="str">
        <f t="shared" si="10"/>
        <v/>
      </c>
      <c r="AM38" s="177" t="str">
        <f>IFERROR(VLOOKUP(AL38,[1]FORMULAS!$B$69:$D$77,3,FALSE),"")</f>
        <v/>
      </c>
      <c r="AN38" s="177" t="str">
        <f t="shared" si="11"/>
        <v/>
      </c>
      <c r="AO38" s="177" t="str">
        <f>IFERROR(VLOOKUP(AL38,[1]FORMULAS!$B$69:$C$77,2,FALSE),"")</f>
        <v/>
      </c>
      <c r="AP38" s="494"/>
      <c r="AQ38" s="494"/>
      <c r="AR38" s="495"/>
      <c r="AS38" s="495"/>
      <c r="AT38" s="494"/>
      <c r="AU38" s="494"/>
      <c r="AV38" s="494"/>
      <c r="AW38" s="442"/>
      <c r="AX38" s="442"/>
      <c r="AY38" s="490"/>
      <c r="AZ38" s="493"/>
      <c r="BA38" s="467"/>
      <c r="BB38" s="147"/>
      <c r="BC38" s="148"/>
      <c r="BD38" s="148"/>
      <c r="BE38" s="149"/>
      <c r="BF38" s="150"/>
      <c r="BG38" s="151"/>
      <c r="BH38" s="148"/>
      <c r="BI38" s="148"/>
      <c r="BJ38" s="150"/>
      <c r="BK38" s="149"/>
    </row>
    <row r="39" spans="2:63" s="152" customFormat="1" ht="19.5" hidden="1" customHeight="1" x14ac:dyDescent="0.25">
      <c r="B39" s="442"/>
      <c r="C39" s="442"/>
      <c r="D39" s="491"/>
      <c r="E39" s="491"/>
      <c r="F39" s="442"/>
      <c r="G39" s="442"/>
      <c r="H39" s="491"/>
      <c r="I39" s="496"/>
      <c r="J39" s="496"/>
      <c r="K39" s="146"/>
      <c r="L39" s="146"/>
      <c r="M39" s="490"/>
      <c r="N39" s="442"/>
      <c r="O39" s="442"/>
      <c r="P39" s="490"/>
      <c r="Q39" s="467"/>
      <c r="R39" s="447"/>
      <c r="S39" s="447"/>
      <c r="T39" s="178"/>
      <c r="U39" s="173">
        <f t="shared" si="12"/>
        <v>0</v>
      </c>
      <c r="V39" s="178"/>
      <c r="W39" s="173">
        <f t="shared" si="1"/>
        <v>0</v>
      </c>
      <c r="X39" s="178"/>
      <c r="Y39" s="173">
        <f t="shared" si="2"/>
        <v>0</v>
      </c>
      <c r="Z39" s="178"/>
      <c r="AA39" s="173">
        <f t="shared" si="15"/>
        <v>0</v>
      </c>
      <c r="AB39" s="178"/>
      <c r="AC39" s="173">
        <f t="shared" si="3"/>
        <v>0</v>
      </c>
      <c r="AD39" s="178"/>
      <c r="AE39" s="173">
        <f t="shared" si="4"/>
        <v>0</v>
      </c>
      <c r="AF39" s="178"/>
      <c r="AG39" s="173">
        <f t="shared" si="13"/>
        <v>0</v>
      </c>
      <c r="AH39" s="177">
        <f t="shared" si="7"/>
        <v>0</v>
      </c>
      <c r="AI39" s="177" t="str">
        <f t="shared" si="14"/>
        <v/>
      </c>
      <c r="AJ39" s="176"/>
      <c r="AK39" s="177" t="str">
        <f t="shared" si="9"/>
        <v/>
      </c>
      <c r="AL39" s="177" t="str">
        <f t="shared" si="10"/>
        <v/>
      </c>
      <c r="AM39" s="177" t="str">
        <f>IFERROR(VLOOKUP(AL39,[1]FORMULAS!$B$69:$D$77,3,FALSE),"")</f>
        <v/>
      </c>
      <c r="AN39" s="177" t="str">
        <f t="shared" si="11"/>
        <v/>
      </c>
      <c r="AO39" s="177" t="str">
        <f>IFERROR(VLOOKUP(AL39,[1]FORMULAS!$B$69:$C$77,2,FALSE),"")</f>
        <v/>
      </c>
      <c r="AP39" s="494"/>
      <c r="AQ39" s="494"/>
      <c r="AR39" s="495"/>
      <c r="AS39" s="495"/>
      <c r="AT39" s="494"/>
      <c r="AU39" s="494"/>
      <c r="AV39" s="494"/>
      <c r="AW39" s="442"/>
      <c r="AX39" s="442"/>
      <c r="AY39" s="490"/>
      <c r="AZ39" s="493"/>
      <c r="BA39" s="467"/>
      <c r="BB39" s="147"/>
      <c r="BC39" s="148"/>
      <c r="BD39" s="148"/>
      <c r="BE39" s="149"/>
      <c r="BF39" s="150"/>
      <c r="BG39" s="151"/>
      <c r="BH39" s="148"/>
      <c r="BI39" s="148"/>
      <c r="BJ39" s="150"/>
      <c r="BK39" s="149"/>
    </row>
    <row r="40" spans="2:63" s="152" customFormat="1" ht="19.5" hidden="1" customHeight="1" x14ac:dyDescent="0.25">
      <c r="B40" s="442"/>
      <c r="C40" s="442"/>
      <c r="D40" s="491"/>
      <c r="E40" s="491"/>
      <c r="F40" s="442"/>
      <c r="G40" s="442"/>
      <c r="H40" s="491"/>
      <c r="I40" s="496"/>
      <c r="J40" s="496"/>
      <c r="K40" s="146"/>
      <c r="L40" s="146"/>
      <c r="M40" s="490"/>
      <c r="N40" s="442"/>
      <c r="O40" s="442"/>
      <c r="P40" s="490"/>
      <c r="Q40" s="467"/>
      <c r="R40" s="447"/>
      <c r="S40" s="447"/>
      <c r="T40" s="178"/>
      <c r="U40" s="173">
        <f t="shared" si="12"/>
        <v>0</v>
      </c>
      <c r="V40" s="178"/>
      <c r="W40" s="173">
        <f t="shared" si="1"/>
        <v>0</v>
      </c>
      <c r="X40" s="178"/>
      <c r="Y40" s="173">
        <f t="shared" si="2"/>
        <v>0</v>
      </c>
      <c r="Z40" s="178"/>
      <c r="AA40" s="173">
        <f t="shared" si="15"/>
        <v>0</v>
      </c>
      <c r="AB40" s="178"/>
      <c r="AC40" s="173">
        <f t="shared" si="3"/>
        <v>0</v>
      </c>
      <c r="AD40" s="178"/>
      <c r="AE40" s="173">
        <f t="shared" si="4"/>
        <v>0</v>
      </c>
      <c r="AF40" s="178"/>
      <c r="AG40" s="173">
        <f t="shared" si="13"/>
        <v>0</v>
      </c>
      <c r="AH40" s="177">
        <f t="shared" si="7"/>
        <v>0</v>
      </c>
      <c r="AI40" s="177" t="str">
        <f t="shared" si="14"/>
        <v/>
      </c>
      <c r="AJ40" s="176"/>
      <c r="AK40" s="177" t="str">
        <f t="shared" si="9"/>
        <v/>
      </c>
      <c r="AL40" s="177" t="str">
        <f t="shared" si="10"/>
        <v/>
      </c>
      <c r="AM40" s="177" t="str">
        <f>IFERROR(VLOOKUP(AL40,[1]FORMULAS!$B$69:$D$77,3,FALSE),"")</f>
        <v/>
      </c>
      <c r="AN40" s="177" t="str">
        <f t="shared" si="11"/>
        <v/>
      </c>
      <c r="AO40" s="177" t="str">
        <f>IFERROR(VLOOKUP(AL40,[1]FORMULAS!$B$69:$C$77,2,FALSE),"")</f>
        <v/>
      </c>
      <c r="AP40" s="494"/>
      <c r="AQ40" s="494"/>
      <c r="AR40" s="495"/>
      <c r="AS40" s="495"/>
      <c r="AT40" s="494"/>
      <c r="AU40" s="494"/>
      <c r="AV40" s="494"/>
      <c r="AW40" s="442"/>
      <c r="AX40" s="442"/>
      <c r="AY40" s="490"/>
      <c r="AZ40" s="493"/>
      <c r="BA40" s="467"/>
      <c r="BB40" s="174"/>
      <c r="BC40" s="148"/>
      <c r="BD40" s="148"/>
      <c r="BE40" s="147"/>
      <c r="BF40" s="150"/>
      <c r="BG40" s="151"/>
      <c r="BH40" s="148"/>
      <c r="BI40" s="148"/>
      <c r="BJ40" s="150"/>
      <c r="BK40" s="147"/>
    </row>
    <row r="41" spans="2:63" s="152" customFormat="1" ht="19.5" hidden="1" customHeight="1" x14ac:dyDescent="0.25">
      <c r="B41" s="442"/>
      <c r="C41" s="442"/>
      <c r="D41" s="491"/>
      <c r="E41" s="491"/>
      <c r="F41" s="442"/>
      <c r="G41" s="442"/>
      <c r="H41" s="491"/>
      <c r="I41" s="496"/>
      <c r="J41" s="496"/>
      <c r="K41" s="146"/>
      <c r="L41" s="146"/>
      <c r="M41" s="490" t="str">
        <f>IF(F41="gestion","impacto",IF(F41="corrupcion","impactocorrupcion",IF(F41="seguridad_de_la_informacion","impacto","")))</f>
        <v/>
      </c>
      <c r="N41" s="442"/>
      <c r="O41" s="442"/>
      <c r="P41" s="490" t="str">
        <f>N41&amp;O41</f>
        <v/>
      </c>
      <c r="Q41" s="467" t="str">
        <f>IFERROR(VLOOKUP(P41,[1]FORMULAS!$B$37:$C$61,2,FALSE),"")</f>
        <v/>
      </c>
      <c r="R41" s="447"/>
      <c r="S41" s="447"/>
      <c r="T41" s="178"/>
      <c r="U41" s="173">
        <f t="shared" si="12"/>
        <v>0</v>
      </c>
      <c r="V41" s="178"/>
      <c r="W41" s="173">
        <f t="shared" si="1"/>
        <v>0</v>
      </c>
      <c r="X41" s="178"/>
      <c r="Y41" s="173">
        <f t="shared" si="2"/>
        <v>0</v>
      </c>
      <c r="Z41" s="178"/>
      <c r="AA41" s="173">
        <f t="shared" si="15"/>
        <v>0</v>
      </c>
      <c r="AB41" s="178"/>
      <c r="AC41" s="173">
        <f t="shared" si="3"/>
        <v>0</v>
      </c>
      <c r="AD41" s="178"/>
      <c r="AE41" s="173">
        <f t="shared" si="4"/>
        <v>0</v>
      </c>
      <c r="AF41" s="178"/>
      <c r="AG41" s="173">
        <f t="shared" si="13"/>
        <v>0</v>
      </c>
      <c r="AH41" s="177">
        <f t="shared" si="7"/>
        <v>0</v>
      </c>
      <c r="AI41" s="177" t="str">
        <f t="shared" si="14"/>
        <v/>
      </c>
      <c r="AJ41" s="176"/>
      <c r="AK41" s="177" t="str">
        <f t="shared" si="9"/>
        <v/>
      </c>
      <c r="AL41" s="177" t="str">
        <f t="shared" si="10"/>
        <v/>
      </c>
      <c r="AM41" s="177" t="str">
        <f>IFERROR(VLOOKUP(AL41,[1]FORMULAS!$B$69:$D$77,3,FALSE),"")</f>
        <v/>
      </c>
      <c r="AN41" s="177" t="str">
        <f t="shared" si="11"/>
        <v/>
      </c>
      <c r="AO41" s="177" t="str">
        <f>IFERROR(VLOOKUP(AL41,[1]FORMULAS!$B$69:$D$77,2,FALSE),"")</f>
        <v/>
      </c>
      <c r="AP41" s="494">
        <f>IFERROR(AVERAGE(AN41:AN44),0)</f>
        <v>0</v>
      </c>
      <c r="AQ41" s="494" t="str">
        <f>IF(AP41&gt;=100,"Fuerte",IF(AP41&gt;=50,"Moderado",IF(AP41&gt;=1,"Débil","")))</f>
        <v/>
      </c>
      <c r="AR41" s="495"/>
      <c r="AS41" s="495"/>
      <c r="AT41" s="494" t="str">
        <f>+AQ41&amp;AR41&amp;AS41</f>
        <v/>
      </c>
      <c r="AU41" s="494">
        <f>IFERROR(VLOOKUP(AT41,[1]FORMULAS!$B$94:$D$101,2,FALSE),0)</f>
        <v>0</v>
      </c>
      <c r="AV41" s="494">
        <f>IFERROR(VLOOKUP(AT41,[1]FORMULAS!$B$94:$D$101,3,FALSE),0)</f>
        <v>0</v>
      </c>
      <c r="AW41" s="442"/>
      <c r="AX41" s="442"/>
      <c r="AY41" s="490" t="str">
        <f>AW41&amp;AX41</f>
        <v/>
      </c>
      <c r="AZ41" s="493" t="str">
        <f>IFERROR(VLOOKUP(AY41,[1]FORMULAS!$B$37:$C$61,2,FALSE),"")</f>
        <v/>
      </c>
      <c r="BA41" s="467"/>
      <c r="BB41" s="147"/>
      <c r="BC41" s="148"/>
      <c r="BD41" s="148"/>
      <c r="BE41" s="149"/>
      <c r="BF41" s="150"/>
      <c r="BG41" s="151"/>
      <c r="BH41" s="148"/>
      <c r="BI41" s="148"/>
      <c r="BJ41" s="150"/>
      <c r="BK41" s="149"/>
    </row>
    <row r="42" spans="2:63" s="152" customFormat="1" ht="19.5" hidden="1" customHeight="1" x14ac:dyDescent="0.25">
      <c r="B42" s="442"/>
      <c r="C42" s="442"/>
      <c r="D42" s="491"/>
      <c r="E42" s="491"/>
      <c r="F42" s="442"/>
      <c r="G42" s="442"/>
      <c r="H42" s="491"/>
      <c r="I42" s="496"/>
      <c r="J42" s="496"/>
      <c r="K42" s="146"/>
      <c r="L42" s="146"/>
      <c r="M42" s="490"/>
      <c r="N42" s="442"/>
      <c r="O42" s="442"/>
      <c r="P42" s="490"/>
      <c r="Q42" s="467"/>
      <c r="R42" s="447"/>
      <c r="S42" s="447"/>
      <c r="T42" s="178"/>
      <c r="U42" s="173">
        <f t="shared" si="12"/>
        <v>0</v>
      </c>
      <c r="V42" s="178"/>
      <c r="W42" s="173">
        <f t="shared" si="1"/>
        <v>0</v>
      </c>
      <c r="X42" s="178"/>
      <c r="Y42" s="173">
        <f t="shared" si="2"/>
        <v>0</v>
      </c>
      <c r="Z42" s="178"/>
      <c r="AA42" s="173">
        <f t="shared" si="15"/>
        <v>0</v>
      </c>
      <c r="AB42" s="178"/>
      <c r="AC42" s="173">
        <f t="shared" si="3"/>
        <v>0</v>
      </c>
      <c r="AD42" s="178"/>
      <c r="AE42" s="173">
        <f t="shared" si="4"/>
        <v>0</v>
      </c>
      <c r="AF42" s="178"/>
      <c r="AG42" s="173">
        <f t="shared" si="13"/>
        <v>0</v>
      </c>
      <c r="AH42" s="177">
        <f t="shared" si="7"/>
        <v>0</v>
      </c>
      <c r="AI42" s="177" t="str">
        <f t="shared" si="14"/>
        <v/>
      </c>
      <c r="AJ42" s="176"/>
      <c r="AK42" s="177" t="str">
        <f t="shared" si="9"/>
        <v/>
      </c>
      <c r="AL42" s="177" t="str">
        <f t="shared" si="10"/>
        <v/>
      </c>
      <c r="AM42" s="177" t="str">
        <f>IFERROR(VLOOKUP(AL42,[1]FORMULAS!$B$69:$D$77,3,FALSE),"")</f>
        <v/>
      </c>
      <c r="AN42" s="177" t="str">
        <f t="shared" si="11"/>
        <v/>
      </c>
      <c r="AO42" s="177" t="str">
        <f>IFERROR(VLOOKUP(AL42,[1]FORMULAS!$B$69:$C$77,2,FALSE),"")</f>
        <v/>
      </c>
      <c r="AP42" s="494"/>
      <c r="AQ42" s="494"/>
      <c r="AR42" s="495"/>
      <c r="AS42" s="495"/>
      <c r="AT42" s="494"/>
      <c r="AU42" s="494"/>
      <c r="AV42" s="494"/>
      <c r="AW42" s="442"/>
      <c r="AX42" s="442"/>
      <c r="AY42" s="490"/>
      <c r="AZ42" s="493"/>
      <c r="BA42" s="467"/>
      <c r="BB42" s="147"/>
      <c r="BC42" s="148"/>
      <c r="BD42" s="148"/>
      <c r="BE42" s="149"/>
      <c r="BF42" s="150"/>
      <c r="BG42" s="151"/>
      <c r="BH42" s="148"/>
      <c r="BI42" s="148"/>
      <c r="BJ42" s="150"/>
      <c r="BK42" s="149"/>
    </row>
    <row r="43" spans="2:63" s="152" customFormat="1" ht="19.5" hidden="1" customHeight="1" x14ac:dyDescent="0.25">
      <c r="B43" s="442"/>
      <c r="C43" s="442"/>
      <c r="D43" s="491"/>
      <c r="E43" s="491"/>
      <c r="F43" s="442"/>
      <c r="G43" s="442"/>
      <c r="H43" s="491"/>
      <c r="I43" s="496"/>
      <c r="J43" s="496"/>
      <c r="K43" s="146"/>
      <c r="L43" s="146"/>
      <c r="M43" s="490"/>
      <c r="N43" s="442"/>
      <c r="O43" s="442"/>
      <c r="P43" s="490"/>
      <c r="Q43" s="467"/>
      <c r="R43" s="447"/>
      <c r="S43" s="447"/>
      <c r="T43" s="178"/>
      <c r="U43" s="173">
        <f t="shared" si="12"/>
        <v>0</v>
      </c>
      <c r="V43" s="178"/>
      <c r="W43" s="173">
        <f t="shared" si="1"/>
        <v>0</v>
      </c>
      <c r="X43" s="178"/>
      <c r="Y43" s="173">
        <f t="shared" si="2"/>
        <v>0</v>
      </c>
      <c r="Z43" s="178"/>
      <c r="AA43" s="173">
        <f t="shared" si="15"/>
        <v>0</v>
      </c>
      <c r="AB43" s="178"/>
      <c r="AC43" s="173">
        <f t="shared" si="3"/>
        <v>0</v>
      </c>
      <c r="AD43" s="178"/>
      <c r="AE43" s="173">
        <f t="shared" si="4"/>
        <v>0</v>
      </c>
      <c r="AF43" s="178"/>
      <c r="AG43" s="173">
        <f t="shared" si="13"/>
        <v>0</v>
      </c>
      <c r="AH43" s="177">
        <f t="shared" si="7"/>
        <v>0</v>
      </c>
      <c r="AI43" s="177" t="str">
        <f t="shared" si="14"/>
        <v/>
      </c>
      <c r="AJ43" s="176"/>
      <c r="AK43" s="177" t="str">
        <f t="shared" si="9"/>
        <v/>
      </c>
      <c r="AL43" s="177" t="str">
        <f t="shared" si="10"/>
        <v/>
      </c>
      <c r="AM43" s="177" t="str">
        <f>IFERROR(VLOOKUP(AL43,[1]FORMULAS!$B$69:$D$77,3,FALSE),"")</f>
        <v/>
      </c>
      <c r="AN43" s="177" t="str">
        <f t="shared" si="11"/>
        <v/>
      </c>
      <c r="AO43" s="177" t="str">
        <f>IFERROR(VLOOKUP(AL43,[1]FORMULAS!$B$69:$C$77,2,FALSE),"")</f>
        <v/>
      </c>
      <c r="AP43" s="494"/>
      <c r="AQ43" s="494"/>
      <c r="AR43" s="495"/>
      <c r="AS43" s="495"/>
      <c r="AT43" s="494"/>
      <c r="AU43" s="494"/>
      <c r="AV43" s="494"/>
      <c r="AW43" s="442"/>
      <c r="AX43" s="442"/>
      <c r="AY43" s="490"/>
      <c r="AZ43" s="493"/>
      <c r="BA43" s="467"/>
      <c r="BB43" s="147"/>
      <c r="BC43" s="148"/>
      <c r="BD43" s="148"/>
      <c r="BE43" s="149"/>
      <c r="BF43" s="150"/>
      <c r="BG43" s="151"/>
      <c r="BH43" s="148"/>
      <c r="BI43" s="148"/>
      <c r="BJ43" s="150"/>
      <c r="BK43" s="149"/>
    </row>
    <row r="44" spans="2:63" s="152" customFormat="1" ht="19.5" hidden="1" customHeight="1" x14ac:dyDescent="0.25">
      <c r="B44" s="442"/>
      <c r="C44" s="442"/>
      <c r="D44" s="491"/>
      <c r="E44" s="491"/>
      <c r="F44" s="442"/>
      <c r="G44" s="442"/>
      <c r="H44" s="491"/>
      <c r="I44" s="496"/>
      <c r="J44" s="496"/>
      <c r="K44" s="146"/>
      <c r="L44" s="146"/>
      <c r="M44" s="490"/>
      <c r="N44" s="442"/>
      <c r="O44" s="442"/>
      <c r="P44" s="490"/>
      <c r="Q44" s="467"/>
      <c r="R44" s="447"/>
      <c r="S44" s="447"/>
      <c r="T44" s="178"/>
      <c r="U44" s="173">
        <f t="shared" si="12"/>
        <v>0</v>
      </c>
      <c r="V44" s="178"/>
      <c r="W44" s="173">
        <f t="shared" si="1"/>
        <v>0</v>
      </c>
      <c r="X44" s="178"/>
      <c r="Y44" s="173">
        <f t="shared" si="2"/>
        <v>0</v>
      </c>
      <c r="Z44" s="178"/>
      <c r="AA44" s="173">
        <f t="shared" si="15"/>
        <v>0</v>
      </c>
      <c r="AB44" s="178"/>
      <c r="AC44" s="173">
        <f t="shared" si="3"/>
        <v>0</v>
      </c>
      <c r="AD44" s="178"/>
      <c r="AE44" s="173">
        <f t="shared" si="4"/>
        <v>0</v>
      </c>
      <c r="AF44" s="178"/>
      <c r="AG44" s="173">
        <f t="shared" si="13"/>
        <v>0</v>
      </c>
      <c r="AH44" s="177">
        <f t="shared" si="7"/>
        <v>0</v>
      </c>
      <c r="AI44" s="177" t="str">
        <f t="shared" si="14"/>
        <v/>
      </c>
      <c r="AJ44" s="176"/>
      <c r="AK44" s="177" t="str">
        <f t="shared" si="9"/>
        <v/>
      </c>
      <c r="AL44" s="177" t="str">
        <f t="shared" si="10"/>
        <v/>
      </c>
      <c r="AM44" s="177" t="str">
        <f>IFERROR(VLOOKUP(AL44,[1]FORMULAS!$B$69:$D$77,3,FALSE),"")</f>
        <v/>
      </c>
      <c r="AN44" s="177" t="str">
        <f t="shared" si="11"/>
        <v/>
      </c>
      <c r="AO44" s="177" t="str">
        <f>IFERROR(VLOOKUP(AL44,[1]FORMULAS!$B$69:$C$77,2,FALSE),"")</f>
        <v/>
      </c>
      <c r="AP44" s="494"/>
      <c r="AQ44" s="494"/>
      <c r="AR44" s="495"/>
      <c r="AS44" s="495"/>
      <c r="AT44" s="494"/>
      <c r="AU44" s="494"/>
      <c r="AV44" s="494"/>
      <c r="AW44" s="442"/>
      <c r="AX44" s="442"/>
      <c r="AY44" s="490"/>
      <c r="AZ44" s="493"/>
      <c r="BA44" s="467"/>
      <c r="BB44" s="174"/>
      <c r="BC44" s="148"/>
      <c r="BD44" s="148"/>
      <c r="BE44" s="147"/>
      <c r="BF44" s="150"/>
      <c r="BG44" s="151"/>
      <c r="BH44" s="148"/>
      <c r="BI44" s="148"/>
      <c r="BJ44" s="150"/>
      <c r="BK44" s="147"/>
    </row>
    <row r="45" spans="2:63" s="152" customFormat="1" ht="19.5" hidden="1" customHeight="1" x14ac:dyDescent="0.25">
      <c r="B45" s="442"/>
      <c r="C45" s="442"/>
      <c r="D45" s="491"/>
      <c r="E45" s="491"/>
      <c r="F45" s="442"/>
      <c r="G45" s="442"/>
      <c r="H45" s="491"/>
      <c r="I45" s="496"/>
      <c r="J45" s="496"/>
      <c r="K45" s="146"/>
      <c r="L45" s="146"/>
      <c r="M45" s="490" t="str">
        <f>IF(F45="gestion","impacto",IF(F45="corrupcion","impactocorrupcion",IF(F45="seguridad_de_la_informacion","impacto","")))</f>
        <v/>
      </c>
      <c r="N45" s="442"/>
      <c r="O45" s="442"/>
      <c r="P45" s="490" t="str">
        <f>N45&amp;O45</f>
        <v/>
      </c>
      <c r="Q45" s="467" t="str">
        <f>IFERROR(VLOOKUP(P45,[1]FORMULAS!$B$37:$C$61,2,FALSE),"")</f>
        <v/>
      </c>
      <c r="R45" s="447"/>
      <c r="S45" s="447"/>
      <c r="T45" s="178"/>
      <c r="U45" s="173">
        <f t="shared" si="12"/>
        <v>0</v>
      </c>
      <c r="V45" s="178"/>
      <c r="W45" s="173">
        <f t="shared" si="1"/>
        <v>0</v>
      </c>
      <c r="X45" s="178"/>
      <c r="Y45" s="173">
        <f t="shared" si="2"/>
        <v>0</v>
      </c>
      <c r="Z45" s="178"/>
      <c r="AA45" s="173">
        <f t="shared" si="15"/>
        <v>0</v>
      </c>
      <c r="AB45" s="178"/>
      <c r="AC45" s="173">
        <f t="shared" si="3"/>
        <v>0</v>
      </c>
      <c r="AD45" s="178"/>
      <c r="AE45" s="173">
        <f t="shared" si="4"/>
        <v>0</v>
      </c>
      <c r="AF45" s="178"/>
      <c r="AG45" s="173">
        <f t="shared" si="13"/>
        <v>0</v>
      </c>
      <c r="AH45" s="177">
        <f t="shared" si="7"/>
        <v>0</v>
      </c>
      <c r="AI45" s="177" t="str">
        <f t="shared" si="14"/>
        <v/>
      </c>
      <c r="AJ45" s="176"/>
      <c r="AK45" s="177" t="str">
        <f t="shared" si="9"/>
        <v/>
      </c>
      <c r="AL45" s="177" t="str">
        <f t="shared" si="10"/>
        <v/>
      </c>
      <c r="AM45" s="177" t="str">
        <f>IFERROR(VLOOKUP(AL45,[1]FORMULAS!$B$69:$D$77,3,FALSE),"")</f>
        <v/>
      </c>
      <c r="AN45" s="177" t="str">
        <f t="shared" si="11"/>
        <v/>
      </c>
      <c r="AO45" s="177" t="str">
        <f>IFERROR(VLOOKUP(AL45,[1]FORMULAS!$B$69:$D$77,2,FALSE),"")</f>
        <v/>
      </c>
      <c r="AP45" s="494">
        <f>IFERROR(AVERAGE(AN45:AN48),0)</f>
        <v>0</v>
      </c>
      <c r="AQ45" s="494" t="str">
        <f>IF(AP45&gt;=100,"Fuerte",IF(AP45&gt;=50,"Moderado",IF(AP45&gt;=1,"Débil","")))</f>
        <v/>
      </c>
      <c r="AR45" s="495"/>
      <c r="AS45" s="495"/>
      <c r="AT45" s="494" t="str">
        <f>+AQ45&amp;AR45&amp;AS45</f>
        <v/>
      </c>
      <c r="AU45" s="494">
        <f>IFERROR(VLOOKUP(AT45,[1]FORMULAS!$B$94:$D$101,2,FALSE),0)</f>
        <v>0</v>
      </c>
      <c r="AV45" s="494">
        <f>IFERROR(VLOOKUP(AT45,[1]FORMULAS!$B$94:$D$101,3,FALSE),0)</f>
        <v>0</v>
      </c>
      <c r="AW45" s="442"/>
      <c r="AX45" s="442"/>
      <c r="AY45" s="490" t="str">
        <f>AW45&amp;AX45</f>
        <v/>
      </c>
      <c r="AZ45" s="493" t="str">
        <f>IFERROR(VLOOKUP(AY45,[1]FORMULAS!$B$37:$C$61,2,FALSE),"")</f>
        <v/>
      </c>
      <c r="BA45" s="467"/>
      <c r="BB45" s="147"/>
      <c r="BC45" s="148"/>
      <c r="BD45" s="148"/>
      <c r="BE45" s="149"/>
      <c r="BF45" s="150"/>
      <c r="BG45" s="151"/>
      <c r="BH45" s="148"/>
      <c r="BI45" s="148"/>
      <c r="BJ45" s="150"/>
      <c r="BK45" s="149"/>
    </row>
    <row r="46" spans="2:63" s="152" customFormat="1" ht="19.5" hidden="1" customHeight="1" x14ac:dyDescent="0.25">
      <c r="B46" s="442"/>
      <c r="C46" s="442"/>
      <c r="D46" s="491"/>
      <c r="E46" s="491"/>
      <c r="F46" s="442"/>
      <c r="G46" s="442"/>
      <c r="H46" s="491"/>
      <c r="I46" s="496"/>
      <c r="J46" s="496"/>
      <c r="K46" s="146"/>
      <c r="L46" s="146"/>
      <c r="M46" s="490"/>
      <c r="N46" s="442"/>
      <c r="O46" s="442"/>
      <c r="P46" s="490"/>
      <c r="Q46" s="467"/>
      <c r="R46" s="447"/>
      <c r="S46" s="447"/>
      <c r="T46" s="178"/>
      <c r="U46" s="173">
        <f t="shared" si="12"/>
        <v>0</v>
      </c>
      <c r="V46" s="178"/>
      <c r="W46" s="173">
        <f t="shared" si="1"/>
        <v>0</v>
      </c>
      <c r="X46" s="178"/>
      <c r="Y46" s="173">
        <f t="shared" si="2"/>
        <v>0</v>
      </c>
      <c r="Z46" s="178"/>
      <c r="AA46" s="173">
        <f t="shared" si="15"/>
        <v>0</v>
      </c>
      <c r="AB46" s="178"/>
      <c r="AC46" s="173">
        <f t="shared" si="3"/>
        <v>0</v>
      </c>
      <c r="AD46" s="178"/>
      <c r="AE46" s="173">
        <f t="shared" si="4"/>
        <v>0</v>
      </c>
      <c r="AF46" s="178"/>
      <c r="AG46" s="173">
        <f t="shared" si="13"/>
        <v>0</v>
      </c>
      <c r="AH46" s="177">
        <f t="shared" si="7"/>
        <v>0</v>
      </c>
      <c r="AI46" s="177" t="str">
        <f t="shared" si="14"/>
        <v/>
      </c>
      <c r="AJ46" s="176"/>
      <c r="AK46" s="177" t="str">
        <f t="shared" si="9"/>
        <v/>
      </c>
      <c r="AL46" s="177" t="str">
        <f t="shared" si="10"/>
        <v/>
      </c>
      <c r="AM46" s="177" t="str">
        <f>IFERROR(VLOOKUP(AL46,[1]FORMULAS!$B$69:$D$77,3,FALSE),"")</f>
        <v/>
      </c>
      <c r="AN46" s="177" t="str">
        <f t="shared" si="11"/>
        <v/>
      </c>
      <c r="AO46" s="177" t="str">
        <f>IFERROR(VLOOKUP(AL46,[1]FORMULAS!$B$69:$C$77,2,FALSE),"")</f>
        <v/>
      </c>
      <c r="AP46" s="494"/>
      <c r="AQ46" s="494"/>
      <c r="AR46" s="495"/>
      <c r="AS46" s="495"/>
      <c r="AT46" s="494"/>
      <c r="AU46" s="494"/>
      <c r="AV46" s="494"/>
      <c r="AW46" s="442"/>
      <c r="AX46" s="442"/>
      <c r="AY46" s="490"/>
      <c r="AZ46" s="493"/>
      <c r="BA46" s="467"/>
      <c r="BB46" s="147"/>
      <c r="BC46" s="148"/>
      <c r="BD46" s="148"/>
      <c r="BE46" s="149"/>
      <c r="BF46" s="150"/>
      <c r="BG46" s="151"/>
      <c r="BH46" s="148"/>
      <c r="BI46" s="148"/>
      <c r="BJ46" s="150"/>
      <c r="BK46" s="149"/>
    </row>
    <row r="47" spans="2:63" s="152" customFormat="1" ht="19.5" hidden="1" customHeight="1" x14ac:dyDescent="0.25">
      <c r="B47" s="442"/>
      <c r="C47" s="442"/>
      <c r="D47" s="491"/>
      <c r="E47" s="491"/>
      <c r="F47" s="442"/>
      <c r="G47" s="442"/>
      <c r="H47" s="491"/>
      <c r="I47" s="496"/>
      <c r="J47" s="496"/>
      <c r="K47" s="146"/>
      <c r="L47" s="146"/>
      <c r="M47" s="490"/>
      <c r="N47" s="442"/>
      <c r="O47" s="442"/>
      <c r="P47" s="490"/>
      <c r="Q47" s="467"/>
      <c r="R47" s="447"/>
      <c r="S47" s="447"/>
      <c r="T47" s="178"/>
      <c r="U47" s="173">
        <f t="shared" si="12"/>
        <v>0</v>
      </c>
      <c r="V47" s="178"/>
      <c r="W47" s="173">
        <f t="shared" si="1"/>
        <v>0</v>
      </c>
      <c r="X47" s="178"/>
      <c r="Y47" s="173">
        <f t="shared" si="2"/>
        <v>0</v>
      </c>
      <c r="Z47" s="178"/>
      <c r="AA47" s="173">
        <f t="shared" si="15"/>
        <v>0</v>
      </c>
      <c r="AB47" s="178"/>
      <c r="AC47" s="173">
        <f t="shared" si="3"/>
        <v>0</v>
      </c>
      <c r="AD47" s="178"/>
      <c r="AE47" s="173">
        <f t="shared" si="4"/>
        <v>0</v>
      </c>
      <c r="AF47" s="178"/>
      <c r="AG47" s="173">
        <f t="shared" si="13"/>
        <v>0</v>
      </c>
      <c r="AH47" s="177">
        <f t="shared" si="7"/>
        <v>0</v>
      </c>
      <c r="AI47" s="177" t="str">
        <f t="shared" si="14"/>
        <v/>
      </c>
      <c r="AJ47" s="176"/>
      <c r="AK47" s="177" t="str">
        <f t="shared" si="9"/>
        <v/>
      </c>
      <c r="AL47" s="177" t="str">
        <f t="shared" si="10"/>
        <v/>
      </c>
      <c r="AM47" s="177" t="str">
        <f>IFERROR(VLOOKUP(AL47,[1]FORMULAS!$B$69:$D$77,3,FALSE),"")</f>
        <v/>
      </c>
      <c r="AN47" s="177" t="str">
        <f t="shared" si="11"/>
        <v/>
      </c>
      <c r="AO47" s="177" t="str">
        <f>IFERROR(VLOOKUP(AL47,[1]FORMULAS!$B$69:$C$77,2,FALSE),"")</f>
        <v/>
      </c>
      <c r="AP47" s="494"/>
      <c r="AQ47" s="494"/>
      <c r="AR47" s="495"/>
      <c r="AS47" s="495"/>
      <c r="AT47" s="494"/>
      <c r="AU47" s="494"/>
      <c r="AV47" s="494"/>
      <c r="AW47" s="442"/>
      <c r="AX47" s="442"/>
      <c r="AY47" s="490"/>
      <c r="AZ47" s="493"/>
      <c r="BA47" s="467"/>
      <c r="BB47" s="147"/>
      <c r="BC47" s="148"/>
      <c r="BD47" s="148"/>
      <c r="BE47" s="149"/>
      <c r="BF47" s="150"/>
      <c r="BG47" s="151"/>
      <c r="BH47" s="148"/>
      <c r="BI47" s="148"/>
      <c r="BJ47" s="150"/>
      <c r="BK47" s="149"/>
    </row>
    <row r="48" spans="2:63" s="152" customFormat="1" ht="19.5" hidden="1" customHeight="1" x14ac:dyDescent="0.25">
      <c r="B48" s="442"/>
      <c r="C48" s="442"/>
      <c r="D48" s="491"/>
      <c r="E48" s="491"/>
      <c r="F48" s="442"/>
      <c r="G48" s="442"/>
      <c r="H48" s="491"/>
      <c r="I48" s="496"/>
      <c r="J48" s="496"/>
      <c r="K48" s="146"/>
      <c r="L48" s="146"/>
      <c r="M48" s="490"/>
      <c r="N48" s="442"/>
      <c r="O48" s="442"/>
      <c r="P48" s="490"/>
      <c r="Q48" s="467"/>
      <c r="R48" s="447"/>
      <c r="S48" s="447"/>
      <c r="T48" s="178"/>
      <c r="U48" s="173">
        <f t="shared" si="12"/>
        <v>0</v>
      </c>
      <c r="V48" s="178"/>
      <c r="W48" s="173">
        <f t="shared" si="1"/>
        <v>0</v>
      </c>
      <c r="X48" s="178"/>
      <c r="Y48" s="173">
        <f t="shared" si="2"/>
        <v>0</v>
      </c>
      <c r="Z48" s="178"/>
      <c r="AA48" s="173">
        <f t="shared" si="15"/>
        <v>0</v>
      </c>
      <c r="AB48" s="178"/>
      <c r="AC48" s="173">
        <f t="shared" si="3"/>
        <v>0</v>
      </c>
      <c r="AD48" s="178"/>
      <c r="AE48" s="173">
        <f t="shared" si="4"/>
        <v>0</v>
      </c>
      <c r="AF48" s="178"/>
      <c r="AG48" s="173">
        <f t="shared" si="13"/>
        <v>0</v>
      </c>
      <c r="AH48" s="177">
        <f t="shared" si="7"/>
        <v>0</v>
      </c>
      <c r="AI48" s="177" t="str">
        <f t="shared" si="14"/>
        <v/>
      </c>
      <c r="AJ48" s="176"/>
      <c r="AK48" s="177" t="str">
        <f t="shared" si="9"/>
        <v/>
      </c>
      <c r="AL48" s="177" t="str">
        <f t="shared" si="10"/>
        <v/>
      </c>
      <c r="AM48" s="177" t="str">
        <f>IFERROR(VLOOKUP(AL48,[1]FORMULAS!$B$69:$D$77,3,FALSE),"")</f>
        <v/>
      </c>
      <c r="AN48" s="177" t="str">
        <f t="shared" si="11"/>
        <v/>
      </c>
      <c r="AO48" s="177" t="str">
        <f>IFERROR(VLOOKUP(AL48,[1]FORMULAS!$B$69:$C$77,2,FALSE),"")</f>
        <v/>
      </c>
      <c r="AP48" s="494"/>
      <c r="AQ48" s="494"/>
      <c r="AR48" s="495"/>
      <c r="AS48" s="495"/>
      <c r="AT48" s="494"/>
      <c r="AU48" s="494"/>
      <c r="AV48" s="494"/>
      <c r="AW48" s="442"/>
      <c r="AX48" s="442"/>
      <c r="AY48" s="490"/>
      <c r="AZ48" s="493"/>
      <c r="BA48" s="467"/>
      <c r="BB48" s="174"/>
      <c r="BC48" s="148"/>
      <c r="BD48" s="148"/>
      <c r="BE48" s="147"/>
      <c r="BF48" s="150"/>
      <c r="BG48" s="151"/>
      <c r="BH48" s="148"/>
      <c r="BI48" s="148"/>
      <c r="BJ48" s="150"/>
      <c r="BK48" s="147"/>
    </row>
    <row r="49" spans="2:63" s="152" customFormat="1" ht="19.5" hidden="1" customHeight="1" x14ac:dyDescent="0.25">
      <c r="B49" s="442"/>
      <c r="C49" s="442"/>
      <c r="D49" s="491"/>
      <c r="E49" s="491"/>
      <c r="F49" s="442"/>
      <c r="G49" s="442"/>
      <c r="H49" s="491"/>
      <c r="I49" s="496"/>
      <c r="J49" s="496"/>
      <c r="K49" s="146"/>
      <c r="L49" s="146"/>
      <c r="M49" s="490" t="str">
        <f>IF(F49="gestion","impacto",IF(F49="corrupcion","impactocorrupcion",IF(F49="seguridad_de_la_informacion","impacto","")))</f>
        <v/>
      </c>
      <c r="N49" s="442"/>
      <c r="O49" s="442"/>
      <c r="P49" s="490" t="str">
        <f>N49&amp;O49</f>
        <v/>
      </c>
      <c r="Q49" s="467" t="str">
        <f>IFERROR(VLOOKUP(P49,[1]FORMULAS!$B$37:$C$61,2,FALSE),"")</f>
        <v/>
      </c>
      <c r="R49" s="447"/>
      <c r="S49" s="447"/>
      <c r="T49" s="178"/>
      <c r="U49" s="173">
        <f t="shared" si="12"/>
        <v>0</v>
      </c>
      <c r="V49" s="178"/>
      <c r="W49" s="173">
        <f t="shared" si="1"/>
        <v>0</v>
      </c>
      <c r="X49" s="178"/>
      <c r="Y49" s="173">
        <f t="shared" si="2"/>
        <v>0</v>
      </c>
      <c r="Z49" s="178"/>
      <c r="AA49" s="173">
        <f t="shared" si="15"/>
        <v>0</v>
      </c>
      <c r="AB49" s="178"/>
      <c r="AC49" s="173">
        <f t="shared" si="3"/>
        <v>0</v>
      </c>
      <c r="AD49" s="178"/>
      <c r="AE49" s="173">
        <f t="shared" si="4"/>
        <v>0</v>
      </c>
      <c r="AF49" s="178"/>
      <c r="AG49" s="173">
        <f t="shared" si="13"/>
        <v>0</v>
      </c>
      <c r="AH49" s="177">
        <f t="shared" si="7"/>
        <v>0</v>
      </c>
      <c r="AI49" s="177" t="str">
        <f t="shared" si="14"/>
        <v/>
      </c>
      <c r="AJ49" s="176"/>
      <c r="AK49" s="177" t="str">
        <f t="shared" si="9"/>
        <v/>
      </c>
      <c r="AL49" s="177" t="str">
        <f t="shared" si="10"/>
        <v/>
      </c>
      <c r="AM49" s="177" t="str">
        <f>IFERROR(VLOOKUP(AL49,[1]FORMULAS!$B$69:$D$77,3,FALSE),"")</f>
        <v/>
      </c>
      <c r="AN49" s="177" t="str">
        <f t="shared" si="11"/>
        <v/>
      </c>
      <c r="AO49" s="177" t="str">
        <f>IFERROR(VLOOKUP(AL49,[1]FORMULAS!$B$69:$D$77,2,FALSE),"")</f>
        <v/>
      </c>
      <c r="AP49" s="494">
        <f>IFERROR(AVERAGE(AN49:AN52),0)</f>
        <v>0</v>
      </c>
      <c r="AQ49" s="494" t="str">
        <f>IF(AP49&gt;=100,"Fuerte",IF(AP49&gt;=50,"Moderado",IF(AP49&gt;=1,"Débil","")))</f>
        <v/>
      </c>
      <c r="AR49" s="495"/>
      <c r="AS49" s="495"/>
      <c r="AT49" s="494" t="str">
        <f>+AQ49&amp;AR49&amp;AS49</f>
        <v/>
      </c>
      <c r="AU49" s="494">
        <f>IFERROR(VLOOKUP(AT49,[1]FORMULAS!$B$94:$D$101,2,FALSE),0)</f>
        <v>0</v>
      </c>
      <c r="AV49" s="494">
        <f>IFERROR(VLOOKUP(AT49,[1]FORMULAS!$B$94:$D$101,3,FALSE),0)</f>
        <v>0</v>
      </c>
      <c r="AW49" s="442"/>
      <c r="AX49" s="442"/>
      <c r="AY49" s="490" t="str">
        <f>AW49&amp;AX49</f>
        <v/>
      </c>
      <c r="AZ49" s="493" t="str">
        <f>IFERROR(VLOOKUP(AY49,[1]FORMULAS!$B$37:$C$61,2,FALSE),"")</f>
        <v/>
      </c>
      <c r="BA49" s="467"/>
      <c r="BB49" s="147"/>
      <c r="BC49" s="148"/>
      <c r="BD49" s="148"/>
      <c r="BE49" s="149"/>
      <c r="BF49" s="150"/>
      <c r="BG49" s="151"/>
      <c r="BH49" s="148"/>
      <c r="BI49" s="148"/>
      <c r="BJ49" s="150"/>
      <c r="BK49" s="149"/>
    </row>
    <row r="50" spans="2:63" s="152" customFormat="1" ht="19.5" hidden="1" customHeight="1" x14ac:dyDescent="0.25">
      <c r="B50" s="442"/>
      <c r="C50" s="442"/>
      <c r="D50" s="491"/>
      <c r="E50" s="491"/>
      <c r="F50" s="442"/>
      <c r="G50" s="442"/>
      <c r="H50" s="491"/>
      <c r="I50" s="496"/>
      <c r="J50" s="496"/>
      <c r="K50" s="146"/>
      <c r="L50" s="146"/>
      <c r="M50" s="490"/>
      <c r="N50" s="442"/>
      <c r="O50" s="442"/>
      <c r="P50" s="490"/>
      <c r="Q50" s="467"/>
      <c r="R50" s="447"/>
      <c r="S50" s="447"/>
      <c r="T50" s="178"/>
      <c r="U50" s="173">
        <f t="shared" si="12"/>
        <v>0</v>
      </c>
      <c r="V50" s="178"/>
      <c r="W50" s="173">
        <f t="shared" si="1"/>
        <v>0</v>
      </c>
      <c r="X50" s="178"/>
      <c r="Y50" s="173">
        <f t="shared" si="2"/>
        <v>0</v>
      </c>
      <c r="Z50" s="178"/>
      <c r="AA50" s="173">
        <f t="shared" si="15"/>
        <v>0</v>
      </c>
      <c r="AB50" s="178"/>
      <c r="AC50" s="173">
        <f t="shared" si="3"/>
        <v>0</v>
      </c>
      <c r="AD50" s="178"/>
      <c r="AE50" s="173">
        <f t="shared" si="4"/>
        <v>0</v>
      </c>
      <c r="AF50" s="178"/>
      <c r="AG50" s="173">
        <f t="shared" si="13"/>
        <v>0</v>
      </c>
      <c r="AH50" s="177">
        <f t="shared" si="7"/>
        <v>0</v>
      </c>
      <c r="AI50" s="177" t="str">
        <f t="shared" si="14"/>
        <v/>
      </c>
      <c r="AJ50" s="176"/>
      <c r="AK50" s="177" t="str">
        <f t="shared" si="9"/>
        <v/>
      </c>
      <c r="AL50" s="177" t="str">
        <f t="shared" si="10"/>
        <v/>
      </c>
      <c r="AM50" s="177" t="str">
        <f>IFERROR(VLOOKUP(AL50,[1]FORMULAS!$B$69:$D$77,3,FALSE),"")</f>
        <v/>
      </c>
      <c r="AN50" s="177" t="str">
        <f t="shared" si="11"/>
        <v/>
      </c>
      <c r="AO50" s="177" t="str">
        <f>IFERROR(VLOOKUP(AL50,[1]FORMULAS!$B$69:$C$77,2,FALSE),"")</f>
        <v/>
      </c>
      <c r="AP50" s="494"/>
      <c r="AQ50" s="494"/>
      <c r="AR50" s="495"/>
      <c r="AS50" s="495"/>
      <c r="AT50" s="494"/>
      <c r="AU50" s="494"/>
      <c r="AV50" s="494"/>
      <c r="AW50" s="442"/>
      <c r="AX50" s="442"/>
      <c r="AY50" s="490"/>
      <c r="AZ50" s="493"/>
      <c r="BA50" s="467"/>
      <c r="BB50" s="147"/>
      <c r="BC50" s="148"/>
      <c r="BD50" s="148"/>
      <c r="BE50" s="149"/>
      <c r="BF50" s="150"/>
      <c r="BG50" s="151"/>
      <c r="BH50" s="148"/>
      <c r="BI50" s="148"/>
      <c r="BJ50" s="150"/>
      <c r="BK50" s="149"/>
    </row>
    <row r="51" spans="2:63" s="152" customFormat="1" ht="19.5" hidden="1" customHeight="1" x14ac:dyDescent="0.25">
      <c r="B51" s="442"/>
      <c r="C51" s="442"/>
      <c r="D51" s="491"/>
      <c r="E51" s="491"/>
      <c r="F51" s="442"/>
      <c r="G51" s="442"/>
      <c r="H51" s="491"/>
      <c r="I51" s="496"/>
      <c r="J51" s="496"/>
      <c r="K51" s="146"/>
      <c r="L51" s="146"/>
      <c r="M51" s="490"/>
      <c r="N51" s="442"/>
      <c r="O51" s="442"/>
      <c r="P51" s="490"/>
      <c r="Q51" s="467"/>
      <c r="R51" s="447"/>
      <c r="S51" s="447"/>
      <c r="T51" s="178"/>
      <c r="U51" s="173">
        <f t="shared" si="12"/>
        <v>0</v>
      </c>
      <c r="V51" s="178"/>
      <c r="W51" s="173">
        <f t="shared" si="1"/>
        <v>0</v>
      </c>
      <c r="X51" s="178"/>
      <c r="Y51" s="173">
        <f t="shared" si="2"/>
        <v>0</v>
      </c>
      <c r="Z51" s="178"/>
      <c r="AA51" s="173">
        <f t="shared" si="15"/>
        <v>0</v>
      </c>
      <c r="AB51" s="178"/>
      <c r="AC51" s="173">
        <f t="shared" si="3"/>
        <v>0</v>
      </c>
      <c r="AD51" s="178"/>
      <c r="AE51" s="173">
        <f t="shared" si="4"/>
        <v>0</v>
      </c>
      <c r="AF51" s="178"/>
      <c r="AG51" s="173">
        <f t="shared" si="13"/>
        <v>0</v>
      </c>
      <c r="AH51" s="177">
        <f t="shared" si="7"/>
        <v>0</v>
      </c>
      <c r="AI51" s="177" t="str">
        <f t="shared" si="14"/>
        <v/>
      </c>
      <c r="AJ51" s="176"/>
      <c r="AK51" s="177" t="str">
        <f t="shared" si="9"/>
        <v/>
      </c>
      <c r="AL51" s="177" t="str">
        <f t="shared" si="10"/>
        <v/>
      </c>
      <c r="AM51" s="177" t="str">
        <f>IFERROR(VLOOKUP(AL51,[1]FORMULAS!$B$69:$D$77,3,FALSE),"")</f>
        <v/>
      </c>
      <c r="AN51" s="177" t="str">
        <f t="shared" si="11"/>
        <v/>
      </c>
      <c r="AO51" s="177" t="str">
        <f>IFERROR(VLOOKUP(AL51,[1]FORMULAS!$B$69:$C$77,2,FALSE),"")</f>
        <v/>
      </c>
      <c r="AP51" s="494"/>
      <c r="AQ51" s="494"/>
      <c r="AR51" s="495"/>
      <c r="AS51" s="495"/>
      <c r="AT51" s="494"/>
      <c r="AU51" s="494"/>
      <c r="AV51" s="494"/>
      <c r="AW51" s="442"/>
      <c r="AX51" s="442"/>
      <c r="AY51" s="490"/>
      <c r="AZ51" s="493"/>
      <c r="BA51" s="467"/>
      <c r="BB51" s="147"/>
      <c r="BC51" s="148"/>
      <c r="BD51" s="148"/>
      <c r="BE51" s="149"/>
      <c r="BF51" s="150"/>
      <c r="BG51" s="151"/>
      <c r="BH51" s="148"/>
      <c r="BI51" s="148"/>
      <c r="BJ51" s="150"/>
      <c r="BK51" s="149"/>
    </row>
    <row r="52" spans="2:63" s="152" customFormat="1" ht="19.5" hidden="1" customHeight="1" x14ac:dyDescent="0.25">
      <c r="B52" s="442"/>
      <c r="C52" s="442"/>
      <c r="D52" s="491"/>
      <c r="E52" s="491"/>
      <c r="F52" s="442"/>
      <c r="G52" s="442"/>
      <c r="H52" s="491"/>
      <c r="I52" s="496"/>
      <c r="J52" s="496"/>
      <c r="K52" s="146"/>
      <c r="L52" s="146"/>
      <c r="M52" s="490"/>
      <c r="N52" s="442"/>
      <c r="O52" s="442"/>
      <c r="P52" s="490"/>
      <c r="Q52" s="467"/>
      <c r="R52" s="447"/>
      <c r="S52" s="447"/>
      <c r="T52" s="178"/>
      <c r="U52" s="173">
        <f t="shared" si="12"/>
        <v>0</v>
      </c>
      <c r="V52" s="178"/>
      <c r="W52" s="173">
        <f t="shared" si="1"/>
        <v>0</v>
      </c>
      <c r="X52" s="178"/>
      <c r="Y52" s="173">
        <f t="shared" si="2"/>
        <v>0</v>
      </c>
      <c r="Z52" s="178"/>
      <c r="AA52" s="173">
        <f t="shared" si="15"/>
        <v>0</v>
      </c>
      <c r="AB52" s="178"/>
      <c r="AC52" s="173">
        <f t="shared" si="3"/>
        <v>0</v>
      </c>
      <c r="AD52" s="178"/>
      <c r="AE52" s="173">
        <f t="shared" si="4"/>
        <v>0</v>
      </c>
      <c r="AF52" s="178"/>
      <c r="AG52" s="173">
        <f t="shared" si="13"/>
        <v>0</v>
      </c>
      <c r="AH52" s="177">
        <f t="shared" si="7"/>
        <v>0</v>
      </c>
      <c r="AI52" s="177" t="str">
        <f t="shared" si="14"/>
        <v/>
      </c>
      <c r="AJ52" s="176"/>
      <c r="AK52" s="177" t="str">
        <f t="shared" si="9"/>
        <v/>
      </c>
      <c r="AL52" s="177" t="str">
        <f t="shared" si="10"/>
        <v/>
      </c>
      <c r="AM52" s="177" t="str">
        <f>IFERROR(VLOOKUP(AL52,[1]FORMULAS!$B$69:$D$77,3,FALSE),"")</f>
        <v/>
      </c>
      <c r="AN52" s="177" t="str">
        <f t="shared" si="11"/>
        <v/>
      </c>
      <c r="AO52" s="177" t="str">
        <f>IFERROR(VLOOKUP(AL52,[1]FORMULAS!$B$69:$C$77,2,FALSE),"")</f>
        <v/>
      </c>
      <c r="AP52" s="494"/>
      <c r="AQ52" s="494"/>
      <c r="AR52" s="495"/>
      <c r="AS52" s="495"/>
      <c r="AT52" s="494"/>
      <c r="AU52" s="494"/>
      <c r="AV52" s="494"/>
      <c r="AW52" s="442"/>
      <c r="AX52" s="442"/>
      <c r="AY52" s="490"/>
      <c r="AZ52" s="493"/>
      <c r="BA52" s="467"/>
      <c r="BB52" s="174"/>
      <c r="BC52" s="148"/>
      <c r="BD52" s="148"/>
      <c r="BE52" s="147"/>
      <c r="BF52" s="150"/>
      <c r="BG52" s="151"/>
      <c r="BH52" s="148"/>
      <c r="BI52" s="148"/>
      <c r="BJ52" s="150"/>
      <c r="BK52" s="147"/>
    </row>
    <row r="53" spans="2:63" s="152" customFormat="1" ht="19.5" hidden="1" customHeight="1" x14ac:dyDescent="0.25">
      <c r="B53" s="442"/>
      <c r="C53" s="442"/>
      <c r="D53" s="491"/>
      <c r="E53" s="491"/>
      <c r="F53" s="442"/>
      <c r="G53" s="442"/>
      <c r="H53" s="491"/>
      <c r="I53" s="496"/>
      <c r="J53" s="496"/>
      <c r="K53" s="146"/>
      <c r="L53" s="146"/>
      <c r="M53" s="490" t="str">
        <f>IF(F53="gestion","impacto",IF(F53="corrupcion","impactocorrupcion",IF(F53="seguridad_de_la_informacion","impacto","")))</f>
        <v/>
      </c>
      <c r="N53" s="442"/>
      <c r="O53" s="442"/>
      <c r="P53" s="490" t="str">
        <f>N53&amp;O53</f>
        <v/>
      </c>
      <c r="Q53" s="467" t="str">
        <f>IFERROR(VLOOKUP(P53,[1]FORMULAS!$B$37:$C$61,2,FALSE),"")</f>
        <v/>
      </c>
      <c r="R53" s="447"/>
      <c r="S53" s="447"/>
      <c r="T53" s="178"/>
      <c r="U53" s="173">
        <f t="shared" si="12"/>
        <v>0</v>
      </c>
      <c r="V53" s="178"/>
      <c r="W53" s="173">
        <f t="shared" si="1"/>
        <v>0</v>
      </c>
      <c r="X53" s="178"/>
      <c r="Y53" s="173">
        <f t="shared" si="2"/>
        <v>0</v>
      </c>
      <c r="Z53" s="178"/>
      <c r="AA53" s="173">
        <f t="shared" si="15"/>
        <v>0</v>
      </c>
      <c r="AB53" s="178"/>
      <c r="AC53" s="173">
        <f t="shared" si="3"/>
        <v>0</v>
      </c>
      <c r="AD53" s="178"/>
      <c r="AE53" s="173">
        <f t="shared" si="4"/>
        <v>0</v>
      </c>
      <c r="AF53" s="178"/>
      <c r="AG53" s="173">
        <f t="shared" si="13"/>
        <v>0</v>
      </c>
      <c r="AH53" s="177">
        <f t="shared" si="7"/>
        <v>0</v>
      </c>
      <c r="AI53" s="177" t="str">
        <f t="shared" si="14"/>
        <v/>
      </c>
      <c r="AJ53" s="176"/>
      <c r="AK53" s="177" t="str">
        <f t="shared" si="9"/>
        <v/>
      </c>
      <c r="AL53" s="177" t="str">
        <f t="shared" si="10"/>
        <v/>
      </c>
      <c r="AM53" s="177" t="str">
        <f>IFERROR(VLOOKUP(AL53,[1]FORMULAS!$B$69:$D$77,3,FALSE),"")</f>
        <v/>
      </c>
      <c r="AN53" s="177" t="str">
        <f t="shared" si="11"/>
        <v/>
      </c>
      <c r="AO53" s="177" t="str">
        <f>IFERROR(VLOOKUP(AL53,[1]FORMULAS!$B$69:$D$77,2,FALSE),"")</f>
        <v/>
      </c>
      <c r="AP53" s="494">
        <f>IFERROR(AVERAGE(AN53:AN56),0)</f>
        <v>0</v>
      </c>
      <c r="AQ53" s="494" t="str">
        <f>IF(AP53&gt;=100,"Fuerte",IF(AP53&gt;=50,"Moderado",IF(AP53&gt;=1,"Débil","")))</f>
        <v/>
      </c>
      <c r="AR53" s="495"/>
      <c r="AS53" s="495"/>
      <c r="AT53" s="494" t="str">
        <f>+AQ53&amp;AR53&amp;AS53</f>
        <v/>
      </c>
      <c r="AU53" s="494">
        <f>IFERROR(VLOOKUP(AT53,[1]FORMULAS!$B$94:$D$101,2,FALSE),0)</f>
        <v>0</v>
      </c>
      <c r="AV53" s="494">
        <f>IFERROR(VLOOKUP(AT53,[1]FORMULAS!$B$94:$D$101,3,FALSE),0)</f>
        <v>0</v>
      </c>
      <c r="AW53" s="442"/>
      <c r="AX53" s="442"/>
      <c r="AY53" s="490" t="str">
        <f>AW53&amp;AX53</f>
        <v/>
      </c>
      <c r="AZ53" s="493" t="str">
        <f>IFERROR(VLOOKUP(AY53,[1]FORMULAS!$B$37:$C$61,2,FALSE),"")</f>
        <v/>
      </c>
      <c r="BA53" s="467"/>
      <c r="BB53" s="147"/>
      <c r="BC53" s="148"/>
      <c r="BD53" s="148"/>
      <c r="BE53" s="149"/>
      <c r="BF53" s="150"/>
      <c r="BG53" s="151"/>
      <c r="BH53" s="148"/>
      <c r="BI53" s="148"/>
      <c r="BJ53" s="150"/>
      <c r="BK53" s="149"/>
    </row>
    <row r="54" spans="2:63" s="152" customFormat="1" ht="19.5" hidden="1" customHeight="1" x14ac:dyDescent="0.25">
      <c r="B54" s="442"/>
      <c r="C54" s="442"/>
      <c r="D54" s="491"/>
      <c r="E54" s="491"/>
      <c r="F54" s="442"/>
      <c r="G54" s="442"/>
      <c r="H54" s="491"/>
      <c r="I54" s="496"/>
      <c r="J54" s="496"/>
      <c r="K54" s="146"/>
      <c r="L54" s="146"/>
      <c r="M54" s="490"/>
      <c r="N54" s="442"/>
      <c r="O54" s="442"/>
      <c r="P54" s="490"/>
      <c r="Q54" s="467"/>
      <c r="R54" s="447"/>
      <c r="S54" s="447"/>
      <c r="T54" s="178"/>
      <c r="U54" s="173">
        <f t="shared" si="12"/>
        <v>0</v>
      </c>
      <c r="V54" s="178"/>
      <c r="W54" s="173">
        <f t="shared" si="1"/>
        <v>0</v>
      </c>
      <c r="X54" s="178"/>
      <c r="Y54" s="173">
        <f t="shared" si="2"/>
        <v>0</v>
      </c>
      <c r="Z54" s="178"/>
      <c r="AA54" s="173">
        <f t="shared" si="15"/>
        <v>0</v>
      </c>
      <c r="AB54" s="178"/>
      <c r="AC54" s="173">
        <f t="shared" si="3"/>
        <v>0</v>
      </c>
      <c r="AD54" s="178"/>
      <c r="AE54" s="173">
        <f t="shared" si="4"/>
        <v>0</v>
      </c>
      <c r="AF54" s="178"/>
      <c r="AG54" s="173">
        <f t="shared" si="13"/>
        <v>0</v>
      </c>
      <c r="AH54" s="177">
        <f t="shared" si="7"/>
        <v>0</v>
      </c>
      <c r="AI54" s="177" t="str">
        <f t="shared" si="14"/>
        <v/>
      </c>
      <c r="AJ54" s="176"/>
      <c r="AK54" s="177" t="str">
        <f t="shared" si="9"/>
        <v/>
      </c>
      <c r="AL54" s="177" t="str">
        <f t="shared" si="10"/>
        <v/>
      </c>
      <c r="AM54" s="177" t="str">
        <f>IFERROR(VLOOKUP(AL54,[1]FORMULAS!$B$69:$D$77,3,FALSE),"")</f>
        <v/>
      </c>
      <c r="AN54" s="177" t="str">
        <f t="shared" si="11"/>
        <v/>
      </c>
      <c r="AO54" s="177" t="str">
        <f>IFERROR(VLOOKUP(AL54,[1]FORMULAS!$B$69:$C$77,2,FALSE),"")</f>
        <v/>
      </c>
      <c r="AP54" s="494"/>
      <c r="AQ54" s="494"/>
      <c r="AR54" s="495"/>
      <c r="AS54" s="495"/>
      <c r="AT54" s="494"/>
      <c r="AU54" s="494"/>
      <c r="AV54" s="494"/>
      <c r="AW54" s="442"/>
      <c r="AX54" s="442"/>
      <c r="AY54" s="490"/>
      <c r="AZ54" s="493"/>
      <c r="BA54" s="467"/>
      <c r="BB54" s="147"/>
      <c r="BC54" s="148"/>
      <c r="BD54" s="148"/>
      <c r="BE54" s="149"/>
      <c r="BF54" s="150"/>
      <c r="BG54" s="151"/>
      <c r="BH54" s="148"/>
      <c r="BI54" s="148"/>
      <c r="BJ54" s="150"/>
      <c r="BK54" s="149"/>
    </row>
    <row r="55" spans="2:63" s="152" customFormat="1" ht="19.5" hidden="1" customHeight="1" x14ac:dyDescent="0.25">
      <c r="B55" s="442"/>
      <c r="C55" s="442"/>
      <c r="D55" s="491"/>
      <c r="E55" s="491"/>
      <c r="F55" s="442"/>
      <c r="G55" s="442"/>
      <c r="H55" s="491"/>
      <c r="I55" s="496"/>
      <c r="J55" s="496"/>
      <c r="K55" s="146"/>
      <c r="L55" s="146"/>
      <c r="M55" s="490"/>
      <c r="N55" s="442"/>
      <c r="O55" s="442"/>
      <c r="P55" s="490"/>
      <c r="Q55" s="467"/>
      <c r="R55" s="447"/>
      <c r="S55" s="447"/>
      <c r="T55" s="178"/>
      <c r="U55" s="173">
        <f t="shared" si="12"/>
        <v>0</v>
      </c>
      <c r="V55" s="178"/>
      <c r="W55" s="173">
        <f t="shared" si="1"/>
        <v>0</v>
      </c>
      <c r="X55" s="178"/>
      <c r="Y55" s="173">
        <f t="shared" si="2"/>
        <v>0</v>
      </c>
      <c r="Z55" s="178"/>
      <c r="AA55" s="173">
        <f t="shared" si="15"/>
        <v>0</v>
      </c>
      <c r="AB55" s="178"/>
      <c r="AC55" s="173">
        <f t="shared" si="3"/>
        <v>0</v>
      </c>
      <c r="AD55" s="178"/>
      <c r="AE55" s="173">
        <f t="shared" si="4"/>
        <v>0</v>
      </c>
      <c r="AF55" s="178"/>
      <c r="AG55" s="173">
        <f t="shared" si="13"/>
        <v>0</v>
      </c>
      <c r="AH55" s="177">
        <f t="shared" si="7"/>
        <v>0</v>
      </c>
      <c r="AI55" s="177" t="str">
        <f t="shared" si="14"/>
        <v/>
      </c>
      <c r="AJ55" s="176"/>
      <c r="AK55" s="177" t="str">
        <f t="shared" si="9"/>
        <v/>
      </c>
      <c r="AL55" s="177" t="str">
        <f t="shared" si="10"/>
        <v/>
      </c>
      <c r="AM55" s="177" t="str">
        <f>IFERROR(VLOOKUP(AL55,[1]FORMULAS!$B$69:$D$77,3,FALSE),"")</f>
        <v/>
      </c>
      <c r="AN55" s="177" t="str">
        <f t="shared" si="11"/>
        <v/>
      </c>
      <c r="AO55" s="177" t="str">
        <f>IFERROR(VLOOKUP(AL55,[1]FORMULAS!$B$69:$C$77,2,FALSE),"")</f>
        <v/>
      </c>
      <c r="AP55" s="494"/>
      <c r="AQ55" s="494"/>
      <c r="AR55" s="495"/>
      <c r="AS55" s="495"/>
      <c r="AT55" s="494"/>
      <c r="AU55" s="494"/>
      <c r="AV55" s="494"/>
      <c r="AW55" s="442"/>
      <c r="AX55" s="442"/>
      <c r="AY55" s="490"/>
      <c r="AZ55" s="493"/>
      <c r="BA55" s="467"/>
      <c r="BB55" s="147"/>
      <c r="BC55" s="148"/>
      <c r="BD55" s="148"/>
      <c r="BE55" s="149"/>
      <c r="BF55" s="150"/>
      <c r="BG55" s="151"/>
      <c r="BH55" s="148"/>
      <c r="BI55" s="148"/>
      <c r="BJ55" s="150"/>
      <c r="BK55" s="149"/>
    </row>
    <row r="56" spans="2:63" s="152" customFormat="1" ht="19.5" hidden="1" customHeight="1" x14ac:dyDescent="0.25">
      <c r="B56" s="442"/>
      <c r="C56" s="442"/>
      <c r="D56" s="491"/>
      <c r="E56" s="491"/>
      <c r="F56" s="442"/>
      <c r="G56" s="442"/>
      <c r="H56" s="491"/>
      <c r="I56" s="496"/>
      <c r="J56" s="496"/>
      <c r="K56" s="146"/>
      <c r="L56" s="146"/>
      <c r="M56" s="490"/>
      <c r="N56" s="442"/>
      <c r="O56" s="442"/>
      <c r="P56" s="490"/>
      <c r="Q56" s="467"/>
      <c r="R56" s="447"/>
      <c r="S56" s="447"/>
      <c r="T56" s="178"/>
      <c r="U56" s="173">
        <f t="shared" si="12"/>
        <v>0</v>
      </c>
      <c r="V56" s="178"/>
      <c r="W56" s="173">
        <f t="shared" si="1"/>
        <v>0</v>
      </c>
      <c r="X56" s="178"/>
      <c r="Y56" s="173">
        <f t="shared" si="2"/>
        <v>0</v>
      </c>
      <c r="Z56" s="178"/>
      <c r="AA56" s="173">
        <f t="shared" si="15"/>
        <v>0</v>
      </c>
      <c r="AB56" s="178"/>
      <c r="AC56" s="173">
        <f t="shared" si="3"/>
        <v>0</v>
      </c>
      <c r="AD56" s="178"/>
      <c r="AE56" s="173">
        <f t="shared" si="4"/>
        <v>0</v>
      </c>
      <c r="AF56" s="178"/>
      <c r="AG56" s="173">
        <f t="shared" si="13"/>
        <v>0</v>
      </c>
      <c r="AH56" s="177">
        <f t="shared" si="7"/>
        <v>0</v>
      </c>
      <c r="AI56" s="177" t="str">
        <f t="shared" si="14"/>
        <v/>
      </c>
      <c r="AJ56" s="176"/>
      <c r="AK56" s="177" t="str">
        <f t="shared" si="9"/>
        <v/>
      </c>
      <c r="AL56" s="177" t="str">
        <f t="shared" si="10"/>
        <v/>
      </c>
      <c r="AM56" s="177" t="str">
        <f>IFERROR(VLOOKUP(AL56,[1]FORMULAS!$B$69:$D$77,3,FALSE),"")</f>
        <v/>
      </c>
      <c r="AN56" s="177" t="str">
        <f t="shared" si="11"/>
        <v/>
      </c>
      <c r="AO56" s="177" t="str">
        <f>IFERROR(VLOOKUP(AL56,[1]FORMULAS!$B$69:$C$77,2,FALSE),"")</f>
        <v/>
      </c>
      <c r="AP56" s="494"/>
      <c r="AQ56" s="494"/>
      <c r="AR56" s="495"/>
      <c r="AS56" s="495"/>
      <c r="AT56" s="494"/>
      <c r="AU56" s="494"/>
      <c r="AV56" s="494"/>
      <c r="AW56" s="442"/>
      <c r="AX56" s="442"/>
      <c r="AY56" s="490"/>
      <c r="AZ56" s="493"/>
      <c r="BA56" s="467"/>
      <c r="BB56" s="174"/>
      <c r="BC56" s="148"/>
      <c r="BD56" s="148"/>
      <c r="BE56" s="147"/>
      <c r="BF56" s="150"/>
      <c r="BG56" s="151"/>
      <c r="BH56" s="148"/>
      <c r="BI56" s="148"/>
      <c r="BJ56" s="150"/>
      <c r="BK56" s="147"/>
    </row>
    <row r="57" spans="2:63" s="152" customFormat="1" ht="19.5" hidden="1" customHeight="1" x14ac:dyDescent="0.25">
      <c r="B57" s="442"/>
      <c r="C57" s="442"/>
      <c r="D57" s="491"/>
      <c r="E57" s="491"/>
      <c r="F57" s="442"/>
      <c r="G57" s="442"/>
      <c r="H57" s="491"/>
      <c r="I57" s="496"/>
      <c r="J57" s="496"/>
      <c r="K57" s="146"/>
      <c r="L57" s="146"/>
      <c r="M57" s="490" t="str">
        <f>IF(F57="gestion","impacto",IF(F57="corrupcion","impactocorrupcion",IF(F57="seguridad_de_la_informacion","impacto","")))</f>
        <v/>
      </c>
      <c r="N57" s="442"/>
      <c r="O57" s="442"/>
      <c r="P57" s="490" t="str">
        <f>N57&amp;O57</f>
        <v/>
      </c>
      <c r="Q57" s="467" t="str">
        <f>IFERROR(VLOOKUP(P57,[1]FORMULAS!$B$37:$C$61,2,FALSE),"")</f>
        <v/>
      </c>
      <c r="R57" s="447"/>
      <c r="S57" s="447"/>
      <c r="T57" s="178"/>
      <c r="U57" s="173">
        <f t="shared" si="12"/>
        <v>0</v>
      </c>
      <c r="V57" s="178"/>
      <c r="W57" s="173">
        <f t="shared" si="1"/>
        <v>0</v>
      </c>
      <c r="X57" s="178"/>
      <c r="Y57" s="173">
        <f t="shared" si="2"/>
        <v>0</v>
      </c>
      <c r="Z57" s="178"/>
      <c r="AA57" s="173">
        <f t="shared" si="15"/>
        <v>0</v>
      </c>
      <c r="AB57" s="178"/>
      <c r="AC57" s="173">
        <f t="shared" si="3"/>
        <v>0</v>
      </c>
      <c r="AD57" s="178"/>
      <c r="AE57" s="173">
        <f t="shared" si="4"/>
        <v>0</v>
      </c>
      <c r="AF57" s="178"/>
      <c r="AG57" s="173">
        <f t="shared" si="13"/>
        <v>0</v>
      </c>
      <c r="AH57" s="177">
        <f t="shared" si="7"/>
        <v>0</v>
      </c>
      <c r="AI57" s="177" t="str">
        <f t="shared" si="14"/>
        <v/>
      </c>
      <c r="AJ57" s="176"/>
      <c r="AK57" s="177" t="str">
        <f t="shared" si="9"/>
        <v/>
      </c>
      <c r="AL57" s="177" t="str">
        <f t="shared" si="10"/>
        <v/>
      </c>
      <c r="AM57" s="177" t="str">
        <f>IFERROR(VLOOKUP(AL57,[1]FORMULAS!$B$69:$D$77,3,FALSE),"")</f>
        <v/>
      </c>
      <c r="AN57" s="177" t="str">
        <f t="shared" si="11"/>
        <v/>
      </c>
      <c r="AO57" s="177" t="str">
        <f>IFERROR(VLOOKUP(AL57,[1]FORMULAS!$B$69:$D$77,2,FALSE),"")</f>
        <v/>
      </c>
      <c r="AP57" s="494">
        <f>IFERROR(AVERAGE(AN57:AN60),0)</f>
        <v>0</v>
      </c>
      <c r="AQ57" s="494" t="str">
        <f>IF(AP57&gt;=100,"Fuerte",IF(AP57&gt;=50,"Moderado",IF(AP57&gt;=1,"Débil","")))</f>
        <v/>
      </c>
      <c r="AR57" s="495"/>
      <c r="AS57" s="495"/>
      <c r="AT57" s="494" t="str">
        <f>+AQ57&amp;AR57&amp;AS57</f>
        <v/>
      </c>
      <c r="AU57" s="494">
        <f>IFERROR(VLOOKUP(AT57,[1]FORMULAS!$B$94:$D$101,2,FALSE),0)</f>
        <v>0</v>
      </c>
      <c r="AV57" s="494">
        <f>IFERROR(VLOOKUP(AT57,[1]FORMULAS!$B$94:$D$101,3,FALSE),0)</f>
        <v>0</v>
      </c>
      <c r="AW57" s="442"/>
      <c r="AX57" s="442"/>
      <c r="AY57" s="490" t="str">
        <f>AW57&amp;AX57</f>
        <v/>
      </c>
      <c r="AZ57" s="493" t="str">
        <f>IFERROR(VLOOKUP(AY57,[1]FORMULAS!$B$37:$C$61,2,FALSE),"")</f>
        <v/>
      </c>
      <c r="BA57" s="467"/>
      <c r="BB57" s="147"/>
      <c r="BC57" s="148"/>
      <c r="BD57" s="148"/>
      <c r="BE57" s="149"/>
      <c r="BF57" s="150"/>
      <c r="BG57" s="151"/>
      <c r="BH57" s="148"/>
      <c r="BI57" s="148"/>
      <c r="BJ57" s="150"/>
      <c r="BK57" s="149"/>
    </row>
    <row r="58" spans="2:63" s="152" customFormat="1" ht="19.5" hidden="1" customHeight="1" x14ac:dyDescent="0.25">
      <c r="B58" s="442"/>
      <c r="C58" s="442"/>
      <c r="D58" s="491"/>
      <c r="E58" s="491"/>
      <c r="F58" s="442"/>
      <c r="G58" s="442"/>
      <c r="H58" s="491"/>
      <c r="I58" s="496"/>
      <c r="J58" s="496"/>
      <c r="K58" s="146"/>
      <c r="L58" s="146"/>
      <c r="M58" s="490"/>
      <c r="N58" s="442"/>
      <c r="O58" s="442"/>
      <c r="P58" s="490"/>
      <c r="Q58" s="467"/>
      <c r="R58" s="447"/>
      <c r="S58" s="447"/>
      <c r="T58" s="178"/>
      <c r="U58" s="173">
        <f t="shared" si="12"/>
        <v>0</v>
      </c>
      <c r="V58" s="178"/>
      <c r="W58" s="173">
        <f t="shared" si="1"/>
        <v>0</v>
      </c>
      <c r="X58" s="178"/>
      <c r="Y58" s="173">
        <f t="shared" si="2"/>
        <v>0</v>
      </c>
      <c r="Z58" s="178"/>
      <c r="AA58" s="173">
        <f t="shared" si="15"/>
        <v>0</v>
      </c>
      <c r="AB58" s="178"/>
      <c r="AC58" s="173">
        <f t="shared" si="3"/>
        <v>0</v>
      </c>
      <c r="AD58" s="178"/>
      <c r="AE58" s="173">
        <f t="shared" si="4"/>
        <v>0</v>
      </c>
      <c r="AF58" s="178"/>
      <c r="AG58" s="173">
        <f t="shared" si="13"/>
        <v>0</v>
      </c>
      <c r="AH58" s="177">
        <f t="shared" si="7"/>
        <v>0</v>
      </c>
      <c r="AI58" s="177" t="str">
        <f t="shared" si="14"/>
        <v/>
      </c>
      <c r="AJ58" s="176"/>
      <c r="AK58" s="177" t="str">
        <f t="shared" si="9"/>
        <v/>
      </c>
      <c r="AL58" s="177" t="str">
        <f t="shared" si="10"/>
        <v/>
      </c>
      <c r="AM58" s="177" t="str">
        <f>IFERROR(VLOOKUP(AL58,[1]FORMULAS!$B$69:$D$77,3,FALSE),"")</f>
        <v/>
      </c>
      <c r="AN58" s="177" t="str">
        <f t="shared" si="11"/>
        <v/>
      </c>
      <c r="AO58" s="177" t="str">
        <f>IFERROR(VLOOKUP(AL58,[1]FORMULAS!$B$69:$C$77,2,FALSE),"")</f>
        <v/>
      </c>
      <c r="AP58" s="494"/>
      <c r="AQ58" s="494"/>
      <c r="AR58" s="495"/>
      <c r="AS58" s="495"/>
      <c r="AT58" s="494"/>
      <c r="AU58" s="494"/>
      <c r="AV58" s="494"/>
      <c r="AW58" s="442"/>
      <c r="AX58" s="442"/>
      <c r="AY58" s="490"/>
      <c r="AZ58" s="493"/>
      <c r="BA58" s="467"/>
      <c r="BB58" s="147"/>
      <c r="BC58" s="148"/>
      <c r="BD58" s="148"/>
      <c r="BE58" s="149"/>
      <c r="BF58" s="150"/>
      <c r="BG58" s="151"/>
      <c r="BH58" s="148"/>
      <c r="BI58" s="148"/>
      <c r="BJ58" s="150"/>
      <c r="BK58" s="149"/>
    </row>
    <row r="59" spans="2:63" s="152" customFormat="1" ht="19.5" hidden="1" customHeight="1" x14ac:dyDescent="0.25">
      <c r="B59" s="442"/>
      <c r="C59" s="442"/>
      <c r="D59" s="491"/>
      <c r="E59" s="491"/>
      <c r="F59" s="442"/>
      <c r="G59" s="442"/>
      <c r="H59" s="491"/>
      <c r="I59" s="496"/>
      <c r="J59" s="496"/>
      <c r="K59" s="146"/>
      <c r="L59" s="146"/>
      <c r="M59" s="490"/>
      <c r="N59" s="442"/>
      <c r="O59" s="442"/>
      <c r="P59" s="490"/>
      <c r="Q59" s="467"/>
      <c r="R59" s="447"/>
      <c r="S59" s="447"/>
      <c r="T59" s="178"/>
      <c r="U59" s="173">
        <f t="shared" si="12"/>
        <v>0</v>
      </c>
      <c r="V59" s="178"/>
      <c r="W59" s="173">
        <f t="shared" si="1"/>
        <v>0</v>
      </c>
      <c r="X59" s="178"/>
      <c r="Y59" s="173">
        <f t="shared" si="2"/>
        <v>0</v>
      </c>
      <c r="Z59" s="178"/>
      <c r="AA59" s="173">
        <f t="shared" si="15"/>
        <v>0</v>
      </c>
      <c r="AB59" s="178"/>
      <c r="AC59" s="173">
        <f t="shared" si="3"/>
        <v>0</v>
      </c>
      <c r="AD59" s="178"/>
      <c r="AE59" s="173">
        <f t="shared" si="4"/>
        <v>0</v>
      </c>
      <c r="AF59" s="178"/>
      <c r="AG59" s="173">
        <f t="shared" si="13"/>
        <v>0</v>
      </c>
      <c r="AH59" s="177">
        <f t="shared" si="7"/>
        <v>0</v>
      </c>
      <c r="AI59" s="177" t="str">
        <f t="shared" si="14"/>
        <v/>
      </c>
      <c r="AJ59" s="176"/>
      <c r="AK59" s="177" t="str">
        <f t="shared" si="9"/>
        <v/>
      </c>
      <c r="AL59" s="177" t="str">
        <f t="shared" si="10"/>
        <v/>
      </c>
      <c r="AM59" s="177" t="str">
        <f>IFERROR(VLOOKUP(AL59,[1]FORMULAS!$B$69:$D$77,3,FALSE),"")</f>
        <v/>
      </c>
      <c r="AN59" s="177" t="str">
        <f t="shared" si="11"/>
        <v/>
      </c>
      <c r="AO59" s="177" t="str">
        <f>IFERROR(VLOOKUP(AL59,[1]FORMULAS!$B$69:$C$77,2,FALSE),"")</f>
        <v/>
      </c>
      <c r="AP59" s="494"/>
      <c r="AQ59" s="494"/>
      <c r="AR59" s="495"/>
      <c r="AS59" s="495"/>
      <c r="AT59" s="494"/>
      <c r="AU59" s="494"/>
      <c r="AV59" s="494"/>
      <c r="AW59" s="442"/>
      <c r="AX59" s="442"/>
      <c r="AY59" s="490"/>
      <c r="AZ59" s="493"/>
      <c r="BA59" s="467"/>
      <c r="BB59" s="147"/>
      <c r="BC59" s="148"/>
      <c r="BD59" s="148"/>
      <c r="BE59" s="149"/>
      <c r="BF59" s="150"/>
      <c r="BG59" s="151"/>
      <c r="BH59" s="148"/>
      <c r="BI59" s="148"/>
      <c r="BJ59" s="150"/>
      <c r="BK59" s="149"/>
    </row>
    <row r="60" spans="2:63" s="152" customFormat="1" ht="19.5" hidden="1" customHeight="1" x14ac:dyDescent="0.25">
      <c r="B60" s="442"/>
      <c r="C60" s="442"/>
      <c r="D60" s="491"/>
      <c r="E60" s="491"/>
      <c r="F60" s="442"/>
      <c r="G60" s="442"/>
      <c r="H60" s="491"/>
      <c r="I60" s="496"/>
      <c r="J60" s="496"/>
      <c r="K60" s="146"/>
      <c r="L60" s="146"/>
      <c r="M60" s="490"/>
      <c r="N60" s="442"/>
      <c r="O60" s="442"/>
      <c r="P60" s="490"/>
      <c r="Q60" s="467"/>
      <c r="R60" s="447"/>
      <c r="S60" s="447"/>
      <c r="T60" s="178"/>
      <c r="U60" s="173">
        <f t="shared" si="12"/>
        <v>0</v>
      </c>
      <c r="V60" s="178"/>
      <c r="W60" s="173">
        <f t="shared" si="1"/>
        <v>0</v>
      </c>
      <c r="X60" s="178"/>
      <c r="Y60" s="173">
        <f t="shared" si="2"/>
        <v>0</v>
      </c>
      <c r="Z60" s="178"/>
      <c r="AA60" s="173">
        <f t="shared" si="15"/>
        <v>0</v>
      </c>
      <c r="AB60" s="178"/>
      <c r="AC60" s="173">
        <f t="shared" si="3"/>
        <v>0</v>
      </c>
      <c r="AD60" s="178"/>
      <c r="AE60" s="173">
        <f t="shared" si="4"/>
        <v>0</v>
      </c>
      <c r="AF60" s="178"/>
      <c r="AG60" s="173">
        <f t="shared" si="13"/>
        <v>0</v>
      </c>
      <c r="AH60" s="177">
        <f t="shared" si="7"/>
        <v>0</v>
      </c>
      <c r="AI60" s="177" t="str">
        <f t="shared" si="14"/>
        <v/>
      </c>
      <c r="AJ60" s="176"/>
      <c r="AK60" s="177" t="str">
        <f t="shared" si="9"/>
        <v/>
      </c>
      <c r="AL60" s="177" t="str">
        <f t="shared" si="10"/>
        <v/>
      </c>
      <c r="AM60" s="177" t="str">
        <f>IFERROR(VLOOKUP(AL60,[1]FORMULAS!$B$69:$D$77,3,FALSE),"")</f>
        <v/>
      </c>
      <c r="AN60" s="177" t="str">
        <f t="shared" si="11"/>
        <v/>
      </c>
      <c r="AO60" s="177" t="str">
        <f>IFERROR(VLOOKUP(AL60,[1]FORMULAS!$B$69:$C$77,2,FALSE),"")</f>
        <v/>
      </c>
      <c r="AP60" s="494"/>
      <c r="AQ60" s="494"/>
      <c r="AR60" s="495"/>
      <c r="AS60" s="495"/>
      <c r="AT60" s="494"/>
      <c r="AU60" s="494"/>
      <c r="AV60" s="494"/>
      <c r="AW60" s="442"/>
      <c r="AX60" s="442"/>
      <c r="AY60" s="490"/>
      <c r="AZ60" s="493"/>
      <c r="BA60" s="467"/>
      <c r="BB60" s="174"/>
      <c r="BC60" s="148"/>
      <c r="BD60" s="148"/>
      <c r="BE60" s="147"/>
      <c r="BF60" s="150"/>
      <c r="BG60" s="151"/>
      <c r="BH60" s="148"/>
      <c r="BI60" s="148"/>
      <c r="BJ60" s="150"/>
      <c r="BK60" s="147"/>
    </row>
    <row r="61" spans="2:63" s="152" customFormat="1" ht="19.5" hidden="1" customHeight="1" x14ac:dyDescent="0.25">
      <c r="B61" s="442"/>
      <c r="C61" s="442"/>
      <c r="D61" s="491"/>
      <c r="E61" s="491"/>
      <c r="F61" s="442"/>
      <c r="G61" s="442"/>
      <c r="H61" s="491"/>
      <c r="I61" s="496"/>
      <c r="J61" s="496"/>
      <c r="K61" s="146"/>
      <c r="L61" s="146"/>
      <c r="M61" s="490" t="str">
        <f>IF(F61="gestion","impacto",IF(F61="corrupcion","impactocorrupcion",IF(F61="seguridad_de_la_informacion","impacto","")))</f>
        <v/>
      </c>
      <c r="N61" s="442"/>
      <c r="O61" s="442"/>
      <c r="P61" s="490" t="str">
        <f>N61&amp;O61</f>
        <v/>
      </c>
      <c r="Q61" s="467" t="str">
        <f>IFERROR(VLOOKUP(P61,[1]FORMULAS!$B$37:$C$61,2,FALSE),"")</f>
        <v/>
      </c>
      <c r="R61" s="447"/>
      <c r="S61" s="447"/>
      <c r="T61" s="178"/>
      <c r="U61" s="173">
        <f t="shared" si="12"/>
        <v>0</v>
      </c>
      <c r="V61" s="178"/>
      <c r="W61" s="173">
        <f t="shared" si="1"/>
        <v>0</v>
      </c>
      <c r="X61" s="178"/>
      <c r="Y61" s="173">
        <f t="shared" si="2"/>
        <v>0</v>
      </c>
      <c r="Z61" s="178"/>
      <c r="AA61" s="173">
        <f t="shared" si="15"/>
        <v>0</v>
      </c>
      <c r="AB61" s="178"/>
      <c r="AC61" s="173">
        <f t="shared" si="3"/>
        <v>0</v>
      </c>
      <c r="AD61" s="178"/>
      <c r="AE61" s="173">
        <f t="shared" si="4"/>
        <v>0</v>
      </c>
      <c r="AF61" s="178"/>
      <c r="AG61" s="173">
        <f t="shared" si="13"/>
        <v>0</v>
      </c>
      <c r="AH61" s="177">
        <f t="shared" si="7"/>
        <v>0</v>
      </c>
      <c r="AI61" s="177" t="str">
        <f t="shared" si="14"/>
        <v/>
      </c>
      <c r="AJ61" s="176"/>
      <c r="AK61" s="177" t="str">
        <f t="shared" si="9"/>
        <v/>
      </c>
      <c r="AL61" s="177" t="str">
        <f t="shared" si="10"/>
        <v/>
      </c>
      <c r="AM61" s="177" t="str">
        <f>IFERROR(VLOOKUP(AL61,[1]FORMULAS!$B$69:$D$77,3,FALSE),"")</f>
        <v/>
      </c>
      <c r="AN61" s="177" t="str">
        <f t="shared" si="11"/>
        <v/>
      </c>
      <c r="AO61" s="177" t="str">
        <f>IFERROR(VLOOKUP(AL61,[1]FORMULAS!$B$69:$D$77,2,FALSE),"")</f>
        <v/>
      </c>
      <c r="AP61" s="494">
        <f>IFERROR(AVERAGE(AN61:AN64),0)</f>
        <v>0</v>
      </c>
      <c r="AQ61" s="494" t="str">
        <f>IF(AP61&gt;=100,"Fuerte",IF(AP61&gt;=50,"Moderado",IF(AP61&gt;=1,"Débil","")))</f>
        <v/>
      </c>
      <c r="AR61" s="495"/>
      <c r="AS61" s="495"/>
      <c r="AT61" s="494" t="str">
        <f>+AQ61&amp;AR61&amp;AS61</f>
        <v/>
      </c>
      <c r="AU61" s="494">
        <f>IFERROR(VLOOKUP(AT61,[1]FORMULAS!$B$94:$D$101,2,FALSE),0)</f>
        <v>0</v>
      </c>
      <c r="AV61" s="494">
        <f>IFERROR(VLOOKUP(AT61,[1]FORMULAS!$B$94:$D$101,3,FALSE),0)</f>
        <v>0</v>
      </c>
      <c r="AW61" s="442"/>
      <c r="AX61" s="442"/>
      <c r="AY61" s="490" t="str">
        <f>AW61&amp;AX61</f>
        <v/>
      </c>
      <c r="AZ61" s="493" t="str">
        <f>IFERROR(VLOOKUP(AY61,[1]FORMULAS!$B$37:$C$61,2,FALSE),"")</f>
        <v/>
      </c>
      <c r="BA61" s="467"/>
      <c r="BB61" s="147"/>
      <c r="BC61" s="148"/>
      <c r="BD61" s="148"/>
      <c r="BE61" s="149"/>
      <c r="BF61" s="150"/>
      <c r="BG61" s="151"/>
      <c r="BH61" s="148"/>
      <c r="BI61" s="148"/>
      <c r="BJ61" s="150"/>
      <c r="BK61" s="149"/>
    </row>
    <row r="62" spans="2:63" s="152" customFormat="1" ht="19.5" hidden="1" customHeight="1" x14ac:dyDescent="0.25">
      <c r="B62" s="442"/>
      <c r="C62" s="442"/>
      <c r="D62" s="491"/>
      <c r="E62" s="491"/>
      <c r="F62" s="442"/>
      <c r="G62" s="442"/>
      <c r="H62" s="491"/>
      <c r="I62" s="496"/>
      <c r="J62" s="496"/>
      <c r="K62" s="146"/>
      <c r="L62" s="146"/>
      <c r="M62" s="490"/>
      <c r="N62" s="442"/>
      <c r="O62" s="442"/>
      <c r="P62" s="490"/>
      <c r="Q62" s="467"/>
      <c r="R62" s="447"/>
      <c r="S62" s="447"/>
      <c r="T62" s="178"/>
      <c r="U62" s="173">
        <f t="shared" si="12"/>
        <v>0</v>
      </c>
      <c r="V62" s="178"/>
      <c r="W62" s="173">
        <f t="shared" si="1"/>
        <v>0</v>
      </c>
      <c r="X62" s="178"/>
      <c r="Y62" s="173">
        <f t="shared" si="2"/>
        <v>0</v>
      </c>
      <c r="Z62" s="178"/>
      <c r="AA62" s="173">
        <f t="shared" si="15"/>
        <v>0</v>
      </c>
      <c r="AB62" s="178"/>
      <c r="AC62" s="173">
        <f t="shared" si="3"/>
        <v>0</v>
      </c>
      <c r="AD62" s="178"/>
      <c r="AE62" s="173">
        <f t="shared" si="4"/>
        <v>0</v>
      </c>
      <c r="AF62" s="178"/>
      <c r="AG62" s="173">
        <f t="shared" si="13"/>
        <v>0</v>
      </c>
      <c r="AH62" s="177">
        <f t="shared" si="7"/>
        <v>0</v>
      </c>
      <c r="AI62" s="177" t="str">
        <f t="shared" si="14"/>
        <v/>
      </c>
      <c r="AJ62" s="176"/>
      <c r="AK62" s="177" t="str">
        <f t="shared" si="9"/>
        <v/>
      </c>
      <c r="AL62" s="177" t="str">
        <f t="shared" si="10"/>
        <v/>
      </c>
      <c r="AM62" s="177" t="str">
        <f>IFERROR(VLOOKUP(AL62,[1]FORMULAS!$B$69:$D$77,3,FALSE),"")</f>
        <v/>
      </c>
      <c r="AN62" s="177" t="str">
        <f t="shared" si="11"/>
        <v/>
      </c>
      <c r="AO62" s="177" t="str">
        <f>IFERROR(VLOOKUP(AL62,[1]FORMULAS!$B$69:$C$77,2,FALSE),"")</f>
        <v/>
      </c>
      <c r="AP62" s="494"/>
      <c r="AQ62" s="494"/>
      <c r="AR62" s="495"/>
      <c r="AS62" s="495"/>
      <c r="AT62" s="494"/>
      <c r="AU62" s="494"/>
      <c r="AV62" s="494"/>
      <c r="AW62" s="442"/>
      <c r="AX62" s="442"/>
      <c r="AY62" s="490"/>
      <c r="AZ62" s="493"/>
      <c r="BA62" s="467"/>
      <c r="BB62" s="147"/>
      <c r="BC62" s="148"/>
      <c r="BD62" s="148"/>
      <c r="BE62" s="149"/>
      <c r="BF62" s="150"/>
      <c r="BG62" s="151"/>
      <c r="BH62" s="148"/>
      <c r="BI62" s="148"/>
      <c r="BJ62" s="150"/>
      <c r="BK62" s="149"/>
    </row>
    <row r="63" spans="2:63" s="152" customFormat="1" ht="19.5" hidden="1" customHeight="1" x14ac:dyDescent="0.25">
      <c r="B63" s="442"/>
      <c r="C63" s="442"/>
      <c r="D63" s="491"/>
      <c r="E63" s="491"/>
      <c r="F63" s="442"/>
      <c r="G63" s="442"/>
      <c r="H63" s="491"/>
      <c r="I63" s="496"/>
      <c r="J63" s="496"/>
      <c r="K63" s="146"/>
      <c r="L63" s="146"/>
      <c r="M63" s="490"/>
      <c r="N63" s="442"/>
      <c r="O63" s="442"/>
      <c r="P63" s="490"/>
      <c r="Q63" s="467"/>
      <c r="R63" s="447"/>
      <c r="S63" s="447"/>
      <c r="T63" s="178"/>
      <c r="U63" s="173">
        <f t="shared" si="12"/>
        <v>0</v>
      </c>
      <c r="V63" s="178"/>
      <c r="W63" s="173">
        <f t="shared" si="1"/>
        <v>0</v>
      </c>
      <c r="X63" s="178"/>
      <c r="Y63" s="173">
        <f t="shared" si="2"/>
        <v>0</v>
      </c>
      <c r="Z63" s="178"/>
      <c r="AA63" s="173">
        <f t="shared" si="15"/>
        <v>0</v>
      </c>
      <c r="AB63" s="178"/>
      <c r="AC63" s="173">
        <f t="shared" si="3"/>
        <v>0</v>
      </c>
      <c r="AD63" s="178"/>
      <c r="AE63" s="173">
        <f t="shared" si="4"/>
        <v>0</v>
      </c>
      <c r="AF63" s="178"/>
      <c r="AG63" s="173">
        <f t="shared" si="13"/>
        <v>0</v>
      </c>
      <c r="AH63" s="177">
        <f t="shared" si="7"/>
        <v>0</v>
      </c>
      <c r="AI63" s="177" t="str">
        <f t="shared" si="14"/>
        <v/>
      </c>
      <c r="AJ63" s="176"/>
      <c r="AK63" s="177" t="str">
        <f t="shared" si="9"/>
        <v/>
      </c>
      <c r="AL63" s="177" t="str">
        <f t="shared" si="10"/>
        <v/>
      </c>
      <c r="AM63" s="177" t="str">
        <f>IFERROR(VLOOKUP(AL63,[1]FORMULAS!$B$69:$D$77,3,FALSE),"")</f>
        <v/>
      </c>
      <c r="AN63" s="177" t="str">
        <f t="shared" si="11"/>
        <v/>
      </c>
      <c r="AO63" s="177" t="str">
        <f>IFERROR(VLOOKUP(AL63,[1]FORMULAS!$B$69:$C$77,2,FALSE),"")</f>
        <v/>
      </c>
      <c r="AP63" s="494"/>
      <c r="AQ63" s="494"/>
      <c r="AR63" s="495"/>
      <c r="AS63" s="495"/>
      <c r="AT63" s="494"/>
      <c r="AU63" s="494"/>
      <c r="AV63" s="494"/>
      <c r="AW63" s="442"/>
      <c r="AX63" s="442"/>
      <c r="AY63" s="490"/>
      <c r="AZ63" s="493"/>
      <c r="BA63" s="467"/>
      <c r="BB63" s="147"/>
      <c r="BC63" s="148"/>
      <c r="BD63" s="148"/>
      <c r="BE63" s="149"/>
      <c r="BF63" s="150"/>
      <c r="BG63" s="151"/>
      <c r="BH63" s="148"/>
      <c r="BI63" s="148"/>
      <c r="BJ63" s="150"/>
      <c r="BK63" s="149"/>
    </row>
    <row r="64" spans="2:63" s="152" customFormat="1" ht="19.5" hidden="1" customHeight="1" x14ac:dyDescent="0.25">
      <c r="B64" s="442"/>
      <c r="C64" s="442"/>
      <c r="D64" s="491"/>
      <c r="E64" s="491"/>
      <c r="F64" s="442"/>
      <c r="G64" s="442"/>
      <c r="H64" s="491"/>
      <c r="I64" s="496"/>
      <c r="J64" s="496"/>
      <c r="K64" s="146"/>
      <c r="L64" s="146"/>
      <c r="M64" s="490"/>
      <c r="N64" s="442"/>
      <c r="O64" s="442"/>
      <c r="P64" s="490"/>
      <c r="Q64" s="467"/>
      <c r="R64" s="447"/>
      <c r="S64" s="447"/>
      <c r="T64" s="178"/>
      <c r="U64" s="173">
        <f t="shared" si="12"/>
        <v>0</v>
      </c>
      <c r="V64" s="178"/>
      <c r="W64" s="173">
        <f t="shared" si="1"/>
        <v>0</v>
      </c>
      <c r="X64" s="178"/>
      <c r="Y64" s="173">
        <f t="shared" si="2"/>
        <v>0</v>
      </c>
      <c r="Z64" s="178"/>
      <c r="AA64" s="173">
        <f t="shared" si="15"/>
        <v>0</v>
      </c>
      <c r="AB64" s="178"/>
      <c r="AC64" s="173">
        <f t="shared" si="3"/>
        <v>0</v>
      </c>
      <c r="AD64" s="178"/>
      <c r="AE64" s="173">
        <f t="shared" si="4"/>
        <v>0</v>
      </c>
      <c r="AF64" s="178"/>
      <c r="AG64" s="173">
        <f t="shared" si="13"/>
        <v>0</v>
      </c>
      <c r="AH64" s="177">
        <f t="shared" si="7"/>
        <v>0</v>
      </c>
      <c r="AI64" s="177" t="str">
        <f t="shared" si="14"/>
        <v/>
      </c>
      <c r="AJ64" s="176"/>
      <c r="AK64" s="177" t="str">
        <f t="shared" si="9"/>
        <v/>
      </c>
      <c r="AL64" s="177" t="str">
        <f t="shared" si="10"/>
        <v/>
      </c>
      <c r="AM64" s="177" t="str">
        <f>IFERROR(VLOOKUP(AL64,[1]FORMULAS!$B$69:$D$77,3,FALSE),"")</f>
        <v/>
      </c>
      <c r="AN64" s="177" t="str">
        <f t="shared" si="11"/>
        <v/>
      </c>
      <c r="AO64" s="177" t="str">
        <f>IFERROR(VLOOKUP(AL64,[1]FORMULAS!$B$69:$C$77,2,FALSE),"")</f>
        <v/>
      </c>
      <c r="AP64" s="494"/>
      <c r="AQ64" s="494"/>
      <c r="AR64" s="495"/>
      <c r="AS64" s="495"/>
      <c r="AT64" s="494"/>
      <c r="AU64" s="494"/>
      <c r="AV64" s="494"/>
      <c r="AW64" s="442"/>
      <c r="AX64" s="442"/>
      <c r="AY64" s="490"/>
      <c r="AZ64" s="493"/>
      <c r="BA64" s="467"/>
      <c r="BB64" s="174"/>
      <c r="BC64" s="148"/>
      <c r="BD64" s="148"/>
      <c r="BE64" s="147"/>
      <c r="BF64" s="150"/>
      <c r="BG64" s="151"/>
      <c r="BH64" s="148"/>
      <c r="BI64" s="148"/>
      <c r="BJ64" s="150"/>
      <c r="BK64" s="147"/>
    </row>
  </sheetData>
  <sheetProtection selectLockedCells="1"/>
  <mergeCells count="508">
    <mergeCell ref="AY61:AY64"/>
    <mergeCell ref="AZ61:AZ64"/>
    <mergeCell ref="BA61:BA64"/>
    <mergeCell ref="R62:S62"/>
    <mergeCell ref="R63:S63"/>
    <mergeCell ref="R64:S64"/>
    <mergeCell ref="AS61:AS64"/>
    <mergeCell ref="AT61:AT64"/>
    <mergeCell ref="AU61:AU64"/>
    <mergeCell ref="AV61:AV64"/>
    <mergeCell ref="AW61:AW64"/>
    <mergeCell ref="AX61:AX64"/>
    <mergeCell ref="P61:P64"/>
    <mergeCell ref="Q61:Q64"/>
    <mergeCell ref="R61:S61"/>
    <mergeCell ref="AP61:AP64"/>
    <mergeCell ref="AQ61:AQ64"/>
    <mergeCell ref="AR61:AR64"/>
    <mergeCell ref="H61:H64"/>
    <mergeCell ref="I61:I64"/>
    <mergeCell ref="J61:J64"/>
    <mergeCell ref="M61:M64"/>
    <mergeCell ref="N61:N64"/>
    <mergeCell ref="O61:O64"/>
    <mergeCell ref="B61:B64"/>
    <mergeCell ref="C61:C64"/>
    <mergeCell ref="D61:D64"/>
    <mergeCell ref="E61:E64"/>
    <mergeCell ref="F61:F64"/>
    <mergeCell ref="G61:G64"/>
    <mergeCell ref="AY57:AY60"/>
    <mergeCell ref="AZ57:AZ60"/>
    <mergeCell ref="BA57:BA60"/>
    <mergeCell ref="R58:S58"/>
    <mergeCell ref="R59:S59"/>
    <mergeCell ref="R60:S60"/>
    <mergeCell ref="AS57:AS60"/>
    <mergeCell ref="AT57:AT60"/>
    <mergeCell ref="AU57:AU60"/>
    <mergeCell ref="AV57:AV60"/>
    <mergeCell ref="AW57:AW60"/>
    <mergeCell ref="AX57:AX60"/>
    <mergeCell ref="P57:P60"/>
    <mergeCell ref="Q57:Q60"/>
    <mergeCell ref="R57:S57"/>
    <mergeCell ref="AP57:AP60"/>
    <mergeCell ref="AQ57:AQ60"/>
    <mergeCell ref="AR57:AR60"/>
    <mergeCell ref="H57:H60"/>
    <mergeCell ref="I57:I60"/>
    <mergeCell ref="J57:J60"/>
    <mergeCell ref="M57:M60"/>
    <mergeCell ref="N57:N60"/>
    <mergeCell ref="O57:O60"/>
    <mergeCell ref="B57:B60"/>
    <mergeCell ref="C57:C60"/>
    <mergeCell ref="D57:D60"/>
    <mergeCell ref="E57:E60"/>
    <mergeCell ref="F57:F60"/>
    <mergeCell ref="G57:G60"/>
    <mergeCell ref="AY53:AY56"/>
    <mergeCell ref="AZ53:AZ56"/>
    <mergeCell ref="BA53:BA56"/>
    <mergeCell ref="R54:S54"/>
    <mergeCell ref="R55:S55"/>
    <mergeCell ref="R56:S56"/>
    <mergeCell ref="AS53:AS56"/>
    <mergeCell ref="AT53:AT56"/>
    <mergeCell ref="AU53:AU56"/>
    <mergeCell ref="AV53:AV56"/>
    <mergeCell ref="AW53:AW56"/>
    <mergeCell ref="AX53:AX56"/>
    <mergeCell ref="P53:P56"/>
    <mergeCell ref="Q53:Q56"/>
    <mergeCell ref="R53:S53"/>
    <mergeCell ref="AP53:AP56"/>
    <mergeCell ref="AQ53:AQ56"/>
    <mergeCell ref="AR53:AR56"/>
    <mergeCell ref="H53:H56"/>
    <mergeCell ref="I53:I56"/>
    <mergeCell ref="J53:J56"/>
    <mergeCell ref="M53:M56"/>
    <mergeCell ref="N53:N56"/>
    <mergeCell ref="O53:O56"/>
    <mergeCell ref="B53:B56"/>
    <mergeCell ref="C53:C56"/>
    <mergeCell ref="D53:D56"/>
    <mergeCell ref="E53:E56"/>
    <mergeCell ref="F53:F56"/>
    <mergeCell ref="G53:G56"/>
    <mergeCell ref="AY49:AY52"/>
    <mergeCell ref="AZ49:AZ52"/>
    <mergeCell ref="BA49:BA52"/>
    <mergeCell ref="R50:S50"/>
    <mergeCell ref="R51:S51"/>
    <mergeCell ref="R52:S52"/>
    <mergeCell ref="AS49:AS52"/>
    <mergeCell ref="AT49:AT52"/>
    <mergeCell ref="AU49:AU52"/>
    <mergeCell ref="AV49:AV52"/>
    <mergeCell ref="AW49:AW52"/>
    <mergeCell ref="AX49:AX52"/>
    <mergeCell ref="P49:P52"/>
    <mergeCell ref="Q49:Q52"/>
    <mergeCell ref="R49:S49"/>
    <mergeCell ref="AP49:AP52"/>
    <mergeCell ref="AQ49:AQ52"/>
    <mergeCell ref="AR49:AR52"/>
    <mergeCell ref="H49:H52"/>
    <mergeCell ref="I49:I52"/>
    <mergeCell ref="J49:J52"/>
    <mergeCell ref="M49:M52"/>
    <mergeCell ref="N49:N52"/>
    <mergeCell ref="O49:O52"/>
    <mergeCell ref="B49:B52"/>
    <mergeCell ref="C49:C52"/>
    <mergeCell ref="D49:D52"/>
    <mergeCell ref="E49:E52"/>
    <mergeCell ref="F49:F52"/>
    <mergeCell ref="G49:G52"/>
    <mergeCell ref="AY45:AY48"/>
    <mergeCell ref="AZ45:AZ48"/>
    <mergeCell ref="BA45:BA48"/>
    <mergeCell ref="R46:S46"/>
    <mergeCell ref="R47:S47"/>
    <mergeCell ref="R48:S48"/>
    <mergeCell ref="AS45:AS48"/>
    <mergeCell ref="AT45:AT48"/>
    <mergeCell ref="AU45:AU48"/>
    <mergeCell ref="AV45:AV48"/>
    <mergeCell ref="AW45:AW48"/>
    <mergeCell ref="AX45:AX48"/>
    <mergeCell ref="P45:P48"/>
    <mergeCell ref="Q45:Q48"/>
    <mergeCell ref="R45:S45"/>
    <mergeCell ref="AP45:AP48"/>
    <mergeCell ref="AQ45:AQ48"/>
    <mergeCell ref="AR45:AR48"/>
    <mergeCell ref="H45:H48"/>
    <mergeCell ref="I45:I48"/>
    <mergeCell ref="J45:J48"/>
    <mergeCell ref="M45:M48"/>
    <mergeCell ref="N45:N48"/>
    <mergeCell ref="O45:O48"/>
    <mergeCell ref="B45:B48"/>
    <mergeCell ref="C45:C48"/>
    <mergeCell ref="D45:D48"/>
    <mergeCell ref="E45:E48"/>
    <mergeCell ref="F45:F48"/>
    <mergeCell ref="G45:G48"/>
    <mergeCell ref="AY41:AY44"/>
    <mergeCell ref="AZ41:AZ44"/>
    <mergeCell ref="BA41:BA44"/>
    <mergeCell ref="R42:S42"/>
    <mergeCell ref="R43:S43"/>
    <mergeCell ref="R44:S44"/>
    <mergeCell ref="AS41:AS44"/>
    <mergeCell ref="AT41:AT44"/>
    <mergeCell ref="AU41:AU44"/>
    <mergeCell ref="AV41:AV44"/>
    <mergeCell ref="AW41:AW44"/>
    <mergeCell ref="AX41:AX44"/>
    <mergeCell ref="P41:P44"/>
    <mergeCell ref="Q41:Q44"/>
    <mergeCell ref="R41:S41"/>
    <mergeCell ref="AP41:AP44"/>
    <mergeCell ref="AQ41:AQ44"/>
    <mergeCell ref="AR41:AR44"/>
    <mergeCell ref="H41:H44"/>
    <mergeCell ref="I41:I44"/>
    <mergeCell ref="J41:J44"/>
    <mergeCell ref="M41:M44"/>
    <mergeCell ref="N41:N44"/>
    <mergeCell ref="O41:O44"/>
    <mergeCell ref="B41:B44"/>
    <mergeCell ref="C41:C44"/>
    <mergeCell ref="D41:D44"/>
    <mergeCell ref="E41:E44"/>
    <mergeCell ref="F41:F44"/>
    <mergeCell ref="G41:G44"/>
    <mergeCell ref="AY37:AY40"/>
    <mergeCell ref="AZ37:AZ40"/>
    <mergeCell ref="BA37:BA40"/>
    <mergeCell ref="R38:S38"/>
    <mergeCell ref="R39:S39"/>
    <mergeCell ref="R40:S40"/>
    <mergeCell ref="AS37:AS40"/>
    <mergeCell ref="AT37:AT40"/>
    <mergeCell ref="AU37:AU40"/>
    <mergeCell ref="AV37:AV40"/>
    <mergeCell ref="AW37:AW40"/>
    <mergeCell ref="AX37:AX40"/>
    <mergeCell ref="P37:P40"/>
    <mergeCell ref="Q37:Q40"/>
    <mergeCell ref="R37:S37"/>
    <mergeCell ref="AP37:AP40"/>
    <mergeCell ref="AQ37:AQ40"/>
    <mergeCell ref="AR37:AR40"/>
    <mergeCell ref="H37:H40"/>
    <mergeCell ref="I37:I40"/>
    <mergeCell ref="J37:J40"/>
    <mergeCell ref="M37:M40"/>
    <mergeCell ref="N37:N40"/>
    <mergeCell ref="O37:O40"/>
    <mergeCell ref="B37:B40"/>
    <mergeCell ref="C37:C40"/>
    <mergeCell ref="D37:D40"/>
    <mergeCell ref="E37:E40"/>
    <mergeCell ref="F37:F40"/>
    <mergeCell ref="G37:G40"/>
    <mergeCell ref="AY33:AY36"/>
    <mergeCell ref="AZ33:AZ36"/>
    <mergeCell ref="BA33:BA36"/>
    <mergeCell ref="R34:S34"/>
    <mergeCell ref="R35:S35"/>
    <mergeCell ref="R36:S36"/>
    <mergeCell ref="AS33:AS36"/>
    <mergeCell ref="AT33:AT36"/>
    <mergeCell ref="AU33:AU36"/>
    <mergeCell ref="AV33:AV36"/>
    <mergeCell ref="AW33:AW36"/>
    <mergeCell ref="AX33:AX36"/>
    <mergeCell ref="P33:P36"/>
    <mergeCell ref="Q33:Q36"/>
    <mergeCell ref="R33:S33"/>
    <mergeCell ref="AP33:AP36"/>
    <mergeCell ref="AQ33:AQ36"/>
    <mergeCell ref="AR33:AR36"/>
    <mergeCell ref="H33:H36"/>
    <mergeCell ref="I33:I36"/>
    <mergeCell ref="J33:J36"/>
    <mergeCell ref="M33:M36"/>
    <mergeCell ref="N33:N36"/>
    <mergeCell ref="O33:O36"/>
    <mergeCell ref="B33:B36"/>
    <mergeCell ref="C33:C36"/>
    <mergeCell ref="D33:D36"/>
    <mergeCell ref="E33:E36"/>
    <mergeCell ref="F33:F36"/>
    <mergeCell ref="G33:G36"/>
    <mergeCell ref="AX29:AX32"/>
    <mergeCell ref="AY29:AY32"/>
    <mergeCell ref="AZ29:AZ32"/>
    <mergeCell ref="BA29:BA32"/>
    <mergeCell ref="R30:S30"/>
    <mergeCell ref="R31:S31"/>
    <mergeCell ref="R32:S32"/>
    <mergeCell ref="AR29:AR32"/>
    <mergeCell ref="AS29:AS32"/>
    <mergeCell ref="AT29:AT32"/>
    <mergeCell ref="AU29:AU32"/>
    <mergeCell ref="AV29:AV32"/>
    <mergeCell ref="AW29:AW32"/>
    <mergeCell ref="O29:O32"/>
    <mergeCell ref="P29:P32"/>
    <mergeCell ref="Q29:Q32"/>
    <mergeCell ref="R29:S29"/>
    <mergeCell ref="AP29:AP32"/>
    <mergeCell ref="AQ29:AQ32"/>
    <mergeCell ref="G29:G32"/>
    <mergeCell ref="H29:H32"/>
    <mergeCell ref="I29:I32"/>
    <mergeCell ref="J29:J32"/>
    <mergeCell ref="M29:M32"/>
    <mergeCell ref="N29:N32"/>
    <mergeCell ref="AZ25:AZ28"/>
    <mergeCell ref="BA25:BA28"/>
    <mergeCell ref="R26:S26"/>
    <mergeCell ref="R27:S27"/>
    <mergeCell ref="R28:S28"/>
    <mergeCell ref="B29:B32"/>
    <mergeCell ref="C29:C32"/>
    <mergeCell ref="D29:D32"/>
    <mergeCell ref="E29:E32"/>
    <mergeCell ref="F29:F32"/>
    <mergeCell ref="AT25:AT28"/>
    <mergeCell ref="AU25:AU28"/>
    <mergeCell ref="AV25:AV28"/>
    <mergeCell ref="AW25:AW28"/>
    <mergeCell ref="AX25:AX28"/>
    <mergeCell ref="AY25:AY28"/>
    <mergeCell ref="Q25:Q28"/>
    <mergeCell ref="R25:S25"/>
    <mergeCell ref="AP25:AP28"/>
    <mergeCell ref="AQ25:AQ28"/>
    <mergeCell ref="AR25:AR28"/>
    <mergeCell ref="AS25:AS28"/>
    <mergeCell ref="I25:I28"/>
    <mergeCell ref="J25:J28"/>
    <mergeCell ref="M25:M28"/>
    <mergeCell ref="N25:N28"/>
    <mergeCell ref="O25:O28"/>
    <mergeCell ref="P25:P28"/>
    <mergeCell ref="BA22:BA24"/>
    <mergeCell ref="R23:S23"/>
    <mergeCell ref="R24:S24"/>
    <mergeCell ref="B25:B28"/>
    <mergeCell ref="C25:C28"/>
    <mergeCell ref="D25:D28"/>
    <mergeCell ref="E25:E28"/>
    <mergeCell ref="F25:F28"/>
    <mergeCell ref="G25:G28"/>
    <mergeCell ref="H25:H28"/>
    <mergeCell ref="AU22:AU24"/>
    <mergeCell ref="AV22:AV24"/>
    <mergeCell ref="AW22:AW24"/>
    <mergeCell ref="AX22:AX24"/>
    <mergeCell ref="AY22:AY24"/>
    <mergeCell ref="AZ22:AZ24"/>
    <mergeCell ref="R22:S22"/>
    <mergeCell ref="AP22:AP24"/>
    <mergeCell ref="AQ22:AQ24"/>
    <mergeCell ref="AR22:AR24"/>
    <mergeCell ref="AS22:AS24"/>
    <mergeCell ref="AT22:AT24"/>
    <mergeCell ref="L22:L24"/>
    <mergeCell ref="M22:M24"/>
    <mergeCell ref="N22:N24"/>
    <mergeCell ref="O22:O24"/>
    <mergeCell ref="P22:P24"/>
    <mergeCell ref="Q22:Q24"/>
    <mergeCell ref="R21:S21"/>
    <mergeCell ref="B22:B24"/>
    <mergeCell ref="C22:C24"/>
    <mergeCell ref="D22:D24"/>
    <mergeCell ref="E22:E24"/>
    <mergeCell ref="F22:F24"/>
    <mergeCell ref="G22:G24"/>
    <mergeCell ref="H22:H24"/>
    <mergeCell ref="I22:I24"/>
    <mergeCell ref="J22:J24"/>
    <mergeCell ref="AW18:AW20"/>
    <mergeCell ref="AX18:AX20"/>
    <mergeCell ref="AY18:AY20"/>
    <mergeCell ref="AZ18:AZ20"/>
    <mergeCell ref="BA18:BA20"/>
    <mergeCell ref="R19:S19"/>
    <mergeCell ref="R20:S20"/>
    <mergeCell ref="AQ18:AQ20"/>
    <mergeCell ref="AR18:AR20"/>
    <mergeCell ref="AS18:AS20"/>
    <mergeCell ref="AT18:AT20"/>
    <mergeCell ref="AU18:AU20"/>
    <mergeCell ref="AV18:AV20"/>
    <mergeCell ref="N18:N20"/>
    <mergeCell ref="O18:O20"/>
    <mergeCell ref="P18:P20"/>
    <mergeCell ref="Q18:Q20"/>
    <mergeCell ref="R18:S18"/>
    <mergeCell ref="AP18:AP20"/>
    <mergeCell ref="G18:G20"/>
    <mergeCell ref="H18:H20"/>
    <mergeCell ref="I18:I20"/>
    <mergeCell ref="J18:J20"/>
    <mergeCell ref="L18:L20"/>
    <mergeCell ref="M18:M20"/>
    <mergeCell ref="BA13:BA17"/>
    <mergeCell ref="BK13:BK14"/>
    <mergeCell ref="R15:S15"/>
    <mergeCell ref="R16:S16"/>
    <mergeCell ref="R17:S17"/>
    <mergeCell ref="B18:B20"/>
    <mergeCell ref="C18:C20"/>
    <mergeCell ref="D18:D20"/>
    <mergeCell ref="E18:E20"/>
    <mergeCell ref="F18:F20"/>
    <mergeCell ref="AU13:AU17"/>
    <mergeCell ref="AV13:AV17"/>
    <mergeCell ref="AW13:AW17"/>
    <mergeCell ref="AX13:AX17"/>
    <mergeCell ref="AY13:AY17"/>
    <mergeCell ref="AZ13:AZ17"/>
    <mergeCell ref="AO13:AO14"/>
    <mergeCell ref="AP13:AP17"/>
    <mergeCell ref="AQ13:AQ17"/>
    <mergeCell ref="AR13:AR17"/>
    <mergeCell ref="AS13:AS17"/>
    <mergeCell ref="AT13:AT17"/>
    <mergeCell ref="AI13:AI14"/>
    <mergeCell ref="AJ13:AJ14"/>
    <mergeCell ref="AK13:AK14"/>
    <mergeCell ref="AL13:AL14"/>
    <mergeCell ref="AM13:AM14"/>
    <mergeCell ref="AN13:AN14"/>
    <mergeCell ref="X13:X14"/>
    <mergeCell ref="Z13:Z14"/>
    <mergeCell ref="AB13:AB14"/>
    <mergeCell ref="AD13:AD14"/>
    <mergeCell ref="AF13:AF14"/>
    <mergeCell ref="AH13:AH14"/>
    <mergeCell ref="O13:O17"/>
    <mergeCell ref="P13:P17"/>
    <mergeCell ref="Q13:Q17"/>
    <mergeCell ref="R13:S14"/>
    <mergeCell ref="T13:T14"/>
    <mergeCell ref="V13:V14"/>
    <mergeCell ref="H13:H17"/>
    <mergeCell ref="I13:I17"/>
    <mergeCell ref="J13:J17"/>
    <mergeCell ref="L13:L17"/>
    <mergeCell ref="M13:M17"/>
    <mergeCell ref="N13:N17"/>
    <mergeCell ref="AX11:AX12"/>
    <mergeCell ref="AY11:AY12"/>
    <mergeCell ref="AZ11:AZ12"/>
    <mergeCell ref="BA11:BA12"/>
    <mergeCell ref="B13:B17"/>
    <mergeCell ref="C13:C17"/>
    <mergeCell ref="D13:D17"/>
    <mergeCell ref="E13:E17"/>
    <mergeCell ref="F13:F17"/>
    <mergeCell ref="G13:G17"/>
    <mergeCell ref="AR11:AR12"/>
    <mergeCell ref="AS11:AS12"/>
    <mergeCell ref="AT11:AT12"/>
    <mergeCell ref="AU11:AU12"/>
    <mergeCell ref="AV11:AV12"/>
    <mergeCell ref="AW11:AW12"/>
    <mergeCell ref="AK11:AK12"/>
    <mergeCell ref="AM11:AM12"/>
    <mergeCell ref="AN11:AN12"/>
    <mergeCell ref="AO11:AO12"/>
    <mergeCell ref="AP11:AP12"/>
    <mergeCell ref="AQ11:AQ12"/>
    <mergeCell ref="Z11:Z12"/>
    <mergeCell ref="AB11:AB12"/>
    <mergeCell ref="BH9:BH10"/>
    <mergeCell ref="K8:K10"/>
    <mergeCell ref="L8:L10"/>
    <mergeCell ref="M8:M10"/>
    <mergeCell ref="AM9:AN10"/>
    <mergeCell ref="AO9:AO10"/>
    <mergeCell ref="AP9:AQ10"/>
    <mergeCell ref="AR9:AR10"/>
    <mergeCell ref="AS9:AS10"/>
    <mergeCell ref="R8:AV8"/>
    <mergeCell ref="AW8:AZ8"/>
    <mergeCell ref="BA8:BA10"/>
    <mergeCell ref="BB8:BF8"/>
    <mergeCell ref="AD9:AD10"/>
    <mergeCell ref="AF9:AF10"/>
    <mergeCell ref="AH9:AH10"/>
    <mergeCell ref="AI9:AI10"/>
    <mergeCell ref="AI11:AI12"/>
    <mergeCell ref="AJ11:AJ12"/>
    <mergeCell ref="P11:P12"/>
    <mergeCell ref="Q11:Q12"/>
    <mergeCell ref="R11:S12"/>
    <mergeCell ref="T11:T12"/>
    <mergeCell ref="V11:V12"/>
    <mergeCell ref="X11:X12"/>
    <mergeCell ref="H8:H10"/>
    <mergeCell ref="I8:I10"/>
    <mergeCell ref="J8:J10"/>
    <mergeCell ref="I11:I12"/>
    <mergeCell ref="J11:J12"/>
    <mergeCell ref="L11:L12"/>
    <mergeCell ref="M11:M12"/>
    <mergeCell ref="N11:N12"/>
    <mergeCell ref="O11:O12"/>
    <mergeCell ref="B11:B12"/>
    <mergeCell ref="C11:C12"/>
    <mergeCell ref="D11:D12"/>
    <mergeCell ref="E11:E12"/>
    <mergeCell ref="F11:F12"/>
    <mergeCell ref="G11:G12"/>
    <mergeCell ref="H11:H12"/>
    <mergeCell ref="BC9:BC10"/>
    <mergeCell ref="BD9:BD10"/>
    <mergeCell ref="AU9:AV9"/>
    <mergeCell ref="AW9:AW10"/>
    <mergeCell ref="AX9:AX10"/>
    <mergeCell ref="AY9:AY10"/>
    <mergeCell ref="AZ9:AZ10"/>
    <mergeCell ref="BB9:BB10"/>
    <mergeCell ref="AJ9:AK10"/>
    <mergeCell ref="B8:B10"/>
    <mergeCell ref="C8:C10"/>
    <mergeCell ref="D8:D10"/>
    <mergeCell ref="E8:E10"/>
    <mergeCell ref="F8:F10"/>
    <mergeCell ref="G8:G10"/>
    <mergeCell ref="AD11:AD12"/>
    <mergeCell ref="AF11:AF12"/>
    <mergeCell ref="B2:S2"/>
    <mergeCell ref="T2:AQ2"/>
    <mergeCell ref="AR2:BK2"/>
    <mergeCell ref="B3:S4"/>
    <mergeCell ref="T3:AQ4"/>
    <mergeCell ref="AR3:BK4"/>
    <mergeCell ref="BG8:BK8"/>
    <mergeCell ref="N9:N10"/>
    <mergeCell ref="O9:O10"/>
    <mergeCell ref="Q9:Q10"/>
    <mergeCell ref="R9:S10"/>
    <mergeCell ref="T9:T10"/>
    <mergeCell ref="V9:V10"/>
    <mergeCell ref="X9:X10"/>
    <mergeCell ref="Z9:Z10"/>
    <mergeCell ref="AB9:AB10"/>
    <mergeCell ref="N8:O8"/>
    <mergeCell ref="P8:P10"/>
    <mergeCell ref="BI9:BI10"/>
    <mergeCell ref="BJ9:BJ10"/>
    <mergeCell ref="BK9:BK10"/>
    <mergeCell ref="BE9:BE10"/>
    <mergeCell ref="BF9:BF10"/>
    <mergeCell ref="BG9:BG10"/>
  </mergeCells>
  <conditionalFormatting sqref="Q22:Q24">
    <cfRule type="containsText" dxfId="374" priority="201" operator="containsText" text="RIESGO EXTREMO">
      <formula>NOT(ISERROR(SEARCH("RIESGO EXTREMO",Q22)))</formula>
    </cfRule>
    <cfRule type="containsText" dxfId="373" priority="202" operator="containsText" text="RIESGO ALTO">
      <formula>NOT(ISERROR(SEARCH("RIESGO ALTO",Q22)))</formula>
    </cfRule>
    <cfRule type="containsText" dxfId="372" priority="203" operator="containsText" text="RIESGO MODERADO">
      <formula>NOT(ISERROR(SEARCH("RIESGO MODERADO",Q22)))</formula>
    </cfRule>
    <cfRule type="containsText" dxfId="371" priority="204" operator="containsText" text="RIESGO BAJO">
      <formula>NOT(ISERROR(SEARCH("RIESGO BAJO",Q22)))</formula>
    </cfRule>
  </conditionalFormatting>
  <conditionalFormatting sqref="J22:J24">
    <cfRule type="expression" dxfId="370" priority="177">
      <formula>EXACT(F22,"Seguridad_de_la_informacion")</formula>
    </cfRule>
  </conditionalFormatting>
  <conditionalFormatting sqref="I22:I23">
    <cfRule type="expression" dxfId="369" priority="200">
      <formula>EXACT(F22,"Seguridad_de_la_informacion")</formula>
    </cfRule>
  </conditionalFormatting>
  <conditionalFormatting sqref="AZ22:BA22 AZ23:AZ24">
    <cfRule type="containsText" dxfId="368" priority="196" operator="containsText" text="RIESGO EXTREMO">
      <formula>NOT(ISERROR(SEARCH("RIESGO EXTREMO",AZ22)))</formula>
    </cfRule>
    <cfRule type="containsText" dxfId="367" priority="197" operator="containsText" text="RIESGO ALTO">
      <formula>NOT(ISERROR(SEARCH("RIESGO ALTO",AZ22)))</formula>
    </cfRule>
    <cfRule type="containsText" dxfId="366" priority="198" operator="containsText" text="RIESGO MODERADO">
      <formula>NOT(ISERROR(SEARCH("RIESGO MODERADO",AZ22)))</formula>
    </cfRule>
    <cfRule type="containsText" dxfId="365" priority="199" operator="containsText" text="RIESGO BAJO">
      <formula>NOT(ISERROR(SEARCH("RIESGO BAJO",AZ22)))</formula>
    </cfRule>
  </conditionalFormatting>
  <conditionalFormatting sqref="Q25:Q27 Q29:Q31 Q33:Q35 Q37:Q39 Q41:Q43 Q45:Q47 Q49:Q51 BC25:BD26 BC29:BD30 BC33:BD34 BC37:BD38 BC41:BD42 BC45:BD46 BC49:BD50 BB25:BB52 BE25:BE52">
    <cfRule type="containsText" dxfId="364" priority="192" operator="containsText" text="RIESGO EXTREMO">
      <formula>NOT(ISERROR(SEARCH("RIESGO EXTREMO",Q25)))</formula>
    </cfRule>
    <cfRule type="containsText" dxfId="363" priority="193" operator="containsText" text="RIESGO ALTO">
      <formula>NOT(ISERROR(SEARCH("RIESGO ALTO",Q25)))</formula>
    </cfRule>
    <cfRule type="containsText" dxfId="362" priority="194" operator="containsText" text="RIESGO MODERADO">
      <formula>NOT(ISERROR(SEARCH("RIESGO MODERADO",Q25)))</formula>
    </cfRule>
    <cfRule type="containsText" dxfId="361" priority="195" operator="containsText" text="RIESGO BAJO">
      <formula>NOT(ISERROR(SEARCH("RIESGO BAJO",Q25)))</formula>
    </cfRule>
  </conditionalFormatting>
  <conditionalFormatting sqref="BK25:BK52 BK65:BK180">
    <cfRule type="containsText" dxfId="360" priority="178" operator="containsText" text="RIESGO EXTREMO">
      <formula>NOT(ISERROR(SEARCH("RIESGO EXTREMO",BK25)))</formula>
    </cfRule>
    <cfRule type="containsText" dxfId="359" priority="179" operator="containsText" text="RIESGO ALTO">
      <formula>NOT(ISERROR(SEARCH("RIESGO ALTO",BK25)))</formula>
    </cfRule>
    <cfRule type="containsText" dxfId="358" priority="180" operator="containsText" text="RIESGO MODERADO">
      <formula>NOT(ISERROR(SEARCH("RIESGO MODERADO",BK25)))</formula>
    </cfRule>
    <cfRule type="containsText" dxfId="357" priority="181" operator="containsText" text="RIESGO BAJO">
      <formula>NOT(ISERROR(SEARCH("RIESGO BAJO",BK25)))</formula>
    </cfRule>
  </conditionalFormatting>
  <conditionalFormatting sqref="I25:I26 I29:I30 I33:I34 I37:I38 I41:I42 I45:I46 I49:I50">
    <cfRule type="expression" dxfId="356" priority="191">
      <formula>EXACT(F25,"Seguridad_de_la_informacion")</formula>
    </cfRule>
  </conditionalFormatting>
  <conditionalFormatting sqref="J25:J52">
    <cfRule type="expression" dxfId="355" priority="190">
      <formula>EXACT(F25,"Seguridad_de_la_informacion")</formula>
    </cfRule>
  </conditionalFormatting>
  <conditionalFormatting sqref="AZ25:BA25 AZ29:BA29 AZ33:BA33 AZ37:BA37 AZ41:BA41 AZ45:BA45 AZ49:BA49 AZ26:AZ27 AZ30:AZ31 AZ34:AZ35 AZ38:AZ39 AZ42:AZ43 AZ46:AZ47 AZ50:AZ51">
    <cfRule type="containsText" dxfId="354" priority="186" operator="containsText" text="RIESGO EXTREMO">
      <formula>NOT(ISERROR(SEARCH("RIESGO EXTREMO",AZ25)))</formula>
    </cfRule>
    <cfRule type="containsText" dxfId="353" priority="187" operator="containsText" text="RIESGO ALTO">
      <formula>NOT(ISERROR(SEARCH("RIESGO ALTO",AZ25)))</formula>
    </cfRule>
    <cfRule type="containsText" dxfId="352" priority="188" operator="containsText" text="RIESGO MODERADO">
      <formula>NOT(ISERROR(SEARCH("RIESGO MODERADO",AZ25)))</formula>
    </cfRule>
    <cfRule type="containsText" dxfId="351" priority="189" operator="containsText" text="RIESGO BAJO">
      <formula>NOT(ISERROR(SEARCH("RIESGO BAJO",AZ25)))</formula>
    </cfRule>
  </conditionalFormatting>
  <conditionalFormatting sqref="BH25:BI26 BH29:BI30 BH33:BI34 BH37:BI38 BH41:BI42 BH45:BI46 BH49:BI50 BG25 BG29 BG33 BG37 BG41 BG45 BG49 BJ25 BJ29 BJ33 BJ37 BJ41 BJ45 BJ49 BH65:BI66 BH69:BI70 BH73:BI74 BH77:BI78 BH81:BI82 BH85:BI86 BH89:BI90 BH93:BI94 BH97:BI98 BH101:BI102 BH105:BI106 BH109:BI110 BH113:BI114 BH117:BI118 BH121:BI122 BH125:BI126 BH129:BI130 BH133:BI134 BH137:BI138 BH141:BI142 BH145:BI146 BH149:BI150 BH153:BI154 BH157:BI158 BH161:BI162 BH165:BI166 BH169:BI170 BH173:BI174 BH177:BI178 BG65 BG69 BG73 BG77 BG81 BG85 BG89 BG93 BG97 BG101 BG105 BG109 BG113 BG117 BG121 BG125 BG129 BG133 BG137 BG141 BG145 BG149 BG153 BG157 BG161 BG165 BG169 BG173 BG177 BJ65 BJ69 BJ73 BJ77 BJ81 BJ85 BJ89 BJ93 BJ97 BJ101 BJ105 BJ109 BJ113 BJ117 BJ121 BJ125 BJ129 BJ133 BJ137 BJ141 BJ145 BJ149 BJ153 BJ157 BJ161 BJ165 BJ169 BJ173 BJ177">
    <cfRule type="containsText" dxfId="350" priority="182" operator="containsText" text="RIESGO EXTREMO">
      <formula>NOT(ISERROR(SEARCH("RIESGO EXTREMO",BG25)))</formula>
    </cfRule>
    <cfRule type="containsText" dxfId="349" priority="183" operator="containsText" text="RIESGO ALTO">
      <formula>NOT(ISERROR(SEARCH("RIESGO ALTO",BG25)))</formula>
    </cfRule>
    <cfRule type="containsText" dxfId="348" priority="184" operator="containsText" text="RIESGO MODERADO">
      <formula>NOT(ISERROR(SEARCH("RIESGO MODERADO",BG25)))</formula>
    </cfRule>
    <cfRule type="containsText" dxfId="347" priority="185" operator="containsText" text="RIESGO BAJO">
      <formula>NOT(ISERROR(SEARCH("RIESGO BAJO",BG25)))</formula>
    </cfRule>
  </conditionalFormatting>
  <conditionalFormatting sqref="Q13:Q20 AZ14:AZ17">
    <cfRule type="containsText" dxfId="346" priority="155" operator="containsText" text="RIESGO EXTREMO">
      <formula>NOT(ISERROR(SEARCH("RIESGO EXTREMO",Q13)))</formula>
    </cfRule>
    <cfRule type="containsText" dxfId="345" priority="156" operator="containsText" text="RIESGO ALTO">
      <formula>NOT(ISERROR(SEARCH("RIESGO ALTO",Q13)))</formula>
    </cfRule>
    <cfRule type="containsText" dxfId="344" priority="157" operator="containsText" text="RIESGO MODERADO">
      <formula>NOT(ISERROR(SEARCH("RIESGO MODERADO",Q13)))</formula>
    </cfRule>
    <cfRule type="containsText" dxfId="343" priority="158" operator="containsText" text="RIESGO BAJO">
      <formula>NOT(ISERROR(SEARCH("RIESGO BAJO",Q13)))</formula>
    </cfRule>
  </conditionalFormatting>
  <conditionalFormatting sqref="I13:I16">
    <cfRule type="expression" dxfId="342" priority="153">
      <formula>EXACT(F13,"Seguridad_de_la_informacion")</formula>
    </cfRule>
  </conditionalFormatting>
  <conditionalFormatting sqref="J11:J20">
    <cfRule type="expression" dxfId="341" priority="154">
      <formula>EXACT(F11,"Seguridad_de_la_informacion")</formula>
    </cfRule>
  </conditionalFormatting>
  <conditionalFormatting sqref="Q11:Q12 BD11">
    <cfRule type="containsText" dxfId="340" priority="149" operator="containsText" text="RIESGO EXTREMO">
      <formula>NOT(ISERROR(SEARCH("RIESGO EXTREMO",Q11)))</formula>
    </cfRule>
    <cfRule type="containsText" dxfId="339" priority="150" operator="containsText" text="RIESGO ALTO">
      <formula>NOT(ISERROR(SEARCH("RIESGO ALTO",Q11)))</formula>
    </cfRule>
    <cfRule type="containsText" dxfId="338" priority="151" operator="containsText" text="RIESGO MODERADO">
      <formula>NOT(ISERROR(SEARCH("RIESGO MODERADO",Q11)))</formula>
    </cfRule>
    <cfRule type="containsText" dxfId="337" priority="152" operator="containsText" text="RIESGO BAJO">
      <formula>NOT(ISERROR(SEARCH("RIESGO BAJO",Q11)))</formula>
    </cfRule>
  </conditionalFormatting>
  <conditionalFormatting sqref="AZ11:BA11 AZ12">
    <cfRule type="containsText" dxfId="336" priority="145" operator="containsText" text="RIESGO EXTREMO">
      <formula>NOT(ISERROR(SEARCH("RIESGO EXTREMO",AZ11)))</formula>
    </cfRule>
    <cfRule type="containsText" dxfId="335" priority="146" operator="containsText" text="RIESGO ALTO">
      <formula>NOT(ISERROR(SEARCH("RIESGO ALTO",AZ11)))</formula>
    </cfRule>
    <cfRule type="containsText" dxfId="334" priority="147" operator="containsText" text="RIESGO MODERADO">
      <formula>NOT(ISERROR(SEARCH("RIESGO MODERADO",AZ11)))</formula>
    </cfRule>
    <cfRule type="containsText" dxfId="333" priority="148" operator="containsText" text="RIESGO BAJO">
      <formula>NOT(ISERROR(SEARCH("RIESGO BAJO",AZ11)))</formula>
    </cfRule>
  </conditionalFormatting>
  <conditionalFormatting sqref="I11:I12">
    <cfRule type="expression" dxfId="332" priority="144">
      <formula>EXACT(F11,"Seguridad_de_la_informacion")</formula>
    </cfRule>
  </conditionalFormatting>
  <conditionalFormatting sqref="BE11:BE12">
    <cfRule type="containsText" dxfId="331" priority="140" operator="containsText" text="RIESGO EXTREMO">
      <formula>NOT(ISERROR(SEARCH("RIESGO EXTREMO",BE11)))</formula>
    </cfRule>
    <cfRule type="containsText" dxfId="330" priority="141" operator="containsText" text="RIESGO ALTO">
      <formula>NOT(ISERROR(SEARCH("RIESGO ALTO",BE11)))</formula>
    </cfRule>
    <cfRule type="containsText" dxfId="329" priority="142" operator="containsText" text="RIESGO MODERADO">
      <formula>NOT(ISERROR(SEARCH("RIESGO MODERADO",BE11)))</formula>
    </cfRule>
    <cfRule type="containsText" dxfId="328" priority="143" operator="containsText" text="RIESGO BAJO">
      <formula>NOT(ISERROR(SEARCH("RIESGO BAJO",BE11)))</formula>
    </cfRule>
  </conditionalFormatting>
  <conditionalFormatting sqref="BH11:BI11">
    <cfRule type="containsText" dxfId="327" priority="136" operator="containsText" text="RIESGO EXTREMO">
      <formula>NOT(ISERROR(SEARCH("RIESGO EXTREMO",BH11)))</formula>
    </cfRule>
    <cfRule type="containsText" dxfId="326" priority="137" operator="containsText" text="RIESGO ALTO">
      <formula>NOT(ISERROR(SEARCH("RIESGO ALTO",BH11)))</formula>
    </cfRule>
    <cfRule type="containsText" dxfId="325" priority="138" operator="containsText" text="RIESGO MODERADO">
      <formula>NOT(ISERROR(SEARCH("RIESGO MODERADO",BH11)))</formula>
    </cfRule>
    <cfRule type="containsText" dxfId="324" priority="139" operator="containsText" text="RIESGO BAJO">
      <formula>NOT(ISERROR(SEARCH("RIESGO BAJO",BH11)))</formula>
    </cfRule>
  </conditionalFormatting>
  <conditionalFormatting sqref="BG11">
    <cfRule type="containsText" dxfId="323" priority="132" operator="containsText" text="RIESGO EXTREMO">
      <formula>NOT(ISERROR(SEARCH("RIESGO EXTREMO",BG11)))</formula>
    </cfRule>
    <cfRule type="containsText" dxfId="322" priority="133" operator="containsText" text="RIESGO ALTO">
      <formula>NOT(ISERROR(SEARCH("RIESGO ALTO",BG11)))</formula>
    </cfRule>
    <cfRule type="containsText" dxfId="321" priority="134" operator="containsText" text="RIESGO MODERADO">
      <formula>NOT(ISERROR(SEARCH("RIESGO MODERADO",BG11)))</formula>
    </cfRule>
    <cfRule type="containsText" dxfId="320" priority="135" operator="containsText" text="RIESGO BAJO">
      <formula>NOT(ISERROR(SEARCH("RIESGO BAJO",BG11)))</formula>
    </cfRule>
  </conditionalFormatting>
  <conditionalFormatting sqref="BJ11">
    <cfRule type="containsText" dxfId="319" priority="128" operator="containsText" text="RIESGO EXTREMO">
      <formula>NOT(ISERROR(SEARCH("RIESGO EXTREMO",BJ11)))</formula>
    </cfRule>
    <cfRule type="containsText" dxfId="318" priority="129" operator="containsText" text="RIESGO ALTO">
      <formula>NOT(ISERROR(SEARCH("RIESGO ALTO",BJ11)))</formula>
    </cfRule>
    <cfRule type="containsText" dxfId="317" priority="130" operator="containsText" text="RIESGO MODERADO">
      <formula>NOT(ISERROR(SEARCH("RIESGO MODERADO",BJ11)))</formula>
    </cfRule>
    <cfRule type="containsText" dxfId="316" priority="131" operator="containsText" text="RIESGO BAJO">
      <formula>NOT(ISERROR(SEARCH("RIESGO BAJO",BJ11)))</formula>
    </cfRule>
  </conditionalFormatting>
  <conditionalFormatting sqref="BD12">
    <cfRule type="containsText" dxfId="315" priority="124" operator="containsText" text="RIESGO EXTREMO">
      <formula>NOT(ISERROR(SEARCH("RIESGO EXTREMO",BD12)))</formula>
    </cfRule>
    <cfRule type="containsText" dxfId="314" priority="125" operator="containsText" text="RIESGO ALTO">
      <formula>NOT(ISERROR(SEARCH("RIESGO ALTO",BD12)))</formula>
    </cfRule>
    <cfRule type="containsText" dxfId="313" priority="126" operator="containsText" text="RIESGO MODERADO">
      <formula>NOT(ISERROR(SEARCH("RIESGO MODERADO",BD12)))</formula>
    </cfRule>
    <cfRule type="containsText" dxfId="312" priority="127" operator="containsText" text="RIESGO BAJO">
      <formula>NOT(ISERROR(SEARCH("RIESGO BAJO",BD12)))</formula>
    </cfRule>
  </conditionalFormatting>
  <conditionalFormatting sqref="I18:I19">
    <cfRule type="expression" dxfId="311" priority="123">
      <formula>EXACT(F18,"Seguridad_de_la_informacion")</formula>
    </cfRule>
  </conditionalFormatting>
  <conditionalFormatting sqref="AZ13:BA13">
    <cfRule type="containsText" dxfId="310" priority="119" operator="containsText" text="RIESGO EXTREMO">
      <formula>NOT(ISERROR(SEARCH("RIESGO EXTREMO",AZ13)))</formula>
    </cfRule>
    <cfRule type="containsText" dxfId="309" priority="120" operator="containsText" text="RIESGO ALTO">
      <formula>NOT(ISERROR(SEARCH("RIESGO ALTO",AZ13)))</formula>
    </cfRule>
    <cfRule type="containsText" dxfId="308" priority="121" operator="containsText" text="RIESGO MODERADO">
      <formula>NOT(ISERROR(SEARCH("RIESGO MODERADO",AZ13)))</formula>
    </cfRule>
    <cfRule type="containsText" dxfId="307" priority="122" operator="containsText" text="RIESGO BAJO">
      <formula>NOT(ISERROR(SEARCH("RIESGO BAJO",AZ13)))</formula>
    </cfRule>
  </conditionalFormatting>
  <conditionalFormatting sqref="BG13">
    <cfRule type="containsText" dxfId="306" priority="115" operator="containsText" text="RIESGO EXTREMO">
      <formula>NOT(ISERROR(SEARCH("RIESGO EXTREMO",BG13)))</formula>
    </cfRule>
    <cfRule type="containsText" dxfId="305" priority="116" operator="containsText" text="RIESGO ALTO">
      <formula>NOT(ISERROR(SEARCH("RIESGO ALTO",BG13)))</formula>
    </cfRule>
    <cfRule type="containsText" dxfId="304" priority="117" operator="containsText" text="RIESGO MODERADO">
      <formula>NOT(ISERROR(SEARCH("RIESGO MODERADO",BG13)))</formula>
    </cfRule>
    <cfRule type="containsText" dxfId="303" priority="118" operator="containsText" text="RIESGO BAJO">
      <formula>NOT(ISERROR(SEARCH("RIESGO BAJO",BG13)))</formula>
    </cfRule>
  </conditionalFormatting>
  <conditionalFormatting sqref="AZ18:BA18 AZ19:AZ20">
    <cfRule type="containsText" dxfId="302" priority="111" operator="containsText" text="RIESGO EXTREMO">
      <formula>NOT(ISERROR(SEARCH("RIESGO EXTREMO",AZ18)))</formula>
    </cfRule>
    <cfRule type="containsText" dxfId="301" priority="112" operator="containsText" text="RIESGO ALTO">
      <formula>NOT(ISERROR(SEARCH("RIESGO ALTO",AZ18)))</formula>
    </cfRule>
    <cfRule type="containsText" dxfId="300" priority="113" operator="containsText" text="RIESGO MODERADO">
      <formula>NOT(ISERROR(SEARCH("RIESGO MODERADO",AZ18)))</formula>
    </cfRule>
    <cfRule type="containsText" dxfId="299" priority="114" operator="containsText" text="RIESGO BAJO">
      <formula>NOT(ISERROR(SEARCH("RIESGO BAJO",AZ18)))</formula>
    </cfRule>
  </conditionalFormatting>
  <conditionalFormatting sqref="BH19">
    <cfRule type="containsText" dxfId="298" priority="107" operator="containsText" text="RIESGO EXTREMO">
      <formula>NOT(ISERROR(SEARCH("RIESGO EXTREMO",BH19)))</formula>
    </cfRule>
    <cfRule type="containsText" dxfId="297" priority="108" operator="containsText" text="RIESGO ALTO">
      <formula>NOT(ISERROR(SEARCH("RIESGO ALTO",BH19)))</formula>
    </cfRule>
    <cfRule type="containsText" dxfId="296" priority="109" operator="containsText" text="RIESGO MODERADO">
      <formula>NOT(ISERROR(SEARCH("RIESGO MODERADO",BH19)))</formula>
    </cfRule>
    <cfRule type="containsText" dxfId="295" priority="110" operator="containsText" text="RIESGO BAJO">
      <formula>NOT(ISERROR(SEARCH("RIESGO BAJO",BH19)))</formula>
    </cfRule>
  </conditionalFormatting>
  <conditionalFormatting sqref="BE13 BE17">
    <cfRule type="containsText" dxfId="294" priority="103" operator="containsText" text="RIESGO EXTREMO">
      <formula>NOT(ISERROR(SEARCH("RIESGO EXTREMO",BE13)))</formula>
    </cfRule>
    <cfRule type="containsText" dxfId="293" priority="104" operator="containsText" text="RIESGO ALTO">
      <formula>NOT(ISERROR(SEARCH("RIESGO ALTO",BE13)))</formula>
    </cfRule>
    <cfRule type="containsText" dxfId="292" priority="105" operator="containsText" text="RIESGO MODERADO">
      <formula>NOT(ISERROR(SEARCH("RIESGO MODERADO",BE13)))</formula>
    </cfRule>
    <cfRule type="containsText" dxfId="291" priority="106" operator="containsText" text="RIESGO BAJO">
      <formula>NOT(ISERROR(SEARCH("RIESGO BAJO",BE13)))</formula>
    </cfRule>
  </conditionalFormatting>
  <conditionalFormatting sqref="BE20">
    <cfRule type="containsText" dxfId="290" priority="99" operator="containsText" text="RIESGO EXTREMO">
      <formula>NOT(ISERROR(SEARCH("RIESGO EXTREMO",BE20)))</formula>
    </cfRule>
    <cfRule type="containsText" dxfId="289" priority="100" operator="containsText" text="RIESGO ALTO">
      <formula>NOT(ISERROR(SEARCH("RIESGO ALTO",BE20)))</formula>
    </cfRule>
    <cfRule type="containsText" dxfId="288" priority="101" operator="containsText" text="RIESGO MODERADO">
      <formula>NOT(ISERROR(SEARCH("RIESGO MODERADO",BE20)))</formula>
    </cfRule>
    <cfRule type="containsText" dxfId="287" priority="102" operator="containsText" text="RIESGO BAJO">
      <formula>NOT(ISERROR(SEARCH("RIESGO BAJO",BE20)))</formula>
    </cfRule>
  </conditionalFormatting>
  <conditionalFormatting sqref="BH18">
    <cfRule type="containsText" dxfId="286" priority="95" operator="containsText" text="RIESGO EXTREMO">
      <formula>NOT(ISERROR(SEARCH("RIESGO EXTREMO",BH18)))</formula>
    </cfRule>
    <cfRule type="containsText" dxfId="285" priority="96" operator="containsText" text="RIESGO ALTO">
      <formula>NOT(ISERROR(SEARCH("RIESGO ALTO",BH18)))</formula>
    </cfRule>
    <cfRule type="containsText" dxfId="284" priority="97" operator="containsText" text="RIESGO MODERADO">
      <formula>NOT(ISERROR(SEARCH("RIESGO MODERADO",BH18)))</formula>
    </cfRule>
    <cfRule type="containsText" dxfId="283" priority="98" operator="containsText" text="RIESGO BAJO">
      <formula>NOT(ISERROR(SEARCH("RIESGO BAJO",BH18)))</formula>
    </cfRule>
  </conditionalFormatting>
  <conditionalFormatting sqref="BI18">
    <cfRule type="containsText" dxfId="282" priority="91" operator="containsText" text="RIESGO EXTREMO">
      <formula>NOT(ISERROR(SEARCH("RIESGO EXTREMO",BI18)))</formula>
    </cfRule>
    <cfRule type="containsText" dxfId="281" priority="92" operator="containsText" text="RIESGO ALTO">
      <formula>NOT(ISERROR(SEARCH("RIESGO ALTO",BI18)))</formula>
    </cfRule>
    <cfRule type="containsText" dxfId="280" priority="93" operator="containsText" text="RIESGO MODERADO">
      <formula>NOT(ISERROR(SEARCH("RIESGO MODERADO",BI18)))</formula>
    </cfRule>
    <cfRule type="containsText" dxfId="279" priority="94" operator="containsText" text="RIESGO BAJO">
      <formula>NOT(ISERROR(SEARCH("RIESGO BAJO",BI18)))</formula>
    </cfRule>
  </conditionalFormatting>
  <conditionalFormatting sqref="BJ18">
    <cfRule type="containsText" dxfId="278" priority="87" operator="containsText" text="RIESGO EXTREMO">
      <formula>NOT(ISERROR(SEARCH("RIESGO EXTREMO",BJ18)))</formula>
    </cfRule>
    <cfRule type="containsText" dxfId="277" priority="88" operator="containsText" text="RIESGO ALTO">
      <formula>NOT(ISERROR(SEARCH("RIESGO ALTO",BJ18)))</formula>
    </cfRule>
    <cfRule type="containsText" dxfId="276" priority="89" operator="containsText" text="RIESGO MODERADO">
      <formula>NOT(ISERROR(SEARCH("RIESGO MODERADO",BJ18)))</formula>
    </cfRule>
    <cfRule type="containsText" dxfId="275" priority="90" operator="containsText" text="RIESGO BAJO">
      <formula>NOT(ISERROR(SEARCH("RIESGO BAJO",BJ18)))</formula>
    </cfRule>
  </conditionalFormatting>
  <conditionalFormatting sqref="BB21 BE21 Q21">
    <cfRule type="containsText" dxfId="274" priority="83" operator="containsText" text="RIESGO EXTREMO">
      <formula>NOT(ISERROR(SEARCH("RIESGO EXTREMO",Q21)))</formula>
    </cfRule>
    <cfRule type="containsText" dxfId="273" priority="84" operator="containsText" text="RIESGO ALTO">
      <formula>NOT(ISERROR(SEARCH("RIESGO ALTO",Q21)))</formula>
    </cfRule>
    <cfRule type="containsText" dxfId="272" priority="85" operator="containsText" text="RIESGO MODERADO">
      <formula>NOT(ISERROR(SEARCH("RIESGO MODERADO",Q21)))</formula>
    </cfRule>
    <cfRule type="containsText" dxfId="271" priority="86" operator="containsText" text="RIESGO BAJO">
      <formula>NOT(ISERROR(SEARCH("RIESGO BAJO",Q21)))</formula>
    </cfRule>
  </conditionalFormatting>
  <conditionalFormatting sqref="I21">
    <cfRule type="expression" dxfId="270" priority="82">
      <formula>EXACT(F21,"Seguridad_de_la_informacion")</formula>
    </cfRule>
  </conditionalFormatting>
  <conditionalFormatting sqref="J21">
    <cfRule type="expression" dxfId="269" priority="81">
      <formula>EXACT(F21,"Seguridad_de_la_informacion")</formula>
    </cfRule>
  </conditionalFormatting>
  <conditionalFormatting sqref="BB21:BC21 BE21">
    <cfRule type="containsText" dxfId="268" priority="77" operator="containsText" text="RIESGO EXTREMO">
      <formula>NOT(ISERROR(SEARCH("RIESGO EXTREMO",BB21)))</formula>
    </cfRule>
    <cfRule type="containsText" dxfId="267" priority="78" operator="containsText" text="RIESGO ALTO">
      <formula>NOT(ISERROR(SEARCH("RIESGO ALTO",BB21)))</formula>
    </cfRule>
    <cfRule type="containsText" dxfId="266" priority="79" operator="containsText" text="RIESGO MODERADO">
      <formula>NOT(ISERROR(SEARCH("RIESGO MODERADO",BB21)))</formula>
    </cfRule>
    <cfRule type="containsText" dxfId="265" priority="80" operator="containsText" text="RIESGO BAJO">
      <formula>NOT(ISERROR(SEARCH("RIESGO BAJO",BB21)))</formula>
    </cfRule>
  </conditionalFormatting>
  <conditionalFormatting sqref="AZ21:BA21">
    <cfRule type="containsText" dxfId="264" priority="73" operator="containsText" text="RIESGO EXTREMO">
      <formula>NOT(ISERROR(SEARCH("RIESGO EXTREMO",AZ21)))</formula>
    </cfRule>
    <cfRule type="containsText" dxfId="263" priority="74" operator="containsText" text="RIESGO ALTO">
      <formula>NOT(ISERROR(SEARCH("RIESGO ALTO",AZ21)))</formula>
    </cfRule>
    <cfRule type="containsText" dxfId="262" priority="75" operator="containsText" text="RIESGO MODERADO">
      <formula>NOT(ISERROR(SEARCH("RIESGO MODERADO",AZ21)))</formula>
    </cfRule>
    <cfRule type="containsText" dxfId="261" priority="76" operator="containsText" text="RIESGO BAJO">
      <formula>NOT(ISERROR(SEARCH("RIESGO BAJO",AZ21)))</formula>
    </cfRule>
  </conditionalFormatting>
  <conditionalFormatting sqref="BJ21 BG21:BH21">
    <cfRule type="containsText" dxfId="260" priority="69" operator="containsText" text="RIESGO EXTREMO">
      <formula>NOT(ISERROR(SEARCH("RIESGO EXTREMO",BG21)))</formula>
    </cfRule>
    <cfRule type="containsText" dxfId="259" priority="70" operator="containsText" text="RIESGO ALTO">
      <formula>NOT(ISERROR(SEARCH("RIESGO ALTO",BG21)))</formula>
    </cfRule>
    <cfRule type="containsText" dxfId="258" priority="71" operator="containsText" text="RIESGO MODERADO">
      <formula>NOT(ISERROR(SEARCH("RIESGO MODERADO",BG21)))</formula>
    </cfRule>
    <cfRule type="containsText" dxfId="257" priority="72" operator="containsText" text="RIESGO BAJO">
      <formula>NOT(ISERROR(SEARCH("RIESGO BAJO",BG21)))</formula>
    </cfRule>
  </conditionalFormatting>
  <conditionalFormatting sqref="Q53:Q55 Q57:Q59 Q61:Q63 BC53:BD54 BC57:BD58 BC61:BD62 BB53:BB64 BE53:BE64">
    <cfRule type="containsText" dxfId="256" priority="173" operator="containsText" text="RIESGO EXTREMO">
      <formula>NOT(ISERROR(SEARCH("RIESGO EXTREMO",Q53)))</formula>
    </cfRule>
    <cfRule type="containsText" dxfId="255" priority="174" operator="containsText" text="RIESGO ALTO">
      <formula>NOT(ISERROR(SEARCH("RIESGO ALTO",Q53)))</formula>
    </cfRule>
    <cfRule type="containsText" dxfId="254" priority="175" operator="containsText" text="RIESGO MODERADO">
      <formula>NOT(ISERROR(SEARCH("RIESGO MODERADO",Q53)))</formula>
    </cfRule>
    <cfRule type="containsText" dxfId="253" priority="176" operator="containsText" text="RIESGO BAJO">
      <formula>NOT(ISERROR(SEARCH("RIESGO BAJO",Q53)))</formula>
    </cfRule>
  </conditionalFormatting>
  <conditionalFormatting sqref="BD17">
    <cfRule type="containsText" dxfId="252" priority="61" operator="containsText" text="RIESGO EXTREMO">
      <formula>NOT(ISERROR(SEARCH("RIESGO EXTREMO",BD17)))</formula>
    </cfRule>
    <cfRule type="containsText" dxfId="251" priority="62" operator="containsText" text="RIESGO ALTO">
      <formula>NOT(ISERROR(SEARCH("RIESGO ALTO",BD17)))</formula>
    </cfRule>
    <cfRule type="containsText" dxfId="250" priority="63" operator="containsText" text="RIESGO MODERADO">
      <formula>NOT(ISERROR(SEARCH("RIESGO MODERADO",BD17)))</formula>
    </cfRule>
    <cfRule type="containsText" dxfId="249" priority="64" operator="containsText" text="RIESGO BAJO">
      <formula>NOT(ISERROR(SEARCH("RIESGO BAJO",BD17)))</formula>
    </cfRule>
  </conditionalFormatting>
  <conditionalFormatting sqref="BD18">
    <cfRule type="containsText" dxfId="248" priority="57" operator="containsText" text="RIESGO EXTREMO">
      <formula>NOT(ISERROR(SEARCH("RIESGO EXTREMO",BD18)))</formula>
    </cfRule>
    <cfRule type="containsText" dxfId="247" priority="58" operator="containsText" text="RIESGO ALTO">
      <formula>NOT(ISERROR(SEARCH("RIESGO ALTO",BD18)))</formula>
    </cfRule>
    <cfRule type="containsText" dxfId="246" priority="59" operator="containsText" text="RIESGO MODERADO">
      <formula>NOT(ISERROR(SEARCH("RIESGO MODERADO",BD18)))</formula>
    </cfRule>
    <cfRule type="containsText" dxfId="245" priority="60" operator="containsText" text="RIESGO BAJO">
      <formula>NOT(ISERROR(SEARCH("RIESGO BAJO",BD18)))</formula>
    </cfRule>
  </conditionalFormatting>
  <conditionalFormatting sqref="BH13">
    <cfRule type="containsText" dxfId="244" priority="53" operator="containsText" text="RIESGO EXTREMO">
      <formula>NOT(ISERROR(SEARCH("RIESGO EXTREMO",BH13)))</formula>
    </cfRule>
    <cfRule type="containsText" dxfId="243" priority="54" operator="containsText" text="RIESGO ALTO">
      <formula>NOT(ISERROR(SEARCH("RIESGO ALTO",BH13)))</formula>
    </cfRule>
    <cfRule type="containsText" dxfId="242" priority="55" operator="containsText" text="RIESGO MODERADO">
      <formula>NOT(ISERROR(SEARCH("RIESGO MODERADO",BH13)))</formula>
    </cfRule>
    <cfRule type="containsText" dxfId="241" priority="56" operator="containsText" text="RIESGO BAJO">
      <formula>NOT(ISERROR(SEARCH("RIESGO BAJO",BH13)))</formula>
    </cfRule>
  </conditionalFormatting>
  <conditionalFormatting sqref="BI13">
    <cfRule type="containsText" dxfId="240" priority="49" operator="containsText" text="RIESGO EXTREMO">
      <formula>NOT(ISERROR(SEARCH("RIESGO EXTREMO",BI13)))</formula>
    </cfRule>
    <cfRule type="containsText" dxfId="239" priority="50" operator="containsText" text="RIESGO ALTO">
      <formula>NOT(ISERROR(SEARCH("RIESGO ALTO",BI13)))</formula>
    </cfRule>
    <cfRule type="containsText" dxfId="238" priority="51" operator="containsText" text="RIESGO MODERADO">
      <formula>NOT(ISERROR(SEARCH("RIESGO MODERADO",BI13)))</formula>
    </cfRule>
    <cfRule type="containsText" dxfId="237" priority="52" operator="containsText" text="RIESGO BAJO">
      <formula>NOT(ISERROR(SEARCH("RIESGO BAJO",BI13)))</formula>
    </cfRule>
  </conditionalFormatting>
  <conditionalFormatting sqref="BJ13">
    <cfRule type="containsText" dxfId="236" priority="45" operator="containsText" text="RIESGO EXTREMO">
      <formula>NOT(ISERROR(SEARCH("RIESGO EXTREMO",BJ13)))</formula>
    </cfRule>
    <cfRule type="containsText" dxfId="235" priority="46" operator="containsText" text="RIESGO ALTO">
      <formula>NOT(ISERROR(SEARCH("RIESGO ALTO",BJ13)))</formula>
    </cfRule>
    <cfRule type="containsText" dxfId="234" priority="47" operator="containsText" text="RIESGO MODERADO">
      <formula>NOT(ISERROR(SEARCH("RIESGO MODERADO",BJ13)))</formula>
    </cfRule>
    <cfRule type="containsText" dxfId="233" priority="48" operator="containsText" text="RIESGO BAJO">
      <formula>NOT(ISERROR(SEARCH("RIESGO BAJO",BJ13)))</formula>
    </cfRule>
  </conditionalFormatting>
  <conditionalFormatting sqref="BH53:BI54 BH57:BI58 BH61:BI62 BG53 BG57 BG61 BJ53 BJ57 BJ61">
    <cfRule type="containsText" dxfId="232" priority="163" operator="containsText" text="RIESGO EXTREMO">
      <formula>NOT(ISERROR(SEARCH("RIESGO EXTREMO",BG53)))</formula>
    </cfRule>
    <cfRule type="containsText" dxfId="231" priority="164" operator="containsText" text="RIESGO ALTO">
      <formula>NOT(ISERROR(SEARCH("RIESGO ALTO",BG53)))</formula>
    </cfRule>
    <cfRule type="containsText" dxfId="230" priority="165" operator="containsText" text="RIESGO MODERADO">
      <formula>NOT(ISERROR(SEARCH("RIESGO MODERADO",BG53)))</formula>
    </cfRule>
    <cfRule type="containsText" dxfId="229" priority="166" operator="containsText" text="RIESGO BAJO">
      <formula>NOT(ISERROR(SEARCH("RIESGO BAJO",BG53)))</formula>
    </cfRule>
  </conditionalFormatting>
  <conditionalFormatting sqref="BK53:BK64">
    <cfRule type="containsText" dxfId="228" priority="159" operator="containsText" text="RIESGO EXTREMO">
      <formula>NOT(ISERROR(SEARCH("RIESGO EXTREMO",BK53)))</formula>
    </cfRule>
    <cfRule type="containsText" dxfId="227" priority="160" operator="containsText" text="RIESGO ALTO">
      <formula>NOT(ISERROR(SEARCH("RIESGO ALTO",BK53)))</formula>
    </cfRule>
    <cfRule type="containsText" dxfId="226" priority="161" operator="containsText" text="RIESGO MODERADO">
      <formula>NOT(ISERROR(SEARCH("RIESGO MODERADO",BK53)))</formula>
    </cfRule>
    <cfRule type="containsText" dxfId="225" priority="162" operator="containsText" text="RIESGO BAJO">
      <formula>NOT(ISERROR(SEARCH("RIESGO BAJO",BK53)))</formula>
    </cfRule>
  </conditionalFormatting>
  <conditionalFormatting sqref="BD19:BD20">
    <cfRule type="containsText" dxfId="224" priority="37" operator="containsText" text="RIESGO EXTREMO">
      <formula>NOT(ISERROR(SEARCH("RIESGO EXTREMO",BD19)))</formula>
    </cfRule>
    <cfRule type="containsText" dxfId="223" priority="38" operator="containsText" text="RIESGO ALTO">
      <formula>NOT(ISERROR(SEARCH("RIESGO ALTO",BD19)))</formula>
    </cfRule>
    <cfRule type="containsText" dxfId="222" priority="39" operator="containsText" text="RIESGO MODERADO">
      <formula>NOT(ISERROR(SEARCH("RIESGO MODERADO",BD19)))</formula>
    </cfRule>
    <cfRule type="containsText" dxfId="221" priority="40" operator="containsText" text="RIESGO BAJO">
      <formula>NOT(ISERROR(SEARCH("RIESGO BAJO",BD19)))</formula>
    </cfRule>
  </conditionalFormatting>
  <conditionalFormatting sqref="BI19">
    <cfRule type="containsText" dxfId="220" priority="33" operator="containsText" text="RIESGO EXTREMO">
      <formula>NOT(ISERROR(SEARCH("RIESGO EXTREMO",BI19)))</formula>
    </cfRule>
    <cfRule type="containsText" dxfId="219" priority="34" operator="containsText" text="RIESGO ALTO">
      <formula>NOT(ISERROR(SEARCH("RIESGO ALTO",BI19)))</formula>
    </cfRule>
    <cfRule type="containsText" dxfId="218" priority="35" operator="containsText" text="RIESGO MODERADO">
      <formula>NOT(ISERROR(SEARCH("RIESGO MODERADO",BI19)))</formula>
    </cfRule>
    <cfRule type="containsText" dxfId="217" priority="36" operator="containsText" text="RIESGO BAJO">
      <formula>NOT(ISERROR(SEARCH("RIESGO BAJO",BI19)))</formula>
    </cfRule>
  </conditionalFormatting>
  <conditionalFormatting sqref="BJ19">
    <cfRule type="containsText" dxfId="216" priority="29" operator="containsText" text="RIESGO EXTREMO">
      <formula>NOT(ISERROR(SEARCH("RIESGO EXTREMO",BJ19)))</formula>
    </cfRule>
    <cfRule type="containsText" dxfId="215" priority="30" operator="containsText" text="RIESGO ALTO">
      <formula>NOT(ISERROR(SEARCH("RIESGO ALTO",BJ19)))</formula>
    </cfRule>
    <cfRule type="containsText" dxfId="214" priority="31" operator="containsText" text="RIESGO MODERADO">
      <formula>NOT(ISERROR(SEARCH("RIESGO MODERADO",BJ19)))</formula>
    </cfRule>
    <cfRule type="containsText" dxfId="213" priority="32" operator="containsText" text="RIESGO BAJO">
      <formula>NOT(ISERROR(SEARCH("RIESGO BAJO",BJ19)))</formula>
    </cfRule>
  </conditionalFormatting>
  <conditionalFormatting sqref="BD21">
    <cfRule type="containsText" dxfId="212" priority="25" operator="containsText" text="RIESGO EXTREMO">
      <formula>NOT(ISERROR(SEARCH("RIESGO EXTREMO",BD21)))</formula>
    </cfRule>
    <cfRule type="containsText" dxfId="211" priority="26" operator="containsText" text="RIESGO ALTO">
      <formula>NOT(ISERROR(SEARCH("RIESGO ALTO",BD21)))</formula>
    </cfRule>
    <cfRule type="containsText" dxfId="210" priority="27" operator="containsText" text="RIESGO MODERADO">
      <formula>NOT(ISERROR(SEARCH("RIESGO MODERADO",BD21)))</formula>
    </cfRule>
    <cfRule type="containsText" dxfId="209" priority="28" operator="containsText" text="RIESGO BAJO">
      <formula>NOT(ISERROR(SEARCH("RIESGO BAJO",BD21)))</formula>
    </cfRule>
  </conditionalFormatting>
  <conditionalFormatting sqref="AZ53:BA53 AZ57:BA57 AZ61:BA61 AZ54:AZ55 AZ58:AZ59 AZ62:AZ63">
    <cfRule type="containsText" dxfId="208" priority="167" operator="containsText" text="RIESGO EXTREMO">
      <formula>NOT(ISERROR(SEARCH("RIESGO EXTREMO",AZ53)))</formula>
    </cfRule>
    <cfRule type="containsText" dxfId="207" priority="168" operator="containsText" text="RIESGO ALTO">
      <formula>NOT(ISERROR(SEARCH("RIESGO ALTO",AZ53)))</formula>
    </cfRule>
    <cfRule type="containsText" dxfId="206" priority="169" operator="containsText" text="RIESGO MODERADO">
      <formula>NOT(ISERROR(SEARCH("RIESGO MODERADO",AZ53)))</formula>
    </cfRule>
    <cfRule type="containsText" dxfId="205" priority="170" operator="containsText" text="RIESGO BAJO">
      <formula>NOT(ISERROR(SEARCH("RIESGO BAJO",AZ53)))</formula>
    </cfRule>
  </conditionalFormatting>
  <conditionalFormatting sqref="BD16">
    <cfRule type="containsText" dxfId="204" priority="41" operator="containsText" text="RIESGO EXTREMO">
      <formula>NOT(ISERROR(SEARCH("RIESGO EXTREMO",BD16)))</formula>
    </cfRule>
    <cfRule type="containsText" dxfId="203" priority="42" operator="containsText" text="RIESGO ALTO">
      <formula>NOT(ISERROR(SEARCH("RIESGO ALTO",BD16)))</formula>
    </cfRule>
    <cfRule type="containsText" dxfId="202" priority="43" operator="containsText" text="RIESGO MODERADO">
      <formula>NOT(ISERROR(SEARCH("RIESGO MODERADO",BD16)))</formula>
    </cfRule>
    <cfRule type="containsText" dxfId="201" priority="44" operator="containsText" text="RIESGO BAJO">
      <formula>NOT(ISERROR(SEARCH("RIESGO BAJO",BD16)))</formula>
    </cfRule>
  </conditionalFormatting>
  <conditionalFormatting sqref="BI12">
    <cfRule type="containsText" dxfId="200" priority="21" operator="containsText" text="RIESGO EXTREMO">
      <formula>NOT(ISERROR(SEARCH("RIESGO EXTREMO",BI12)))</formula>
    </cfRule>
    <cfRule type="containsText" dxfId="199" priority="22" operator="containsText" text="RIESGO ALTO">
      <formula>NOT(ISERROR(SEARCH("RIESGO ALTO",BI12)))</formula>
    </cfRule>
    <cfRule type="containsText" dxfId="198" priority="23" operator="containsText" text="RIESGO MODERADO">
      <formula>NOT(ISERROR(SEARCH("RIESGO MODERADO",BI12)))</formula>
    </cfRule>
    <cfRule type="containsText" dxfId="197" priority="24" operator="containsText" text="RIESGO BAJO">
      <formula>NOT(ISERROR(SEARCH("RIESGO BAJO",BI12)))</formula>
    </cfRule>
  </conditionalFormatting>
  <conditionalFormatting sqref="BJ12">
    <cfRule type="containsText" dxfId="196" priority="17" operator="containsText" text="RIESGO EXTREMO">
      <formula>NOT(ISERROR(SEARCH("RIESGO EXTREMO",BJ12)))</formula>
    </cfRule>
    <cfRule type="containsText" dxfId="195" priority="18" operator="containsText" text="RIESGO ALTO">
      <formula>NOT(ISERROR(SEARCH("RIESGO ALTO",BJ12)))</formula>
    </cfRule>
    <cfRule type="containsText" dxfId="194" priority="19" operator="containsText" text="RIESGO MODERADO">
      <formula>NOT(ISERROR(SEARCH("RIESGO MODERADO",BJ12)))</formula>
    </cfRule>
    <cfRule type="containsText" dxfId="193" priority="20" operator="containsText" text="RIESGO BAJO">
      <formula>NOT(ISERROR(SEARCH("RIESGO BAJO",BJ12)))</formula>
    </cfRule>
  </conditionalFormatting>
  <conditionalFormatting sqref="BD13">
    <cfRule type="containsText" dxfId="192" priority="65" operator="containsText" text="RIESGO EXTREMO">
      <formula>NOT(ISERROR(SEARCH("RIESGO EXTREMO",BD13)))</formula>
    </cfRule>
    <cfRule type="containsText" dxfId="191" priority="66" operator="containsText" text="RIESGO ALTO">
      <formula>NOT(ISERROR(SEARCH("RIESGO ALTO",BD13)))</formula>
    </cfRule>
    <cfRule type="containsText" dxfId="190" priority="67" operator="containsText" text="RIESGO MODERADO">
      <formula>NOT(ISERROR(SEARCH("RIESGO MODERADO",BD13)))</formula>
    </cfRule>
    <cfRule type="containsText" dxfId="189" priority="68" operator="containsText" text="RIESGO BAJO">
      <formula>NOT(ISERROR(SEARCH("RIESGO BAJO",BD13)))</formula>
    </cfRule>
  </conditionalFormatting>
  <conditionalFormatting sqref="I53:I54 I57:I58 I61:I62">
    <cfRule type="expression" dxfId="188" priority="172">
      <formula>EXACT(F53,"Seguridad_de_la_informacion")</formula>
    </cfRule>
  </conditionalFormatting>
  <conditionalFormatting sqref="J53:J64">
    <cfRule type="expression" dxfId="187" priority="171">
      <formula>EXACT(F53,"Seguridad_de_la_informacion")</formula>
    </cfRule>
  </conditionalFormatting>
  <conditionalFormatting sqref="BB22:BB24 BE22:BE24">
    <cfRule type="containsText" dxfId="186" priority="13" operator="containsText" text="RIESGO EXTREMO">
      <formula>NOT(ISERROR(SEARCH("RIESGO EXTREMO",BB22)))</formula>
    </cfRule>
    <cfRule type="containsText" dxfId="185" priority="14" operator="containsText" text="RIESGO ALTO">
      <formula>NOT(ISERROR(SEARCH("RIESGO ALTO",BB22)))</formula>
    </cfRule>
    <cfRule type="containsText" dxfId="184" priority="15" operator="containsText" text="RIESGO MODERADO">
      <formula>NOT(ISERROR(SEARCH("RIESGO MODERADO",BB22)))</formula>
    </cfRule>
    <cfRule type="containsText" dxfId="183" priority="16" operator="containsText" text="RIESGO BAJO">
      <formula>NOT(ISERROR(SEARCH("RIESGO BAJO",BB22)))</formula>
    </cfRule>
  </conditionalFormatting>
  <conditionalFormatting sqref="BB22:BC24 BE22:BE24">
    <cfRule type="containsText" dxfId="182" priority="9" operator="containsText" text="RIESGO EXTREMO">
      <formula>NOT(ISERROR(SEARCH("RIESGO EXTREMO",BB22)))</formula>
    </cfRule>
    <cfRule type="containsText" dxfId="181" priority="10" operator="containsText" text="RIESGO ALTO">
      <formula>NOT(ISERROR(SEARCH("RIESGO ALTO",BB22)))</formula>
    </cfRule>
    <cfRule type="containsText" dxfId="180" priority="11" operator="containsText" text="RIESGO MODERADO">
      <formula>NOT(ISERROR(SEARCH("RIESGO MODERADO",BB22)))</formula>
    </cfRule>
    <cfRule type="containsText" dxfId="179" priority="12" operator="containsText" text="RIESGO BAJO">
      <formula>NOT(ISERROR(SEARCH("RIESGO BAJO",BB22)))</formula>
    </cfRule>
  </conditionalFormatting>
  <conditionalFormatting sqref="BJ22:BJ24 BG22:BH24">
    <cfRule type="containsText" dxfId="178" priority="5" operator="containsText" text="RIESGO EXTREMO">
      <formula>NOT(ISERROR(SEARCH("RIESGO EXTREMO",BG22)))</formula>
    </cfRule>
    <cfRule type="containsText" dxfId="177" priority="6" operator="containsText" text="RIESGO ALTO">
      <formula>NOT(ISERROR(SEARCH("RIESGO ALTO",BG22)))</formula>
    </cfRule>
    <cfRule type="containsText" dxfId="176" priority="7" operator="containsText" text="RIESGO MODERADO">
      <formula>NOT(ISERROR(SEARCH("RIESGO MODERADO",BG22)))</formula>
    </cfRule>
    <cfRule type="containsText" dxfId="175" priority="8" operator="containsText" text="RIESGO BAJO">
      <formula>NOT(ISERROR(SEARCH("RIESGO BAJO",BG22)))</formula>
    </cfRule>
  </conditionalFormatting>
  <conditionalFormatting sqref="BD22:BD24">
    <cfRule type="containsText" dxfId="174" priority="1" operator="containsText" text="RIESGO EXTREMO">
      <formula>NOT(ISERROR(SEARCH("RIESGO EXTREMO",BD22)))</formula>
    </cfRule>
    <cfRule type="containsText" dxfId="173" priority="2" operator="containsText" text="RIESGO ALTO">
      <formula>NOT(ISERROR(SEARCH("RIESGO ALTO",BD22)))</formula>
    </cfRule>
    <cfRule type="containsText" dxfId="172" priority="3" operator="containsText" text="RIESGO MODERADO">
      <formula>NOT(ISERROR(SEARCH("RIESGO MODERADO",BD22)))</formula>
    </cfRule>
    <cfRule type="containsText" dxfId="171" priority="4" operator="containsText" text="RIESGO BAJO">
      <formula>NOT(ISERROR(SEARCH("RIESGO BAJO",BD22)))</formula>
    </cfRule>
  </conditionalFormatting>
  <dataValidations count="19">
    <dataValidation type="list" allowBlank="1" showInputMessage="1" showErrorMessage="1" sqref="AR11:AR64" xr:uid="{00000000-0002-0000-0600-000000000000}">
      <formula1>"Directamente,No disminuye"</formula1>
    </dataValidation>
    <dataValidation type="list" allowBlank="1" showInputMessage="1" showErrorMessage="1" sqref="AS11:AS64" xr:uid="{00000000-0002-0000-0600-000001000000}">
      <formula1>"Directamente,Indirectamente,No disminuye"</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64" xr:uid="{00000000-0002-0000-0600-000002000000}"/>
    <dataValidation allowBlank="1" showInputMessage="1" showErrorMessage="1" prompt="Relacione el activo de información donde el nivel de criticidad corresponde a &quot;Crítico&quot;" sqref="H11:H64" xr:uid="{00000000-0002-0000-0600-000003000000}"/>
    <dataValidation type="list" allowBlank="1" showInputMessage="1" showErrorMessage="1" prompt="Seleccione la tipología conforme al tipo de riesgo." sqref="G11:G64" xr:uid="{00000000-0002-0000-0600-000004000000}">
      <formula1>INDIRECT(F11)</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64" xr:uid="{00000000-0002-0000-0600-000005000000}"/>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64" xr:uid="{00000000-0002-0000-0600-000006000000}"/>
    <dataValidation type="list" allowBlank="1" showInputMessage="1" showErrorMessage="1" prompt="Seleccione la amenaza de acuerdo con el tipo seleccionado" sqref="J11:J64" xr:uid="{00000000-0002-0000-0600-000007000000}">
      <formula1>INDIRECT(#REF!)</formula1>
    </dataValidation>
    <dataValidation type="list" allowBlank="1" showInputMessage="1" showErrorMessage="1" sqref="AX13:AX21 O13:O21" xr:uid="{00000000-0002-0000-0600-000008000000}">
      <formula1>INDIRECT($M$11)</formula1>
    </dataValidation>
    <dataValidation type="list" allowBlank="1" showInputMessage="1" showErrorMessage="1" sqref="O11:O12 AX11:AX12" xr:uid="{00000000-0002-0000-0600-000009000000}">
      <formula1>INDIRECT(#REF!)</formula1>
    </dataValidation>
    <dataValidation type="list" allowBlank="1" showInputMessage="1" showErrorMessage="1" sqref="AJ17:AJ64 AJ11 AJ13" xr:uid="{00000000-0002-0000-0600-00000A000000}">
      <formula1>"Siempre se ejecuta,Algunas veces,No se ejecuta"</formula1>
    </dataValidation>
    <dataValidation type="list" allowBlank="1" showInputMessage="1" showErrorMessage="1" sqref="AF17:AF64 AF11 AF13" xr:uid="{00000000-0002-0000-0600-00000B000000}">
      <formula1>"Completa,Incompleta,No existe"</formula1>
    </dataValidation>
    <dataValidation type="list" allowBlank="1" showInputMessage="1" showErrorMessage="1" sqref="AD11:AD13 AD17:AD64" xr:uid="{00000000-0002-0000-0600-00000C000000}">
      <formula1>"Se investigan y resuelven oportunamente,No se investigan y no se resuelven oportunamente"</formula1>
    </dataValidation>
    <dataValidation type="list" allowBlank="1" showInputMessage="1" showErrorMessage="1" sqref="AB11:AB13 AB17:AB64" xr:uid="{00000000-0002-0000-0600-00000D000000}">
      <formula1>"Confiable,No confiable"</formula1>
    </dataValidation>
    <dataValidation type="list" allowBlank="1" showInputMessage="1" showErrorMessage="1" sqref="Z11:Z13 Z17:Z64" xr:uid="{00000000-0002-0000-0600-00000E000000}">
      <formula1>"Prevenir,Detectar,No es un control"</formula1>
    </dataValidation>
    <dataValidation type="list" allowBlank="1" showInputMessage="1" showErrorMessage="1" sqref="X11:X13 X17:X64" xr:uid="{00000000-0002-0000-0600-00000F000000}">
      <formula1>"Oportuna,Inoportuna"</formula1>
    </dataValidation>
    <dataValidation type="list" allowBlank="1" showInputMessage="1" showErrorMessage="1" sqref="V17:V64 V11 V13" xr:uid="{00000000-0002-0000-0600-000010000000}">
      <formula1>"Adecuado,Inadecuado"</formula1>
    </dataValidation>
    <dataValidation type="list" allowBlank="1" showInputMessage="1" showErrorMessage="1" sqref="T17:T64 T11 T13" xr:uid="{00000000-0002-0000-0600-000011000000}">
      <formula1>"Asignado,No asignado"</formula1>
    </dataValidation>
    <dataValidation allowBlank="1" showInputMessage="1" showErrorMessage="1" prompt="Para cada causa debe existir un control" sqref="S40:S41 S44:S45 S48:S49 S52:S53 S28:S29 S32:S33 S36:S37 S60:S61 S64 S56:S57 R11 BB11:BC13 BC18 S18 R13 BB16:BC16 BB17:BB20 S21 R17:R21 R25:R64 S25" xr:uid="{00000000-0002-0000-0600-000012000000}"/>
  </dataValidations>
  <hyperlinks>
    <hyperlink ref="A13" r:id="rId1" location="2" display="http://orfeo.umv.gov.co/orfeopg/tx/formEnvio.php?depsel=114&amp;depsel8%5B%5D=114&amp;carpSel=100000&amp;enviara=9&amp;EnviaraV=&amp;codTx=9&amp;PHPSESSID=190930083159o17918236TIFANNYWILCHES&amp;checkValue%5B20191190044433%5D=CHKANULAR&amp;enviara=9 - 2" xr:uid="{00000000-0004-0000-0600-000000000000}"/>
  </hyperlinks>
  <printOptions horizontalCentered="1"/>
  <pageMargins left="0.35972222222222222" right="0.51388888888888884" top="0.74803149606299213" bottom="0.74803149606299213" header="0.31496062992125984" footer="0.31496062992125984"/>
  <pageSetup paperSize="5" scale="37" orientation="landscape" r:id="rId2"/>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19" max="51" man="1"/>
    <brk id="43" max="51" man="1"/>
  </colBreaks>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2"/>
  <sheetViews>
    <sheetView view="pageBreakPreview" zoomScale="60" zoomScaleNormal="60" zoomScalePageLayoutView="60" workbookViewId="0">
      <selection activeCell="E17" sqref="E17"/>
    </sheetView>
  </sheetViews>
  <sheetFormatPr baseColWidth="10" defaultColWidth="11.42578125" defaultRowHeight="15" x14ac:dyDescent="0.25"/>
  <cols>
    <col min="1" max="1" width="3.140625" customWidth="1"/>
    <col min="2" max="2" width="35.5703125" style="41" customWidth="1"/>
    <col min="3" max="3" width="12.85546875" style="41" customWidth="1"/>
    <col min="4" max="4" width="36.42578125" style="41" customWidth="1"/>
    <col min="5" max="8" width="44.42578125" style="41" customWidth="1"/>
    <col min="9" max="9" width="49" style="41" customWidth="1"/>
    <col min="10" max="10" width="3.140625" customWidth="1"/>
  </cols>
  <sheetData>
    <row r="1" spans="1:13" s="73" customFormat="1" ht="12.75" x14ac:dyDescent="0.2">
      <c r="B1" s="74"/>
      <c r="H1" s="75"/>
      <c r="I1" s="75"/>
    </row>
    <row r="2" spans="1:13" s="76" customFormat="1" ht="62.25" customHeight="1" x14ac:dyDescent="0.2">
      <c r="A2" s="73"/>
      <c r="B2" s="351"/>
      <c r="C2" s="322" t="s">
        <v>51</v>
      </c>
      <c r="D2" s="322"/>
      <c r="E2" s="322"/>
      <c r="F2" s="322"/>
      <c r="G2" s="322"/>
      <c r="H2" s="322"/>
      <c r="I2" s="322"/>
      <c r="J2" s="73"/>
      <c r="K2" s="73"/>
      <c r="L2" s="73"/>
      <c r="M2" s="73"/>
    </row>
    <row r="3" spans="1:13" s="76" customFormat="1" ht="24" customHeight="1" x14ac:dyDescent="0.2">
      <c r="A3" s="73"/>
      <c r="B3" s="351"/>
      <c r="C3" s="323" t="s">
        <v>52</v>
      </c>
      <c r="D3" s="323"/>
      <c r="E3" s="323"/>
      <c r="F3" s="323"/>
      <c r="G3" s="323" t="s">
        <v>53</v>
      </c>
      <c r="H3" s="323"/>
      <c r="I3" s="323"/>
      <c r="J3" s="73"/>
      <c r="K3" s="73"/>
      <c r="L3" s="73"/>
      <c r="M3" s="73"/>
    </row>
    <row r="4" spans="1:13" s="76" customFormat="1" ht="24" customHeight="1" x14ac:dyDescent="0.2">
      <c r="A4" s="73"/>
      <c r="B4" s="351"/>
      <c r="C4" s="324" t="s">
        <v>54</v>
      </c>
      <c r="D4" s="324"/>
      <c r="E4" s="324"/>
      <c r="F4" s="324"/>
      <c r="G4" s="324"/>
      <c r="H4" s="324"/>
      <c r="I4" s="324"/>
      <c r="J4" s="73"/>
      <c r="K4" s="73"/>
      <c r="L4" s="73"/>
      <c r="M4" s="73"/>
    </row>
    <row r="5" spans="1:13" s="76" customFormat="1" ht="18.75" customHeight="1" x14ac:dyDescent="0.25">
      <c r="A5" s="73"/>
      <c r="B5" s="403"/>
      <c r="C5" s="403"/>
      <c r="D5" s="403"/>
      <c r="E5" s="403"/>
      <c r="F5" s="403"/>
      <c r="G5" s="403"/>
      <c r="H5" s="403"/>
      <c r="I5" s="403"/>
      <c r="J5" s="73"/>
      <c r="K5" s="73"/>
      <c r="L5" s="73"/>
      <c r="M5" s="73"/>
    </row>
    <row r="6" spans="1:13" ht="20.25" x14ac:dyDescent="0.25">
      <c r="B6" s="404" t="s">
        <v>313</v>
      </c>
      <c r="C6" s="405"/>
      <c r="D6" s="405"/>
      <c r="E6" s="405"/>
      <c r="F6" s="405"/>
      <c r="G6" s="405"/>
      <c r="H6" s="405"/>
      <c r="I6" s="406"/>
    </row>
    <row r="7" spans="1:13" s="41" customFormat="1" ht="27.75" customHeight="1" x14ac:dyDescent="0.25">
      <c r="B7" s="66" t="s">
        <v>56</v>
      </c>
      <c r="C7" s="407" t="str">
        <f>+'1. RIESGOS SIGNIFICATIVOS'!C13:J13</f>
        <v>Gestión de servicios e infraestructura tecnológica </v>
      </c>
      <c r="D7" s="408"/>
      <c r="E7" s="408"/>
      <c r="F7" s="408"/>
      <c r="G7" s="408"/>
      <c r="H7" s="408"/>
      <c r="I7" s="409"/>
    </row>
    <row r="8" spans="1:13" s="41" customFormat="1" ht="49.5" customHeight="1" x14ac:dyDescent="0.25">
      <c r="B8" s="66" t="s">
        <v>58</v>
      </c>
      <c r="C8" s="407" t="str">
        <f>+'1. RIESGOS SIGNIFICATIVOS'!C14:J14</f>
        <v>Ofrecer servicios de Tecnología de la  Información de calidad y oportunos, proporcionando soporte tecnológico y  soluciones efectivas a los requerimientos de los  procesos de la UAERMV .</v>
      </c>
      <c r="D8" s="408"/>
      <c r="E8" s="408"/>
      <c r="F8" s="408"/>
      <c r="G8" s="408"/>
      <c r="H8" s="408"/>
      <c r="I8" s="409"/>
    </row>
    <row r="9" spans="1:13" s="41" customFormat="1" ht="28.5" customHeight="1" x14ac:dyDescent="0.25">
      <c r="B9" s="64" t="s">
        <v>98</v>
      </c>
      <c r="C9" s="419" t="str">
        <f>+'1. RIESGOS SIGNIFICATIVOS'!C45:H45</f>
        <v>No se efectúo prueba de recorrido dada el cumplimiento de protocolos de seguridad por la emergencia sanitaria por COVID-19</v>
      </c>
      <c r="D9" s="420"/>
      <c r="E9" s="420"/>
      <c r="F9" s="420"/>
      <c r="G9" s="421"/>
      <c r="H9" s="164" t="s">
        <v>314</v>
      </c>
      <c r="I9" s="199" t="str">
        <f>+'1. RIESGOS SIGNIFICATIVOS'!J45</f>
        <v xml:space="preserve"> 21/07/2021</v>
      </c>
    </row>
    <row r="10" spans="1:13" ht="47.25" customHeight="1" x14ac:dyDescent="0.25">
      <c r="B10" s="413" t="str">
        <f>+'1. RIESGOS SIGNIFICATIVOS'!B15:F15</f>
        <v>DEL MAPA DE RIESGOS - VERSIÓN: 2</v>
      </c>
      <c r="C10" s="414"/>
      <c r="D10" s="415"/>
      <c r="E10" s="413" t="s">
        <v>315</v>
      </c>
      <c r="F10" s="414"/>
      <c r="G10" s="414"/>
      <c r="H10" s="414"/>
      <c r="I10" s="415"/>
    </row>
    <row r="11" spans="1:13" ht="78" customHeight="1" x14ac:dyDescent="0.25">
      <c r="B11" s="170" t="s">
        <v>124</v>
      </c>
      <c r="C11" s="172" t="s">
        <v>125</v>
      </c>
      <c r="D11" s="70" t="s">
        <v>127</v>
      </c>
      <c r="E11" s="83" t="s">
        <v>316</v>
      </c>
      <c r="F11" s="65" t="s">
        <v>317</v>
      </c>
      <c r="G11" s="83" t="s">
        <v>318</v>
      </c>
      <c r="H11" s="65" t="s">
        <v>319</v>
      </c>
      <c r="I11" s="65" t="s">
        <v>320</v>
      </c>
    </row>
    <row r="12" spans="1:13" ht="102" customHeight="1" x14ac:dyDescent="0.25">
      <c r="B12" s="67" t="str">
        <f>+'1. RIESGOS SIGNIFICATIVOS'!B17</f>
        <v>Ingreso de personal no autorizado al centro de cómputo con el fin de afectar la infraestructura tecnológica de la Entidad.</v>
      </c>
      <c r="C12" s="68" t="str">
        <f>+'1. RIESGOS SIGNIFICATIVOS'!D17</f>
        <v>Seguridad Digital</v>
      </c>
      <c r="D12" s="69" t="str">
        <f>+'1. RIESGOS SIGNIFICATIVOS'!F17</f>
        <v>Los Analistas de Mesa de ayuda designados por el Lider de Infraestructura, cada año o cuando ingrese o egrese un funcionario público y/o contratista con permisos de ingreso,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v>
      </c>
      <c r="E12" s="55"/>
      <c r="F12" s="51"/>
      <c r="G12" s="44"/>
      <c r="H12" s="43"/>
      <c r="I12" s="52"/>
    </row>
    <row r="13" spans="1:13" ht="102" customHeight="1" x14ac:dyDescent="0.25">
      <c r="B13" s="49"/>
      <c r="C13" s="50"/>
      <c r="D13" s="61"/>
      <c r="E13" s="56"/>
      <c r="F13" s="59"/>
      <c r="G13" s="46"/>
      <c r="H13" s="45"/>
      <c r="I13" s="53"/>
    </row>
    <row r="14" spans="1:13" ht="102" customHeight="1" x14ac:dyDescent="0.25">
      <c r="B14" s="49"/>
      <c r="C14" s="50"/>
      <c r="D14" s="61"/>
      <c r="E14" s="56"/>
      <c r="F14" s="54"/>
      <c r="G14" s="46"/>
      <c r="H14" s="45"/>
      <c r="I14" s="53"/>
    </row>
    <row r="15" spans="1:13" ht="102" customHeight="1" x14ac:dyDescent="0.25">
      <c r="B15" s="49"/>
      <c r="C15" s="50"/>
      <c r="D15" s="58"/>
      <c r="E15" s="56"/>
      <c r="F15" s="54"/>
      <c r="G15" s="46"/>
      <c r="H15" s="45"/>
      <c r="I15" s="53"/>
    </row>
    <row r="16" spans="1:13" ht="102" customHeight="1" x14ac:dyDescent="0.25">
      <c r="B16" s="49"/>
      <c r="C16" s="50"/>
      <c r="D16" s="58"/>
      <c r="E16" s="56"/>
      <c r="F16" s="51"/>
      <c r="G16" s="46"/>
      <c r="H16" s="45"/>
      <c r="I16" s="53"/>
    </row>
    <row r="17" spans="2:9" ht="102" customHeight="1" x14ac:dyDescent="0.25">
      <c r="B17" s="49"/>
      <c r="C17" s="50"/>
      <c r="D17" s="58"/>
      <c r="E17" s="56"/>
      <c r="F17" s="54"/>
      <c r="G17" s="56"/>
      <c r="H17" s="54"/>
      <c r="I17" s="53"/>
    </row>
    <row r="18" spans="2:9" ht="102" customHeight="1" x14ac:dyDescent="0.25">
      <c r="B18" s="49"/>
      <c r="C18" s="50"/>
      <c r="D18" s="60"/>
      <c r="E18" s="56"/>
      <c r="F18" s="57"/>
      <c r="G18" s="46"/>
      <c r="H18" s="45"/>
      <c r="I18" s="53"/>
    </row>
    <row r="19" spans="2:9" s="41" customFormat="1" ht="126.75" customHeight="1" x14ac:dyDescent="0.25">
      <c r="B19" s="62" t="s">
        <v>97</v>
      </c>
      <c r="C19" s="419"/>
      <c r="D19" s="420"/>
      <c r="E19" s="420"/>
      <c r="F19" s="420"/>
      <c r="G19" s="420"/>
      <c r="H19" s="420"/>
      <c r="I19" s="421"/>
    </row>
    <row r="21" spans="2:9" s="42" customFormat="1" ht="37.5" customHeight="1" x14ac:dyDescent="0.25">
      <c r="B21" s="169" t="s">
        <v>98</v>
      </c>
      <c r="C21" s="419"/>
      <c r="D21" s="420"/>
      <c r="E21" s="420"/>
      <c r="F21" s="420"/>
      <c r="G21" s="421"/>
      <c r="H21" s="164" t="s">
        <v>314</v>
      </c>
      <c r="I21" s="199"/>
    </row>
    <row r="22" spans="2:9" s="42" customFormat="1" ht="37.5" customHeight="1" x14ac:dyDescent="0.25">
      <c r="B22" s="62" t="s">
        <v>99</v>
      </c>
      <c r="C22" s="361" t="s">
        <v>321</v>
      </c>
      <c r="D22" s="361"/>
      <c r="E22" s="422"/>
      <c r="F22" s="422"/>
      <c r="G22" s="164" t="s">
        <v>101</v>
      </c>
      <c r="H22" s="422"/>
      <c r="I22" s="422"/>
    </row>
  </sheetData>
  <mergeCells count="17">
    <mergeCell ref="C21:G21"/>
    <mergeCell ref="C22:D22"/>
    <mergeCell ref="E22:F22"/>
    <mergeCell ref="H22:I22"/>
    <mergeCell ref="C2:I2"/>
    <mergeCell ref="C3:F3"/>
    <mergeCell ref="C4:I4"/>
    <mergeCell ref="B2:B4"/>
    <mergeCell ref="C19:I19"/>
    <mergeCell ref="G3:I3"/>
    <mergeCell ref="B5:I5"/>
    <mergeCell ref="C7:I7"/>
    <mergeCell ref="C8:I8"/>
    <mergeCell ref="C9:G9"/>
    <mergeCell ref="B6:I6"/>
    <mergeCell ref="B10:D10"/>
    <mergeCell ref="E10:I10"/>
  </mergeCells>
  <dataValidations count="1">
    <dataValidation type="list" allowBlank="1" showInputMessage="1" showErrorMessage="1" sqref="G12:G18 E12:E18" xr:uid="{00000000-0002-0000-0700-000000000000}">
      <formula1>$A$1:$A$7</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8"/>
  <sheetViews>
    <sheetView topLeftCell="A16" zoomScale="84" zoomScaleNormal="84" zoomScaleSheetLayoutView="70" zoomScalePageLayoutView="30" workbookViewId="0">
      <pane xSplit="1" ySplit="1" topLeftCell="D41" activePane="bottomRight" state="frozen"/>
      <selection activeCell="A16" sqref="A16"/>
      <selection pane="topRight" activeCell="B16" sqref="B16"/>
      <selection pane="bottomLeft" activeCell="A17" sqref="A17"/>
      <selection pane="bottomRight" activeCell="J45" sqref="J45"/>
    </sheetView>
  </sheetViews>
  <sheetFormatPr baseColWidth="10" defaultColWidth="10.140625" defaultRowHeight="14.25" x14ac:dyDescent="0.25"/>
  <cols>
    <col min="1" max="1" width="6.28515625" style="94" customWidth="1"/>
    <col min="2" max="2" width="39.5703125" style="94" customWidth="1"/>
    <col min="3" max="3" width="49.28515625" style="94" customWidth="1"/>
    <col min="4" max="4" width="18.7109375" style="103" customWidth="1"/>
    <col min="5" max="5" width="33" style="94" customWidth="1"/>
    <col min="6" max="6" width="123" style="94" customWidth="1"/>
    <col min="7" max="7" width="90.140625" style="94" hidden="1" customWidth="1"/>
    <col min="8" max="8" width="21.140625" style="94" customWidth="1"/>
    <col min="9" max="9" width="24.42578125" style="94" customWidth="1"/>
    <col min="10" max="10" width="67.5703125" style="94" customWidth="1"/>
    <col min="11" max="11" width="5.5703125" style="94" customWidth="1"/>
    <col min="12" max="12" width="97.28515625" style="94" customWidth="1"/>
    <col min="13" max="13" width="10.140625" style="94"/>
    <col min="14" max="14" width="88.85546875" style="94" customWidth="1"/>
    <col min="15" max="16384" width="10.140625" style="94"/>
  </cols>
  <sheetData>
    <row r="1" spans="1:14" hidden="1" x14ac:dyDescent="0.25">
      <c r="B1" s="94" t="s">
        <v>43</v>
      </c>
      <c r="E1" s="94" t="s">
        <v>43</v>
      </c>
      <c r="H1" s="94" t="s">
        <v>44</v>
      </c>
    </row>
    <row r="2" spans="1:14" hidden="1" x14ac:dyDescent="0.25">
      <c r="B2" s="94" t="s">
        <v>0</v>
      </c>
      <c r="E2" s="94" t="s">
        <v>0</v>
      </c>
      <c r="H2" s="94" t="s">
        <v>45</v>
      </c>
    </row>
    <row r="3" spans="1:14" hidden="1" x14ac:dyDescent="0.25">
      <c r="B3" s="94" t="s">
        <v>46</v>
      </c>
      <c r="E3" s="94" t="s">
        <v>47</v>
      </c>
      <c r="H3" s="94" t="s">
        <v>48</v>
      </c>
    </row>
    <row r="4" spans="1:14" hidden="1" x14ac:dyDescent="0.25">
      <c r="E4" s="94" t="s">
        <v>49</v>
      </c>
    </row>
    <row r="5" spans="1:14" hidden="1" x14ac:dyDescent="0.25">
      <c r="E5" s="94" t="s">
        <v>50</v>
      </c>
    </row>
    <row r="6" spans="1:14" hidden="1" x14ac:dyDescent="0.25"/>
    <row r="7" spans="1:14" s="73" customFormat="1" ht="62.25" hidden="1" customHeight="1" x14ac:dyDescent="0.2">
      <c r="B7" s="74"/>
      <c r="I7" s="75"/>
      <c r="J7" s="75"/>
    </row>
    <row r="8" spans="1:14" s="76" customFormat="1" ht="62.25" customHeight="1" x14ac:dyDescent="0.2">
      <c r="A8" s="73"/>
      <c r="B8" s="321"/>
      <c r="C8" s="322" t="s">
        <v>51</v>
      </c>
      <c r="D8" s="322"/>
      <c r="E8" s="322"/>
      <c r="F8" s="322"/>
      <c r="G8" s="322"/>
      <c r="H8" s="322"/>
      <c r="I8" s="322"/>
      <c r="J8" s="322"/>
      <c r="K8" s="73"/>
      <c r="L8" s="73"/>
      <c r="M8" s="73"/>
      <c r="N8" s="73"/>
    </row>
    <row r="9" spans="1:14" s="76" customFormat="1" ht="24" customHeight="1" x14ac:dyDescent="0.2">
      <c r="A9" s="73"/>
      <c r="B9" s="321"/>
      <c r="C9" s="323" t="s">
        <v>52</v>
      </c>
      <c r="D9" s="323"/>
      <c r="E9" s="323"/>
      <c r="F9" s="323"/>
      <c r="G9" s="221"/>
      <c r="H9" s="323" t="s">
        <v>53</v>
      </c>
      <c r="I9" s="323"/>
      <c r="J9" s="323"/>
      <c r="K9" s="73"/>
      <c r="L9" s="73"/>
      <c r="M9" s="73"/>
      <c r="N9" s="73"/>
    </row>
    <row r="10" spans="1:14" s="76" customFormat="1" ht="24" customHeight="1" x14ac:dyDescent="0.2">
      <c r="A10" s="73"/>
      <c r="B10" s="321"/>
      <c r="C10" s="324" t="s">
        <v>54</v>
      </c>
      <c r="D10" s="324"/>
      <c r="E10" s="324"/>
      <c r="F10" s="324"/>
      <c r="G10" s="324"/>
      <c r="H10" s="324"/>
      <c r="I10" s="324"/>
      <c r="J10" s="324"/>
      <c r="K10" s="73"/>
      <c r="L10" s="73"/>
      <c r="M10" s="73"/>
      <c r="N10" s="73"/>
    </row>
    <row r="11" spans="1:14" s="76" customFormat="1" ht="18.75" customHeight="1" x14ac:dyDescent="0.25">
      <c r="A11" s="73"/>
      <c r="B11" s="320"/>
      <c r="C11" s="320"/>
      <c r="D11" s="320"/>
      <c r="E11" s="320"/>
      <c r="F11" s="320"/>
      <c r="G11" s="320"/>
      <c r="H11" s="320"/>
      <c r="I11" s="320"/>
      <c r="J11" s="320"/>
      <c r="K11" s="73"/>
      <c r="L11" s="73"/>
      <c r="M11" s="73"/>
      <c r="N11" s="73"/>
    </row>
    <row r="12" spans="1:14" ht="20.25" x14ac:dyDescent="0.25">
      <c r="B12" s="325" t="s">
        <v>55</v>
      </c>
      <c r="C12" s="326"/>
      <c r="D12" s="326"/>
      <c r="E12" s="326"/>
      <c r="F12" s="326"/>
      <c r="G12" s="326"/>
      <c r="H12" s="326"/>
      <c r="I12" s="326"/>
      <c r="J12" s="327"/>
    </row>
    <row r="13" spans="1:14" ht="22.5" customHeight="1" x14ac:dyDescent="0.25">
      <c r="B13" s="165" t="s">
        <v>56</v>
      </c>
      <c r="C13" s="328" t="s">
        <v>57</v>
      </c>
      <c r="D13" s="329"/>
      <c r="E13" s="329"/>
      <c r="F13" s="329"/>
      <c r="G13" s="329"/>
      <c r="H13" s="329"/>
      <c r="I13" s="329"/>
      <c r="J13" s="330"/>
    </row>
    <row r="14" spans="1:14" ht="49.5" customHeight="1" x14ac:dyDescent="0.25">
      <c r="B14" s="165" t="s">
        <v>58</v>
      </c>
      <c r="C14" s="331" t="s">
        <v>59</v>
      </c>
      <c r="D14" s="332"/>
      <c r="E14" s="332"/>
      <c r="F14" s="332"/>
      <c r="G14" s="332"/>
      <c r="H14" s="332"/>
      <c r="I14" s="332"/>
      <c r="J14" s="333"/>
    </row>
    <row r="15" spans="1:14" ht="39.75" customHeight="1" x14ac:dyDescent="0.25">
      <c r="B15" s="334" t="s">
        <v>60</v>
      </c>
      <c r="C15" s="335"/>
      <c r="D15" s="335"/>
      <c r="E15" s="335"/>
      <c r="F15" s="336"/>
      <c r="G15" s="220"/>
      <c r="H15" s="337" t="s">
        <v>61</v>
      </c>
      <c r="I15" s="338"/>
      <c r="J15" s="339" t="s">
        <v>62</v>
      </c>
    </row>
    <row r="16" spans="1:14" s="104" customFormat="1" ht="102" customHeight="1" thickBot="1" x14ac:dyDescent="0.3">
      <c r="B16" s="167" t="s">
        <v>63</v>
      </c>
      <c r="C16" s="167" t="s">
        <v>64</v>
      </c>
      <c r="D16" s="77" t="s">
        <v>427</v>
      </c>
      <c r="E16" s="167" t="s">
        <v>343</v>
      </c>
      <c r="F16" s="71" t="s">
        <v>342</v>
      </c>
      <c r="G16" s="71" t="s">
        <v>341</v>
      </c>
      <c r="H16" s="105" t="s">
        <v>65</v>
      </c>
      <c r="I16" s="106" t="s">
        <v>66</v>
      </c>
      <c r="J16" s="339"/>
    </row>
    <row r="17" spans="1:15" s="107" customFormat="1" ht="408.75" customHeight="1" thickBot="1" x14ac:dyDescent="0.3">
      <c r="A17" s="107">
        <v>1</v>
      </c>
      <c r="B17" s="48" t="s">
        <v>67</v>
      </c>
      <c r="C17" s="48" t="s">
        <v>68</v>
      </c>
      <c r="D17" s="108" t="s">
        <v>48</v>
      </c>
      <c r="E17" s="47" t="s">
        <v>69</v>
      </c>
      <c r="F17" s="48" t="s">
        <v>428</v>
      </c>
      <c r="G17" s="48" t="s">
        <v>139</v>
      </c>
      <c r="H17" s="109" t="s">
        <v>43</v>
      </c>
      <c r="I17" s="108" t="s">
        <v>43</v>
      </c>
      <c r="J17" s="110" t="s">
        <v>413</v>
      </c>
      <c r="L17" s="246"/>
      <c r="M17" s="246"/>
      <c r="N17" s="246"/>
      <c r="O17" s="246"/>
    </row>
    <row r="18" spans="1:15" s="107" customFormat="1" ht="339.6" customHeight="1" thickBot="1" x14ac:dyDescent="0.3">
      <c r="A18" s="107">
        <v>1</v>
      </c>
      <c r="B18" s="48" t="s">
        <v>67</v>
      </c>
      <c r="C18" s="48" t="s">
        <v>68</v>
      </c>
      <c r="D18" s="108" t="s">
        <v>48</v>
      </c>
      <c r="E18" s="233" t="s">
        <v>346</v>
      </c>
      <c r="F18" s="230" t="s">
        <v>347</v>
      </c>
      <c r="G18" s="230"/>
      <c r="H18" s="231" t="s">
        <v>43</v>
      </c>
      <c r="I18" s="229" t="s">
        <v>43</v>
      </c>
      <c r="J18" s="110" t="s">
        <v>410</v>
      </c>
      <c r="L18" s="246"/>
      <c r="M18" s="246"/>
      <c r="N18" s="246"/>
      <c r="O18" s="246"/>
    </row>
    <row r="19" spans="1:15" s="107" customFormat="1" ht="180.75" thickBot="1" x14ac:dyDescent="0.3">
      <c r="A19" s="107">
        <v>2</v>
      </c>
      <c r="B19" s="48" t="s">
        <v>351</v>
      </c>
      <c r="C19" s="48" t="s">
        <v>407</v>
      </c>
      <c r="D19" s="50" t="s">
        <v>48</v>
      </c>
      <c r="E19" s="48" t="s">
        <v>352</v>
      </c>
      <c r="F19" s="230" t="s">
        <v>355</v>
      </c>
      <c r="G19" s="230" t="s">
        <v>408</v>
      </c>
      <c r="H19" s="231" t="s">
        <v>43</v>
      </c>
      <c r="I19" s="229" t="s">
        <v>43</v>
      </c>
      <c r="J19" s="110" t="s">
        <v>411</v>
      </c>
      <c r="L19" s="246"/>
      <c r="M19" s="246"/>
      <c r="N19" s="246"/>
      <c r="O19" s="246"/>
    </row>
    <row r="20" spans="1:15" s="107" customFormat="1" ht="252.75" thickBot="1" x14ac:dyDescent="0.3">
      <c r="A20" s="107">
        <v>2</v>
      </c>
      <c r="B20" s="48" t="s">
        <v>351</v>
      </c>
      <c r="C20" s="48" t="s">
        <v>350</v>
      </c>
      <c r="D20" s="50" t="s">
        <v>48</v>
      </c>
      <c r="E20" s="48" t="s">
        <v>346</v>
      </c>
      <c r="F20" s="230" t="s">
        <v>356</v>
      </c>
      <c r="G20" s="248"/>
      <c r="H20" s="231" t="s">
        <v>43</v>
      </c>
      <c r="I20" s="251" t="s">
        <v>43</v>
      </c>
      <c r="J20" s="249" t="s">
        <v>416</v>
      </c>
      <c r="L20" s="246"/>
      <c r="M20" s="246"/>
      <c r="N20" s="246"/>
      <c r="O20" s="246"/>
    </row>
    <row r="21" spans="1:15" s="107" customFormat="1" ht="216.75" thickBot="1" x14ac:dyDescent="0.3">
      <c r="A21" s="107">
        <v>2</v>
      </c>
      <c r="B21" s="48" t="s">
        <v>351</v>
      </c>
      <c r="C21" s="48" t="s">
        <v>350</v>
      </c>
      <c r="D21" s="50" t="s">
        <v>48</v>
      </c>
      <c r="E21" s="245" t="s">
        <v>75</v>
      </c>
      <c r="F21" s="230" t="s">
        <v>344</v>
      </c>
      <c r="G21" s="248"/>
      <c r="H21" s="231" t="s">
        <v>43</v>
      </c>
      <c r="I21" s="251" t="s">
        <v>43</v>
      </c>
      <c r="J21" s="249" t="s">
        <v>414</v>
      </c>
      <c r="L21" s="246"/>
      <c r="M21" s="246"/>
      <c r="N21" s="246"/>
      <c r="O21" s="246"/>
    </row>
    <row r="22" spans="1:15" s="107" customFormat="1" ht="342.75" thickBot="1" x14ac:dyDescent="0.3">
      <c r="A22" s="107">
        <v>2</v>
      </c>
      <c r="B22" s="48" t="s">
        <v>351</v>
      </c>
      <c r="C22" s="48" t="s">
        <v>350</v>
      </c>
      <c r="D22" s="50" t="s">
        <v>48</v>
      </c>
      <c r="E22" s="245" t="s">
        <v>353</v>
      </c>
      <c r="F22" s="230" t="s">
        <v>409</v>
      </c>
      <c r="G22" s="248"/>
      <c r="H22" s="231" t="s">
        <v>43</v>
      </c>
      <c r="I22" s="251" t="s">
        <v>43</v>
      </c>
      <c r="J22" s="249" t="s">
        <v>412</v>
      </c>
      <c r="L22" s="246"/>
      <c r="M22" s="246"/>
      <c r="N22" s="246"/>
      <c r="O22" s="246"/>
    </row>
    <row r="23" spans="1:15" s="107" customFormat="1" ht="234.75" thickBot="1" x14ac:dyDescent="0.3">
      <c r="A23" s="107">
        <v>2</v>
      </c>
      <c r="B23" s="48" t="s">
        <v>351</v>
      </c>
      <c r="C23" s="48" t="s">
        <v>350</v>
      </c>
      <c r="D23" s="50" t="s">
        <v>48</v>
      </c>
      <c r="E23" s="48" t="s">
        <v>354</v>
      </c>
      <c r="F23" s="230" t="s">
        <v>357</v>
      </c>
      <c r="G23" s="248"/>
      <c r="H23" s="231" t="s">
        <v>43</v>
      </c>
      <c r="I23" s="251" t="s">
        <v>43</v>
      </c>
      <c r="J23" s="249" t="s">
        <v>417</v>
      </c>
      <c r="L23" s="246"/>
      <c r="M23" s="246"/>
      <c r="N23" s="246"/>
      <c r="O23" s="246"/>
    </row>
    <row r="24" spans="1:15" s="107" customFormat="1" ht="216.75" thickBot="1" x14ac:dyDescent="0.3">
      <c r="A24" s="107">
        <v>3</v>
      </c>
      <c r="B24" s="48" t="s">
        <v>358</v>
      </c>
      <c r="C24" s="48" t="s">
        <v>359</v>
      </c>
      <c r="D24" s="50" t="s">
        <v>48</v>
      </c>
      <c r="E24" s="48" t="s">
        <v>360</v>
      </c>
      <c r="F24" s="230" t="s">
        <v>390</v>
      </c>
      <c r="G24" s="248"/>
      <c r="H24" s="231" t="s">
        <v>43</v>
      </c>
      <c r="I24" s="251" t="s">
        <v>43</v>
      </c>
      <c r="J24" s="249" t="s">
        <v>419</v>
      </c>
      <c r="L24" s="246"/>
      <c r="M24" s="246"/>
      <c r="N24" s="246"/>
      <c r="O24" s="246"/>
    </row>
    <row r="25" spans="1:15" s="107" customFormat="1" ht="180.75" thickBot="1" x14ac:dyDescent="0.3">
      <c r="A25" s="107">
        <v>3</v>
      </c>
      <c r="B25" s="48" t="s">
        <v>358</v>
      </c>
      <c r="C25" s="48" t="s">
        <v>359</v>
      </c>
      <c r="D25" s="50" t="s">
        <v>48</v>
      </c>
      <c r="E25" s="48" t="s">
        <v>361</v>
      </c>
      <c r="F25" s="230" t="s">
        <v>391</v>
      </c>
      <c r="G25" s="248"/>
      <c r="H25" s="231" t="s">
        <v>43</v>
      </c>
      <c r="I25" s="251" t="s">
        <v>43</v>
      </c>
      <c r="J25" s="249" t="s">
        <v>420</v>
      </c>
      <c r="L25" s="246"/>
      <c r="M25" s="246"/>
      <c r="N25" s="246"/>
      <c r="O25" s="246"/>
    </row>
    <row r="26" spans="1:15" s="107" customFormat="1" ht="198.75" thickBot="1" x14ac:dyDescent="0.3">
      <c r="A26" s="107">
        <v>4</v>
      </c>
      <c r="B26" s="48" t="s">
        <v>365</v>
      </c>
      <c r="C26" s="48" t="s">
        <v>366</v>
      </c>
      <c r="D26" s="50" t="s">
        <v>48</v>
      </c>
      <c r="E26" s="233" t="s">
        <v>362</v>
      </c>
      <c r="F26" s="244" t="s">
        <v>392</v>
      </c>
      <c r="G26" s="234"/>
      <c r="H26" s="231" t="s">
        <v>43</v>
      </c>
      <c r="I26" s="251" t="s">
        <v>43</v>
      </c>
      <c r="J26" s="249" t="s">
        <v>421</v>
      </c>
      <c r="L26" s="246"/>
      <c r="M26" s="246"/>
      <c r="N26" s="246"/>
      <c r="O26" s="246"/>
    </row>
    <row r="27" spans="1:15" s="107" customFormat="1" ht="162.75" thickBot="1" x14ac:dyDescent="0.3">
      <c r="A27" s="107">
        <v>4</v>
      </c>
      <c r="B27" s="48" t="s">
        <v>365</v>
      </c>
      <c r="C27" s="48" t="s">
        <v>366</v>
      </c>
      <c r="D27" s="50" t="s">
        <v>48</v>
      </c>
      <c r="E27" s="233" t="s">
        <v>363</v>
      </c>
      <c r="F27" s="244" t="s">
        <v>393</v>
      </c>
      <c r="G27" s="234"/>
      <c r="H27" s="231" t="s">
        <v>43</v>
      </c>
      <c r="I27" s="251" t="s">
        <v>43</v>
      </c>
      <c r="J27" s="249" t="s">
        <v>418</v>
      </c>
      <c r="L27" s="246"/>
      <c r="M27" s="246"/>
      <c r="N27" s="246"/>
      <c r="O27" s="246"/>
    </row>
    <row r="28" spans="1:15" s="107" customFormat="1" ht="162.75" thickBot="1" x14ac:dyDescent="0.3">
      <c r="A28" s="107">
        <v>4</v>
      </c>
      <c r="B28" s="48" t="s">
        <v>365</v>
      </c>
      <c r="C28" s="48" t="s">
        <v>366</v>
      </c>
      <c r="D28" s="50" t="s">
        <v>48</v>
      </c>
      <c r="E28" s="233" t="s">
        <v>364</v>
      </c>
      <c r="F28" s="244" t="s">
        <v>394</v>
      </c>
      <c r="G28" s="234"/>
      <c r="H28" s="231" t="s">
        <v>43</v>
      </c>
      <c r="I28" s="251" t="s">
        <v>43</v>
      </c>
      <c r="J28" s="249" t="s">
        <v>422</v>
      </c>
      <c r="L28" s="246"/>
      <c r="M28" s="246"/>
      <c r="N28" s="246"/>
      <c r="O28" s="246"/>
    </row>
    <row r="29" spans="1:15" s="107" customFormat="1" ht="162.75" thickBot="1" x14ac:dyDescent="0.3">
      <c r="A29" s="107">
        <v>5</v>
      </c>
      <c r="B29" s="48" t="s">
        <v>368</v>
      </c>
      <c r="C29" s="48" t="s">
        <v>367</v>
      </c>
      <c r="D29" s="50" t="s">
        <v>48</v>
      </c>
      <c r="E29" s="233" t="s">
        <v>369</v>
      </c>
      <c r="F29" s="244" t="s">
        <v>395</v>
      </c>
      <c r="G29" s="234"/>
      <c r="H29" s="231" t="s">
        <v>43</v>
      </c>
      <c r="I29" s="251" t="s">
        <v>43</v>
      </c>
      <c r="J29" s="249" t="s">
        <v>422</v>
      </c>
      <c r="L29" s="246"/>
      <c r="M29" s="246"/>
      <c r="N29" s="246"/>
      <c r="O29" s="246"/>
    </row>
    <row r="30" spans="1:15" s="107" customFormat="1" ht="247.5" customHeight="1" thickBot="1" x14ac:dyDescent="0.3">
      <c r="A30" s="107">
        <v>5</v>
      </c>
      <c r="B30" s="48" t="s">
        <v>368</v>
      </c>
      <c r="C30" s="48" t="s">
        <v>367</v>
      </c>
      <c r="D30" s="50" t="s">
        <v>48</v>
      </c>
      <c r="E30" s="233" t="s">
        <v>370</v>
      </c>
      <c r="F30" s="244" t="s">
        <v>396</v>
      </c>
      <c r="G30" s="234"/>
      <c r="H30" s="231" t="s">
        <v>43</v>
      </c>
      <c r="I30" s="251" t="s">
        <v>43</v>
      </c>
      <c r="J30" s="249" t="s">
        <v>418</v>
      </c>
      <c r="L30" s="246"/>
      <c r="M30" s="246"/>
      <c r="N30" s="246"/>
      <c r="O30" s="246"/>
    </row>
    <row r="31" spans="1:15" s="107" customFormat="1" ht="126.75" thickBot="1" x14ac:dyDescent="0.3">
      <c r="A31" s="107">
        <v>6</v>
      </c>
      <c r="B31" s="48" t="s">
        <v>371</v>
      </c>
      <c r="C31" s="48" t="s">
        <v>372</v>
      </c>
      <c r="D31" s="50" t="s">
        <v>48</v>
      </c>
      <c r="E31" s="233" t="s">
        <v>373</v>
      </c>
      <c r="F31" s="244" t="s">
        <v>397</v>
      </c>
      <c r="G31" s="234"/>
      <c r="H31" s="231" t="s">
        <v>43</v>
      </c>
      <c r="I31" s="251" t="s">
        <v>43</v>
      </c>
      <c r="J31" s="249" t="s">
        <v>415</v>
      </c>
      <c r="L31" s="246"/>
      <c r="M31" s="246"/>
      <c r="N31" s="246"/>
      <c r="O31" s="246"/>
    </row>
    <row r="32" spans="1:15" s="107" customFormat="1" ht="180.75" thickBot="1" x14ac:dyDescent="0.3">
      <c r="A32" s="107">
        <v>6</v>
      </c>
      <c r="B32" s="48" t="s">
        <v>371</v>
      </c>
      <c r="C32" s="48" t="s">
        <v>372</v>
      </c>
      <c r="D32" s="50" t="s">
        <v>48</v>
      </c>
      <c r="E32" s="233" t="s">
        <v>374</v>
      </c>
      <c r="F32" s="244" t="s">
        <v>398</v>
      </c>
      <c r="G32" s="234"/>
      <c r="H32" s="231" t="s">
        <v>43</v>
      </c>
      <c r="I32" s="251" t="s">
        <v>43</v>
      </c>
      <c r="J32" s="249" t="s">
        <v>423</v>
      </c>
      <c r="L32" s="246"/>
      <c r="M32" s="246"/>
      <c r="N32" s="246"/>
      <c r="O32" s="246"/>
    </row>
    <row r="33" spans="1:15" s="107" customFormat="1" ht="176.25" customHeight="1" thickBot="1" x14ac:dyDescent="0.3">
      <c r="A33" s="107">
        <v>7</v>
      </c>
      <c r="B33" s="48" t="s">
        <v>375</v>
      </c>
      <c r="C33" s="48" t="s">
        <v>376</v>
      </c>
      <c r="D33" s="50" t="s">
        <v>48</v>
      </c>
      <c r="E33" s="233" t="s">
        <v>377</v>
      </c>
      <c r="F33" s="244" t="s">
        <v>399</v>
      </c>
      <c r="G33" s="234"/>
      <c r="H33" s="231" t="s">
        <v>43</v>
      </c>
      <c r="I33" s="251" t="s">
        <v>43</v>
      </c>
      <c r="J33" s="249" t="s">
        <v>420</v>
      </c>
      <c r="L33" s="246"/>
      <c r="M33" s="246"/>
      <c r="N33" s="246"/>
      <c r="O33" s="246"/>
    </row>
    <row r="34" spans="1:15" s="107" customFormat="1" ht="195.75" customHeight="1" thickBot="1" x14ac:dyDescent="0.3">
      <c r="A34" s="107">
        <v>7</v>
      </c>
      <c r="B34" s="48" t="s">
        <v>375</v>
      </c>
      <c r="C34" s="48" t="s">
        <v>376</v>
      </c>
      <c r="D34" s="50" t="s">
        <v>48</v>
      </c>
      <c r="E34" s="233" t="s">
        <v>378</v>
      </c>
      <c r="F34" s="244" t="s">
        <v>400</v>
      </c>
      <c r="G34" s="234"/>
      <c r="H34" s="231" t="s">
        <v>43</v>
      </c>
      <c r="I34" s="251" t="s">
        <v>43</v>
      </c>
      <c r="J34" s="249" t="s">
        <v>422</v>
      </c>
      <c r="L34" s="246"/>
      <c r="M34" s="246"/>
      <c r="N34" s="246"/>
      <c r="O34" s="246"/>
    </row>
    <row r="35" spans="1:15" s="107" customFormat="1" ht="160.5" customHeight="1" thickBot="1" x14ac:dyDescent="0.3">
      <c r="A35" s="107">
        <v>8</v>
      </c>
      <c r="B35" s="48" t="s">
        <v>380</v>
      </c>
      <c r="C35" s="48" t="s">
        <v>379</v>
      </c>
      <c r="D35" s="50" t="s">
        <v>48</v>
      </c>
      <c r="E35" s="233" t="s">
        <v>381</v>
      </c>
      <c r="F35" s="244" t="s">
        <v>401</v>
      </c>
      <c r="G35" s="234"/>
      <c r="H35" s="231" t="s">
        <v>43</v>
      </c>
      <c r="I35" s="251" t="s">
        <v>43</v>
      </c>
      <c r="J35" s="249" t="s">
        <v>422</v>
      </c>
      <c r="L35" s="246"/>
      <c r="M35" s="246"/>
      <c r="N35" s="246"/>
      <c r="O35" s="246"/>
    </row>
    <row r="36" spans="1:15" s="107" customFormat="1" ht="194.25" customHeight="1" thickBot="1" x14ac:dyDescent="0.3">
      <c r="A36" s="107">
        <v>8</v>
      </c>
      <c r="B36" s="48" t="s">
        <v>380</v>
      </c>
      <c r="C36" s="48" t="s">
        <v>379</v>
      </c>
      <c r="D36" s="50" t="s">
        <v>48</v>
      </c>
      <c r="E36" s="233" t="s">
        <v>377</v>
      </c>
      <c r="F36" s="244" t="s">
        <v>402</v>
      </c>
      <c r="G36" s="234"/>
      <c r="H36" s="231" t="s">
        <v>43</v>
      </c>
      <c r="I36" s="251" t="s">
        <v>43</v>
      </c>
      <c r="J36" s="249" t="s">
        <v>422</v>
      </c>
      <c r="L36" s="246"/>
      <c r="M36" s="246"/>
      <c r="N36" s="246"/>
      <c r="O36" s="246"/>
    </row>
    <row r="37" spans="1:15" s="107" customFormat="1" ht="156.75" customHeight="1" thickBot="1" x14ac:dyDescent="0.3">
      <c r="A37" s="107">
        <v>10</v>
      </c>
      <c r="B37" s="48" t="s">
        <v>382</v>
      </c>
      <c r="C37" s="48" t="s">
        <v>383</v>
      </c>
      <c r="D37" s="50" t="s">
        <v>48</v>
      </c>
      <c r="E37" s="233" t="s">
        <v>384</v>
      </c>
      <c r="F37" s="244" t="s">
        <v>403</v>
      </c>
      <c r="G37" s="234"/>
      <c r="H37" s="231" t="s">
        <v>43</v>
      </c>
      <c r="I37" s="251" t="s">
        <v>43</v>
      </c>
      <c r="J37" s="249" t="s">
        <v>422</v>
      </c>
      <c r="L37" s="246"/>
      <c r="M37" s="246"/>
      <c r="N37" s="246"/>
      <c r="O37" s="246"/>
    </row>
    <row r="38" spans="1:15" s="107" customFormat="1" ht="195.75" customHeight="1" thickBot="1" x14ac:dyDescent="0.3">
      <c r="A38" s="107">
        <v>10</v>
      </c>
      <c r="B38" s="48" t="s">
        <v>382</v>
      </c>
      <c r="C38" s="48" t="s">
        <v>383</v>
      </c>
      <c r="D38" s="50" t="s">
        <v>48</v>
      </c>
      <c r="E38" s="233" t="s">
        <v>385</v>
      </c>
      <c r="F38" s="244" t="s">
        <v>404</v>
      </c>
      <c r="G38" s="234"/>
      <c r="H38" s="231" t="s">
        <v>43</v>
      </c>
      <c r="I38" s="251" t="s">
        <v>43</v>
      </c>
      <c r="J38" s="249" t="s">
        <v>424</v>
      </c>
      <c r="L38" s="246"/>
      <c r="M38" s="246"/>
      <c r="N38" s="246"/>
      <c r="O38" s="246"/>
    </row>
    <row r="39" spans="1:15" s="107" customFormat="1" ht="162.75" thickBot="1" x14ac:dyDescent="0.3">
      <c r="A39" s="107">
        <v>10</v>
      </c>
      <c r="B39" s="48" t="s">
        <v>382</v>
      </c>
      <c r="C39" s="48" t="s">
        <v>383</v>
      </c>
      <c r="D39" s="50" t="s">
        <v>48</v>
      </c>
      <c r="E39" s="233" t="s">
        <v>369</v>
      </c>
      <c r="F39" s="244" t="s">
        <v>405</v>
      </c>
      <c r="G39" s="234"/>
      <c r="H39" s="231" t="s">
        <v>43</v>
      </c>
      <c r="I39" s="251" t="s">
        <v>43</v>
      </c>
      <c r="J39" s="249" t="s">
        <v>418</v>
      </c>
      <c r="L39" s="246"/>
      <c r="M39" s="246"/>
      <c r="N39" s="246"/>
      <c r="O39" s="246"/>
    </row>
    <row r="40" spans="1:15" s="107" customFormat="1" ht="145.5" customHeight="1" thickBot="1" x14ac:dyDescent="0.3">
      <c r="A40" s="107">
        <v>11</v>
      </c>
      <c r="B40" s="48" t="s">
        <v>386</v>
      </c>
      <c r="C40" s="48" t="s">
        <v>387</v>
      </c>
      <c r="D40" s="50" t="s">
        <v>48</v>
      </c>
      <c r="E40" s="233" t="s">
        <v>388</v>
      </c>
      <c r="F40" s="244" t="s">
        <v>406</v>
      </c>
      <c r="G40" s="234"/>
      <c r="H40" s="231" t="s">
        <v>43</v>
      </c>
      <c r="I40" s="251" t="s">
        <v>43</v>
      </c>
      <c r="J40" s="249" t="s">
        <v>425</v>
      </c>
      <c r="L40" s="246"/>
      <c r="M40" s="246"/>
      <c r="N40" s="246"/>
      <c r="O40" s="246"/>
    </row>
    <row r="41" spans="1:15" s="107" customFormat="1" ht="160.5" customHeight="1" x14ac:dyDescent="0.25">
      <c r="A41" s="107">
        <v>11</v>
      </c>
      <c r="B41" s="48" t="s">
        <v>386</v>
      </c>
      <c r="C41" s="48" t="s">
        <v>387</v>
      </c>
      <c r="D41" s="50" t="s">
        <v>48</v>
      </c>
      <c r="E41" s="233" t="s">
        <v>389</v>
      </c>
      <c r="F41" s="244" t="s">
        <v>406</v>
      </c>
      <c r="G41" s="234"/>
      <c r="H41" s="250" t="s">
        <v>43</v>
      </c>
      <c r="I41" s="235" t="s">
        <v>43</v>
      </c>
      <c r="J41" s="110" t="s">
        <v>426</v>
      </c>
      <c r="L41" s="246"/>
      <c r="M41" s="246"/>
      <c r="N41" s="246"/>
      <c r="O41" s="246"/>
    </row>
    <row r="42" spans="1:15" s="107" customFormat="1" ht="69.75" customHeight="1" x14ac:dyDescent="0.25">
      <c r="B42" s="49"/>
      <c r="C42" s="85"/>
      <c r="D42" s="86"/>
      <c r="E42" s="185"/>
      <c r="F42" s="87"/>
      <c r="G42" s="87"/>
      <c r="H42" s="247"/>
      <c r="I42" s="111"/>
      <c r="J42" s="112"/>
    </row>
    <row r="43" spans="1:15" ht="187.15" customHeight="1" x14ac:dyDescent="0.25">
      <c r="B43" s="99" t="s">
        <v>97</v>
      </c>
      <c r="C43" s="343" t="s">
        <v>470</v>
      </c>
      <c r="D43" s="344"/>
      <c r="E43" s="344"/>
      <c r="F43" s="344"/>
      <c r="G43" s="344"/>
      <c r="H43" s="344"/>
      <c r="I43" s="344"/>
      <c r="J43" s="345"/>
    </row>
    <row r="44" spans="1:15" ht="12" customHeight="1" x14ac:dyDescent="0.25"/>
    <row r="45" spans="1:15" ht="36.75" customHeight="1" x14ac:dyDescent="0.25">
      <c r="B45" s="100" t="s">
        <v>98</v>
      </c>
      <c r="C45" s="346" t="s">
        <v>338</v>
      </c>
      <c r="D45" s="347"/>
      <c r="E45" s="347"/>
      <c r="F45" s="347"/>
      <c r="G45" s="347"/>
      <c r="H45" s="348"/>
      <c r="I45" s="205" t="s">
        <v>339</v>
      </c>
      <c r="J45" s="218" t="s">
        <v>429</v>
      </c>
    </row>
    <row r="46" spans="1:15" ht="36.75" customHeight="1" x14ac:dyDescent="0.25">
      <c r="B46" s="99" t="s">
        <v>99</v>
      </c>
      <c r="C46" s="340" t="s">
        <v>100</v>
      </c>
      <c r="D46" s="340"/>
      <c r="E46" s="341" t="s">
        <v>322</v>
      </c>
      <c r="F46" s="341"/>
      <c r="G46" s="219"/>
      <c r="H46" s="167" t="s">
        <v>101</v>
      </c>
      <c r="I46" s="342" t="s">
        <v>102</v>
      </c>
      <c r="J46" s="342"/>
      <c r="K46" s="113"/>
      <c r="L46" s="113"/>
    </row>
    <row r="47" spans="1:15" ht="12.75" customHeight="1" x14ac:dyDescent="0.25">
      <c r="B47" s="113"/>
      <c r="C47" s="113"/>
      <c r="I47" s="114"/>
      <c r="J47" s="114"/>
    </row>
    <row r="48" spans="1:15" ht="15" customHeight="1" x14ac:dyDescent="0.25">
      <c r="B48" s="113"/>
      <c r="C48" s="113"/>
      <c r="D48" s="115"/>
      <c r="E48" s="116"/>
      <c r="F48" s="116"/>
      <c r="G48" s="116"/>
      <c r="H48" s="116"/>
      <c r="I48" s="114"/>
      <c r="J48" s="114"/>
    </row>
  </sheetData>
  <autoFilter ref="A16:N41" xr:uid="{00000000-0009-0000-0000-000001000000}"/>
  <mergeCells count="17">
    <mergeCell ref="C46:D46"/>
    <mergeCell ref="E46:F46"/>
    <mergeCell ref="I46:J46"/>
    <mergeCell ref="C43:J43"/>
    <mergeCell ref="C45:H45"/>
    <mergeCell ref="B12:J12"/>
    <mergeCell ref="C13:J13"/>
    <mergeCell ref="C14:J14"/>
    <mergeCell ref="B15:F15"/>
    <mergeCell ref="H15:I15"/>
    <mergeCell ref="J15:J16"/>
    <mergeCell ref="B11:J11"/>
    <mergeCell ref="B8:B10"/>
    <mergeCell ref="C8:J8"/>
    <mergeCell ref="C9:F9"/>
    <mergeCell ref="H9:J9"/>
    <mergeCell ref="C10:J10"/>
  </mergeCells>
  <dataValidations count="8">
    <dataValidation type="list" allowBlank="1" showInputMessage="1" showErrorMessage="1" sqref="I17:I41" xr:uid="{00000000-0002-0000-0100-000000000000}">
      <formula1>$E$1:$E$4</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B41" xr:uid="{00000000-0002-0000-0100-000004000000}"/>
    <dataValidation allowBlank="1" showInputMessage="1" showErrorMessage="1" prompt="La descripción del riesgo se puede realizar a través de estas preguntas:_x000a_¿Qué puede suceder?_x000a_¿Cómo puede suceder?_x000a_¿Qué consecuencias tendría su materialización?" sqref="C17:C41" xr:uid="{00000000-0002-0000-0100-000005000000}"/>
    <dataValidation allowBlank="1" showInputMessage="1" showErrorMessage="1" prompt="Para cada causa debe existir un control" sqref="F26:F41" xr:uid="{4220F9F4-9414-458F-8CB3-B87087017B6B}"/>
    <dataValidation type="list" allowBlank="1" showInputMessage="1" showErrorMessage="1" sqref="I42" xr:uid="{00000000-0002-0000-0100-000001000000}">
      <formula1>$E$1:$E$5</formula1>
    </dataValidation>
    <dataValidation type="list" allowBlank="1" showInputMessage="1" showErrorMessage="1" sqref="H17:H42" xr:uid="{00000000-0002-0000-0100-000002000000}">
      <formula1>$B$1:$B$3</formula1>
    </dataValidation>
    <dataValidation type="list" allowBlank="1" showInputMessage="1" showErrorMessage="1" sqref="D17:D42" xr:uid="{00000000-0002-0000-0100-000003000000}">
      <formula1>$H$1:$H$3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E42" xr:uid="{00000000-0002-0000-0100-000006000000}"/>
  </dataValidations>
  <printOptions horizontalCentered="1"/>
  <pageMargins left="0.51181102362204722" right="0.51181102362204722" top="0.55118110236220474" bottom="0.55118110236220474" header="0.31496062992125984" footer="0.31496062992125984"/>
  <pageSetup scale="27"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59"/>
  <sheetViews>
    <sheetView topLeftCell="L17" zoomScale="95" zoomScaleNormal="95" zoomScaleSheetLayoutView="73" zoomScalePageLayoutView="40" workbookViewId="0">
      <selection activeCell="T15" sqref="T15"/>
    </sheetView>
  </sheetViews>
  <sheetFormatPr baseColWidth="10" defaultColWidth="3.42578125" defaultRowHeight="18" x14ac:dyDescent="0.25"/>
  <cols>
    <col min="1" max="1" width="4.42578125" style="41" customWidth="1"/>
    <col min="2" max="2" width="24.7109375" style="41" customWidth="1"/>
    <col min="3" max="3" width="12.42578125" style="41" customWidth="1"/>
    <col min="4" max="4" width="23.42578125" style="41" customWidth="1"/>
    <col min="5" max="5" width="132.28515625" style="265" customWidth="1"/>
    <col min="6" max="6" width="21" style="41" customWidth="1"/>
    <col min="7" max="7" width="21" style="41" hidden="1" customWidth="1"/>
    <col min="8" max="8" width="21" style="41" customWidth="1"/>
    <col min="9" max="9" width="21" style="41" hidden="1" customWidth="1"/>
    <col min="10" max="10" width="21" style="41" customWidth="1"/>
    <col min="11" max="11" width="21" style="41" hidden="1" customWidth="1"/>
    <col min="12" max="12" width="21" style="41" customWidth="1"/>
    <col min="13" max="13" width="21" style="41" hidden="1" customWidth="1"/>
    <col min="14" max="14" width="21" style="41" customWidth="1"/>
    <col min="15" max="15" width="21" style="41" hidden="1" customWidth="1"/>
    <col min="16" max="16" width="25.140625" style="41" customWidth="1"/>
    <col min="17" max="17" width="21" style="41" hidden="1" customWidth="1"/>
    <col min="18" max="18" width="21" style="41" customWidth="1"/>
    <col min="19" max="19" width="19" style="41" hidden="1" customWidth="1"/>
    <col min="20" max="20" width="20.42578125" style="41" customWidth="1"/>
    <col min="21" max="21" width="20.7109375" style="41" customWidth="1"/>
    <col min="22" max="22" width="17.28515625" style="41" customWidth="1"/>
    <col min="23" max="23" width="69.42578125" style="252" customWidth="1"/>
    <col min="24" max="24" width="50.140625" style="41" customWidth="1"/>
    <col min="25" max="16376" width="3.42578125" style="41" customWidth="1"/>
    <col min="16377" max="16384" width="3.42578125" style="41"/>
  </cols>
  <sheetData>
    <row r="1" spans="1:23" hidden="1" x14ac:dyDescent="0.25">
      <c r="B1" s="63" t="s">
        <v>103</v>
      </c>
      <c r="C1" s="63" t="s">
        <v>104</v>
      </c>
      <c r="D1" s="63" t="s">
        <v>105</v>
      </c>
      <c r="E1" s="259" t="s">
        <v>106</v>
      </c>
      <c r="F1" s="63" t="s">
        <v>107</v>
      </c>
      <c r="G1" s="63" t="s">
        <v>108</v>
      </c>
      <c r="H1" s="63"/>
      <c r="I1" s="63"/>
      <c r="J1" s="41" t="s">
        <v>43</v>
      </c>
      <c r="L1" s="41" t="s">
        <v>43</v>
      </c>
      <c r="N1" s="41" t="s">
        <v>109</v>
      </c>
      <c r="P1" s="41" t="s">
        <v>110</v>
      </c>
    </row>
    <row r="2" spans="1:23" hidden="1" x14ac:dyDescent="0.25">
      <c r="B2" s="63" t="s">
        <v>111</v>
      </c>
      <c r="C2" s="63" t="s">
        <v>112</v>
      </c>
      <c r="D2" s="63" t="s">
        <v>113</v>
      </c>
      <c r="E2" s="259" t="s">
        <v>114</v>
      </c>
      <c r="F2" s="63" t="s">
        <v>115</v>
      </c>
      <c r="G2" s="63" t="s">
        <v>116</v>
      </c>
      <c r="H2" s="63"/>
      <c r="I2" s="63"/>
      <c r="J2" s="41" t="s">
        <v>0</v>
      </c>
      <c r="L2" s="41" t="s">
        <v>0</v>
      </c>
      <c r="N2" s="41" t="s">
        <v>117</v>
      </c>
      <c r="P2" s="41" t="s">
        <v>118</v>
      </c>
    </row>
    <row r="3" spans="1:23" hidden="1" x14ac:dyDescent="0.25">
      <c r="B3" s="63"/>
      <c r="C3" s="63"/>
      <c r="D3" s="63"/>
      <c r="E3" s="259" t="s">
        <v>119</v>
      </c>
      <c r="F3" s="63"/>
      <c r="G3" s="63" t="s">
        <v>120</v>
      </c>
      <c r="H3" s="63"/>
      <c r="I3" s="63"/>
      <c r="J3" s="41" t="s">
        <v>46</v>
      </c>
      <c r="L3" s="41" t="s">
        <v>47</v>
      </c>
      <c r="P3" s="41" t="s">
        <v>121</v>
      </c>
    </row>
    <row r="4" spans="1:23" hidden="1" x14ac:dyDescent="0.25">
      <c r="B4" s="63"/>
      <c r="C4" s="63"/>
      <c r="D4" s="63"/>
      <c r="E4" s="259"/>
      <c r="F4" s="63"/>
      <c r="G4" s="63"/>
      <c r="H4" s="63"/>
      <c r="I4" s="63"/>
      <c r="L4" s="41" t="s">
        <v>49</v>
      </c>
    </row>
    <row r="5" spans="1:23" s="73" customFormat="1" x14ac:dyDescent="0.25">
      <c r="B5" s="74"/>
      <c r="E5" s="260"/>
      <c r="H5" s="75"/>
      <c r="I5" s="75"/>
      <c r="W5" s="253"/>
    </row>
    <row r="6" spans="1:23" s="76" customFormat="1" ht="62.25" customHeight="1" x14ac:dyDescent="0.2">
      <c r="A6" s="73"/>
      <c r="B6" s="351"/>
      <c r="C6" s="351"/>
      <c r="D6" s="322" t="s">
        <v>51</v>
      </c>
      <c r="E6" s="322"/>
      <c r="F6" s="322"/>
      <c r="G6" s="322"/>
      <c r="H6" s="322"/>
      <c r="I6" s="322"/>
      <c r="J6" s="322"/>
      <c r="K6" s="322"/>
      <c r="L6" s="322"/>
      <c r="M6" s="322"/>
      <c r="N6" s="322"/>
      <c r="O6" s="322"/>
      <c r="P6" s="322"/>
      <c r="Q6" s="322"/>
      <c r="R6" s="322"/>
      <c r="S6" s="322"/>
      <c r="T6" s="322"/>
      <c r="U6" s="322"/>
      <c r="V6" s="322"/>
      <c r="W6" s="322"/>
    </row>
    <row r="7" spans="1:23" s="76" customFormat="1" ht="24" customHeight="1" x14ac:dyDescent="0.2">
      <c r="A7" s="73"/>
      <c r="B7" s="351"/>
      <c r="C7" s="351"/>
      <c r="D7" s="323" t="s">
        <v>52</v>
      </c>
      <c r="E7" s="323"/>
      <c r="F7" s="323"/>
      <c r="G7" s="323"/>
      <c r="H7" s="323"/>
      <c r="I7" s="323"/>
      <c r="J7" s="323"/>
      <c r="K7" s="323"/>
      <c r="L7" s="323"/>
      <c r="M7" s="78"/>
      <c r="N7" s="323" t="s">
        <v>53</v>
      </c>
      <c r="O7" s="323"/>
      <c r="P7" s="323"/>
      <c r="Q7" s="323"/>
      <c r="R7" s="323"/>
      <c r="S7" s="323"/>
      <c r="T7" s="323"/>
      <c r="U7" s="323"/>
      <c r="V7" s="323"/>
      <c r="W7" s="323"/>
    </row>
    <row r="8" spans="1:23" s="76" customFormat="1" ht="24" customHeight="1" x14ac:dyDescent="0.2">
      <c r="A8" s="73"/>
      <c r="B8" s="351"/>
      <c r="C8" s="351"/>
      <c r="D8" s="324" t="s">
        <v>54</v>
      </c>
      <c r="E8" s="324"/>
      <c r="F8" s="324"/>
      <c r="G8" s="324"/>
      <c r="H8" s="324"/>
      <c r="I8" s="324"/>
      <c r="J8" s="324"/>
      <c r="K8" s="324"/>
      <c r="L8" s="324"/>
      <c r="M8" s="324"/>
      <c r="N8" s="324"/>
      <c r="O8" s="324"/>
      <c r="P8" s="324"/>
      <c r="Q8" s="324"/>
      <c r="R8" s="324"/>
      <c r="S8" s="324"/>
      <c r="T8" s="324"/>
      <c r="U8" s="324"/>
      <c r="V8" s="324"/>
      <c r="W8" s="324"/>
    </row>
    <row r="9" spans="1:23" s="76" customFormat="1" ht="18.75" customHeight="1" x14ac:dyDescent="0.25">
      <c r="A9" s="73"/>
      <c r="B9" s="350"/>
      <c r="C9" s="350"/>
      <c r="D9" s="350"/>
      <c r="E9" s="350"/>
      <c r="F9" s="350"/>
      <c r="G9" s="350"/>
      <c r="H9" s="350"/>
      <c r="I9" s="350"/>
      <c r="J9" s="73"/>
      <c r="K9" s="73"/>
      <c r="L9" s="73"/>
      <c r="M9" s="73"/>
      <c r="W9" s="254"/>
    </row>
    <row r="10" spans="1:23" ht="15" x14ac:dyDescent="0.25">
      <c r="A10" s="94"/>
      <c r="B10" s="349" t="s">
        <v>122</v>
      </c>
      <c r="C10" s="349"/>
      <c r="D10" s="349"/>
      <c r="E10" s="349"/>
      <c r="F10" s="349"/>
      <c r="G10" s="349"/>
      <c r="H10" s="349"/>
      <c r="I10" s="349"/>
      <c r="J10" s="349"/>
      <c r="K10" s="349"/>
      <c r="L10" s="349"/>
      <c r="M10" s="349"/>
      <c r="N10" s="349"/>
      <c r="O10" s="349"/>
      <c r="P10" s="349"/>
      <c r="Q10" s="349"/>
      <c r="R10" s="349"/>
      <c r="S10" s="349"/>
      <c r="T10" s="349"/>
      <c r="U10" s="349"/>
      <c r="V10" s="349"/>
      <c r="W10" s="349"/>
    </row>
    <row r="11" spans="1:23" s="79" customFormat="1" ht="34.5" customHeight="1" x14ac:dyDescent="0.25">
      <c r="A11" s="94"/>
      <c r="B11" s="338" t="s">
        <v>56</v>
      </c>
      <c r="C11" s="338"/>
      <c r="D11" s="338"/>
      <c r="E11" s="354" t="s">
        <v>57</v>
      </c>
      <c r="F11" s="354"/>
      <c r="G11" s="354"/>
      <c r="H11" s="354"/>
      <c r="I11" s="354"/>
      <c r="J11" s="354"/>
      <c r="K11" s="354"/>
      <c r="L11" s="354"/>
      <c r="M11" s="354"/>
      <c r="N11" s="354"/>
      <c r="O11" s="354"/>
      <c r="P11" s="354"/>
      <c r="Q11" s="354"/>
      <c r="R11" s="354"/>
      <c r="S11" s="354"/>
      <c r="T11" s="354"/>
      <c r="U11" s="354"/>
      <c r="V11" s="354"/>
      <c r="W11" s="354"/>
    </row>
    <row r="12" spans="1:23" s="79" customFormat="1" ht="49.5" customHeight="1" x14ac:dyDescent="0.25">
      <c r="A12" s="94"/>
      <c r="B12" s="338" t="s">
        <v>58</v>
      </c>
      <c r="C12" s="338"/>
      <c r="D12" s="338"/>
      <c r="E12" s="353" t="s">
        <v>59</v>
      </c>
      <c r="F12" s="353"/>
      <c r="G12" s="353"/>
      <c r="H12" s="353"/>
      <c r="I12" s="353"/>
      <c r="J12" s="353"/>
      <c r="K12" s="353"/>
      <c r="L12" s="353"/>
      <c r="M12" s="353"/>
      <c r="N12" s="353"/>
      <c r="O12" s="353"/>
      <c r="P12" s="353"/>
      <c r="Q12" s="353"/>
      <c r="R12" s="353"/>
      <c r="S12" s="353"/>
      <c r="T12" s="353"/>
      <c r="U12" s="353"/>
      <c r="V12" s="353"/>
      <c r="W12" s="353"/>
    </row>
    <row r="13" spans="1:23" ht="48.75" customHeight="1" x14ac:dyDescent="0.25">
      <c r="A13" s="94"/>
      <c r="B13" s="338" t="str">
        <f>+'1. RIESGOS SIGNIFICATIVOS'!B15:F15</f>
        <v>DEL MAPA DE RIESGOS - VERSIÓN: 2</v>
      </c>
      <c r="C13" s="338"/>
      <c r="D13" s="338"/>
      <c r="E13" s="338"/>
      <c r="F13" s="338" t="s">
        <v>123</v>
      </c>
      <c r="G13" s="338"/>
      <c r="H13" s="338"/>
      <c r="I13" s="338"/>
      <c r="J13" s="338"/>
      <c r="K13" s="338"/>
      <c r="L13" s="338"/>
      <c r="M13" s="338"/>
      <c r="N13" s="338"/>
      <c r="O13" s="338"/>
      <c r="P13" s="338"/>
      <c r="Q13" s="338"/>
      <c r="R13" s="338"/>
      <c r="S13" s="338"/>
      <c r="T13" s="338"/>
      <c r="U13" s="338"/>
      <c r="V13" s="355" t="s">
        <v>323</v>
      </c>
      <c r="W13" s="355"/>
    </row>
    <row r="14" spans="1:23" s="72" customFormat="1" ht="150" customHeight="1" x14ac:dyDescent="0.25">
      <c r="A14" s="96"/>
      <c r="B14" s="206" t="s">
        <v>124</v>
      </c>
      <c r="C14" s="211" t="s">
        <v>125</v>
      </c>
      <c r="D14" s="206" t="s">
        <v>126</v>
      </c>
      <c r="E14" s="261" t="s">
        <v>439</v>
      </c>
      <c r="F14" s="81" t="s">
        <v>128</v>
      </c>
      <c r="G14" s="81" t="s">
        <v>129</v>
      </c>
      <c r="H14" s="81" t="s">
        <v>130</v>
      </c>
      <c r="I14" s="81" t="s">
        <v>129</v>
      </c>
      <c r="J14" s="81" t="s">
        <v>131</v>
      </c>
      <c r="K14" s="81" t="s">
        <v>129</v>
      </c>
      <c r="L14" s="81" t="s">
        <v>132</v>
      </c>
      <c r="M14" s="81" t="s">
        <v>129</v>
      </c>
      <c r="N14" s="81" t="s">
        <v>133</v>
      </c>
      <c r="O14" s="81" t="s">
        <v>129</v>
      </c>
      <c r="P14" s="81" t="s">
        <v>134</v>
      </c>
      <c r="Q14" s="81" t="s">
        <v>129</v>
      </c>
      <c r="R14" s="82" t="s">
        <v>135</v>
      </c>
      <c r="S14" s="206" t="s">
        <v>129</v>
      </c>
      <c r="T14" s="206" t="s">
        <v>136</v>
      </c>
      <c r="U14" s="206" t="s">
        <v>137</v>
      </c>
      <c r="V14" s="207" t="s">
        <v>138</v>
      </c>
      <c r="W14" s="255" t="s">
        <v>62</v>
      </c>
    </row>
    <row r="15" spans="1:23" s="88" customFormat="1" ht="408.75" customHeight="1" x14ac:dyDescent="0.25">
      <c r="A15" s="96">
        <v>1</v>
      </c>
      <c r="B15" s="91" t="s">
        <v>67</v>
      </c>
      <c r="C15" s="92" t="s">
        <v>48</v>
      </c>
      <c r="D15" s="92" t="s">
        <v>69</v>
      </c>
      <c r="E15" s="48" t="s">
        <v>348</v>
      </c>
      <c r="F15" s="162" t="s">
        <v>103</v>
      </c>
      <c r="G15" s="162">
        <f>+IF(F15=$B$56,15,0)</f>
        <v>15</v>
      </c>
      <c r="H15" s="162" t="s">
        <v>104</v>
      </c>
      <c r="I15" s="162">
        <f>+IF(H15=$C$56,15,0)</f>
        <v>15</v>
      </c>
      <c r="J15" s="162" t="s">
        <v>105</v>
      </c>
      <c r="K15" s="162">
        <f>+IF(J15=$D$56,15,0)</f>
        <v>15</v>
      </c>
      <c r="L15" s="162" t="s">
        <v>106</v>
      </c>
      <c r="M15" s="162">
        <f>+IF(L15=$E$56,15,IF(L15=$E$57,10,0))</f>
        <v>15</v>
      </c>
      <c r="N15" s="162" t="s">
        <v>109</v>
      </c>
      <c r="O15" s="162">
        <f>+IF(N15=$N$56,15,0)</f>
        <v>15</v>
      </c>
      <c r="P15" s="93" t="s">
        <v>107</v>
      </c>
      <c r="Q15" s="162">
        <f>+IF(P15=$F$56,15,0)</f>
        <v>15</v>
      </c>
      <c r="R15" s="93" t="s">
        <v>108</v>
      </c>
      <c r="S15" s="162">
        <f>+IF(R15=$G$56,10,IF(R15=$G$57,5,0))</f>
        <v>10</v>
      </c>
      <c r="T15" s="162">
        <f>+G15+I15+K15+M15+O15+Q15+S15</f>
        <v>100</v>
      </c>
      <c r="U15" s="162" t="s">
        <v>121</v>
      </c>
      <c r="V15" s="162">
        <v>100</v>
      </c>
      <c r="W15" s="256" t="s">
        <v>431</v>
      </c>
    </row>
    <row r="16" spans="1:23" s="88" customFormat="1" ht="275.25" customHeight="1" x14ac:dyDescent="0.25">
      <c r="A16" s="96">
        <v>1</v>
      </c>
      <c r="B16" s="91" t="s">
        <v>67</v>
      </c>
      <c r="C16" s="92" t="s">
        <v>48</v>
      </c>
      <c r="D16" s="92" t="s">
        <v>346</v>
      </c>
      <c r="E16" s="230" t="s">
        <v>349</v>
      </c>
      <c r="F16" s="162" t="s">
        <v>103</v>
      </c>
      <c r="G16" s="162">
        <f t="shared" ref="G16:G39" si="0">+IF(F16=$B$56,15,0)</f>
        <v>15</v>
      </c>
      <c r="H16" s="162" t="s">
        <v>104</v>
      </c>
      <c r="I16" s="162">
        <f t="shared" ref="I16:I39" si="1">+IF(H16=$C$56,15,0)</f>
        <v>15</v>
      </c>
      <c r="J16" s="162" t="s">
        <v>105</v>
      </c>
      <c r="K16" s="162">
        <f t="shared" ref="K16:K39" si="2">+IF(J16=$D$56,15,0)</f>
        <v>15</v>
      </c>
      <c r="L16" s="162" t="s">
        <v>106</v>
      </c>
      <c r="M16" s="162">
        <f t="shared" ref="M16:M39" si="3">+IF(L16=$E$56,15,IF(L16=$E$57,10,0))</f>
        <v>15</v>
      </c>
      <c r="N16" s="162" t="s">
        <v>109</v>
      </c>
      <c r="O16" s="162">
        <f t="shared" ref="O16:O39" si="4">+IF(N16=$N$56,15,0)</f>
        <v>15</v>
      </c>
      <c r="P16" s="93" t="s">
        <v>107</v>
      </c>
      <c r="Q16" s="162">
        <f t="shared" ref="Q16:Q39" si="5">+IF(P16=$F$56,15,0)</f>
        <v>15</v>
      </c>
      <c r="R16" s="93" t="s">
        <v>108</v>
      </c>
      <c r="S16" s="162">
        <f>+IF(R16=$G$56,10,IF(R16=$G$57,5,0))</f>
        <v>10</v>
      </c>
      <c r="T16" s="162">
        <f t="shared" ref="T16:T39" si="6">+G16+I16+K16+M16+O16+Q16+S16</f>
        <v>100</v>
      </c>
      <c r="U16" s="162" t="s">
        <v>121</v>
      </c>
      <c r="V16" s="162">
        <v>100</v>
      </c>
      <c r="W16" s="256" t="s">
        <v>430</v>
      </c>
    </row>
    <row r="17" spans="1:24" s="88" customFormat="1" ht="162" x14ac:dyDescent="0.25">
      <c r="A17" s="96">
        <v>2</v>
      </c>
      <c r="B17" s="91" t="s">
        <v>351</v>
      </c>
      <c r="C17" s="92" t="s">
        <v>48</v>
      </c>
      <c r="D17" s="92" t="s">
        <v>352</v>
      </c>
      <c r="E17" s="262" t="s">
        <v>355</v>
      </c>
      <c r="F17" s="162" t="s">
        <v>103</v>
      </c>
      <c r="G17" s="162">
        <f t="shared" si="0"/>
        <v>15</v>
      </c>
      <c r="H17" s="162" t="s">
        <v>104</v>
      </c>
      <c r="I17" s="162">
        <f t="shared" si="1"/>
        <v>15</v>
      </c>
      <c r="J17" s="162" t="s">
        <v>113</v>
      </c>
      <c r="K17" s="162">
        <f t="shared" si="2"/>
        <v>0</v>
      </c>
      <c r="L17" s="162" t="s">
        <v>106</v>
      </c>
      <c r="M17" s="162">
        <f t="shared" si="3"/>
        <v>15</v>
      </c>
      <c r="N17" s="162" t="s">
        <v>109</v>
      </c>
      <c r="O17" s="162">
        <f t="shared" si="4"/>
        <v>15</v>
      </c>
      <c r="P17" s="93" t="s">
        <v>107</v>
      </c>
      <c r="Q17" s="162">
        <f t="shared" si="5"/>
        <v>15</v>
      </c>
      <c r="R17" s="93" t="s">
        <v>108</v>
      </c>
      <c r="S17" s="162">
        <f t="shared" ref="S17:S39" si="7">+IF(R17=$G$56,10,IF(R17=$G$57,5,0))</f>
        <v>10</v>
      </c>
      <c r="T17" s="162">
        <f t="shared" si="6"/>
        <v>85</v>
      </c>
      <c r="U17" s="162" t="s">
        <v>110</v>
      </c>
      <c r="V17" s="162">
        <v>100</v>
      </c>
      <c r="W17" s="256" t="s">
        <v>440</v>
      </c>
    </row>
    <row r="18" spans="1:24" s="88" customFormat="1" ht="159" x14ac:dyDescent="0.25">
      <c r="A18" s="96">
        <v>2</v>
      </c>
      <c r="B18" s="91" t="s">
        <v>351</v>
      </c>
      <c r="C18" s="92" t="s">
        <v>48</v>
      </c>
      <c r="D18" s="92" t="s">
        <v>346</v>
      </c>
      <c r="E18" s="262" t="s">
        <v>356</v>
      </c>
      <c r="F18" s="162" t="s">
        <v>103</v>
      </c>
      <c r="G18" s="162">
        <f t="shared" si="0"/>
        <v>15</v>
      </c>
      <c r="H18" s="162" t="s">
        <v>104</v>
      </c>
      <c r="I18" s="162">
        <f t="shared" si="1"/>
        <v>15</v>
      </c>
      <c r="J18" s="162" t="s">
        <v>105</v>
      </c>
      <c r="K18" s="162">
        <f t="shared" si="2"/>
        <v>15</v>
      </c>
      <c r="L18" s="162" t="s">
        <v>106</v>
      </c>
      <c r="M18" s="162">
        <f t="shared" si="3"/>
        <v>15</v>
      </c>
      <c r="N18" s="162" t="s">
        <v>109</v>
      </c>
      <c r="O18" s="162">
        <f t="shared" si="4"/>
        <v>15</v>
      </c>
      <c r="P18" s="93" t="s">
        <v>107</v>
      </c>
      <c r="Q18" s="162">
        <f t="shared" si="5"/>
        <v>15</v>
      </c>
      <c r="R18" s="93" t="s">
        <v>108</v>
      </c>
      <c r="S18" s="162">
        <f t="shared" si="7"/>
        <v>10</v>
      </c>
      <c r="T18" s="162">
        <f t="shared" si="6"/>
        <v>100</v>
      </c>
      <c r="U18" s="162" t="s">
        <v>121</v>
      </c>
      <c r="V18" s="162">
        <v>100</v>
      </c>
      <c r="W18" s="256" t="s">
        <v>430</v>
      </c>
    </row>
    <row r="19" spans="1:24" s="88" customFormat="1" ht="198" x14ac:dyDescent="0.25">
      <c r="A19" s="96">
        <v>2</v>
      </c>
      <c r="B19" s="91" t="s">
        <v>351</v>
      </c>
      <c r="C19" s="92" t="s">
        <v>48</v>
      </c>
      <c r="D19" s="92" t="s">
        <v>75</v>
      </c>
      <c r="E19" s="262" t="s">
        <v>344</v>
      </c>
      <c r="F19" s="162" t="s">
        <v>103</v>
      </c>
      <c r="G19" s="162">
        <f t="shared" si="0"/>
        <v>15</v>
      </c>
      <c r="H19" s="162" t="s">
        <v>104</v>
      </c>
      <c r="I19" s="162">
        <f t="shared" si="1"/>
        <v>15</v>
      </c>
      <c r="J19" s="162" t="s">
        <v>105</v>
      </c>
      <c r="K19" s="162">
        <f t="shared" si="2"/>
        <v>15</v>
      </c>
      <c r="L19" s="162" t="s">
        <v>106</v>
      </c>
      <c r="M19" s="162">
        <f t="shared" si="3"/>
        <v>15</v>
      </c>
      <c r="N19" s="162" t="s">
        <v>109</v>
      </c>
      <c r="O19" s="162">
        <f t="shared" si="4"/>
        <v>15</v>
      </c>
      <c r="P19" s="93" t="s">
        <v>107</v>
      </c>
      <c r="Q19" s="162">
        <f t="shared" si="5"/>
        <v>15</v>
      </c>
      <c r="R19" s="93" t="s">
        <v>108</v>
      </c>
      <c r="S19" s="162">
        <f t="shared" si="7"/>
        <v>10</v>
      </c>
      <c r="T19" s="162">
        <f t="shared" si="6"/>
        <v>100</v>
      </c>
      <c r="U19" s="162" t="s">
        <v>121</v>
      </c>
      <c r="V19" s="162">
        <v>100</v>
      </c>
      <c r="W19" s="256" t="s">
        <v>430</v>
      </c>
    </row>
    <row r="20" spans="1:24" s="88" customFormat="1" ht="324" x14ac:dyDescent="0.25">
      <c r="A20" s="96">
        <v>2</v>
      </c>
      <c r="B20" s="91" t="s">
        <v>351</v>
      </c>
      <c r="C20" s="92" t="s">
        <v>48</v>
      </c>
      <c r="D20" s="92" t="s">
        <v>353</v>
      </c>
      <c r="E20" s="262" t="s">
        <v>345</v>
      </c>
      <c r="F20" s="162" t="s">
        <v>103</v>
      </c>
      <c r="G20" s="162">
        <f t="shared" si="0"/>
        <v>15</v>
      </c>
      <c r="H20" s="162" t="s">
        <v>104</v>
      </c>
      <c r="I20" s="162">
        <f t="shared" si="1"/>
        <v>15</v>
      </c>
      <c r="J20" s="162" t="s">
        <v>105</v>
      </c>
      <c r="K20" s="162">
        <f t="shared" si="2"/>
        <v>15</v>
      </c>
      <c r="L20" s="162" t="s">
        <v>106</v>
      </c>
      <c r="M20" s="162">
        <f t="shared" si="3"/>
        <v>15</v>
      </c>
      <c r="N20" s="162" t="s">
        <v>109</v>
      </c>
      <c r="O20" s="162">
        <f t="shared" si="4"/>
        <v>15</v>
      </c>
      <c r="P20" s="93" t="s">
        <v>107</v>
      </c>
      <c r="Q20" s="162">
        <f t="shared" si="5"/>
        <v>15</v>
      </c>
      <c r="R20" s="93" t="s">
        <v>108</v>
      </c>
      <c r="S20" s="162">
        <f t="shared" si="7"/>
        <v>10</v>
      </c>
      <c r="T20" s="162">
        <f t="shared" si="6"/>
        <v>100</v>
      </c>
      <c r="U20" s="162" t="s">
        <v>121</v>
      </c>
      <c r="V20" s="162">
        <v>100</v>
      </c>
      <c r="W20" s="256" t="s">
        <v>430</v>
      </c>
    </row>
    <row r="21" spans="1:24" s="88" customFormat="1" ht="254.25" customHeight="1" x14ac:dyDescent="0.25">
      <c r="A21" s="96">
        <v>2</v>
      </c>
      <c r="B21" s="91" t="s">
        <v>351</v>
      </c>
      <c r="C21" s="92" t="s">
        <v>48</v>
      </c>
      <c r="D21" s="92" t="s">
        <v>354</v>
      </c>
      <c r="E21" s="262" t="s">
        <v>357</v>
      </c>
      <c r="F21" s="162" t="s">
        <v>103</v>
      </c>
      <c r="G21" s="162">
        <f t="shared" si="0"/>
        <v>15</v>
      </c>
      <c r="H21" s="162" t="s">
        <v>104</v>
      </c>
      <c r="I21" s="162">
        <f t="shared" si="1"/>
        <v>15</v>
      </c>
      <c r="J21" s="162" t="s">
        <v>105</v>
      </c>
      <c r="K21" s="162">
        <f t="shared" si="2"/>
        <v>15</v>
      </c>
      <c r="L21" s="162" t="s">
        <v>106</v>
      </c>
      <c r="M21" s="162">
        <f t="shared" si="3"/>
        <v>15</v>
      </c>
      <c r="N21" s="162" t="s">
        <v>109</v>
      </c>
      <c r="O21" s="162">
        <f t="shared" si="4"/>
        <v>15</v>
      </c>
      <c r="P21" s="93" t="s">
        <v>107</v>
      </c>
      <c r="Q21" s="162">
        <f t="shared" si="5"/>
        <v>15</v>
      </c>
      <c r="R21" s="93" t="s">
        <v>108</v>
      </c>
      <c r="S21" s="162">
        <f t="shared" si="7"/>
        <v>10</v>
      </c>
      <c r="T21" s="162">
        <f t="shared" si="6"/>
        <v>100</v>
      </c>
      <c r="U21" s="162" t="s">
        <v>121</v>
      </c>
      <c r="V21" s="162">
        <v>100</v>
      </c>
      <c r="W21" s="256" t="s">
        <v>430</v>
      </c>
    </row>
    <row r="22" spans="1:24" s="88" customFormat="1" ht="254.25" customHeight="1" x14ac:dyDescent="0.25">
      <c r="A22" s="96">
        <v>3</v>
      </c>
      <c r="B22" s="91" t="s">
        <v>358</v>
      </c>
      <c r="C22" s="92" t="s">
        <v>48</v>
      </c>
      <c r="D22" s="92" t="s">
        <v>360</v>
      </c>
      <c r="E22" s="262" t="s">
        <v>390</v>
      </c>
      <c r="F22" s="162" t="s">
        <v>103</v>
      </c>
      <c r="G22" s="162">
        <f t="shared" si="0"/>
        <v>15</v>
      </c>
      <c r="H22" s="162" t="s">
        <v>104</v>
      </c>
      <c r="I22" s="162">
        <f t="shared" si="1"/>
        <v>15</v>
      </c>
      <c r="J22" s="162" t="s">
        <v>105</v>
      </c>
      <c r="K22" s="162">
        <f t="shared" si="2"/>
        <v>15</v>
      </c>
      <c r="L22" s="162" t="s">
        <v>106</v>
      </c>
      <c r="M22" s="162">
        <f t="shared" si="3"/>
        <v>15</v>
      </c>
      <c r="N22" s="162" t="s">
        <v>109</v>
      </c>
      <c r="O22" s="162">
        <f t="shared" si="4"/>
        <v>15</v>
      </c>
      <c r="P22" s="93" t="s">
        <v>107</v>
      </c>
      <c r="Q22" s="162">
        <f t="shared" si="5"/>
        <v>15</v>
      </c>
      <c r="R22" s="93" t="s">
        <v>108</v>
      </c>
      <c r="S22" s="162">
        <f t="shared" si="7"/>
        <v>10</v>
      </c>
      <c r="T22" s="162">
        <f t="shared" si="6"/>
        <v>100</v>
      </c>
      <c r="U22" s="162" t="s">
        <v>121</v>
      </c>
      <c r="V22" s="162">
        <v>100</v>
      </c>
      <c r="W22" s="256" t="s">
        <v>441</v>
      </c>
    </row>
    <row r="23" spans="1:24" s="88" customFormat="1" ht="254.25" customHeight="1" x14ac:dyDescent="0.25">
      <c r="A23" s="96">
        <v>3</v>
      </c>
      <c r="B23" s="91" t="s">
        <v>358</v>
      </c>
      <c r="C23" s="92" t="s">
        <v>48</v>
      </c>
      <c r="D23" s="92" t="s">
        <v>361</v>
      </c>
      <c r="E23" s="262" t="s">
        <v>391</v>
      </c>
      <c r="F23" s="162" t="s">
        <v>103</v>
      </c>
      <c r="G23" s="162">
        <f t="shared" si="0"/>
        <v>15</v>
      </c>
      <c r="H23" s="162" t="s">
        <v>104</v>
      </c>
      <c r="I23" s="162">
        <f t="shared" si="1"/>
        <v>15</v>
      </c>
      <c r="J23" s="162" t="s">
        <v>105</v>
      </c>
      <c r="K23" s="162">
        <f t="shared" si="2"/>
        <v>15</v>
      </c>
      <c r="L23" s="162" t="s">
        <v>106</v>
      </c>
      <c r="M23" s="162">
        <f t="shared" si="3"/>
        <v>15</v>
      </c>
      <c r="N23" s="162" t="s">
        <v>109</v>
      </c>
      <c r="O23" s="162">
        <f t="shared" si="4"/>
        <v>15</v>
      </c>
      <c r="P23" s="93" t="s">
        <v>107</v>
      </c>
      <c r="Q23" s="162">
        <f t="shared" si="5"/>
        <v>15</v>
      </c>
      <c r="R23" s="93" t="s">
        <v>108</v>
      </c>
      <c r="S23" s="162">
        <f t="shared" si="7"/>
        <v>10</v>
      </c>
      <c r="T23" s="162">
        <f t="shared" si="6"/>
        <v>100</v>
      </c>
      <c r="U23" s="162" t="s">
        <v>121</v>
      </c>
      <c r="V23" s="162">
        <v>100</v>
      </c>
      <c r="W23" s="256" t="s">
        <v>430</v>
      </c>
    </row>
    <row r="24" spans="1:24" s="88" customFormat="1" ht="234.75" customHeight="1" x14ac:dyDescent="0.25">
      <c r="A24" s="96">
        <v>4</v>
      </c>
      <c r="B24" s="91" t="s">
        <v>365</v>
      </c>
      <c r="C24" s="92" t="s">
        <v>48</v>
      </c>
      <c r="D24" s="92" t="s">
        <v>362</v>
      </c>
      <c r="E24" s="262" t="s">
        <v>392</v>
      </c>
      <c r="F24" s="162" t="s">
        <v>103</v>
      </c>
      <c r="G24" s="162">
        <f t="shared" si="0"/>
        <v>15</v>
      </c>
      <c r="H24" s="162" t="s">
        <v>104</v>
      </c>
      <c r="I24" s="162">
        <f t="shared" si="1"/>
        <v>15</v>
      </c>
      <c r="J24" s="162" t="s">
        <v>105</v>
      </c>
      <c r="K24" s="162">
        <f t="shared" si="2"/>
        <v>15</v>
      </c>
      <c r="L24" s="162" t="s">
        <v>106</v>
      </c>
      <c r="M24" s="162">
        <f t="shared" si="3"/>
        <v>15</v>
      </c>
      <c r="N24" s="162" t="s">
        <v>109</v>
      </c>
      <c r="O24" s="162">
        <f t="shared" si="4"/>
        <v>15</v>
      </c>
      <c r="P24" s="93" t="s">
        <v>107</v>
      </c>
      <c r="Q24" s="162">
        <f t="shared" si="5"/>
        <v>15</v>
      </c>
      <c r="R24" s="93" t="s">
        <v>108</v>
      </c>
      <c r="S24" s="162">
        <f t="shared" si="7"/>
        <v>10</v>
      </c>
      <c r="T24" s="162">
        <f t="shared" si="6"/>
        <v>100</v>
      </c>
      <c r="U24" s="162" t="s">
        <v>121</v>
      </c>
      <c r="V24" s="162">
        <v>100</v>
      </c>
      <c r="W24" s="256" t="s">
        <v>430</v>
      </c>
    </row>
    <row r="25" spans="1:24" s="88" customFormat="1" ht="162" x14ac:dyDescent="0.25">
      <c r="A25" s="96">
        <v>4</v>
      </c>
      <c r="B25" s="91" t="s">
        <v>365</v>
      </c>
      <c r="C25" s="92" t="s">
        <v>48</v>
      </c>
      <c r="D25" s="92" t="s">
        <v>363</v>
      </c>
      <c r="E25" s="262" t="s">
        <v>393</v>
      </c>
      <c r="F25" s="162" t="s">
        <v>103</v>
      </c>
      <c r="G25" s="162">
        <f t="shared" si="0"/>
        <v>15</v>
      </c>
      <c r="H25" s="162" t="s">
        <v>104</v>
      </c>
      <c r="I25" s="162">
        <f t="shared" si="1"/>
        <v>15</v>
      </c>
      <c r="J25" s="162" t="s">
        <v>105</v>
      </c>
      <c r="K25" s="162">
        <f t="shared" si="2"/>
        <v>15</v>
      </c>
      <c r="L25" s="162" t="s">
        <v>106</v>
      </c>
      <c r="M25" s="162">
        <f t="shared" si="3"/>
        <v>15</v>
      </c>
      <c r="N25" s="162" t="s">
        <v>109</v>
      </c>
      <c r="O25" s="162">
        <f t="shared" si="4"/>
        <v>15</v>
      </c>
      <c r="P25" s="93" t="s">
        <v>107</v>
      </c>
      <c r="Q25" s="162">
        <f t="shared" si="5"/>
        <v>15</v>
      </c>
      <c r="R25" s="93" t="s">
        <v>108</v>
      </c>
      <c r="S25" s="162">
        <f t="shared" si="7"/>
        <v>10</v>
      </c>
      <c r="T25" s="162">
        <f t="shared" si="6"/>
        <v>100</v>
      </c>
      <c r="U25" s="162" t="s">
        <v>121</v>
      </c>
      <c r="V25" s="162">
        <v>100</v>
      </c>
      <c r="W25" s="256" t="s">
        <v>430</v>
      </c>
    </row>
    <row r="26" spans="1:24" s="88" customFormat="1" ht="213.75" x14ac:dyDescent="0.25">
      <c r="A26" s="96">
        <v>4</v>
      </c>
      <c r="B26" s="91" t="s">
        <v>365</v>
      </c>
      <c r="C26" s="92" t="s">
        <v>48</v>
      </c>
      <c r="D26" s="92" t="s">
        <v>364</v>
      </c>
      <c r="E26" s="262" t="s">
        <v>394</v>
      </c>
      <c r="F26" s="162" t="s">
        <v>103</v>
      </c>
      <c r="G26" s="162">
        <f t="shared" si="0"/>
        <v>15</v>
      </c>
      <c r="H26" s="162" t="s">
        <v>104</v>
      </c>
      <c r="I26" s="162">
        <f t="shared" si="1"/>
        <v>15</v>
      </c>
      <c r="J26" s="162" t="s">
        <v>105</v>
      </c>
      <c r="K26" s="162">
        <f t="shared" si="2"/>
        <v>15</v>
      </c>
      <c r="L26" s="162" t="s">
        <v>106</v>
      </c>
      <c r="M26" s="162">
        <f t="shared" si="3"/>
        <v>15</v>
      </c>
      <c r="N26" s="162" t="s">
        <v>109</v>
      </c>
      <c r="O26" s="162">
        <f t="shared" si="4"/>
        <v>15</v>
      </c>
      <c r="P26" s="93" t="s">
        <v>107</v>
      </c>
      <c r="Q26" s="162">
        <f t="shared" si="5"/>
        <v>15</v>
      </c>
      <c r="R26" s="93" t="s">
        <v>108</v>
      </c>
      <c r="S26" s="162">
        <f t="shared" si="7"/>
        <v>10</v>
      </c>
      <c r="T26" s="162">
        <f t="shared" si="6"/>
        <v>100</v>
      </c>
      <c r="U26" s="162" t="s">
        <v>121</v>
      </c>
      <c r="V26" s="162">
        <v>100</v>
      </c>
      <c r="W26" s="256" t="s">
        <v>430</v>
      </c>
      <c r="X26" s="256" t="s">
        <v>432</v>
      </c>
    </row>
    <row r="27" spans="1:24" s="88" customFormat="1" ht="159" x14ac:dyDescent="0.25">
      <c r="A27" s="96">
        <v>5</v>
      </c>
      <c r="B27" s="91" t="s">
        <v>368</v>
      </c>
      <c r="C27" s="92" t="s">
        <v>48</v>
      </c>
      <c r="D27" s="92" t="s">
        <v>369</v>
      </c>
      <c r="E27" s="262" t="s">
        <v>395</v>
      </c>
      <c r="F27" s="162" t="s">
        <v>103</v>
      </c>
      <c r="G27" s="162">
        <f t="shared" si="0"/>
        <v>15</v>
      </c>
      <c r="H27" s="162" t="s">
        <v>104</v>
      </c>
      <c r="I27" s="162">
        <f t="shared" si="1"/>
        <v>15</v>
      </c>
      <c r="J27" s="162" t="s">
        <v>105</v>
      </c>
      <c r="K27" s="162">
        <f t="shared" si="2"/>
        <v>15</v>
      </c>
      <c r="L27" s="162" t="s">
        <v>106</v>
      </c>
      <c r="M27" s="162">
        <f t="shared" si="3"/>
        <v>15</v>
      </c>
      <c r="N27" s="162" t="s">
        <v>109</v>
      </c>
      <c r="O27" s="162">
        <f t="shared" si="4"/>
        <v>15</v>
      </c>
      <c r="P27" s="93" t="s">
        <v>107</v>
      </c>
      <c r="Q27" s="162">
        <f t="shared" si="5"/>
        <v>15</v>
      </c>
      <c r="R27" s="93" t="s">
        <v>108</v>
      </c>
      <c r="S27" s="162">
        <f t="shared" si="7"/>
        <v>10</v>
      </c>
      <c r="T27" s="162">
        <f t="shared" si="6"/>
        <v>100</v>
      </c>
      <c r="U27" s="162" t="s">
        <v>121</v>
      </c>
      <c r="V27" s="162">
        <v>100</v>
      </c>
      <c r="W27" s="256" t="s">
        <v>430</v>
      </c>
    </row>
    <row r="28" spans="1:24" s="88" customFormat="1" ht="159" x14ac:dyDescent="0.25">
      <c r="A28" s="96">
        <v>5</v>
      </c>
      <c r="B28" s="91" t="s">
        <v>368</v>
      </c>
      <c r="C28" s="92" t="s">
        <v>48</v>
      </c>
      <c r="D28" s="92" t="s">
        <v>370</v>
      </c>
      <c r="E28" s="262" t="s">
        <v>396</v>
      </c>
      <c r="F28" s="162" t="s">
        <v>103</v>
      </c>
      <c r="G28" s="162">
        <f t="shared" si="0"/>
        <v>15</v>
      </c>
      <c r="H28" s="162" t="s">
        <v>104</v>
      </c>
      <c r="I28" s="162">
        <f t="shared" si="1"/>
        <v>15</v>
      </c>
      <c r="J28" s="162" t="s">
        <v>105</v>
      </c>
      <c r="K28" s="162">
        <f t="shared" si="2"/>
        <v>15</v>
      </c>
      <c r="L28" s="162" t="s">
        <v>106</v>
      </c>
      <c r="M28" s="162">
        <f t="shared" si="3"/>
        <v>15</v>
      </c>
      <c r="N28" s="162" t="s">
        <v>109</v>
      </c>
      <c r="O28" s="162">
        <f t="shared" si="4"/>
        <v>15</v>
      </c>
      <c r="P28" s="93" t="s">
        <v>107</v>
      </c>
      <c r="Q28" s="162">
        <f t="shared" si="5"/>
        <v>15</v>
      </c>
      <c r="R28" s="93" t="s">
        <v>108</v>
      </c>
      <c r="S28" s="162">
        <f t="shared" si="7"/>
        <v>10</v>
      </c>
      <c r="T28" s="162">
        <f t="shared" si="6"/>
        <v>100</v>
      </c>
      <c r="U28" s="162" t="s">
        <v>121</v>
      </c>
      <c r="V28" s="162">
        <v>100</v>
      </c>
      <c r="W28" s="256" t="s">
        <v>430</v>
      </c>
    </row>
    <row r="29" spans="1:24" s="88" customFormat="1" ht="159" x14ac:dyDescent="0.25">
      <c r="A29" s="96">
        <v>6</v>
      </c>
      <c r="B29" s="91" t="s">
        <v>371</v>
      </c>
      <c r="C29" s="92" t="s">
        <v>48</v>
      </c>
      <c r="D29" s="92" t="s">
        <v>373</v>
      </c>
      <c r="E29" s="262" t="s">
        <v>397</v>
      </c>
      <c r="F29" s="162" t="s">
        <v>103</v>
      </c>
      <c r="G29" s="162">
        <f t="shared" si="0"/>
        <v>15</v>
      </c>
      <c r="H29" s="162" t="s">
        <v>104</v>
      </c>
      <c r="I29" s="162">
        <f t="shared" si="1"/>
        <v>15</v>
      </c>
      <c r="J29" s="162" t="s">
        <v>105</v>
      </c>
      <c r="K29" s="162">
        <f t="shared" si="2"/>
        <v>15</v>
      </c>
      <c r="L29" s="162" t="s">
        <v>106</v>
      </c>
      <c r="M29" s="162">
        <f t="shared" si="3"/>
        <v>15</v>
      </c>
      <c r="N29" s="162" t="s">
        <v>109</v>
      </c>
      <c r="O29" s="162">
        <f t="shared" si="4"/>
        <v>15</v>
      </c>
      <c r="P29" s="93" t="s">
        <v>107</v>
      </c>
      <c r="Q29" s="162">
        <f t="shared" si="5"/>
        <v>15</v>
      </c>
      <c r="R29" s="93" t="s">
        <v>108</v>
      </c>
      <c r="S29" s="162">
        <f t="shared" si="7"/>
        <v>10</v>
      </c>
      <c r="T29" s="162">
        <f t="shared" si="6"/>
        <v>100</v>
      </c>
      <c r="U29" s="162" t="s">
        <v>121</v>
      </c>
      <c r="V29" s="162">
        <v>100</v>
      </c>
      <c r="W29" s="256" t="s">
        <v>430</v>
      </c>
    </row>
    <row r="30" spans="1:24" s="88" customFormat="1" ht="159" x14ac:dyDescent="0.25">
      <c r="A30" s="96">
        <v>6</v>
      </c>
      <c r="B30" s="91" t="s">
        <v>371</v>
      </c>
      <c r="C30" s="92" t="s">
        <v>48</v>
      </c>
      <c r="D30" s="92" t="s">
        <v>374</v>
      </c>
      <c r="E30" s="262" t="s">
        <v>398</v>
      </c>
      <c r="F30" s="162" t="s">
        <v>103</v>
      </c>
      <c r="G30" s="162">
        <f t="shared" si="0"/>
        <v>15</v>
      </c>
      <c r="H30" s="162" t="s">
        <v>104</v>
      </c>
      <c r="I30" s="162">
        <f t="shared" si="1"/>
        <v>15</v>
      </c>
      <c r="J30" s="162" t="s">
        <v>105</v>
      </c>
      <c r="K30" s="162">
        <f t="shared" si="2"/>
        <v>15</v>
      </c>
      <c r="L30" s="162" t="s">
        <v>106</v>
      </c>
      <c r="M30" s="162">
        <f t="shared" si="3"/>
        <v>15</v>
      </c>
      <c r="N30" s="162" t="s">
        <v>109</v>
      </c>
      <c r="O30" s="162">
        <f t="shared" si="4"/>
        <v>15</v>
      </c>
      <c r="P30" s="93" t="s">
        <v>107</v>
      </c>
      <c r="Q30" s="162">
        <f t="shared" si="5"/>
        <v>15</v>
      </c>
      <c r="R30" s="93" t="s">
        <v>108</v>
      </c>
      <c r="S30" s="162">
        <f t="shared" si="7"/>
        <v>10</v>
      </c>
      <c r="T30" s="162">
        <f t="shared" si="6"/>
        <v>100</v>
      </c>
      <c r="U30" s="162" t="s">
        <v>121</v>
      </c>
      <c r="V30" s="162">
        <v>100</v>
      </c>
      <c r="W30" s="256" t="s">
        <v>430</v>
      </c>
    </row>
    <row r="31" spans="1:24" s="88" customFormat="1" ht="159" x14ac:dyDescent="0.25">
      <c r="A31" s="96">
        <v>7</v>
      </c>
      <c r="B31" s="91" t="s">
        <v>375</v>
      </c>
      <c r="C31" s="92" t="s">
        <v>48</v>
      </c>
      <c r="D31" s="92" t="s">
        <v>377</v>
      </c>
      <c r="E31" s="262" t="s">
        <v>399</v>
      </c>
      <c r="F31" s="162" t="s">
        <v>103</v>
      </c>
      <c r="G31" s="162">
        <f t="shared" si="0"/>
        <v>15</v>
      </c>
      <c r="H31" s="162" t="s">
        <v>104</v>
      </c>
      <c r="I31" s="162">
        <f t="shared" si="1"/>
        <v>15</v>
      </c>
      <c r="J31" s="162" t="s">
        <v>105</v>
      </c>
      <c r="K31" s="162">
        <f t="shared" si="2"/>
        <v>15</v>
      </c>
      <c r="L31" s="162" t="s">
        <v>106</v>
      </c>
      <c r="M31" s="162">
        <f t="shared" si="3"/>
        <v>15</v>
      </c>
      <c r="N31" s="162" t="s">
        <v>109</v>
      </c>
      <c r="O31" s="162">
        <f t="shared" si="4"/>
        <v>15</v>
      </c>
      <c r="P31" s="93" t="s">
        <v>107</v>
      </c>
      <c r="Q31" s="162">
        <f t="shared" si="5"/>
        <v>15</v>
      </c>
      <c r="R31" s="93" t="s">
        <v>108</v>
      </c>
      <c r="S31" s="162">
        <f t="shared" si="7"/>
        <v>10</v>
      </c>
      <c r="T31" s="162">
        <f t="shared" si="6"/>
        <v>100</v>
      </c>
      <c r="U31" s="162" t="s">
        <v>121</v>
      </c>
      <c r="V31" s="162">
        <v>100</v>
      </c>
      <c r="W31" s="256" t="s">
        <v>430</v>
      </c>
    </row>
    <row r="32" spans="1:24" s="88" customFormat="1" ht="143.25" x14ac:dyDescent="0.25">
      <c r="A32" s="96">
        <v>7</v>
      </c>
      <c r="B32" s="91" t="s">
        <v>375</v>
      </c>
      <c r="C32" s="92" t="s">
        <v>48</v>
      </c>
      <c r="D32" s="92" t="s">
        <v>378</v>
      </c>
      <c r="E32" s="262" t="s">
        <v>400</v>
      </c>
      <c r="F32" s="162" t="s">
        <v>103</v>
      </c>
      <c r="G32" s="162">
        <f t="shared" si="0"/>
        <v>15</v>
      </c>
      <c r="H32" s="162" t="s">
        <v>104</v>
      </c>
      <c r="I32" s="162">
        <f t="shared" si="1"/>
        <v>15</v>
      </c>
      <c r="J32" s="162" t="s">
        <v>105</v>
      </c>
      <c r="K32" s="162">
        <f t="shared" si="2"/>
        <v>15</v>
      </c>
      <c r="L32" s="162" t="s">
        <v>106</v>
      </c>
      <c r="M32" s="162">
        <f t="shared" si="3"/>
        <v>15</v>
      </c>
      <c r="N32" s="162" t="s">
        <v>109</v>
      </c>
      <c r="O32" s="162">
        <f t="shared" si="4"/>
        <v>15</v>
      </c>
      <c r="P32" s="93" t="s">
        <v>107</v>
      </c>
      <c r="Q32" s="162">
        <f t="shared" si="5"/>
        <v>15</v>
      </c>
      <c r="R32" s="93" t="s">
        <v>108</v>
      </c>
      <c r="S32" s="162">
        <f t="shared" si="7"/>
        <v>10</v>
      </c>
      <c r="T32" s="162">
        <f t="shared" si="6"/>
        <v>100</v>
      </c>
      <c r="U32" s="162" t="s">
        <v>121</v>
      </c>
      <c r="V32" s="162">
        <v>100</v>
      </c>
      <c r="W32" s="256" t="s">
        <v>442</v>
      </c>
    </row>
    <row r="33" spans="1:24" s="88" customFormat="1" ht="143.25" x14ac:dyDescent="0.25">
      <c r="A33" s="96">
        <v>8</v>
      </c>
      <c r="B33" s="91" t="s">
        <v>380</v>
      </c>
      <c r="C33" s="92" t="s">
        <v>48</v>
      </c>
      <c r="D33" s="92" t="s">
        <v>381</v>
      </c>
      <c r="E33" s="262" t="s">
        <v>401</v>
      </c>
      <c r="F33" s="162" t="s">
        <v>103</v>
      </c>
      <c r="G33" s="162">
        <f t="shared" si="0"/>
        <v>15</v>
      </c>
      <c r="H33" s="162" t="s">
        <v>104</v>
      </c>
      <c r="I33" s="162">
        <f t="shared" si="1"/>
        <v>15</v>
      </c>
      <c r="J33" s="162" t="s">
        <v>105</v>
      </c>
      <c r="K33" s="162">
        <f t="shared" si="2"/>
        <v>15</v>
      </c>
      <c r="L33" s="162" t="s">
        <v>106</v>
      </c>
      <c r="M33" s="162">
        <f t="shared" si="3"/>
        <v>15</v>
      </c>
      <c r="N33" s="162" t="s">
        <v>109</v>
      </c>
      <c r="O33" s="162">
        <f t="shared" si="4"/>
        <v>15</v>
      </c>
      <c r="P33" s="93" t="s">
        <v>107</v>
      </c>
      <c r="Q33" s="162">
        <f t="shared" si="5"/>
        <v>15</v>
      </c>
      <c r="R33" s="93" t="s">
        <v>108</v>
      </c>
      <c r="S33" s="162">
        <f t="shared" si="7"/>
        <v>10</v>
      </c>
      <c r="T33" s="162">
        <f t="shared" si="6"/>
        <v>100</v>
      </c>
      <c r="U33" s="162" t="s">
        <v>121</v>
      </c>
      <c r="V33" s="162">
        <v>100</v>
      </c>
      <c r="W33" s="256" t="s">
        <v>442</v>
      </c>
    </row>
    <row r="34" spans="1:24" s="88" customFormat="1" ht="186" x14ac:dyDescent="0.25">
      <c r="A34" s="96">
        <v>8</v>
      </c>
      <c r="B34" s="91" t="s">
        <v>380</v>
      </c>
      <c r="C34" s="92" t="s">
        <v>48</v>
      </c>
      <c r="D34" s="92" t="s">
        <v>377</v>
      </c>
      <c r="E34" s="262" t="s">
        <v>402</v>
      </c>
      <c r="F34" s="162" t="s">
        <v>103</v>
      </c>
      <c r="G34" s="162">
        <f t="shared" si="0"/>
        <v>15</v>
      </c>
      <c r="H34" s="162" t="s">
        <v>104</v>
      </c>
      <c r="I34" s="162">
        <f t="shared" si="1"/>
        <v>15</v>
      </c>
      <c r="J34" s="162" t="s">
        <v>105</v>
      </c>
      <c r="K34" s="162">
        <f t="shared" si="2"/>
        <v>15</v>
      </c>
      <c r="L34" s="162" t="s">
        <v>106</v>
      </c>
      <c r="M34" s="162">
        <f t="shared" si="3"/>
        <v>15</v>
      </c>
      <c r="N34" s="162" t="s">
        <v>109</v>
      </c>
      <c r="O34" s="162">
        <f t="shared" si="4"/>
        <v>15</v>
      </c>
      <c r="P34" s="93" t="s">
        <v>107</v>
      </c>
      <c r="Q34" s="162">
        <f t="shared" si="5"/>
        <v>15</v>
      </c>
      <c r="R34" s="93" t="s">
        <v>108</v>
      </c>
      <c r="S34" s="162">
        <f t="shared" si="7"/>
        <v>10</v>
      </c>
      <c r="T34" s="162">
        <f t="shared" si="6"/>
        <v>100</v>
      </c>
      <c r="U34" s="162" t="s">
        <v>121</v>
      </c>
      <c r="V34" s="162">
        <v>100</v>
      </c>
      <c r="W34" s="256" t="s">
        <v>438</v>
      </c>
    </row>
    <row r="35" spans="1:24" s="88" customFormat="1" ht="213.75" x14ac:dyDescent="0.25">
      <c r="A35" s="96">
        <v>10</v>
      </c>
      <c r="B35" s="91" t="s">
        <v>382</v>
      </c>
      <c r="C35" s="92" t="s">
        <v>48</v>
      </c>
      <c r="D35" s="92" t="s">
        <v>384</v>
      </c>
      <c r="E35" s="262" t="s">
        <v>403</v>
      </c>
      <c r="F35" s="162" t="s">
        <v>103</v>
      </c>
      <c r="G35" s="162">
        <f t="shared" si="0"/>
        <v>15</v>
      </c>
      <c r="H35" s="162" t="s">
        <v>104</v>
      </c>
      <c r="I35" s="162">
        <f t="shared" si="1"/>
        <v>15</v>
      </c>
      <c r="J35" s="162" t="s">
        <v>105</v>
      </c>
      <c r="K35" s="162">
        <f t="shared" si="2"/>
        <v>15</v>
      </c>
      <c r="L35" s="162" t="s">
        <v>106</v>
      </c>
      <c r="M35" s="162">
        <f t="shared" si="3"/>
        <v>15</v>
      </c>
      <c r="N35" s="162" t="s">
        <v>109</v>
      </c>
      <c r="O35" s="162">
        <f t="shared" si="4"/>
        <v>15</v>
      </c>
      <c r="P35" s="93" t="s">
        <v>107</v>
      </c>
      <c r="Q35" s="162">
        <f t="shared" si="5"/>
        <v>15</v>
      </c>
      <c r="R35" s="93" t="s">
        <v>108</v>
      </c>
      <c r="S35" s="162">
        <f t="shared" si="7"/>
        <v>10</v>
      </c>
      <c r="T35" s="162">
        <f t="shared" si="6"/>
        <v>100</v>
      </c>
      <c r="U35" s="162" t="s">
        <v>121</v>
      </c>
      <c r="V35" s="162">
        <v>100</v>
      </c>
      <c r="W35" s="256" t="s">
        <v>433</v>
      </c>
      <c r="X35" s="256" t="s">
        <v>432</v>
      </c>
    </row>
    <row r="36" spans="1:24" s="88" customFormat="1" ht="157.5" x14ac:dyDescent="0.25">
      <c r="A36" s="96">
        <v>10</v>
      </c>
      <c r="B36" s="91" t="s">
        <v>382</v>
      </c>
      <c r="C36" s="92" t="s">
        <v>48</v>
      </c>
      <c r="D36" s="92" t="s">
        <v>385</v>
      </c>
      <c r="E36" s="262" t="s">
        <v>404</v>
      </c>
      <c r="F36" s="162" t="s">
        <v>103</v>
      </c>
      <c r="G36" s="162">
        <f t="shared" si="0"/>
        <v>15</v>
      </c>
      <c r="H36" s="162" t="s">
        <v>104</v>
      </c>
      <c r="I36" s="162">
        <f t="shared" si="1"/>
        <v>15</v>
      </c>
      <c r="J36" s="162" t="s">
        <v>105</v>
      </c>
      <c r="K36" s="162">
        <f t="shared" si="2"/>
        <v>15</v>
      </c>
      <c r="L36" s="162" t="s">
        <v>106</v>
      </c>
      <c r="M36" s="162">
        <f t="shared" si="3"/>
        <v>15</v>
      </c>
      <c r="N36" s="162" t="s">
        <v>109</v>
      </c>
      <c r="O36" s="162">
        <f t="shared" si="4"/>
        <v>15</v>
      </c>
      <c r="P36" s="93" t="s">
        <v>107</v>
      </c>
      <c r="Q36" s="162">
        <f t="shared" si="5"/>
        <v>15</v>
      </c>
      <c r="R36" s="93" t="s">
        <v>108</v>
      </c>
      <c r="S36" s="162">
        <f t="shared" si="7"/>
        <v>10</v>
      </c>
      <c r="T36" s="162">
        <f t="shared" si="6"/>
        <v>100</v>
      </c>
      <c r="U36" s="162" t="s">
        <v>121</v>
      </c>
      <c r="V36" s="162">
        <v>100</v>
      </c>
      <c r="W36" s="256" t="s">
        <v>435</v>
      </c>
    </row>
    <row r="37" spans="1:24" s="88" customFormat="1" ht="128.25" x14ac:dyDescent="0.25">
      <c r="A37" s="96">
        <v>10</v>
      </c>
      <c r="B37" s="91" t="s">
        <v>382</v>
      </c>
      <c r="C37" s="92" t="s">
        <v>48</v>
      </c>
      <c r="D37" s="92" t="s">
        <v>369</v>
      </c>
      <c r="E37" s="262" t="s">
        <v>405</v>
      </c>
      <c r="F37" s="162" t="s">
        <v>103</v>
      </c>
      <c r="G37" s="162">
        <f t="shared" si="0"/>
        <v>15</v>
      </c>
      <c r="H37" s="162" t="s">
        <v>104</v>
      </c>
      <c r="I37" s="162">
        <f t="shared" si="1"/>
        <v>15</v>
      </c>
      <c r="J37" s="162" t="s">
        <v>105</v>
      </c>
      <c r="K37" s="162">
        <f t="shared" si="2"/>
        <v>15</v>
      </c>
      <c r="L37" s="162" t="s">
        <v>106</v>
      </c>
      <c r="M37" s="162">
        <f t="shared" si="3"/>
        <v>15</v>
      </c>
      <c r="N37" s="162" t="s">
        <v>109</v>
      </c>
      <c r="O37" s="162">
        <f t="shared" si="4"/>
        <v>15</v>
      </c>
      <c r="P37" s="93" t="s">
        <v>107</v>
      </c>
      <c r="Q37" s="162">
        <f t="shared" si="5"/>
        <v>15</v>
      </c>
      <c r="R37" s="93" t="s">
        <v>108</v>
      </c>
      <c r="S37" s="162">
        <f t="shared" si="7"/>
        <v>10</v>
      </c>
      <c r="T37" s="162">
        <f t="shared" si="6"/>
        <v>100</v>
      </c>
      <c r="U37" s="162" t="s">
        <v>121</v>
      </c>
      <c r="V37" s="162">
        <v>100</v>
      </c>
      <c r="W37" s="256" t="s">
        <v>434</v>
      </c>
    </row>
    <row r="38" spans="1:24" s="88" customFormat="1" ht="159" x14ac:dyDescent="0.25">
      <c r="A38" s="96">
        <v>11</v>
      </c>
      <c r="B38" s="91" t="s">
        <v>386</v>
      </c>
      <c r="C38" s="92" t="s">
        <v>48</v>
      </c>
      <c r="D38" s="92" t="s">
        <v>388</v>
      </c>
      <c r="E38" s="262" t="s">
        <v>406</v>
      </c>
      <c r="F38" s="162" t="s">
        <v>103</v>
      </c>
      <c r="G38" s="162">
        <f t="shared" si="0"/>
        <v>15</v>
      </c>
      <c r="H38" s="162" t="s">
        <v>104</v>
      </c>
      <c r="I38" s="162">
        <f t="shared" si="1"/>
        <v>15</v>
      </c>
      <c r="J38" s="162" t="s">
        <v>105</v>
      </c>
      <c r="K38" s="162">
        <f t="shared" si="2"/>
        <v>15</v>
      </c>
      <c r="L38" s="162" t="s">
        <v>106</v>
      </c>
      <c r="M38" s="162">
        <f t="shared" si="3"/>
        <v>15</v>
      </c>
      <c r="N38" s="162" t="s">
        <v>109</v>
      </c>
      <c r="O38" s="162">
        <f t="shared" si="4"/>
        <v>15</v>
      </c>
      <c r="P38" s="93" t="s">
        <v>107</v>
      </c>
      <c r="Q38" s="162">
        <f t="shared" si="5"/>
        <v>15</v>
      </c>
      <c r="R38" s="93" t="s">
        <v>108</v>
      </c>
      <c r="S38" s="162">
        <f t="shared" si="7"/>
        <v>10</v>
      </c>
      <c r="T38" s="162">
        <f t="shared" si="6"/>
        <v>100</v>
      </c>
      <c r="U38" s="162" t="s">
        <v>121</v>
      </c>
      <c r="V38" s="162">
        <v>100</v>
      </c>
      <c r="W38" s="256" t="s">
        <v>430</v>
      </c>
    </row>
    <row r="39" spans="1:24" s="88" customFormat="1" ht="177" customHeight="1" x14ac:dyDescent="0.25">
      <c r="A39" s="96">
        <v>11</v>
      </c>
      <c r="B39" s="236" t="s">
        <v>386</v>
      </c>
      <c r="C39" s="237" t="s">
        <v>48</v>
      </c>
      <c r="D39" s="237" t="s">
        <v>389</v>
      </c>
      <c r="E39" s="263" t="s">
        <v>406</v>
      </c>
      <c r="F39" s="162" t="s">
        <v>103</v>
      </c>
      <c r="G39" s="162">
        <f t="shared" si="0"/>
        <v>15</v>
      </c>
      <c r="H39" s="162" t="s">
        <v>104</v>
      </c>
      <c r="I39" s="162">
        <f t="shared" si="1"/>
        <v>15</v>
      </c>
      <c r="J39" s="162" t="s">
        <v>105</v>
      </c>
      <c r="K39" s="162">
        <f t="shared" si="2"/>
        <v>15</v>
      </c>
      <c r="L39" s="162" t="s">
        <v>106</v>
      </c>
      <c r="M39" s="162">
        <f t="shared" si="3"/>
        <v>15</v>
      </c>
      <c r="N39" s="162" t="s">
        <v>109</v>
      </c>
      <c r="O39" s="162">
        <f t="shared" si="4"/>
        <v>15</v>
      </c>
      <c r="P39" s="93" t="s">
        <v>107</v>
      </c>
      <c r="Q39" s="162">
        <f t="shared" si="5"/>
        <v>15</v>
      </c>
      <c r="R39" s="93" t="s">
        <v>108</v>
      </c>
      <c r="S39" s="162">
        <f t="shared" si="7"/>
        <v>10</v>
      </c>
      <c r="T39" s="162">
        <f t="shared" si="6"/>
        <v>100</v>
      </c>
      <c r="U39" s="162" t="s">
        <v>121</v>
      </c>
      <c r="V39" s="162">
        <v>100</v>
      </c>
      <c r="W39" s="256" t="s">
        <v>430</v>
      </c>
    </row>
    <row r="40" spans="1:24" s="88" customFormat="1" x14ac:dyDescent="0.25">
      <c r="A40" s="242" t="e">
        <f>+'1. RIESGOS SIGNIFICATIVOS'!#REF!</f>
        <v>#REF!</v>
      </c>
      <c r="B40" s="91" t="e">
        <f>+'1. RIESGOS SIGNIFICATIVOS'!#REF!</f>
        <v>#REF!</v>
      </c>
      <c r="C40" s="92" t="e">
        <f>+'1. RIESGOS SIGNIFICATIVOS'!#REF!</f>
        <v>#REF!</v>
      </c>
      <c r="D40" s="92" t="e">
        <f>+'1. RIESGOS SIGNIFICATIVOS'!#REF!</f>
        <v>#REF!</v>
      </c>
      <c r="E40" s="262" t="e">
        <f>+'1. RIESGOS SIGNIFICATIVOS'!#REF!</f>
        <v>#REF!</v>
      </c>
      <c r="F40" s="243"/>
      <c r="G40" s="243"/>
      <c r="H40" s="243"/>
      <c r="I40" s="243"/>
      <c r="J40" s="243"/>
      <c r="K40" s="243"/>
      <c r="L40" s="243"/>
      <c r="M40" s="243"/>
      <c r="N40" s="243"/>
      <c r="O40" s="243"/>
      <c r="P40" s="232"/>
      <c r="Q40" s="243"/>
      <c r="R40" s="232"/>
      <c r="S40" s="243"/>
      <c r="T40" s="243"/>
      <c r="U40" s="243"/>
      <c r="V40" s="243"/>
      <c r="W40" s="257"/>
    </row>
    <row r="41" spans="1:24" s="241" customFormat="1" x14ac:dyDescent="0.25">
      <c r="A41" s="238"/>
      <c r="B41" s="239"/>
      <c r="C41" s="240"/>
      <c r="D41" s="240"/>
      <c r="E41" s="264"/>
      <c r="F41" s="42"/>
      <c r="G41" s="42"/>
      <c r="H41" s="42"/>
      <c r="I41" s="42"/>
      <c r="J41" s="42"/>
      <c r="K41" s="42"/>
      <c r="L41" s="42"/>
      <c r="M41" s="42"/>
      <c r="N41" s="42"/>
      <c r="O41" s="42"/>
      <c r="P41" s="222"/>
      <c r="Q41" s="42"/>
      <c r="R41" s="222"/>
      <c r="S41" s="42"/>
      <c r="T41" s="42"/>
      <c r="U41" s="42"/>
      <c r="V41" s="42"/>
      <c r="W41" s="258"/>
    </row>
    <row r="42" spans="1:24" s="241" customFormat="1" x14ac:dyDescent="0.25">
      <c r="A42" s="238"/>
      <c r="B42" s="239"/>
      <c r="C42" s="240"/>
      <c r="D42" s="240"/>
      <c r="E42" s="264"/>
      <c r="F42" s="42"/>
      <c r="G42" s="42"/>
      <c r="H42" s="42"/>
      <c r="I42" s="42"/>
      <c r="J42" s="42"/>
      <c r="K42" s="42"/>
      <c r="L42" s="42"/>
      <c r="M42" s="42"/>
      <c r="N42" s="42"/>
      <c r="O42" s="42"/>
      <c r="P42" s="222"/>
      <c r="Q42" s="42"/>
      <c r="R42" s="222"/>
      <c r="S42" s="42"/>
      <c r="T42" s="42"/>
      <c r="U42" s="42"/>
      <c r="V42" s="42"/>
      <c r="W42" s="258"/>
    </row>
    <row r="43" spans="1:24" s="80" customFormat="1" ht="128.25" customHeight="1" x14ac:dyDescent="0.25">
      <c r="A43" s="94"/>
      <c r="B43" s="334" t="s">
        <v>97</v>
      </c>
      <c r="C43" s="352"/>
      <c r="D43" s="356" t="s">
        <v>471</v>
      </c>
      <c r="E43" s="357"/>
      <c r="F43" s="357"/>
      <c r="G43" s="357"/>
      <c r="H43" s="357"/>
      <c r="I43" s="357"/>
      <c r="J43" s="357"/>
      <c r="K43" s="357"/>
      <c r="L43" s="357"/>
      <c r="M43" s="357"/>
      <c r="N43" s="357"/>
      <c r="O43" s="357"/>
      <c r="P43" s="357"/>
      <c r="Q43" s="357"/>
      <c r="R43" s="357"/>
      <c r="S43" s="357"/>
      <c r="T43" s="357"/>
      <c r="U43" s="357"/>
      <c r="V43" s="357"/>
      <c r="W43" s="358"/>
    </row>
    <row r="45" spans="1:24" ht="36.75" customHeight="1" x14ac:dyDescent="0.25">
      <c r="B45" s="363" t="s">
        <v>98</v>
      </c>
      <c r="C45" s="363"/>
      <c r="D45" s="363"/>
      <c r="E45" s="364" t="s">
        <v>338</v>
      </c>
      <c r="F45" s="364"/>
      <c r="G45" s="364"/>
      <c r="H45" s="364"/>
      <c r="I45" s="364"/>
      <c r="J45" s="364"/>
      <c r="K45" s="364"/>
      <c r="L45" s="364"/>
      <c r="M45" s="364"/>
      <c r="N45" s="364"/>
      <c r="O45" s="364"/>
      <c r="P45" s="364"/>
      <c r="Q45" s="364"/>
      <c r="R45" s="364"/>
      <c r="S45" s="84"/>
      <c r="T45" s="361" t="s">
        <v>339</v>
      </c>
      <c r="U45" s="361"/>
      <c r="V45" s="360" t="s">
        <v>429</v>
      </c>
      <c r="W45" s="360"/>
    </row>
    <row r="46" spans="1:24" ht="36.75" customHeight="1" x14ac:dyDescent="0.25">
      <c r="B46" s="359" t="s">
        <v>99</v>
      </c>
      <c r="C46" s="359"/>
      <c r="D46" s="359"/>
      <c r="E46" s="359" t="s">
        <v>140</v>
      </c>
      <c r="F46" s="359"/>
      <c r="G46" s="168" t="s">
        <v>101</v>
      </c>
      <c r="H46" s="362" t="s">
        <v>102</v>
      </c>
      <c r="I46" s="362"/>
      <c r="J46" s="362"/>
      <c r="K46" s="362"/>
      <c r="L46" s="362"/>
      <c r="M46" s="362"/>
      <c r="N46" s="362"/>
      <c r="O46" s="102"/>
      <c r="P46" s="365" t="s">
        <v>101</v>
      </c>
      <c r="Q46" s="366"/>
      <c r="R46" s="367"/>
      <c r="S46" s="102"/>
      <c r="T46" s="368" t="s">
        <v>102</v>
      </c>
      <c r="U46" s="369"/>
      <c r="V46" s="369"/>
      <c r="W46" s="370"/>
    </row>
    <row r="47" spans="1:24" ht="16.5" hidden="1" customHeight="1" x14ac:dyDescent="0.25"/>
    <row r="48" spans="1:24" hidden="1" x14ac:dyDescent="0.25"/>
    <row r="49" spans="2:16" hidden="1" x14ac:dyDescent="0.25"/>
    <row r="50" spans="2:16" hidden="1" x14ac:dyDescent="0.25"/>
    <row r="51" spans="2:16" hidden="1" x14ac:dyDescent="0.25"/>
    <row r="52" spans="2:16" hidden="1" x14ac:dyDescent="0.25"/>
    <row r="53" spans="2:16" hidden="1" x14ac:dyDescent="0.25"/>
    <row r="54" spans="2:16" hidden="1" x14ac:dyDescent="0.25"/>
    <row r="55" spans="2:16" hidden="1" x14ac:dyDescent="0.25"/>
    <row r="56" spans="2:16" hidden="1" x14ac:dyDescent="0.25">
      <c r="B56" s="41" t="s">
        <v>103</v>
      </c>
      <c r="C56" s="41" t="s">
        <v>104</v>
      </c>
      <c r="D56" s="41" t="s">
        <v>105</v>
      </c>
      <c r="E56" s="265" t="s">
        <v>106</v>
      </c>
      <c r="F56" s="41" t="s">
        <v>107</v>
      </c>
      <c r="G56" s="41" t="s">
        <v>108</v>
      </c>
      <c r="H56"/>
      <c r="I56"/>
      <c r="J56" s="41" t="s">
        <v>43</v>
      </c>
      <c r="K56"/>
      <c r="L56" s="41" t="s">
        <v>43</v>
      </c>
      <c r="M56"/>
      <c r="N56" s="41" t="s">
        <v>109</v>
      </c>
      <c r="O56"/>
      <c r="P56" s="41" t="s">
        <v>110</v>
      </c>
    </row>
    <row r="57" spans="2:16" hidden="1" x14ac:dyDescent="0.25">
      <c r="B57" s="41" t="s">
        <v>111</v>
      </c>
      <c r="C57" s="41" t="s">
        <v>112</v>
      </c>
      <c r="D57" s="41" t="s">
        <v>113</v>
      </c>
      <c r="E57" s="265" t="s">
        <v>114</v>
      </c>
      <c r="F57" s="41" t="s">
        <v>115</v>
      </c>
      <c r="G57" s="41" t="s">
        <v>116</v>
      </c>
      <c r="H57"/>
      <c r="I57"/>
      <c r="J57" s="41" t="s">
        <v>0</v>
      </c>
      <c r="K57"/>
      <c r="L57" s="41" t="s">
        <v>0</v>
      </c>
      <c r="M57"/>
      <c r="N57" s="41" t="s">
        <v>117</v>
      </c>
      <c r="O57"/>
      <c r="P57" s="41" t="s">
        <v>118</v>
      </c>
    </row>
    <row r="58" spans="2:16" hidden="1" x14ac:dyDescent="0.25">
      <c r="B58"/>
      <c r="C58"/>
      <c r="D58"/>
      <c r="E58" s="265" t="s">
        <v>119</v>
      </c>
      <c r="F58"/>
      <c r="G58" s="41" t="s">
        <v>120</v>
      </c>
      <c r="H58"/>
      <c r="I58"/>
      <c r="J58" s="41" t="s">
        <v>46</v>
      </c>
      <c r="K58"/>
      <c r="L58" s="41" t="s">
        <v>47</v>
      </c>
      <c r="M58"/>
      <c r="N58"/>
      <c r="O58"/>
      <c r="P58" s="41" t="s">
        <v>121</v>
      </c>
    </row>
    <row r="59" spans="2:16" ht="18.75" hidden="1" x14ac:dyDescent="0.3">
      <c r="B59"/>
      <c r="C59"/>
      <c r="D59"/>
      <c r="E59" s="266"/>
      <c r="F59"/>
      <c r="G59"/>
      <c r="H59"/>
      <c r="I59"/>
      <c r="J59"/>
      <c r="K59"/>
      <c r="L59" s="41" t="s">
        <v>49</v>
      </c>
      <c r="M59"/>
      <c r="N59"/>
      <c r="O59"/>
      <c r="P59"/>
    </row>
  </sheetData>
  <autoFilter ref="A14:W40" xr:uid="{00000000-0001-0000-0200-000000000000}"/>
  <mergeCells count="25">
    <mergeCell ref="E46:F46"/>
    <mergeCell ref="V45:W45"/>
    <mergeCell ref="T45:U45"/>
    <mergeCell ref="B46:D46"/>
    <mergeCell ref="H46:N46"/>
    <mergeCell ref="B45:D45"/>
    <mergeCell ref="E45:R45"/>
    <mergeCell ref="P46:R46"/>
    <mergeCell ref="T46:W46"/>
    <mergeCell ref="B43:C43"/>
    <mergeCell ref="B12:D12"/>
    <mergeCell ref="E12:W12"/>
    <mergeCell ref="E11:W11"/>
    <mergeCell ref="V13:W13"/>
    <mergeCell ref="D43:W43"/>
    <mergeCell ref="B6:C8"/>
    <mergeCell ref="D6:W6"/>
    <mergeCell ref="N7:W7"/>
    <mergeCell ref="D7:L7"/>
    <mergeCell ref="D8:W8"/>
    <mergeCell ref="B10:W10"/>
    <mergeCell ref="B13:E13"/>
    <mergeCell ref="F13:U13"/>
    <mergeCell ref="B11:D11"/>
    <mergeCell ref="B9:I9"/>
  </mergeCells>
  <dataValidations count="8">
    <dataValidation type="list" allowBlank="1" showInputMessage="1" showErrorMessage="1" sqref="F15:F42" xr:uid="{00000000-0002-0000-0200-000000000000}">
      <formula1>$B$1:$B$2</formula1>
    </dataValidation>
    <dataValidation type="list" allowBlank="1" showInputMessage="1" showErrorMessage="1" sqref="H15:H42" xr:uid="{00000000-0002-0000-0200-000001000000}">
      <formula1>$C$1:$C$2</formula1>
    </dataValidation>
    <dataValidation type="list" allowBlank="1" showInputMessage="1" showErrorMessage="1" sqref="J15:J42" xr:uid="{00000000-0002-0000-0200-000002000000}">
      <formula1>$D$1:$D$2</formula1>
    </dataValidation>
    <dataValidation type="list" allowBlank="1" showInputMessage="1" showErrorMessage="1" sqref="L15:L42" xr:uid="{00000000-0002-0000-0200-000003000000}">
      <formula1>$E$1:$E$3</formula1>
    </dataValidation>
    <dataValidation type="list" allowBlank="1" showInputMessage="1" showErrorMessage="1" sqref="P15:P42" xr:uid="{00000000-0002-0000-0200-000004000000}">
      <formula1>$F$1:$F$2</formula1>
    </dataValidation>
    <dataValidation type="list" allowBlank="1" showInputMessage="1" showErrorMessage="1" sqref="R15:R42" xr:uid="{00000000-0002-0000-0200-000005000000}">
      <formula1>$G$1:$G$3</formula1>
    </dataValidation>
    <dataValidation type="list" allowBlank="1" showInputMessage="1" showErrorMessage="1" sqref="N15:N42" xr:uid="{00000000-0002-0000-0200-000006000000}">
      <formula1>$N$1:$N$2</formula1>
    </dataValidation>
    <dataValidation type="list" allowBlank="1" showInputMessage="1" showErrorMessage="1" sqref="U15:U42" xr:uid="{00000000-0002-0000-0200-000007000000}">
      <formula1>$P$1:$P$3</formula1>
    </dataValidation>
  </dataValidations>
  <printOptions horizontalCentered="1"/>
  <pageMargins left="0.51181102362204722" right="0.51181102362204722" top="0.55118110236220474" bottom="0.55118110236220474" header="0.31496062992125984" footer="0.31496062992125984"/>
  <pageSetup scale="28"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4"/>
  <sheetViews>
    <sheetView tabSelected="1" topLeftCell="A13" zoomScale="96" zoomScaleNormal="96" zoomScaleSheetLayoutView="82" zoomScalePageLayoutView="60" workbookViewId="0">
      <pane xSplit="1" ySplit="2" topLeftCell="E15" activePane="bottomRight" state="frozen"/>
      <selection pane="topRight" activeCell="B13" sqref="B13"/>
      <selection pane="bottomLeft" activeCell="A15" sqref="A15"/>
      <selection pane="bottomRight" activeCell="C41" sqref="C41:K41"/>
    </sheetView>
  </sheetViews>
  <sheetFormatPr baseColWidth="10" defaultColWidth="11.42578125" defaultRowHeight="14.25" zeroHeight="1" x14ac:dyDescent="0.25"/>
  <cols>
    <col min="1" max="1" width="6.42578125" style="42" customWidth="1"/>
    <col min="2" max="2" width="29.5703125" style="94" customWidth="1"/>
    <col min="3" max="3" width="12" style="94" customWidth="1"/>
    <col min="4" max="4" width="5.7109375" style="94" customWidth="1"/>
    <col min="5" max="5" width="100.5703125" style="94" customWidth="1"/>
    <col min="6" max="6" width="34.42578125" style="94" customWidth="1"/>
    <col min="7" max="7" width="51.28515625" style="94" customWidth="1"/>
    <col min="8" max="8" width="37.42578125" style="94" customWidth="1"/>
    <col min="9" max="9" width="37.42578125" style="94" hidden="1" customWidth="1"/>
    <col min="10" max="10" width="49.28515625" style="94" customWidth="1"/>
    <col min="11" max="11" width="43.42578125" style="94" customWidth="1"/>
    <col min="12" max="12" width="24" style="42" customWidth="1"/>
    <col min="13" max="13" width="13.42578125" style="42" customWidth="1"/>
    <col min="14" max="14" width="15.5703125" style="42" customWidth="1"/>
    <col min="15" max="15" width="26.7109375" style="42" customWidth="1"/>
    <col min="16" max="16354" width="11.42578125" style="42"/>
    <col min="16355" max="16384" width="6" style="42" customWidth="1"/>
  </cols>
  <sheetData>
    <row r="1" spans="1:15" ht="14.25" hidden="1" customHeight="1" x14ac:dyDescent="0.25">
      <c r="B1" s="94" t="s">
        <v>43</v>
      </c>
    </row>
    <row r="2" spans="1:15" ht="14.25" hidden="1" customHeight="1" x14ac:dyDescent="0.25">
      <c r="B2" s="94" t="s">
        <v>0</v>
      </c>
    </row>
    <row r="3" spans="1:15" hidden="1" x14ac:dyDescent="0.25">
      <c r="B3" s="94" t="s">
        <v>141</v>
      </c>
    </row>
    <row r="4" spans="1:15" s="73" customFormat="1" ht="12.75" hidden="1" x14ac:dyDescent="0.2">
      <c r="B4" s="74"/>
      <c r="J4" s="75"/>
      <c r="K4" s="75"/>
    </row>
    <row r="5" spans="1:15" s="76" customFormat="1" ht="62.25" customHeight="1" x14ac:dyDescent="0.25">
      <c r="A5" s="73"/>
      <c r="B5" s="321"/>
      <c r="C5" s="321"/>
      <c r="D5" s="276"/>
      <c r="E5" s="380" t="s">
        <v>51</v>
      </c>
      <c r="F5" s="381"/>
      <c r="G5" s="381"/>
      <c r="H5" s="381"/>
      <c r="I5" s="381"/>
      <c r="J5" s="381"/>
      <c r="K5" s="381"/>
    </row>
    <row r="6" spans="1:15" s="76" customFormat="1" ht="24" customHeight="1" x14ac:dyDescent="0.25">
      <c r="A6" s="73"/>
      <c r="B6" s="321"/>
      <c r="C6" s="321"/>
      <c r="D6" s="276"/>
      <c r="E6" s="382" t="s">
        <v>52</v>
      </c>
      <c r="F6" s="384"/>
      <c r="G6" s="382" t="s">
        <v>53</v>
      </c>
      <c r="H6" s="383"/>
      <c r="I6" s="383"/>
      <c r="J6" s="383"/>
      <c r="K6" s="383"/>
    </row>
    <row r="7" spans="1:15" s="76" customFormat="1" ht="24" customHeight="1" x14ac:dyDescent="0.25">
      <c r="A7" s="73"/>
      <c r="B7" s="321"/>
      <c r="C7" s="321"/>
      <c r="D7" s="276"/>
      <c r="E7" s="385" t="s">
        <v>54</v>
      </c>
      <c r="F7" s="386"/>
      <c r="G7" s="386"/>
      <c r="H7" s="386"/>
      <c r="I7" s="386"/>
      <c r="J7" s="386"/>
      <c r="K7" s="386"/>
    </row>
    <row r="8" spans="1:15" s="76" customFormat="1" ht="18.75" customHeight="1" x14ac:dyDescent="0.25">
      <c r="A8" s="73"/>
      <c r="B8" s="379"/>
      <c r="C8" s="379"/>
      <c r="D8" s="379"/>
      <c r="E8" s="379"/>
      <c r="F8" s="379"/>
      <c r="G8" s="379"/>
      <c r="H8" s="379"/>
      <c r="I8" s="379"/>
      <c r="J8" s="379"/>
      <c r="K8" s="379"/>
    </row>
    <row r="9" spans="1:15" s="94" customFormat="1" ht="15" hidden="1" x14ac:dyDescent="0.25">
      <c r="B9" s="373" t="s">
        <v>142</v>
      </c>
      <c r="C9" s="374"/>
      <c r="D9" s="374"/>
      <c r="E9" s="374"/>
      <c r="F9" s="374"/>
      <c r="G9" s="374"/>
      <c r="H9" s="374"/>
      <c r="I9" s="374"/>
      <c r="J9" s="374"/>
      <c r="K9" s="374"/>
    </row>
    <row r="10" spans="1:15" s="94" customFormat="1" ht="29.25" customHeight="1" x14ac:dyDescent="0.25">
      <c r="B10" s="165" t="s">
        <v>56</v>
      </c>
      <c r="C10" s="375" t="s">
        <v>57</v>
      </c>
      <c r="D10" s="376"/>
      <c r="E10" s="376"/>
      <c r="F10" s="376"/>
      <c r="G10" s="376"/>
      <c r="H10" s="376"/>
      <c r="I10" s="376"/>
      <c r="J10" s="376"/>
      <c r="K10" s="376"/>
    </row>
    <row r="11" spans="1:15" s="94" customFormat="1" ht="49.5" customHeight="1" x14ac:dyDescent="0.25">
      <c r="B11" s="95" t="s">
        <v>58</v>
      </c>
      <c r="C11" s="377" t="s">
        <v>59</v>
      </c>
      <c r="D11" s="378"/>
      <c r="E11" s="378"/>
      <c r="F11" s="378"/>
      <c r="G11" s="378"/>
      <c r="H11" s="378"/>
      <c r="I11" s="378"/>
      <c r="J11" s="378"/>
      <c r="K11" s="378"/>
    </row>
    <row r="12" spans="1:15" s="94" customFormat="1" ht="39.75" customHeight="1" x14ac:dyDescent="0.25">
      <c r="B12" s="338" t="str">
        <f>+'1. RIESGOS SIGNIFICATIVOS'!B15:F15</f>
        <v>DEL MAPA DE RIESGOS - VERSIÓN: 2</v>
      </c>
      <c r="C12" s="338"/>
      <c r="D12" s="334"/>
      <c r="E12" s="334"/>
      <c r="F12" s="334" t="s">
        <v>143</v>
      </c>
      <c r="G12" s="335"/>
      <c r="H12" s="335"/>
      <c r="I12" s="335"/>
      <c r="J12" s="335"/>
      <c r="K12" s="335"/>
    </row>
    <row r="13" spans="1:15" s="94" customFormat="1" ht="39.75" customHeight="1" x14ac:dyDescent="0.25">
      <c r="B13" s="371" t="s">
        <v>124</v>
      </c>
      <c r="C13" s="387" t="s">
        <v>125</v>
      </c>
      <c r="D13" s="277"/>
      <c r="E13" s="389" t="s">
        <v>127</v>
      </c>
      <c r="F13" s="399" t="s">
        <v>13</v>
      </c>
      <c r="G13" s="399"/>
      <c r="H13" s="400" t="s">
        <v>14</v>
      </c>
      <c r="I13" s="401"/>
      <c r="J13" s="402"/>
      <c r="K13" s="209"/>
    </row>
    <row r="14" spans="1:15" s="96" customFormat="1" ht="118.15" customHeight="1" x14ac:dyDescent="0.25">
      <c r="B14" s="372"/>
      <c r="C14" s="388"/>
      <c r="D14" s="278"/>
      <c r="E14" s="390"/>
      <c r="F14" s="208" t="s">
        <v>144</v>
      </c>
      <c r="G14" s="208" t="s">
        <v>145</v>
      </c>
      <c r="H14" s="97" t="s">
        <v>146</v>
      </c>
      <c r="I14" s="98"/>
      <c r="J14" s="210" t="s">
        <v>145</v>
      </c>
      <c r="K14" s="214" t="s">
        <v>147</v>
      </c>
      <c r="L14" s="96" t="s">
        <v>331</v>
      </c>
      <c r="M14" s="96" t="s">
        <v>335</v>
      </c>
      <c r="N14" s="96" t="s">
        <v>464</v>
      </c>
    </row>
    <row r="15" spans="1:15" s="89" customFormat="1" ht="327.75" customHeight="1" x14ac:dyDescent="0.25">
      <c r="A15" s="42">
        <f>+'1. RIESGOS SIGNIFICATIVOS'!A17</f>
        <v>1</v>
      </c>
      <c r="B15" s="154" t="str">
        <f>+'1. RIESGOS SIGNIFICATIVOS'!B17</f>
        <v>Ingreso de personal no autorizado al centro de cómputo con el fin de afectar la infraestructura tecnológica de la Entidad.</v>
      </c>
      <c r="C15" s="155" t="str">
        <f>+'1. RIESGOS SIGNIFICATIVOS'!D17</f>
        <v>Seguridad Digital</v>
      </c>
      <c r="D15" s="279">
        <v>1</v>
      </c>
      <c r="E15" s="154" t="str">
        <f>+'1. RIESGOS SIGNIFICATIVOS'!F17</f>
        <v>Los Analistas de Mesa de ayuda designados por el Lider de Infraestructura, cada año o cuando ingrese o egrese un funcionario público y/o contratista con permisos de ingreso,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v>
      </c>
      <c r="F15" s="156" t="s">
        <v>141</v>
      </c>
      <c r="G15" s="158" t="s">
        <v>443</v>
      </c>
      <c r="H15" s="159" t="s">
        <v>141</v>
      </c>
      <c r="I15" s="157"/>
      <c r="J15" s="158" t="s">
        <v>457</v>
      </c>
      <c r="K15" s="158" t="s">
        <v>437</v>
      </c>
      <c r="L15" s="217" t="s">
        <v>764</v>
      </c>
      <c r="M15" s="89" t="s">
        <v>118</v>
      </c>
      <c r="N15" s="162" t="s">
        <v>121</v>
      </c>
      <c r="O15" s="89" t="str">
        <f>_xlfn.CONCAT(N15,"+",M15)</f>
        <v>Fuerte+Moderado</v>
      </c>
    </row>
    <row r="16" spans="1:15" s="89" customFormat="1" ht="291" customHeight="1" x14ac:dyDescent="0.25">
      <c r="A16" s="42">
        <f>+'1. RIESGOS SIGNIFICATIVOS'!A18</f>
        <v>1</v>
      </c>
      <c r="B16" s="154" t="str">
        <f>+'1. RIESGOS SIGNIFICATIVOS'!B18</f>
        <v>Ingreso de personal no autorizado al centro de cómputo con el fin de afectar la infraestructura tecnológica de la Entidad.</v>
      </c>
      <c r="C16" s="155" t="str">
        <f>+'1. RIESGOS SIGNIFICATIVOS'!D18</f>
        <v>Seguridad Digital</v>
      </c>
      <c r="D16" s="279">
        <v>2</v>
      </c>
      <c r="E16" s="154" t="str">
        <f>+'1. RIESGOS SIGNIFICATIVOS'!F18</f>
        <v>Los Analistas de Mesa de Ayuda, Trimestralmente deben verificar las notas de la version del firmware actual de los equipos biométricos de las sedes Administrativa y Operativa, comparandolas con las existentes en el sitio web oficial del fabricante, mediante el diligenciamiento de la bitacora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actualizacion del dispositivo. 
La evidencia de esta actividad es el diligenciamiento de la bitacora de Seguimiento de Infraestructura, las notas de la version, correo electrónico  y el plan de actualizacion cuando aplique.</v>
      </c>
      <c r="F16" s="160" t="s">
        <v>0</v>
      </c>
      <c r="G16" s="158" t="s">
        <v>444</v>
      </c>
      <c r="H16" s="161" t="s">
        <v>0</v>
      </c>
      <c r="I16" s="223"/>
      <c r="J16" s="224" t="s">
        <v>457</v>
      </c>
      <c r="K16" s="158" t="s">
        <v>437</v>
      </c>
      <c r="L16" s="267" t="s">
        <v>460</v>
      </c>
      <c r="M16" s="268" t="s">
        <v>110</v>
      </c>
      <c r="N16" s="162" t="s">
        <v>121</v>
      </c>
      <c r="O16" s="89" t="str">
        <f t="shared" ref="O16:O39" si="0">_xlfn.CONCAT(N16,"+",M16)</f>
        <v>Fuerte+Débil</v>
      </c>
    </row>
    <row r="17" spans="1:15" s="89" customFormat="1" ht="153.75" customHeight="1" x14ac:dyDescent="0.25">
      <c r="A17" s="42">
        <f>+'1. RIESGOS SIGNIFICATIVOS'!A19</f>
        <v>2</v>
      </c>
      <c r="B17" s="154" t="str">
        <f>+'1. RIESGOS SIGNIFICATIVOS'!B19</f>
        <v>Indisponibilidad de los equipos de seguridad perimetral</v>
      </c>
      <c r="C17" s="155" t="str">
        <f>+'1. RIESGOS SIGNIFICATIVOS'!D19</f>
        <v>Seguridad Digital</v>
      </c>
      <c r="D17" s="279">
        <v>3</v>
      </c>
      <c r="E17" s="154" t="str">
        <f>+'1. RIESGOS SIGNIFICATIVOS'!F19</f>
        <v>El especialista de seguridad informatica, cada vez que ocurra el evento se debe revisar los logs de los equipos de seguiridad perimetral para verificar que los apagados no controlados no causaron daños en estos, diligenciando la bitacora "Seguimiento de estado de equipos de seguridad perimetral".
En caso de presentarse alguna alerta de apagado no controlado y/o daño de los equipos de seguridad pertimetral, se debe notificar via correo electronico al lider de infraestructura para que realice el escalamiento pertinente.
Las evidencia de esta actividad es el diligenciamiento de la bitacora "Seguimiento de estado de equipos de seguridad perimetral", los logs de los equipos de seguridad pertimetral y los correos de notificacion de escalamiento del evento cuando aplique.</v>
      </c>
      <c r="F17" s="160" t="s">
        <v>141</v>
      </c>
      <c r="G17" s="158" t="s">
        <v>446</v>
      </c>
      <c r="H17" s="161" t="s">
        <v>0</v>
      </c>
      <c r="I17" s="223"/>
      <c r="J17" s="224" t="s">
        <v>445</v>
      </c>
      <c r="K17" s="158" t="s">
        <v>437</v>
      </c>
      <c r="L17" s="267" t="s">
        <v>459</v>
      </c>
      <c r="M17" s="268" t="s">
        <v>110</v>
      </c>
      <c r="N17" s="162" t="s">
        <v>110</v>
      </c>
      <c r="O17" s="89" t="str">
        <f t="shared" si="0"/>
        <v>Débil+Débil</v>
      </c>
    </row>
    <row r="18" spans="1:15" s="89" customFormat="1" ht="147.75" customHeight="1" x14ac:dyDescent="0.25">
      <c r="A18" s="42">
        <f>+'1. RIESGOS SIGNIFICATIVOS'!A20</f>
        <v>2</v>
      </c>
      <c r="B18" s="154" t="str">
        <f>+'1. RIESGOS SIGNIFICATIVOS'!B20</f>
        <v>Indisponibilidad de los equipos de seguridad perimetral</v>
      </c>
      <c r="C18" s="155" t="str">
        <f>+'1. RIESGOS SIGNIFICATIVOS'!D20</f>
        <v>Seguridad Digital</v>
      </c>
      <c r="D18" s="279">
        <v>4</v>
      </c>
      <c r="E18" s="154" t="str">
        <f>+'1. RIESGOS SIGNIFICATIVOS'!F20</f>
        <v>El especialista de seguridad informatica, cada cuatro meses (4) meses debe verificar las notas de la version del firmware actual de los equipos de seguridad perimetral comparandolas con las existentes en el sitio web oficial del fabricante mediante el diligenciamiento de la bitacora "seguimiento de actualizacion de firmware de equipos perimetrales",  en caso de existir nuevas versiones se realizará el plan de trabajo para la actualizacion del dispositivo. 
La evidencia de esta actividad es el diligenciamiento de la bitacora "seguimiento de actualizacion de firmware de equipos perimetrales", las notas de la version y el plan de actualizacion cuando se ejecute.</v>
      </c>
      <c r="F18" s="160" t="s">
        <v>141</v>
      </c>
      <c r="G18" s="158" t="s">
        <v>447</v>
      </c>
      <c r="H18" s="161" t="s">
        <v>0</v>
      </c>
      <c r="I18" s="223"/>
      <c r="J18" s="224" t="s">
        <v>457</v>
      </c>
      <c r="K18" s="158" t="s">
        <v>437</v>
      </c>
      <c r="L18" s="217" t="s">
        <v>459</v>
      </c>
      <c r="M18" s="89" t="s">
        <v>110</v>
      </c>
      <c r="N18" s="162" t="s">
        <v>121</v>
      </c>
      <c r="O18" s="89" t="str">
        <f t="shared" si="0"/>
        <v>Fuerte+Débil</v>
      </c>
    </row>
    <row r="19" spans="1:15" s="89" customFormat="1" ht="291" customHeight="1" x14ac:dyDescent="0.25">
      <c r="A19" s="42">
        <f>+'1. RIESGOS SIGNIFICATIVOS'!A21</f>
        <v>2</v>
      </c>
      <c r="B19" s="154" t="str">
        <f>+'1. RIESGOS SIGNIFICATIVOS'!B21</f>
        <v>Indisponibilidad de los equipos de seguridad perimetral</v>
      </c>
      <c r="C19" s="155" t="str">
        <f>+'1. RIESGOS SIGNIFICATIVOS'!D21</f>
        <v>Seguridad Digital</v>
      </c>
      <c r="D19" s="279">
        <v>5</v>
      </c>
      <c r="E19" s="154" t="str">
        <f>+'1. RIESGOS SIGNIFICATIVOS'!F21</f>
        <v xml:space="preserve">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v>
      </c>
      <c r="F19" s="160" t="s">
        <v>141</v>
      </c>
      <c r="G19" s="158" t="s">
        <v>448</v>
      </c>
      <c r="H19" s="161" t="s">
        <v>141</v>
      </c>
      <c r="I19" s="223"/>
      <c r="J19" s="224" t="s">
        <v>450</v>
      </c>
      <c r="K19" s="158" t="s">
        <v>437</v>
      </c>
      <c r="L19" s="268" t="s">
        <v>332</v>
      </c>
      <c r="M19" s="268" t="s">
        <v>118</v>
      </c>
      <c r="N19" s="162" t="s">
        <v>121</v>
      </c>
      <c r="O19" s="89" t="str">
        <f t="shared" si="0"/>
        <v>Fuerte+Moderado</v>
      </c>
    </row>
    <row r="20" spans="1:15" s="89" customFormat="1" ht="291" customHeight="1" x14ac:dyDescent="0.25">
      <c r="A20" s="42">
        <f>+'1. RIESGOS SIGNIFICATIVOS'!A22</f>
        <v>2</v>
      </c>
      <c r="B20" s="154" t="str">
        <f>+'1. RIESGOS SIGNIFICATIVOS'!B22</f>
        <v>Indisponibilidad de los equipos de seguridad perimetral</v>
      </c>
      <c r="C20" s="155" t="str">
        <f>+'1. RIESGOS SIGNIFICATIVOS'!D22</f>
        <v>Seguridad Digital</v>
      </c>
      <c r="D20" s="279">
        <v>6</v>
      </c>
      <c r="E20" s="154" t="str">
        <f>+'1. RIESGOS SIGNIFICATIVOS'!F22</f>
        <v>El especialista de seguridad inforamatica cada seis (6) meses debe verificar el End of Support (EoS) en la pagina web del fabricante determinando el estado de este, diligenciando la bitacora  "Seguimiento de estado de equipos de seguridad perimetral"; y cada vez que se deba realizar una compra de un elemento de la infraestructura tecnológica, deberá realizar una ficha tecnica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v>
      </c>
      <c r="F20" s="160" t="s">
        <v>0</v>
      </c>
      <c r="G20" s="158" t="s">
        <v>449</v>
      </c>
      <c r="H20" s="161" t="s">
        <v>141</v>
      </c>
      <c r="I20" s="223"/>
      <c r="J20" s="224" t="s">
        <v>450</v>
      </c>
      <c r="K20" s="225" t="s">
        <v>458</v>
      </c>
      <c r="L20" s="268" t="s">
        <v>461</v>
      </c>
      <c r="M20" s="268" t="s">
        <v>110</v>
      </c>
      <c r="N20" s="162" t="s">
        <v>121</v>
      </c>
      <c r="O20" s="89" t="str">
        <f t="shared" si="0"/>
        <v>Fuerte+Débil</v>
      </c>
    </row>
    <row r="21" spans="1:15" s="89" customFormat="1" ht="291" customHeight="1" x14ac:dyDescent="0.25">
      <c r="A21" s="42">
        <f>+'1. RIESGOS SIGNIFICATIVOS'!A23</f>
        <v>2</v>
      </c>
      <c r="B21" s="154" t="str">
        <f>+'1. RIESGOS SIGNIFICATIVOS'!B23</f>
        <v>Indisponibilidad de los equipos de seguridad perimetral</v>
      </c>
      <c r="C21" s="155" t="str">
        <f>+'1. RIESGOS SIGNIFICATIVOS'!D23</f>
        <v>Seguridad Digital</v>
      </c>
      <c r="D21" s="279">
        <v>7</v>
      </c>
      <c r="E21" s="154" t="str">
        <f>+'1. RIESGOS SIGNIFICATIVOS'!F23</f>
        <v>El especialista de Seguridad Informática, cada cuatro meses (4) debe verificar la ejecución de los mantenimientos programados en el plan anual de mantenimientos diligenciando la hoja de vida de los equipos activos de red. En caso de que no se realicen los mantenimientos segun lo programado, se escala al Líder de Infraestructura vía correo electrónico la no ejecución, quien tomará las acciones correspondientes.
Evidencia: Hoja de Vida de Equipos Activos de Red, Plan de Mantenimiento,correo electrónico cuando aplique.</v>
      </c>
      <c r="F21" s="160" t="s">
        <v>141</v>
      </c>
      <c r="G21" s="158" t="s">
        <v>451</v>
      </c>
      <c r="H21" s="161" t="s">
        <v>141</v>
      </c>
      <c r="I21" s="223"/>
      <c r="J21" s="158" t="s">
        <v>452</v>
      </c>
      <c r="K21" s="225" t="s">
        <v>453</v>
      </c>
      <c r="L21" s="268" t="s">
        <v>332</v>
      </c>
      <c r="M21" s="268" t="s">
        <v>118</v>
      </c>
      <c r="N21" s="162" t="s">
        <v>121</v>
      </c>
      <c r="O21" s="89" t="str">
        <f t="shared" si="0"/>
        <v>Fuerte+Moderado</v>
      </c>
    </row>
    <row r="22" spans="1:15" s="89" customFormat="1" ht="291" customHeight="1" x14ac:dyDescent="0.25">
      <c r="A22" s="42">
        <f>+'1. RIESGOS SIGNIFICATIVOS'!A24</f>
        <v>3</v>
      </c>
      <c r="B22" s="154" t="str">
        <f>+'1. RIESGOS SIGNIFICATIVOS'!B24</f>
        <v>Indisponibilidad de los servicios de Oracle Cloud Infrastructure y Correo electronico en Office 365</v>
      </c>
      <c r="C22" s="155" t="str">
        <f>+'1. RIESGOS SIGNIFICATIVOS'!D24</f>
        <v>Seguridad Digital</v>
      </c>
      <c r="D22" s="279">
        <v>8</v>
      </c>
      <c r="E22" s="154" t="str">
        <f>+'1. RIESGOS SIGNIFICATIVOS'!F24</f>
        <v xml:space="preserve">El líder del grupo de infraestructura designado por la Secretaria General, junto con el equipo de infraestructura, cada cuatro meses debe realizar el proceso de verificacion y depuración de los usuarios que tienen acceso a las plataformas Oracle Cloud Infrastructure y Office 365, de acuerdo a la fecha de finalizacion de contrato cotejando con el directorio activo, En el caso de encontrar usuarios retirados de la compañia pero con acceso vigente a las plataformas se debera eliminar inmediatamente la cuenta de usuario; de este proceso resultará la bitacora de seguimiento de infraestructura donde se especifica los roles y perfiles de los colaboradores y el rango de tiempo en los cuales tendrán acceso, esto con el fin de garantizar la seguridad en el acceso en las plataformas. </v>
      </c>
      <c r="F22" s="160" t="s">
        <v>141</v>
      </c>
      <c r="G22" s="158" t="s">
        <v>451</v>
      </c>
      <c r="H22" s="161" t="s">
        <v>141</v>
      </c>
      <c r="I22" s="223"/>
      <c r="J22" s="158" t="s">
        <v>452</v>
      </c>
      <c r="K22" s="225" t="s">
        <v>453</v>
      </c>
      <c r="L22" s="268" t="s">
        <v>332</v>
      </c>
      <c r="M22" s="268" t="s">
        <v>118</v>
      </c>
      <c r="N22" s="162" t="s">
        <v>121</v>
      </c>
      <c r="O22" s="89" t="str">
        <f t="shared" si="0"/>
        <v>Fuerte+Moderado</v>
      </c>
    </row>
    <row r="23" spans="1:15" s="89" customFormat="1" ht="291" customHeight="1" x14ac:dyDescent="0.25">
      <c r="A23" s="42">
        <f>+'1. RIESGOS SIGNIFICATIVOS'!A25</f>
        <v>3</v>
      </c>
      <c r="B23" s="154" t="str">
        <f>+'1. RIESGOS SIGNIFICATIVOS'!B25</f>
        <v>Indisponibilidad de los servicios de Oracle Cloud Infrastructure y Correo electronico en Office 365</v>
      </c>
      <c r="C23" s="155" t="str">
        <f>+'1. RIESGOS SIGNIFICATIVOS'!D25</f>
        <v>Seguridad Digital</v>
      </c>
      <c r="D23" s="279">
        <v>9</v>
      </c>
      <c r="E23" s="154" t="str">
        <f>+'1. RIESGOS SIGNIFICATIVOS'!F25</f>
        <v>Los especialistas de serividores mensualmente deben verificar que los servicios prestados por el proveedor Microsoft se encuentren disponibles diligenciando la bitacora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v>
      </c>
      <c r="F23" s="160" t="s">
        <v>0</v>
      </c>
      <c r="G23" s="158" t="s">
        <v>444</v>
      </c>
      <c r="H23" s="161" t="s">
        <v>0</v>
      </c>
      <c r="I23" s="223"/>
      <c r="J23" s="224" t="s">
        <v>457</v>
      </c>
      <c r="K23" s="158" t="s">
        <v>437</v>
      </c>
      <c r="L23" s="268" t="s">
        <v>333</v>
      </c>
      <c r="M23" s="268" t="s">
        <v>110</v>
      </c>
      <c r="N23" s="162" t="s">
        <v>121</v>
      </c>
      <c r="O23" s="89" t="str">
        <f t="shared" si="0"/>
        <v>Fuerte+Débil</v>
      </c>
    </row>
    <row r="24" spans="1:15" s="89" customFormat="1" ht="291" customHeight="1" x14ac:dyDescent="0.25">
      <c r="A24" s="42">
        <f>+'1. RIESGOS SIGNIFICATIVOS'!A26</f>
        <v>4</v>
      </c>
      <c r="B24" s="154" t="str">
        <f>+'1. RIESGOS SIGNIFICATIVOS'!B26</f>
        <v xml:space="preserve">Indisponibilidad Servidor antivirus </v>
      </c>
      <c r="C24" s="155" t="str">
        <f>+'1. RIESGOS SIGNIFICATIVOS'!D26</f>
        <v>Seguridad Digital</v>
      </c>
      <c r="D24" s="279">
        <v>10</v>
      </c>
      <c r="E24" s="154" t="str">
        <f>+'1. RIESGOS SIGNIFICATIVOS'!F26</f>
        <v>Los especialistas de servidores semanalmente deben revisar que el agente este activo y actualizado en los equipos de la entidad, ingresando a la consola de administracion de antivirus en el modulo de tareas automaticas donde se evidenciara el estado de los agentes. 
Se anotara en la bitacora de seguimiento de infraestructura instaladas con la fecha y hora de instalacion.
En caso de encontrar equipos en estado critico o en estado desactualizado se intentarar reinstalar el agente desde la consola y en caso que no se logre se apoyara con la mesa de ayuda para la instalacion manual, como evidencia quedan el diligenciamiento de la bitacora con las actualizaciones instaladas, los reportes generados por la consola de antivirus y/o los casos de mesa de ayuda colocados para tal fin.</v>
      </c>
      <c r="F24" s="160" t="s">
        <v>43</v>
      </c>
      <c r="G24" s="158"/>
      <c r="H24" s="161" t="s">
        <v>43</v>
      </c>
      <c r="I24" s="223"/>
      <c r="J24" s="158"/>
      <c r="K24" s="225" t="s">
        <v>453</v>
      </c>
      <c r="L24" s="268" t="s">
        <v>463</v>
      </c>
      <c r="M24" s="268" t="s">
        <v>121</v>
      </c>
      <c r="N24" s="162" t="s">
        <v>121</v>
      </c>
      <c r="O24" s="89" t="str">
        <f t="shared" si="0"/>
        <v>Fuerte+Fuerte</v>
      </c>
    </row>
    <row r="25" spans="1:15" s="89" customFormat="1" ht="291" customHeight="1" x14ac:dyDescent="0.25">
      <c r="A25" s="42">
        <f>+'1. RIESGOS SIGNIFICATIVOS'!A27</f>
        <v>4</v>
      </c>
      <c r="B25" s="154" t="str">
        <f>+'1. RIESGOS SIGNIFICATIVOS'!B27</f>
        <v xml:space="preserve">Indisponibilidad Servidor antivirus </v>
      </c>
      <c r="C25" s="155" t="str">
        <f>+'1. RIESGOS SIGNIFICATIVOS'!D27</f>
        <v>Seguridad Digital</v>
      </c>
      <c r="D25" s="279">
        <v>11</v>
      </c>
      <c r="E25" s="154" t="str">
        <f>+'1. RIESGOS SIGNIFICATIVOS'!F27</f>
        <v>Los especialistas en servidores designados por la Secretaria General, semanalmente deben revisar que el servidor tenga las ultimas actualizaciones de bases de datos, incluyendo Windows Update. Ingresando al servidor  a la consola de antivirus y al configuracion de actualizaciones de windows donde se evidenciara si se encuentra actualizado a la fecha.
Se anotara en la bitacora las actualizaciones instaladas con la fecha y hora de instalacion.
En caso que no lo este se correra la utilidad de actualizaciones automaticas para actualizar el equipo lo mismo aplica para la consola, como evidencia quedan los log ubicados en la ruta C:\Windows\Logs\WindowsUpdate del servidor e imprimir el reporte Informe de uso de las bases de datos antivirus de la consola.</v>
      </c>
      <c r="F25" s="160" t="s">
        <v>0</v>
      </c>
      <c r="G25" s="158" t="s">
        <v>454</v>
      </c>
      <c r="H25" s="161" t="s">
        <v>0</v>
      </c>
      <c r="I25" s="223"/>
      <c r="J25" s="224" t="s">
        <v>457</v>
      </c>
      <c r="K25" s="158" t="s">
        <v>437</v>
      </c>
      <c r="L25" s="268" t="s">
        <v>333</v>
      </c>
      <c r="M25" s="268" t="s">
        <v>110</v>
      </c>
      <c r="N25" s="162" t="s">
        <v>121</v>
      </c>
      <c r="O25" s="89" t="str">
        <f t="shared" si="0"/>
        <v>Fuerte+Débil</v>
      </c>
    </row>
    <row r="26" spans="1:15" s="89" customFormat="1" ht="291" customHeight="1" x14ac:dyDescent="0.25">
      <c r="A26" s="42">
        <f>+'1. RIESGOS SIGNIFICATIVOS'!A28</f>
        <v>4</v>
      </c>
      <c r="B26" s="154" t="str">
        <f>+'1. RIESGOS SIGNIFICATIVOS'!B28</f>
        <v xml:space="preserve">Indisponibilidad Servidor antivirus </v>
      </c>
      <c r="C26" s="155" t="str">
        <f>+'1. RIESGOS SIGNIFICATIVOS'!D28</f>
        <v>Seguridad Digital</v>
      </c>
      <c r="D26" s="279">
        <v>12</v>
      </c>
      <c r="E26" s="154" t="str">
        <f>+'1. RIESGOS SIGNIFICATIVOS'!F28</f>
        <v>Los especialistas de servidores designado por la Secretaria General cada cuatro meses deben revisar la vigencia de la licencia, ingresando a la consola de administracion de antivirus en el modulo de licenciamiento e imprimir el informe de uso de claves de licencia que genera la consola, diligenciando la bitacora de seguimiento de infraestructura, si la fecha de vencimiento esta proxima a expirar se informara por medio de correo electronico al Lider de infraestructura por lo menos con un mes de antelacion a la fecha de vencimiento a fin de que este pueda generar la requisicion de compra de nuevo licenciamiento. como evidencia de esta actividad queda el correo enviado y el reporte de uso de claves generado desde la consola de antivirus, a su vez se dejara registro en la bitacora de infrestructura la fecha de revision.</v>
      </c>
      <c r="F26" s="160" t="s">
        <v>43</v>
      </c>
      <c r="G26" s="158"/>
      <c r="H26" s="161" t="s">
        <v>141</v>
      </c>
      <c r="I26" s="223"/>
      <c r="J26" s="224" t="s">
        <v>445</v>
      </c>
      <c r="K26" s="158" t="s">
        <v>437</v>
      </c>
      <c r="L26" s="268" t="s">
        <v>462</v>
      </c>
      <c r="M26" s="268" t="s">
        <v>118</v>
      </c>
      <c r="N26" s="162" t="s">
        <v>121</v>
      </c>
      <c r="O26" s="89" t="str">
        <f t="shared" si="0"/>
        <v>Fuerte+Moderado</v>
      </c>
    </row>
    <row r="27" spans="1:15" s="89" customFormat="1" ht="291" customHeight="1" x14ac:dyDescent="0.25">
      <c r="A27" s="42">
        <f>+'1. RIESGOS SIGNIFICATIVOS'!A29</f>
        <v>5</v>
      </c>
      <c r="B27" s="154" t="str">
        <f>+'1. RIESGOS SIGNIFICATIVOS'!B29</f>
        <v>Indisponibilidad servicios de Directorio Activo</v>
      </c>
      <c r="C27" s="155" t="str">
        <f>+'1. RIESGOS SIGNIFICATIVOS'!D29</f>
        <v>Seguridad Digital</v>
      </c>
      <c r="D27" s="279">
        <v>13</v>
      </c>
      <c r="E27" s="154" t="str">
        <f>+'1. RIESGOS SIGNIFICATIVOS'!F29</f>
        <v>El Lider del grupo de infraestructura designado por la Secretaria General junto con el grupo de infraestructura cada  cuatro meses debe revisar el cumplimiento al plan de mantenimiento anual donde se incluye el mantenimiento a los servidores fisicos, diligenciando la bitacora de infraestructura, en caso que no se cumpla el plan de mantenimento este se escalara al lider de infraestructura via correo electronico, quien dara las instrucciones a seguir a fin de garantizar el correcto funcionamiento de los servidores, como evidencia de esta actividad quedara el registro en la bitacora de infraestructura, los correos electronicos cuando aplique,el informe de mantenimiento, el plan de mantenimiento.</v>
      </c>
      <c r="F27" s="160" t="s">
        <v>141</v>
      </c>
      <c r="G27" s="158" t="s">
        <v>455</v>
      </c>
      <c r="H27" s="161" t="s">
        <v>141</v>
      </c>
      <c r="I27" s="223"/>
      <c r="J27" s="158" t="s">
        <v>452</v>
      </c>
      <c r="K27" s="225" t="s">
        <v>453</v>
      </c>
      <c r="L27" s="268" t="s">
        <v>332</v>
      </c>
      <c r="M27" s="268" t="s">
        <v>118</v>
      </c>
      <c r="N27" s="162" t="s">
        <v>121</v>
      </c>
      <c r="O27" s="89" t="str">
        <f t="shared" si="0"/>
        <v>Fuerte+Moderado</v>
      </c>
    </row>
    <row r="28" spans="1:15" s="89" customFormat="1" ht="291" customHeight="1" x14ac:dyDescent="0.25">
      <c r="A28" s="42">
        <f>+'1. RIESGOS SIGNIFICATIVOS'!A30</f>
        <v>5</v>
      </c>
      <c r="B28" s="154" t="str">
        <f>+'1. RIESGOS SIGNIFICATIVOS'!B30</f>
        <v>Indisponibilidad servicios de Directorio Activo</v>
      </c>
      <c r="C28" s="155" t="str">
        <f>+'1. RIESGOS SIGNIFICATIVOS'!D30</f>
        <v>Seguridad Digital</v>
      </c>
      <c r="D28" s="279">
        <v>14</v>
      </c>
      <c r="E28" s="154" t="str">
        <f>+'1. RIESGOS SIGNIFICATIVOS'!F30</f>
        <v>Los especialistas de Servidores designados por la Secretaria General, trimestralmente deberan verificar el funcionamiento del servidor de directorio activo  realizando un mantenimiento lógico preventivo (defragmentacion de disco, limpieza de archivos temporales, verificacion e instalacion de actualizaciones), diligenciando la Bitacora de infraestructura,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v>
      </c>
      <c r="F28" s="160" t="s">
        <v>141</v>
      </c>
      <c r="G28" s="158" t="s">
        <v>455</v>
      </c>
      <c r="H28" s="161" t="s">
        <v>141</v>
      </c>
      <c r="I28" s="223"/>
      <c r="J28" s="158" t="s">
        <v>452</v>
      </c>
      <c r="K28" s="225" t="s">
        <v>453</v>
      </c>
      <c r="L28" s="268" t="s">
        <v>332</v>
      </c>
      <c r="M28" s="268" t="s">
        <v>118</v>
      </c>
      <c r="N28" s="162" t="s">
        <v>121</v>
      </c>
      <c r="O28" s="89" t="str">
        <f t="shared" si="0"/>
        <v>Fuerte+Moderado</v>
      </c>
    </row>
    <row r="29" spans="1:15" s="89" customFormat="1" ht="291" customHeight="1" x14ac:dyDescent="0.25">
      <c r="A29" s="42">
        <f>+'1. RIESGOS SIGNIFICATIVOS'!A31</f>
        <v>6</v>
      </c>
      <c r="B29" s="154" t="str">
        <f>+'1. RIESGOS SIGNIFICATIVOS'!B31</f>
        <v>indisponibilidad Servidor de archivos</v>
      </c>
      <c r="C29" s="155" t="str">
        <f>+'1. RIESGOS SIGNIFICATIVOS'!D31</f>
        <v>Seguridad Digital</v>
      </c>
      <c r="D29" s="279">
        <v>15</v>
      </c>
      <c r="E29" s="154" t="str">
        <f>+'1. RIESGOS SIGNIFICATIVOS'!F31</f>
        <v>Los especialistas en servidores designados por la Secretaria General, semanalmente  deben verificar que se esten realizando las copias de seguridad de las maquinas que estan en la plataforma Oracle cloud mediante el diligenciamiento de la bitacora de infraestructura , en caso de evidenciar que no se ejecuto el backup programado, se debera realizar inmediatamente la copia y el escalameiento correspondiente al proveedor de servicio mediante la plataforma service request, como evidencia de esta actividad se tiene bitacora de infraestructura, el escalamiento al proveedor del servicio cuando aplique.</v>
      </c>
      <c r="F29" s="160" t="s">
        <v>141</v>
      </c>
      <c r="G29" s="158" t="s">
        <v>456</v>
      </c>
      <c r="H29" s="161" t="s">
        <v>141</v>
      </c>
      <c r="I29" s="223"/>
      <c r="J29" s="224" t="s">
        <v>445</v>
      </c>
      <c r="K29" s="225" t="s">
        <v>453</v>
      </c>
      <c r="L29" s="268" t="s">
        <v>332</v>
      </c>
      <c r="M29" s="268" t="s">
        <v>118</v>
      </c>
      <c r="N29" s="162" t="s">
        <v>121</v>
      </c>
      <c r="O29" s="89" t="str">
        <f t="shared" si="0"/>
        <v>Fuerte+Moderado</v>
      </c>
    </row>
    <row r="30" spans="1:15" s="89" customFormat="1" ht="291" customHeight="1" x14ac:dyDescent="0.25">
      <c r="A30" s="42">
        <f>+'1. RIESGOS SIGNIFICATIVOS'!A32</f>
        <v>6</v>
      </c>
      <c r="B30" s="154" t="str">
        <f>+'1. RIESGOS SIGNIFICATIVOS'!B32</f>
        <v>indisponibilidad Servidor de archivos</v>
      </c>
      <c r="C30" s="155" t="str">
        <f>+'1. RIESGOS SIGNIFICATIVOS'!D32</f>
        <v>Seguridad Digital</v>
      </c>
      <c r="D30" s="279">
        <v>16</v>
      </c>
      <c r="E30" s="154" t="str">
        <f>+'1. RIESGOS SIGNIFICATIVOS'!F32</f>
        <v>Los especialistas de serividores mensualmente deben verificar que los servicios prestados por el proveedor Oracle se encuentren disponibles diligenciando la bitacora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v>
      </c>
      <c r="F30" s="160" t="s">
        <v>141</v>
      </c>
      <c r="G30" s="158" t="s">
        <v>456</v>
      </c>
      <c r="H30" s="161" t="s">
        <v>141</v>
      </c>
      <c r="I30" s="223"/>
      <c r="J30" s="224" t="s">
        <v>445</v>
      </c>
      <c r="K30" s="225" t="s">
        <v>453</v>
      </c>
      <c r="L30" s="268" t="s">
        <v>332</v>
      </c>
      <c r="M30" s="268" t="s">
        <v>118</v>
      </c>
      <c r="N30" s="162" t="s">
        <v>121</v>
      </c>
      <c r="O30" s="89" t="str">
        <f t="shared" si="0"/>
        <v>Fuerte+Moderado</v>
      </c>
    </row>
    <row r="31" spans="1:15" s="89" customFormat="1" ht="291" customHeight="1" x14ac:dyDescent="0.25">
      <c r="A31" s="42">
        <f>+'1. RIESGOS SIGNIFICATIVOS'!A33</f>
        <v>7</v>
      </c>
      <c r="B31" s="154" t="str">
        <f>+'1. RIESGOS SIGNIFICATIVOS'!B33</f>
        <v>Indisponibilidad servidor GLPI</v>
      </c>
      <c r="C31" s="155" t="str">
        <f>+'1. RIESGOS SIGNIFICATIVOS'!D33</f>
        <v>Seguridad Digital</v>
      </c>
      <c r="D31" s="279">
        <v>17</v>
      </c>
      <c r="E31" s="154" t="str">
        <f>+'1. RIESGOS SIGNIFICATIVOS'!F33</f>
        <v>Los especialistas en servidores designados por la Secretaria General a traves de la plataforma de administracion de Oracle cloud semanalmente deben verificar que se esten ejecutandolas tareas de copias de seguridad de la maquina virtual y sus discos adjuntos de acuerdo a las politicas de backup establecidas en  la plataforma diligenciando la bitacora de infraestructura,en caso de evidenciar que no se ejecuto el backup programado, se debera realizar inmediatamente la copia y el escalamiento correspondiente al proveedor de servicio mediante la plataforma service request, como evidencia de esta actividad se tiene bitacora de infraestructura, el escalamiento al proveedor del servicio cuando aplique.</v>
      </c>
      <c r="F31" s="160" t="s">
        <v>43</v>
      </c>
      <c r="G31" s="158"/>
      <c r="H31" s="161" t="s">
        <v>141</v>
      </c>
      <c r="I31" s="223"/>
      <c r="J31" s="224" t="s">
        <v>445</v>
      </c>
      <c r="K31" s="225" t="s">
        <v>453</v>
      </c>
      <c r="L31" s="268" t="s">
        <v>462</v>
      </c>
      <c r="M31" s="268" t="s">
        <v>118</v>
      </c>
      <c r="N31" s="162" t="s">
        <v>121</v>
      </c>
      <c r="O31" s="89" t="str">
        <f t="shared" si="0"/>
        <v>Fuerte+Moderado</v>
      </c>
    </row>
    <row r="32" spans="1:15" s="89" customFormat="1" ht="291" customHeight="1" x14ac:dyDescent="0.25">
      <c r="A32" s="42">
        <f>+'1. RIESGOS SIGNIFICATIVOS'!A34</f>
        <v>7</v>
      </c>
      <c r="B32" s="154" t="str">
        <f>+'1. RIESGOS SIGNIFICATIVOS'!B34</f>
        <v>Indisponibilidad servidor GLPI</v>
      </c>
      <c r="C32" s="155" t="str">
        <f>+'1. RIESGOS SIGNIFICATIVOS'!D34</f>
        <v>Seguridad Digital</v>
      </c>
      <c r="D32" s="279">
        <v>18</v>
      </c>
      <c r="E32" s="154" t="str">
        <f>+'1. RIESGOS SIGNIFICATIVOS'!F34</f>
        <v xml:space="preserve">el especialista Gestor Herramienta GLPI desigando por la Secretaria General, semanalmente verificara que se este realizando la copia de seguridad de la base de datos (mySql) de la herramienta GLPI desde la consola de mysql diligenciando la bitacora de infraestructura, en caso de evidenciar que no se este realizando la copia se debera realizar un backup de manera manual y escalar al lider de infraestructura mediante correo lectronico quien dara las instrucciones a seguir a fin de garantizar el correcto funcionamiento de los servidores, como evidencia de esta actividad se tomara el screenshot de la consola y de la ruta donde se almacenan los backup.  </v>
      </c>
      <c r="F32" s="160" t="s">
        <v>141</v>
      </c>
      <c r="G32" s="158" t="s">
        <v>456</v>
      </c>
      <c r="H32" s="161" t="s">
        <v>141</v>
      </c>
      <c r="I32" s="223"/>
      <c r="J32" s="224" t="s">
        <v>445</v>
      </c>
      <c r="K32" s="225" t="s">
        <v>453</v>
      </c>
      <c r="L32" s="268" t="s">
        <v>332</v>
      </c>
      <c r="M32" s="268" t="s">
        <v>118</v>
      </c>
      <c r="N32" s="162" t="s">
        <v>121</v>
      </c>
      <c r="O32" s="89" t="str">
        <f t="shared" si="0"/>
        <v>Fuerte+Moderado</v>
      </c>
    </row>
    <row r="33" spans="1:15" s="89" customFormat="1" ht="291" customHeight="1" x14ac:dyDescent="0.25">
      <c r="A33" s="42">
        <f>+'1. RIESGOS SIGNIFICATIVOS'!A35</f>
        <v>8</v>
      </c>
      <c r="B33" s="154" t="str">
        <f>+'1. RIESGOS SIGNIFICATIVOS'!B35</f>
        <v>Indisponibilidad servidor SpiceWorks</v>
      </c>
      <c r="C33" s="155" t="str">
        <f>+'1. RIESGOS SIGNIFICATIVOS'!D35</f>
        <v>Seguridad Digital</v>
      </c>
      <c r="D33" s="279">
        <v>19</v>
      </c>
      <c r="E33" s="154" t="str">
        <f>+'1. RIESGOS SIGNIFICATIVOS'!F35</f>
        <v>El profesional especializado designado por la Secretaria General, mensualmente validara que se este realizando el backup diario de las bases de datos,mediante el diligenciamiento de la bitacora de infraestructura, en caso de que se evidencie que no se este realizando el backup se realizara inmediatamente una copia de seguridad y se escalara via correo electrinico al lider de infraestructua  quien dara las instrucciones a seguir a fin de garantizar el correcto funcionamiento de los servidores, como evidencia de esta actividad queda el registro en la bitacora de infraestructura, correo electronico cuando aplique.</v>
      </c>
      <c r="F33" s="156" t="s">
        <v>0</v>
      </c>
      <c r="G33" s="158" t="s">
        <v>443</v>
      </c>
      <c r="H33" s="159" t="s">
        <v>0</v>
      </c>
      <c r="I33" s="157"/>
      <c r="J33" s="158" t="s">
        <v>457</v>
      </c>
      <c r="K33" s="225" t="s">
        <v>453</v>
      </c>
      <c r="L33" s="268" t="s">
        <v>333</v>
      </c>
      <c r="M33" s="268" t="s">
        <v>110</v>
      </c>
      <c r="N33" s="162" t="s">
        <v>121</v>
      </c>
      <c r="O33" s="89" t="str">
        <f t="shared" si="0"/>
        <v>Fuerte+Débil</v>
      </c>
    </row>
    <row r="34" spans="1:15" s="89" customFormat="1" ht="291" customHeight="1" x14ac:dyDescent="0.25">
      <c r="A34" s="42">
        <f>+'1. RIESGOS SIGNIFICATIVOS'!A36</f>
        <v>8</v>
      </c>
      <c r="B34" s="154" t="str">
        <f>+'1. RIESGOS SIGNIFICATIVOS'!B36</f>
        <v>Indisponibilidad servidor SpiceWorks</v>
      </c>
      <c r="C34" s="155" t="str">
        <f>+'1. RIESGOS SIGNIFICATIVOS'!D36</f>
        <v>Seguridad Digital</v>
      </c>
      <c r="D34" s="279"/>
      <c r="E34" s="154" t="str">
        <f>+'1. RIESGOS SIGNIFICATIVOS'!F36</f>
        <v>Los especialistas en servidores designados por la Secretaria General mensualmente verifcara que en la plataforma de Oracle cloud se este realizando la tarea de backup programda de acuerdo a las politicas mediante el diligenciamiento de la bitacora de infraestructura, en caso que se evidencie que no se este realizando la copia de seguridad, se realizara inmediatamente una copia de seguridad y se escalara a Oracle cloud creando el caso mediante la herramienta  de service Request, como evidencia de esta actividad se deja registro en la bitacora de infraestructura y el correo electronico generado en Service Request.</v>
      </c>
      <c r="F34" s="156" t="s">
        <v>43</v>
      </c>
      <c r="G34" s="158"/>
      <c r="H34" s="159" t="s">
        <v>141</v>
      </c>
      <c r="I34" s="157"/>
      <c r="J34" s="224" t="s">
        <v>445</v>
      </c>
      <c r="K34" s="225" t="s">
        <v>453</v>
      </c>
      <c r="L34" s="268" t="s">
        <v>462</v>
      </c>
      <c r="M34" s="268" t="s">
        <v>118</v>
      </c>
      <c r="N34" s="162" t="s">
        <v>121</v>
      </c>
      <c r="O34" s="89" t="str">
        <f t="shared" si="0"/>
        <v>Fuerte+Moderado</v>
      </c>
    </row>
    <row r="35" spans="1:15" s="89" customFormat="1" ht="291" customHeight="1" x14ac:dyDescent="0.25">
      <c r="A35" s="42">
        <f>+'1. RIESGOS SIGNIFICATIVOS'!A37</f>
        <v>10</v>
      </c>
      <c r="B35" s="154" t="str">
        <f>+'1. RIESGOS SIGNIFICATIVOS'!B37</f>
        <v>indisponibilidad equipo biometrico</v>
      </c>
      <c r="C35" s="155" t="str">
        <f>+'1. RIESGOS SIGNIFICATIVOS'!D37</f>
        <v>Seguridad Digital</v>
      </c>
      <c r="D35" s="279"/>
      <c r="E35" s="154" t="str">
        <f>+'1. RIESGOS SIGNIFICATIVOS'!F37</f>
        <v>El grupo de mesa de ayuda mensualmente debe validar que se este realizando el backup de las bases de datos de la aplicacion, mediante el diligenciamiento de la bitacora de infraestructura, en caso de evidenciar que no se este realizando la copia debera realizar inmediatamente una copia de seguridad e informara mediante correo electronico al lider de infraestructura quien dara las instrucciones a seguir, como evidencia de esta activididad quedara el registro en la bitacora de infraestructura y el correo electronico cuando aplique.</v>
      </c>
      <c r="F35" s="160" t="s">
        <v>0</v>
      </c>
      <c r="G35" s="158" t="s">
        <v>443</v>
      </c>
      <c r="H35" s="159" t="s">
        <v>0</v>
      </c>
      <c r="I35" s="157"/>
      <c r="J35" s="158" t="s">
        <v>457</v>
      </c>
      <c r="K35" s="225" t="s">
        <v>453</v>
      </c>
      <c r="L35" s="268" t="s">
        <v>333</v>
      </c>
      <c r="M35" s="268" t="s">
        <v>110</v>
      </c>
      <c r="N35" s="162" t="s">
        <v>121</v>
      </c>
      <c r="O35" s="89" t="str">
        <f t="shared" si="0"/>
        <v>Fuerte+Débil</v>
      </c>
    </row>
    <row r="36" spans="1:15" s="89" customFormat="1" ht="291" customHeight="1" x14ac:dyDescent="0.25">
      <c r="A36" s="42">
        <f>+'1. RIESGOS SIGNIFICATIVOS'!A38</f>
        <v>10</v>
      </c>
      <c r="B36" s="154" t="str">
        <f>+'1. RIESGOS SIGNIFICATIVOS'!B38</f>
        <v>indisponibilidad equipo biometrico</v>
      </c>
      <c r="C36" s="155" t="str">
        <f>+'1. RIESGOS SIGNIFICATIVOS'!D38</f>
        <v>Seguridad Digital</v>
      </c>
      <c r="D36" s="279"/>
      <c r="E36" s="154" t="str">
        <f>+'1. RIESGOS SIGNIFICATIVOS'!F38</f>
        <v>El grupo de mesa de ayuda mensualmente debe revisar el funcionamiento de la maquina donde reside el aplicativo biometrico dejando registro en la bítacora de Seguimiento de Infraestructura y realizando una imagen completa de la maquina,  en caso de evidenciar un mal funcionamiento  el grupo de mesa de ayuda reportara mediante un correo electronico al arquitecto Eduardo Sanchez quien a su vez contactara a FAMOC para realizar las respectivas correcciones y configuraciones. como evidencia de esta actividad se deja el registro en la bitacora de infraestructura y/ó el correo electronico dirigido al arquitecto Eduardo Sanchez.</v>
      </c>
      <c r="F36" s="160" t="s">
        <v>0</v>
      </c>
      <c r="G36" s="158" t="s">
        <v>443</v>
      </c>
      <c r="H36" s="159" t="s">
        <v>0</v>
      </c>
      <c r="I36" s="157"/>
      <c r="J36" s="158" t="s">
        <v>457</v>
      </c>
      <c r="K36" s="225" t="s">
        <v>453</v>
      </c>
      <c r="L36" s="268" t="s">
        <v>333</v>
      </c>
      <c r="M36" s="268" t="s">
        <v>110</v>
      </c>
      <c r="N36" s="162" t="s">
        <v>121</v>
      </c>
      <c r="O36" s="89" t="str">
        <f t="shared" si="0"/>
        <v>Fuerte+Débil</v>
      </c>
    </row>
    <row r="37" spans="1:15" s="89" customFormat="1" ht="291" customHeight="1" x14ac:dyDescent="0.25">
      <c r="A37" s="42">
        <f>+'1. RIESGOS SIGNIFICATIVOS'!A39</f>
        <v>10</v>
      </c>
      <c r="B37" s="154" t="str">
        <f>+'1. RIESGOS SIGNIFICATIVOS'!B39</f>
        <v>indisponibilidad equipo biometrico</v>
      </c>
      <c r="C37" s="155" t="str">
        <f>+'1. RIESGOS SIGNIFICATIVOS'!D39</f>
        <v>Seguridad Digital</v>
      </c>
      <c r="D37" s="279"/>
      <c r="E37" s="154" t="str">
        <f>+'1. RIESGOS SIGNIFICATIVOS'!F39</f>
        <v>El Lider del grupo demesa de ayuda junto con el lider de infraestructura cada  cuatro meses (4) debe revisar el cumplimiento al plan de mantenimiento anual donde se incluye el mantenimiento al equipo biometrico, diligenciando la bitacora de infraestructura, en caso que no se cumpla el plan de mantenimento este se escalara al lider de infraestructura via correo electronico, quien dara las instrucciones a seguir a fin de garantizar el correcto funcionamiento del equipo, como evidencia de esta actividad quedara el registro en la bitacora de infraestructura, los correos electronicos cuando aplique,el informe de mantenimiento, el plan de mantenimiento.</v>
      </c>
      <c r="F37" s="160" t="s">
        <v>0</v>
      </c>
      <c r="G37" s="158" t="s">
        <v>443</v>
      </c>
      <c r="H37" s="159" t="s">
        <v>0</v>
      </c>
      <c r="I37" s="157"/>
      <c r="J37" s="158" t="s">
        <v>457</v>
      </c>
      <c r="K37" s="225" t="s">
        <v>453</v>
      </c>
      <c r="L37" s="268" t="s">
        <v>333</v>
      </c>
      <c r="M37" s="268" t="s">
        <v>110</v>
      </c>
      <c r="N37" s="162" t="s">
        <v>121</v>
      </c>
      <c r="O37" s="89" t="str">
        <f t="shared" si="0"/>
        <v>Fuerte+Débil</v>
      </c>
    </row>
    <row r="38" spans="1:15" s="89" customFormat="1" ht="291" customHeight="1" x14ac:dyDescent="0.25">
      <c r="A38" s="42">
        <f>+'1. RIESGOS SIGNIFICATIVOS'!A40</f>
        <v>11</v>
      </c>
      <c r="B38" s="154" t="str">
        <f>+'1. RIESGOS SIGNIFICATIVOS'!B40</f>
        <v>Indisponibilidad de los equipos de computo usuario final.</v>
      </c>
      <c r="C38" s="155" t="str">
        <f>+'1. RIESGOS SIGNIFICATIVOS'!D40</f>
        <v>Seguridad Digital</v>
      </c>
      <c r="D38" s="279"/>
      <c r="E38" s="154" t="str">
        <f>+'1. RIESGOS SIGNIFICATIVOS'!F40</f>
        <v>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v>
      </c>
      <c r="F38" s="160" t="s">
        <v>0</v>
      </c>
      <c r="G38" s="158" t="s">
        <v>443</v>
      </c>
      <c r="H38" s="159" t="s">
        <v>0</v>
      </c>
      <c r="I38" s="157"/>
      <c r="J38" s="158" t="s">
        <v>457</v>
      </c>
      <c r="K38" s="225" t="s">
        <v>453</v>
      </c>
      <c r="L38" s="268" t="s">
        <v>333</v>
      </c>
      <c r="M38" s="268" t="s">
        <v>110</v>
      </c>
      <c r="N38" s="162" t="s">
        <v>121</v>
      </c>
      <c r="O38" s="89" t="str">
        <f t="shared" si="0"/>
        <v>Fuerte+Débil</v>
      </c>
    </row>
    <row r="39" spans="1:15" s="89" customFormat="1" ht="291" customHeight="1" x14ac:dyDescent="0.25">
      <c r="A39" s="42">
        <f>+'1. RIESGOS SIGNIFICATIVOS'!A41</f>
        <v>11</v>
      </c>
      <c r="B39" s="154" t="str">
        <f>+'1. RIESGOS SIGNIFICATIVOS'!B41</f>
        <v>Indisponibilidad de los equipos de computo usuario final.</v>
      </c>
      <c r="C39" s="155" t="str">
        <f>+'1. RIESGOS SIGNIFICATIVOS'!D41</f>
        <v>Seguridad Digital</v>
      </c>
      <c r="D39" s="279"/>
      <c r="E39" s="154" t="str">
        <f>+'1. RIESGOS SIGNIFICATIVOS'!F41</f>
        <v>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v>
      </c>
      <c r="F39" s="160" t="s">
        <v>0</v>
      </c>
      <c r="G39" s="158" t="s">
        <v>443</v>
      </c>
      <c r="H39" s="159" t="s">
        <v>0</v>
      </c>
      <c r="I39" s="157"/>
      <c r="J39" s="158" t="s">
        <v>457</v>
      </c>
      <c r="K39" s="225" t="s">
        <v>453</v>
      </c>
      <c r="L39" s="268" t="s">
        <v>333</v>
      </c>
      <c r="M39" s="268" t="s">
        <v>110</v>
      </c>
      <c r="N39" s="162" t="s">
        <v>121</v>
      </c>
      <c r="O39" s="89" t="str">
        <f t="shared" si="0"/>
        <v>Fuerte+Débil</v>
      </c>
    </row>
    <row r="40" spans="1:15" s="89" customFormat="1" ht="102" customHeight="1" x14ac:dyDescent="0.25">
      <c r="A40" s="42"/>
      <c r="B40" s="154"/>
      <c r="C40" s="155"/>
      <c r="D40" s="279"/>
      <c r="E40" s="154"/>
      <c r="F40" s="156"/>
      <c r="G40" s="158"/>
      <c r="H40" s="159"/>
      <c r="I40" s="157"/>
      <c r="J40" s="158"/>
      <c r="K40" s="225"/>
      <c r="L40" s="217"/>
    </row>
    <row r="41" spans="1:15" s="94" customFormat="1" ht="241.5" customHeight="1" x14ac:dyDescent="0.25">
      <c r="B41" s="166" t="s">
        <v>97</v>
      </c>
      <c r="C41" s="395" t="s">
        <v>469</v>
      </c>
      <c r="D41" s="396"/>
      <c r="E41" s="397"/>
      <c r="F41" s="397"/>
      <c r="G41" s="397"/>
      <c r="H41" s="397"/>
      <c r="I41" s="397"/>
      <c r="J41" s="397"/>
      <c r="K41" s="398"/>
    </row>
    <row r="43" spans="1:15" ht="57" customHeight="1" x14ac:dyDescent="0.25">
      <c r="B43" s="100" t="s">
        <v>98</v>
      </c>
      <c r="C43" s="391" t="s">
        <v>436</v>
      </c>
      <c r="D43" s="392"/>
      <c r="E43" s="347"/>
      <c r="F43" s="347"/>
      <c r="G43" s="347"/>
      <c r="H43" s="348"/>
      <c r="I43" s="163"/>
      <c r="J43" s="171" t="s">
        <v>768</v>
      </c>
      <c r="K43" s="101"/>
    </row>
    <row r="44" spans="1:15" ht="37.5" customHeight="1" x14ac:dyDescent="0.25">
      <c r="B44" s="99" t="s">
        <v>99</v>
      </c>
      <c r="C44" s="393" t="s">
        <v>100</v>
      </c>
      <c r="D44" s="393"/>
      <c r="E44" s="393"/>
      <c r="F44" s="394"/>
      <c r="G44" s="342"/>
      <c r="H44" s="171" t="s">
        <v>101</v>
      </c>
      <c r="I44" s="171"/>
      <c r="J44" s="342" t="s">
        <v>149</v>
      </c>
      <c r="K44" s="342"/>
    </row>
  </sheetData>
  <autoFilter ref="A14:M41" xr:uid="{00000000-0009-0000-0000-000003000000}"/>
  <mergeCells count="21">
    <mergeCell ref="J44:K44"/>
    <mergeCell ref="C13:C14"/>
    <mergeCell ref="E13:E14"/>
    <mergeCell ref="C43:H43"/>
    <mergeCell ref="C44:E44"/>
    <mergeCell ref="F44:G44"/>
    <mergeCell ref="C41:K41"/>
    <mergeCell ref="F13:G13"/>
    <mergeCell ref="H13:J13"/>
    <mergeCell ref="B5:C7"/>
    <mergeCell ref="B8:K8"/>
    <mergeCell ref="E5:K5"/>
    <mergeCell ref="G6:K6"/>
    <mergeCell ref="E6:F6"/>
    <mergeCell ref="E7:K7"/>
    <mergeCell ref="B13:B14"/>
    <mergeCell ref="B9:K9"/>
    <mergeCell ref="C10:K10"/>
    <mergeCell ref="C11:K11"/>
    <mergeCell ref="B12:E12"/>
    <mergeCell ref="F12:K12"/>
  </mergeCells>
  <dataValidations count="3">
    <dataValidation type="list" allowBlank="1" showInputMessage="1" showErrorMessage="1" sqref="F15:F40 H15:H40" xr:uid="{00000000-0002-0000-0300-000000000000}">
      <formula1>$B$1:$B$3</formula1>
    </dataValidation>
    <dataValidation type="list" allowBlank="1" showInputMessage="1" showErrorMessage="1" sqref="I15:I40" xr:uid="{00000000-0002-0000-0300-000001000000}">
      <formula1>$A$1:$A$3</formula1>
    </dataValidation>
    <dataValidation type="list" allowBlank="1" showInputMessage="1" showErrorMessage="1" sqref="N15:N39" xr:uid="{D42B856B-7774-43B1-9D6E-89BE269E319A}">
      <formula1>$P$1:$P$3</formula1>
    </dataValidation>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6"/>
  <sheetViews>
    <sheetView topLeftCell="C8" zoomScale="112" zoomScaleNormal="112" zoomScaleSheetLayoutView="95" zoomScalePageLayoutView="60" workbookViewId="0">
      <selection activeCell="K9" sqref="K9"/>
    </sheetView>
  </sheetViews>
  <sheetFormatPr baseColWidth="10" defaultRowHeight="15" x14ac:dyDescent="0.25"/>
  <cols>
    <col min="1" max="1" width="3.140625" customWidth="1"/>
    <col min="2" max="2" width="35.5703125" style="41" customWidth="1"/>
    <col min="3" max="3" width="26.5703125" style="41" customWidth="1"/>
    <col min="4" max="4" width="83.5703125" style="41" customWidth="1"/>
    <col min="5" max="5" width="31.7109375" style="41" customWidth="1"/>
    <col min="6" max="6" width="25" style="41" hidden="1" customWidth="1"/>
    <col min="7" max="7" width="27.28515625" style="41" hidden="1" customWidth="1"/>
    <col min="8" max="8" width="23.85546875" style="41" customWidth="1"/>
    <col min="9" max="10" width="44.42578125" style="41" hidden="1" customWidth="1"/>
    <col min="11" max="11" width="60" style="41" customWidth="1"/>
    <col min="12" max="12" width="3.140625" customWidth="1"/>
  </cols>
  <sheetData>
    <row r="1" spans="1:15" s="73" customFormat="1" ht="12.75" x14ac:dyDescent="0.2">
      <c r="B1" s="74"/>
      <c r="J1" s="75"/>
      <c r="K1" s="75"/>
    </row>
    <row r="2" spans="1:15" s="76" customFormat="1" ht="62.25" customHeight="1" x14ac:dyDescent="0.2">
      <c r="A2" s="73"/>
      <c r="B2" s="351"/>
      <c r="C2" s="322" t="s">
        <v>51</v>
      </c>
      <c r="D2" s="322"/>
      <c r="E2" s="322"/>
      <c r="F2" s="322"/>
      <c r="G2" s="322"/>
      <c r="H2" s="322"/>
      <c r="I2" s="322"/>
      <c r="J2" s="322"/>
      <c r="K2" s="322"/>
      <c r="L2" s="73"/>
      <c r="M2" s="73"/>
      <c r="N2" s="73"/>
      <c r="O2" s="73"/>
    </row>
    <row r="3" spans="1:15" s="76" customFormat="1" ht="24" customHeight="1" x14ac:dyDescent="0.2">
      <c r="A3" s="73"/>
      <c r="B3" s="351"/>
      <c r="C3" s="323" t="s">
        <v>52</v>
      </c>
      <c r="D3" s="323"/>
      <c r="E3" s="323"/>
      <c r="F3" s="323"/>
      <c r="G3" s="212"/>
      <c r="H3" s="212"/>
      <c r="I3" s="323" t="s">
        <v>53</v>
      </c>
      <c r="J3" s="323"/>
      <c r="K3" s="323"/>
      <c r="L3" s="73"/>
      <c r="M3" s="73"/>
      <c r="N3" s="73"/>
      <c r="O3" s="73"/>
    </row>
    <row r="4" spans="1:15" s="76" customFormat="1" ht="24" customHeight="1" x14ac:dyDescent="0.2">
      <c r="A4" s="73"/>
      <c r="B4" s="351"/>
      <c r="C4" s="324" t="s">
        <v>54</v>
      </c>
      <c r="D4" s="324"/>
      <c r="E4" s="324"/>
      <c r="F4" s="324"/>
      <c r="G4" s="324"/>
      <c r="H4" s="324"/>
      <c r="I4" s="324"/>
      <c r="J4" s="324"/>
      <c r="K4" s="324"/>
      <c r="L4" s="73"/>
      <c r="M4" s="73"/>
      <c r="N4" s="73"/>
      <c r="O4" s="73"/>
    </row>
    <row r="5" spans="1:15" s="76" customFormat="1" ht="18.75" customHeight="1" x14ac:dyDescent="0.25">
      <c r="A5" s="73"/>
      <c r="B5" s="403"/>
      <c r="C5" s="403"/>
      <c r="D5" s="403"/>
      <c r="E5" s="403"/>
      <c r="F5" s="403"/>
      <c r="G5" s="403"/>
      <c r="H5" s="403"/>
      <c r="I5" s="403"/>
      <c r="J5" s="403"/>
      <c r="K5" s="403"/>
      <c r="L5" s="73"/>
      <c r="M5" s="73"/>
      <c r="N5" s="73"/>
      <c r="O5" s="73"/>
    </row>
    <row r="6" spans="1:15" ht="20.25" x14ac:dyDescent="0.25">
      <c r="B6" s="404" t="s">
        <v>313</v>
      </c>
      <c r="C6" s="405"/>
      <c r="D6" s="405"/>
      <c r="E6" s="405"/>
      <c r="F6" s="405"/>
      <c r="G6" s="405"/>
      <c r="H6" s="405"/>
      <c r="I6" s="405"/>
      <c r="J6" s="405"/>
      <c r="K6" s="406"/>
    </row>
    <row r="7" spans="1:15" s="41" customFormat="1" ht="27.75" customHeight="1" x14ac:dyDescent="0.25">
      <c r="B7" s="66" t="s">
        <v>56</v>
      </c>
      <c r="C7" s="407" t="str">
        <f>+'1. RIESGOS SIGNIFICATIVOS'!C13:J13</f>
        <v>Gestión de servicios e infraestructura tecnológica </v>
      </c>
      <c r="D7" s="408"/>
      <c r="E7" s="408"/>
      <c r="F7" s="408"/>
      <c r="G7" s="408"/>
      <c r="H7" s="408"/>
      <c r="I7" s="408"/>
      <c r="J7" s="408"/>
      <c r="K7" s="409"/>
    </row>
    <row r="8" spans="1:15" s="41" customFormat="1" ht="49.5" customHeight="1" x14ac:dyDescent="0.25">
      <c r="B8" s="66" t="s">
        <v>58</v>
      </c>
      <c r="C8" s="407" t="str">
        <f>+'1. RIESGOS SIGNIFICATIVOS'!C14:J14</f>
        <v>Ofrecer servicios de Tecnología de la  Información de calidad y oportunos, proporcionando soporte tecnológico y  soluciones efectivas a los requerimientos de los  procesos de la UAERMV .</v>
      </c>
      <c r="D8" s="408"/>
      <c r="E8" s="408"/>
      <c r="F8" s="408"/>
      <c r="G8" s="408"/>
      <c r="H8" s="408"/>
      <c r="I8" s="408"/>
      <c r="J8" s="408"/>
      <c r="K8" s="409"/>
    </row>
    <row r="9" spans="1:15" s="41" customFormat="1" ht="51.75" customHeight="1" x14ac:dyDescent="0.25">
      <c r="B9" s="64" t="s">
        <v>98</v>
      </c>
      <c r="C9" s="410" t="str">
        <f>+'3. EJECUCIÓN CONTROL'!C43:H43</f>
        <v>NO SE REALIZO PRUEBA DE RECORRIDO DEBIDO AL CONFINAMIENTO POR COVID 19 
ESTA PRUEBA DE EJECUCION DEL CONTROL SE REALIZA SOBRE LOS SOPORTES ENTREGADOS POR OAP DEL MONITOREO MAPA DE RIESGOS I CUATRIMESTRE 2021</v>
      </c>
      <c r="D9" s="411"/>
      <c r="E9" s="411"/>
      <c r="F9" s="411"/>
      <c r="G9" s="411"/>
      <c r="H9" s="411"/>
      <c r="I9" s="412"/>
      <c r="J9" s="200" t="s">
        <v>314</v>
      </c>
      <c r="K9" s="204" t="e">
        <f>+'[5]1. RIESGOS SIGNIFICATIVOS'!J45</f>
        <v>#REF!</v>
      </c>
    </row>
    <row r="10" spans="1:15" ht="47.25" customHeight="1" x14ac:dyDescent="0.25">
      <c r="B10" s="413" t="str">
        <f>+'[5]1. RIESGOS SIGNIFICATIVOS'!B14:F14</f>
        <v>DEL MAPA DE RIESGOS - VERSIÓN_________</v>
      </c>
      <c r="C10" s="414"/>
      <c r="D10" s="415"/>
      <c r="E10" s="413" t="s">
        <v>315</v>
      </c>
      <c r="F10" s="414"/>
      <c r="G10" s="414"/>
      <c r="H10" s="414"/>
      <c r="I10" s="414"/>
      <c r="J10" s="414"/>
      <c r="K10" s="415"/>
    </row>
    <row r="11" spans="1:15" ht="78" customHeight="1" x14ac:dyDescent="0.25">
      <c r="B11" s="202" t="s">
        <v>124</v>
      </c>
      <c r="C11" s="203" t="s">
        <v>125</v>
      </c>
      <c r="D11" s="70" t="s">
        <v>127</v>
      </c>
      <c r="E11" s="83" t="s">
        <v>316</v>
      </c>
      <c r="F11" t="s">
        <v>334</v>
      </c>
      <c r="G11" s="65" t="s">
        <v>335</v>
      </c>
      <c r="H11" s="65" t="s">
        <v>317</v>
      </c>
      <c r="I11" s="83" t="s">
        <v>318</v>
      </c>
      <c r="J11" s="65" t="s">
        <v>319</v>
      </c>
      <c r="K11" s="65" t="s">
        <v>320</v>
      </c>
    </row>
    <row r="12" spans="1:15" ht="301.5" customHeight="1" x14ac:dyDescent="0.25">
      <c r="A12">
        <f>+'3. EJECUCIÓN CONTROL'!A15</f>
        <v>1</v>
      </c>
      <c r="B12" s="67" t="str">
        <f>+'3. EJECUCIÓN CONTROL'!B15</f>
        <v>Ingreso de personal no autorizado al centro de cómputo con el fin de afectar la infraestructura tecnológica de la Entidad.</v>
      </c>
      <c r="C12" s="68" t="str">
        <f>+'3. EJECUCIÓN CONTROL'!C15</f>
        <v>Seguridad Digital</v>
      </c>
      <c r="D12" s="69" t="str">
        <f>+'3. EJECUCIÓN CONTROL'!E15</f>
        <v>Los Analistas de Mesa de ayuda designados por el Lider de Infraestructura, cada año o cuando ingrese o egrese un funcionario público y/o contratista con permisos de ingreso, deben verificar que el formato GSIT-FM-010-V2 Formato Gestion de Credenciales de Acceso y Novedades cumpla con los permisos correspondientes, para realizar el proceso de depuración de los usuarios con acceso al centro de cómputo; en caso de requerir el acceso a un tercero, debe solicitarse el permiso via correo electronico al Lider de Infraestructura el cual notificará a los Analistas, una vez se ingrese al centro de computo debe diligenciarse el formato GSIT-FM-003-V1 Bitacora Ingreso-Salida Centro Computo; de este proceso resultará un documento maestro de acceso donde se especifican los colaboradores que tienen acceso, los roles y el rango de tiempo en los cuales tendrán acceso. Con base en el documento maestro de el Lider de Infraestructura realizará un informe trimestral de seguimiento en donde debe validar el registro de ingreso de personal autorizado y no autorizado al centro de cómputo, esto con el fin de garantizar la seguridad de cada uno de los elementos que se encuentran en el centro de cómputo. La herramienta que garantizara el control es un biométrico en donde se parametrizara la información del plan maestro, este restringe el acceso a personal no autorizado.
En caso de presentarse una desviación, que para este caso es que alguien no autorizado ingrese al data center, se deberán consultar las cámaras y realizar la respectiva investigación de cuál fue el objeto de ingresar al centro de cómputo y que acciones realizo dentro, con base en esta información se solicitará a la oficina de control disciplinario iniciar con los respectivos tramites sancionatorios. En caso de que el personal identificado que se presenta en la sede no corresponde al manifestado por el tercero/proveedor, se debe notificar al Lider de Infraestrcutura para que realiza los respectivos tramites ante el proveedor para su correctos solicitud de permisos.</v>
      </c>
      <c r="E12" s="51" t="s">
        <v>336</v>
      </c>
      <c r="F12" s="51" t="s">
        <v>121</v>
      </c>
      <c r="G12" s="51" t="s">
        <v>118</v>
      </c>
      <c r="H12" s="713" t="s">
        <v>765</v>
      </c>
      <c r="I12" s="44"/>
      <c r="J12" s="43"/>
      <c r="K12" s="53" t="s">
        <v>337</v>
      </c>
    </row>
    <row r="13" spans="1:15" ht="127.5" x14ac:dyDescent="0.25">
      <c r="A13">
        <f>+'3. EJECUCIÓN CONTROL'!A16</f>
        <v>1</v>
      </c>
      <c r="B13" s="67" t="str">
        <f>+'3. EJECUCIÓN CONTROL'!B16</f>
        <v>Ingreso de personal no autorizado al centro de cómputo con el fin de afectar la infraestructura tecnológica de la Entidad.</v>
      </c>
      <c r="C13" s="68" t="str">
        <f>+'3. EJECUCIÓN CONTROL'!C16</f>
        <v>Seguridad Digital</v>
      </c>
      <c r="D13" s="69" t="str">
        <f>+'3. EJECUCIÓN CONTROL'!E16</f>
        <v>Los Analistas de Mesa de Ayuda, Trimestralmente deben verificar las notas de la version del firmware actual de los equipos biométricos de las sedes Administrativa y Operativa, comparandolas con las existentes en el sitio web oficial del fabricante, mediante el diligenciamiento de la bitacora de Seguimiento de Infraestructura. En caso de existir nuevas versiones se realizará  el escalamiento correspondiente al Líder de Infraestructura vía correo electrónico quien solicitará por la misma vía al proveedor FAMOC la realización del plan de trabajo para la actualizacion del dispositivo. 
La evidencia de esta actividad es el diligenciamiento de la bitacora de Seguimiento de Infraestructura, las notas de la version, correo electrónico  y el plan de actualizacion cuando aplique.</v>
      </c>
      <c r="E13" s="51" t="s">
        <v>336</v>
      </c>
      <c r="F13" s="51" t="s">
        <v>110</v>
      </c>
      <c r="G13" s="51" t="s">
        <v>121</v>
      </c>
      <c r="H13" s="51" t="s">
        <v>465</v>
      </c>
      <c r="I13" s="227"/>
      <c r="J13" s="228"/>
      <c r="K13" s="53" t="s">
        <v>337</v>
      </c>
    </row>
    <row r="14" spans="1:15" ht="127.5" x14ac:dyDescent="0.25">
      <c r="A14">
        <f>+'3. EJECUCIÓN CONTROL'!A17</f>
        <v>2</v>
      </c>
      <c r="B14" s="67" t="str">
        <f>+'3. EJECUCIÓN CONTROL'!B17</f>
        <v>Indisponibilidad de los equipos de seguridad perimetral</v>
      </c>
      <c r="C14" s="68" t="str">
        <f>+'3. EJECUCIÓN CONTROL'!C17</f>
        <v>Seguridad Digital</v>
      </c>
      <c r="D14" s="69" t="str">
        <f>+'3. EJECUCIÓN CONTROL'!E17</f>
        <v>El especialista de seguridad informatica, cada vez que ocurra el evento se debe revisar los logs de los equipos de seguiridad perimetral para verificar que los apagados no controlados no causaron daños en estos, diligenciando la bitacora "Seguimiento de estado de equipos de seguridad perimetral".
En caso de presentarse alguna alerta de apagado no controlado y/o daño de los equipos de seguridad pertimetral, se debe notificar via correo electronico al lider de infraestructura para que realice el escalamiento pertinente.
Las evidencia de esta actividad es el diligenciamiento de la bitacora "Seguimiento de estado de equipos de seguridad perimetral", los logs de los equipos de seguridad pertimetral y los correos de notificacion de escalamiento del evento cuando aplique.</v>
      </c>
      <c r="E14" s="51" t="s">
        <v>336</v>
      </c>
      <c r="F14" s="54" t="s">
        <v>121</v>
      </c>
      <c r="G14" s="51" t="s">
        <v>110</v>
      </c>
      <c r="H14" s="51" t="s">
        <v>766</v>
      </c>
      <c r="I14" s="227"/>
      <c r="J14" s="228"/>
      <c r="K14" s="53" t="s">
        <v>337</v>
      </c>
    </row>
    <row r="15" spans="1:15" ht="114.75" x14ac:dyDescent="0.25">
      <c r="A15">
        <f>+'3. EJECUCIÓN CONTROL'!A18</f>
        <v>2</v>
      </c>
      <c r="B15" s="67" t="str">
        <f>+'3. EJECUCIÓN CONTROL'!B18</f>
        <v>Indisponibilidad de los equipos de seguridad perimetral</v>
      </c>
      <c r="C15" s="68" t="str">
        <f>+'3. EJECUCIÓN CONTROL'!C18</f>
        <v>Seguridad Digital</v>
      </c>
      <c r="D15" s="69" t="str">
        <f>+'3. EJECUCIÓN CONTROL'!E18</f>
        <v>El especialista de seguridad informatica, cada cuatro meses (4) meses debe verificar las notas de la version del firmware actual de los equipos de seguridad perimetral comparandolas con las existentes en el sitio web oficial del fabricante mediante el diligenciamiento de la bitacora "seguimiento de actualizacion de firmware de equipos perimetrales",  en caso de existir nuevas versiones se realizará el plan de trabajo para la actualizacion del dispositivo. 
La evidencia de esta actividad es el diligenciamiento de la bitacora "seguimiento de actualizacion de firmware de equipos perimetrales", las notas de la version y el plan de actualizacion cuando se ejecute.</v>
      </c>
      <c r="E15" s="51" t="s">
        <v>336</v>
      </c>
      <c r="F15" s="54" t="s">
        <v>110</v>
      </c>
      <c r="G15" s="51" t="s">
        <v>110</v>
      </c>
      <c r="H15" s="51" t="s">
        <v>465</v>
      </c>
      <c r="I15" s="227"/>
      <c r="J15" s="228"/>
      <c r="K15" s="53" t="s">
        <v>337</v>
      </c>
    </row>
    <row r="16" spans="1:15" ht="153" x14ac:dyDescent="0.25">
      <c r="A16">
        <f>+'3. EJECUCIÓN CONTROL'!A19</f>
        <v>2</v>
      </c>
      <c r="B16" s="67" t="str">
        <f>+'3. EJECUCIÓN CONTROL'!B19</f>
        <v>Indisponibilidad de los equipos de seguridad perimetral</v>
      </c>
      <c r="C16" s="68" t="str">
        <f>+'3. EJECUCIÓN CONTROL'!C19</f>
        <v>Seguridad Digital</v>
      </c>
      <c r="D16" s="69" t="str">
        <f>+'3. EJECUCIÓN CONTROL'!E19</f>
        <v xml:space="preserve">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v>
      </c>
      <c r="E16" s="51" t="s">
        <v>336</v>
      </c>
      <c r="F16" s="54" t="s">
        <v>118</v>
      </c>
      <c r="G16" s="51" t="s">
        <v>110</v>
      </c>
      <c r="H16" s="51" t="s">
        <v>467</v>
      </c>
      <c r="I16" s="227"/>
      <c r="J16" s="228"/>
      <c r="K16" s="53" t="s">
        <v>337</v>
      </c>
    </row>
    <row r="17" spans="1:11" ht="267.75" x14ac:dyDescent="0.25">
      <c r="A17">
        <f>+'3. EJECUCIÓN CONTROL'!A20</f>
        <v>2</v>
      </c>
      <c r="B17" s="67" t="str">
        <f>+'3. EJECUCIÓN CONTROL'!B20</f>
        <v>Indisponibilidad de los equipos de seguridad perimetral</v>
      </c>
      <c r="C17" s="68" t="str">
        <f>+'3. EJECUCIÓN CONTROL'!C20</f>
        <v>Seguridad Digital</v>
      </c>
      <c r="D17" s="69" t="str">
        <f>+'3. EJECUCIÓN CONTROL'!E20</f>
        <v>El especialista de seguridad inforamatica cada seis (6) meses debe verificar el End of Support (EoS) en la pagina web del fabricante determinando el estado de este, diligenciando la bitacora  "Seguimiento de estado de equipos de seguridad perimetral"; y cada vez que se deba realizar una compra de un elemento de la infraestructura tecnológica, deberá realizar una ficha tecnica del elemento en la cual se evidencie la interacción del elemento y/o sistema con la infraestructura actual y se evidencie la compatibilidad entre los elementos, Con esta ficha evitaremos que cuando llegue el elemento o se implemente el sistema no sea compatible con la infraestructura tecnológica existente. 
En caso de presentarse el End of Support (EoS), se notificará al Líder del grupo de infraestructura designado por la Secretaria General, via correo electronico, para su respectivo escalamiento, por otra parte, en caso que el elemento de infraestructura requerido supere el presupuesto disponible, se debe incluir en el plan de adquisiciones de la proxima vigencia. 
La evidencia de la actividad del EoS es el diligenciamiento de la bitacora "Seguimiento de estado de equipos de seguridad perimetral" y notificaciones via correos electronicos cuando aplique.
La evidencia de la actividad adquisicion de elementos de infraestructura es la ficha tecnica del elemento y el plan de adquisiciones cuando aplique.</v>
      </c>
      <c r="E17" s="51" t="s">
        <v>336</v>
      </c>
      <c r="F17" s="54" t="s">
        <v>121</v>
      </c>
      <c r="G17" s="51" t="s">
        <v>110</v>
      </c>
      <c r="H17" s="51" t="s">
        <v>465</v>
      </c>
      <c r="I17" s="227"/>
      <c r="J17" s="228"/>
      <c r="K17" s="53" t="s">
        <v>337</v>
      </c>
    </row>
    <row r="18" spans="1:11" ht="100.5" x14ac:dyDescent="0.25">
      <c r="A18">
        <f>+'3. EJECUCIÓN CONTROL'!A21</f>
        <v>2</v>
      </c>
      <c r="B18" s="67" t="str">
        <f>+'3. EJECUCIÓN CONTROL'!B21</f>
        <v>Indisponibilidad de los equipos de seguridad perimetral</v>
      </c>
      <c r="C18" s="68" t="str">
        <f>+'3. EJECUCIÓN CONTROL'!C21</f>
        <v>Seguridad Digital</v>
      </c>
      <c r="D18" s="69" t="str">
        <f>+'3. EJECUCIÓN CONTROL'!E21</f>
        <v>El especialista de Seguridad Informática, cada cuatro meses (4) debe verificar la ejecución de los mantenimientos programados en el plan anual de mantenimientos diligenciando la hoja de vida de los equipos activos de red. En caso de que no se realicen los mantenimientos segun lo programado, se escala al Líder de Infraestructura vía correo electrónico la no ejecución, quien tomará las acciones correspondientes.
Evidencia: Hoja de Vida de Equipos Activos de Red, Plan de Mantenimiento,correo electrónico cuando aplique.</v>
      </c>
      <c r="E18" s="51" t="s">
        <v>336</v>
      </c>
      <c r="F18" s="54" t="s">
        <v>110</v>
      </c>
      <c r="G18" s="51" t="s">
        <v>110</v>
      </c>
      <c r="H18" s="51" t="s">
        <v>467</v>
      </c>
      <c r="I18" s="227"/>
      <c r="J18" s="228"/>
      <c r="K18" s="53" t="s">
        <v>337</v>
      </c>
    </row>
    <row r="19" spans="1:11" ht="114.75" x14ac:dyDescent="0.25">
      <c r="A19">
        <f>+'3. EJECUCIÓN CONTROL'!A22</f>
        <v>3</v>
      </c>
      <c r="B19" s="67" t="str">
        <f>+'3. EJECUCIÓN CONTROL'!B22</f>
        <v>Indisponibilidad de los servicios de Oracle Cloud Infrastructure y Correo electronico en Office 365</v>
      </c>
      <c r="C19" s="68" t="str">
        <f>+'3. EJECUCIÓN CONTROL'!C22</f>
        <v>Seguridad Digital</v>
      </c>
      <c r="D19" s="69" t="str">
        <f>+'3. EJECUCIÓN CONTROL'!E22</f>
        <v xml:space="preserve">El líder del grupo de infraestructura designado por la Secretaria General, junto con el equipo de infraestructura, cada cuatro meses debe realizar el proceso de verificacion y depuración de los usuarios que tienen acceso a las plataformas Oracle Cloud Infrastructure y Office 365, de acuerdo a la fecha de finalizacion de contrato cotejando con el directorio activo, En el caso de encontrar usuarios retirados de la compañia pero con acceso vigente a las plataformas se debera eliminar inmediatamente la cuenta de usuario; de este proceso resultará la bitacora de seguimiento de infraestructura donde se especifica los roles y perfiles de los colaboradores y el rango de tiempo en los cuales tendrán acceso, esto con el fin de garantizar la seguridad en el acceso en las plataformas. </v>
      </c>
      <c r="E19" s="51" t="s">
        <v>336</v>
      </c>
      <c r="F19" s="54" t="s">
        <v>110</v>
      </c>
      <c r="G19" s="51" t="s">
        <v>118</v>
      </c>
      <c r="H19" s="51" t="s">
        <v>467</v>
      </c>
      <c r="I19" s="227"/>
      <c r="J19" s="228"/>
      <c r="K19" s="53" t="s">
        <v>337</v>
      </c>
    </row>
    <row r="20" spans="1:11" ht="114.75" x14ac:dyDescent="0.25">
      <c r="A20">
        <f>+'3. EJECUCIÓN CONTROL'!A23</f>
        <v>3</v>
      </c>
      <c r="B20" s="67" t="str">
        <f>+'3. EJECUCIÓN CONTROL'!B23</f>
        <v>Indisponibilidad de los servicios de Oracle Cloud Infrastructure y Correo electronico en Office 365</v>
      </c>
      <c r="C20" s="68" t="str">
        <f>+'3. EJECUCIÓN CONTROL'!C23</f>
        <v>Seguridad Digital</v>
      </c>
      <c r="D20" s="69" t="str">
        <f>+'3. EJECUCIÓN CONTROL'!E23</f>
        <v>Los especialistas de serividores mensualmente deben verificar que los servicios prestados por el proveedor Microsoft se encuentren disponibles diligenciando la bitacora de Seguimiento de infraestructura ingresando a la consola de administración de office 365.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v>
      </c>
      <c r="E20" s="51" t="s">
        <v>336</v>
      </c>
      <c r="F20" s="54" t="s">
        <v>118</v>
      </c>
      <c r="G20" s="51" t="s">
        <v>110</v>
      </c>
      <c r="H20" s="51" t="s">
        <v>465</v>
      </c>
      <c r="I20" s="227"/>
      <c r="J20" s="228"/>
      <c r="K20" s="53" t="s">
        <v>337</v>
      </c>
    </row>
    <row r="21" spans="1:11" ht="140.25" x14ac:dyDescent="0.25">
      <c r="A21">
        <f>+'3. EJECUCIÓN CONTROL'!A24</f>
        <v>4</v>
      </c>
      <c r="B21" s="67" t="str">
        <f>+'3. EJECUCIÓN CONTROL'!B24</f>
        <v xml:space="preserve">Indisponibilidad Servidor antivirus </v>
      </c>
      <c r="C21" s="68" t="str">
        <f>+'3. EJECUCIÓN CONTROL'!C24</f>
        <v>Seguridad Digital</v>
      </c>
      <c r="D21" s="69" t="str">
        <f>+'3. EJECUCIÓN CONTROL'!E24</f>
        <v>Los especialistas de servidores semanalmente deben revisar que el agente este activo y actualizado en los equipos de la entidad, ingresando a la consola de administracion de antivirus en el modulo de tareas automaticas donde se evidenciara el estado de los agentes. 
Se anotara en la bitacora de seguimiento de infraestructura instaladas con la fecha y hora de instalacion.
En caso de encontrar equipos en estado critico o en estado desactualizado se intentarar reinstalar el agente desde la consola y en caso que no se logre se apoyara con la mesa de ayuda para la instalacion manual, como evidencia quedan el diligenciamiento de la bitacora con las actualizaciones instaladas, los reportes generados por la consola de antivirus y/o los casos de mesa de ayuda colocados para tal fin.</v>
      </c>
      <c r="E21" s="51" t="s">
        <v>336</v>
      </c>
      <c r="F21" s="54" t="s">
        <v>110</v>
      </c>
      <c r="G21" s="51" t="s">
        <v>118</v>
      </c>
      <c r="H21" s="51" t="s">
        <v>466</v>
      </c>
      <c r="I21" s="227"/>
      <c r="J21" s="228"/>
      <c r="K21" s="53" t="s">
        <v>468</v>
      </c>
    </row>
    <row r="22" spans="1:11" ht="114.75" x14ac:dyDescent="0.25">
      <c r="A22">
        <f>+'3. EJECUCIÓN CONTROL'!A25</f>
        <v>4</v>
      </c>
      <c r="B22" s="67" t="str">
        <f>+'3. EJECUCIÓN CONTROL'!B25</f>
        <v xml:space="preserve">Indisponibilidad Servidor antivirus </v>
      </c>
      <c r="C22" s="68" t="str">
        <f>+'3. EJECUCIÓN CONTROL'!C25</f>
        <v>Seguridad Digital</v>
      </c>
      <c r="D22" s="69" t="str">
        <f>+'3. EJECUCIÓN CONTROL'!E25</f>
        <v>Los especialistas en servidores designados por la Secretaria General, semanalmente deben revisar que el servidor tenga las ultimas actualizaciones de bases de datos, incluyendo Windows Update. Ingresando al servidor  a la consola de antivirus y al configuracion de actualizaciones de windows donde se evidenciara si se encuentra actualizado a la fecha.
Se anotara en la bitacora las actualizaciones instaladas con la fecha y hora de instalacion.
En caso que no lo este se correra la utilidad de actualizaciones automaticas para actualizar el equipo lo mismo aplica para la consola, como evidencia quedan los log ubicados en la ruta C:\Windows\Logs\WindowsUpdate del servidor e imprimir el reporte Informe de uso de las bases de datos antivirus de la consola.</v>
      </c>
      <c r="E22" s="51" t="s">
        <v>336</v>
      </c>
      <c r="F22" s="54" t="s">
        <v>110</v>
      </c>
      <c r="G22" s="51" t="s">
        <v>110</v>
      </c>
      <c r="H22" s="51" t="s">
        <v>465</v>
      </c>
      <c r="I22" s="227"/>
      <c r="J22" s="228"/>
      <c r="K22" s="53" t="s">
        <v>337</v>
      </c>
    </row>
    <row r="23" spans="1:11" ht="127.5" x14ac:dyDescent="0.25">
      <c r="A23">
        <f>+'3. EJECUCIÓN CONTROL'!A26</f>
        <v>4</v>
      </c>
      <c r="B23" s="67" t="str">
        <f>+'3. EJECUCIÓN CONTROL'!B26</f>
        <v xml:space="preserve">Indisponibilidad Servidor antivirus </v>
      </c>
      <c r="C23" s="68" t="str">
        <f>+'3. EJECUCIÓN CONTROL'!C26</f>
        <v>Seguridad Digital</v>
      </c>
      <c r="D23" s="69" t="str">
        <f>+'3. EJECUCIÓN CONTROL'!E26</f>
        <v>Los especialistas de servidores designado por la Secretaria General cada cuatro meses deben revisar la vigencia de la licencia, ingresando a la consola de administracion de antivirus en el modulo de licenciamiento e imprimir el informe de uso de claves de licencia que genera la consola, diligenciando la bitacora de seguimiento de infraestructura, si la fecha de vencimiento esta proxima a expirar se informara por medio de correo electronico al Lider de infraestructura por lo menos con un mes de antelacion a la fecha de vencimiento a fin de que este pueda generar la requisicion de compra de nuevo licenciamiento. como evidencia de esta actividad queda el correo enviado y el reporte de uso de claves generado desde la consola de antivirus, a su vez se dejara registro en la bitacora de infrestructura la fecha de revision.</v>
      </c>
      <c r="E23" s="51" t="s">
        <v>336</v>
      </c>
      <c r="F23" s="226"/>
      <c r="G23" s="51"/>
      <c r="H23" s="51" t="s">
        <v>467</v>
      </c>
      <c r="I23" s="227"/>
      <c r="J23" s="228"/>
      <c r="K23" s="53" t="s">
        <v>337</v>
      </c>
    </row>
    <row r="24" spans="1:11" ht="114.75" x14ac:dyDescent="0.25">
      <c r="A24">
        <f>+'3. EJECUCIÓN CONTROL'!A27</f>
        <v>5</v>
      </c>
      <c r="B24" s="67" t="str">
        <f>+'3. EJECUCIÓN CONTROL'!B27</f>
        <v>Indisponibilidad servicios de Directorio Activo</v>
      </c>
      <c r="C24" s="68" t="str">
        <f>+'3. EJECUCIÓN CONTROL'!C27</f>
        <v>Seguridad Digital</v>
      </c>
      <c r="D24" s="69" t="str">
        <f>+'3. EJECUCIÓN CONTROL'!E27</f>
        <v>El Lider del grupo de infraestructura designado por la Secretaria General junto con el grupo de infraestructura cada  cuatro meses debe revisar el cumplimiento al plan de mantenimiento anual donde se incluye el mantenimiento a los servidores fisicos, diligenciando la bitacora de infraestructura, en caso que no se cumpla el plan de mantenimento este se escalara al lider de infraestructura via correo electronico, quien dara las instrucciones a seguir a fin de garantizar el correcto funcionamiento de los servidores, como evidencia de esta actividad quedara el registro en la bitacora de infraestructura, los correos electronicos cuando aplique,el informe de mantenimiento, el plan de mantenimiento.</v>
      </c>
      <c r="E24" s="51" t="s">
        <v>336</v>
      </c>
      <c r="F24" s="226"/>
      <c r="G24" s="51"/>
      <c r="H24" s="51" t="s">
        <v>467</v>
      </c>
      <c r="I24" s="227"/>
      <c r="J24" s="228"/>
      <c r="K24" s="53" t="s">
        <v>337</v>
      </c>
    </row>
    <row r="25" spans="1:11" ht="114.75" x14ac:dyDescent="0.25">
      <c r="A25">
        <f>+'3. EJECUCIÓN CONTROL'!A28</f>
        <v>5</v>
      </c>
      <c r="B25" s="67" t="str">
        <f>+'3. EJECUCIÓN CONTROL'!B28</f>
        <v>Indisponibilidad servicios de Directorio Activo</v>
      </c>
      <c r="C25" s="68" t="str">
        <f>+'3. EJECUCIÓN CONTROL'!C28</f>
        <v>Seguridad Digital</v>
      </c>
      <c r="D25" s="69" t="str">
        <f>+'3. EJECUCIÓN CONTROL'!E28</f>
        <v>Los especialistas de Servidores designados por la Secretaria General, trimestralmente deberan verificar el funcionamiento del servidor de directorio activo  realizando un mantenimiento lógico preventivo (defragmentacion de disco, limpieza de archivos temporales, verificacion e instalacion de actualizaciones), diligenciando la Bitacora de infraestructura, en caso que el mantenimiento evidencie un mal funcionamiento en los servicios, se procedera a realizar un backup del directorio activo y se escala via correo electronico al lider de infraestructura la novedad, como evidencia de esta actividad quedan el registro en la bitacora de infraestructura, el backup del directorio activo y correo electronico cuando aplique.</v>
      </c>
      <c r="E25" s="51" t="s">
        <v>336</v>
      </c>
      <c r="F25" s="226"/>
      <c r="G25" s="51"/>
      <c r="H25" s="51" t="s">
        <v>467</v>
      </c>
      <c r="I25" s="227"/>
      <c r="J25" s="228"/>
      <c r="K25" s="53" t="s">
        <v>337</v>
      </c>
    </row>
    <row r="26" spans="1:11" ht="100.5" x14ac:dyDescent="0.25">
      <c r="A26">
        <f>+'3. EJECUCIÓN CONTROL'!A29</f>
        <v>6</v>
      </c>
      <c r="B26" s="67" t="str">
        <f>+'3. EJECUCIÓN CONTROL'!B29</f>
        <v>indisponibilidad Servidor de archivos</v>
      </c>
      <c r="C26" s="68" t="str">
        <f>+'3. EJECUCIÓN CONTROL'!C29</f>
        <v>Seguridad Digital</v>
      </c>
      <c r="D26" s="69" t="str">
        <f>+'3. EJECUCIÓN CONTROL'!E29</f>
        <v>Los especialistas en servidores designados por la Secretaria General, semanalmente  deben verificar que se esten realizando las copias de seguridad de las maquinas que estan en la plataforma Oracle cloud mediante el diligenciamiento de la bitacora de infraestructura , en caso de evidenciar que no se ejecuto el backup programado, se debera realizar inmediatamente la copia y el escalameiento correspondiente al proveedor de servicio mediante la plataforma service request, como evidencia de esta actividad se tiene bitacora de infraestructura, el escalamiento al proveedor del servicio cuando aplique.</v>
      </c>
      <c r="E26" s="51" t="s">
        <v>336</v>
      </c>
      <c r="F26" s="226"/>
      <c r="G26" s="51"/>
      <c r="H26" s="51" t="s">
        <v>467</v>
      </c>
      <c r="I26" s="227"/>
      <c r="J26" s="228"/>
      <c r="K26" s="53" t="s">
        <v>337</v>
      </c>
    </row>
    <row r="27" spans="1:11" ht="102" x14ac:dyDescent="0.25">
      <c r="A27">
        <f>+'3. EJECUCIÓN CONTROL'!A30</f>
        <v>6</v>
      </c>
      <c r="B27" s="67" t="str">
        <f>+'3. EJECUCIÓN CONTROL'!B30</f>
        <v>indisponibilidad Servidor de archivos</v>
      </c>
      <c r="C27" s="68" t="str">
        <f>+'3. EJECUCIÓN CONTROL'!C30</f>
        <v>Seguridad Digital</v>
      </c>
      <c r="D27" s="69" t="str">
        <f>+'3. EJECUCIÓN CONTROL'!E30</f>
        <v>Los especialistas de serividores mensualmente deben verificar que los servicios prestados por el proveedor Oracle se encuentren disponibles diligenciando la bitacora de Seguimiento de infraestructura ingresando a la consola de administración de Oracle. En caso de presentarse degradación en el servicio, se crea un caso de soporte técnico con el proveedor mediante Service Request  y se notifica al Líder de infraestructura vía correo electrónico la incidencia presentada, para que tome las medidas correspondiente, según sea el caso.
Evidencia: Bitacora de Seguimiento de Infraestructura, Solicitud de Servicio cuando aplique y correo electrónico cuando aplique.</v>
      </c>
      <c r="E27" s="51" t="s">
        <v>336</v>
      </c>
      <c r="F27" s="226"/>
      <c r="G27" s="51"/>
      <c r="H27" s="51" t="s">
        <v>467</v>
      </c>
      <c r="I27" s="227"/>
      <c r="J27" s="228"/>
      <c r="K27" s="53" t="s">
        <v>337</v>
      </c>
    </row>
    <row r="28" spans="1:11" ht="102" x14ac:dyDescent="0.25">
      <c r="A28">
        <f>+'3. EJECUCIÓN CONTROL'!A31</f>
        <v>7</v>
      </c>
      <c r="B28" s="67" t="str">
        <f>+'3. EJECUCIÓN CONTROL'!B31</f>
        <v>Indisponibilidad servidor GLPI</v>
      </c>
      <c r="C28" s="68" t="str">
        <f>+'3. EJECUCIÓN CONTROL'!C31</f>
        <v>Seguridad Digital</v>
      </c>
      <c r="D28" s="69" t="str">
        <f>+'3. EJECUCIÓN CONTROL'!E31</f>
        <v>Los especialistas en servidores designados por la Secretaria General a traves de la plataforma de administracion de Oracle cloud semanalmente deben verificar que se esten ejecutandolas tareas de copias de seguridad de la maquina virtual y sus discos adjuntos de acuerdo a las politicas de backup establecidas en  la plataforma diligenciando la bitacora de infraestructura,en caso de evidenciar que no se ejecuto el backup programado, se debera realizar inmediatamente la copia y el escalamiento correspondiente al proveedor de servicio mediante la plataforma service request, como evidencia de esta actividad se tiene bitacora de infraestructura, el escalamiento al proveedor del servicio cuando aplique.</v>
      </c>
      <c r="E28" s="51" t="s">
        <v>336</v>
      </c>
      <c r="F28" s="226"/>
      <c r="G28" s="51"/>
      <c r="H28" s="51" t="s">
        <v>467</v>
      </c>
      <c r="I28" s="227"/>
      <c r="J28" s="228"/>
      <c r="K28" s="53" t="s">
        <v>337</v>
      </c>
    </row>
    <row r="29" spans="1:11" ht="102" x14ac:dyDescent="0.25">
      <c r="A29">
        <f>+'3. EJECUCIÓN CONTROL'!A32</f>
        <v>7</v>
      </c>
      <c r="B29" s="67" t="str">
        <f>+'3. EJECUCIÓN CONTROL'!B32</f>
        <v>Indisponibilidad servidor GLPI</v>
      </c>
      <c r="C29" s="68" t="str">
        <f>+'3. EJECUCIÓN CONTROL'!C32</f>
        <v>Seguridad Digital</v>
      </c>
      <c r="D29" s="69" t="str">
        <f>+'3. EJECUCIÓN CONTROL'!E32</f>
        <v xml:space="preserve">el especialista Gestor Herramienta GLPI desigando por la Secretaria General, semanalmente verificara que se este realizando la copia de seguridad de la base de datos (mySql) de la herramienta GLPI desde la consola de mysql diligenciando la bitacora de infraestructura, en caso de evidenciar que no se este realizando la copia se debera realizar un backup de manera manual y escalar al lider de infraestructura mediante correo lectronico quien dara las instrucciones a seguir a fin de garantizar el correcto funcionamiento de los servidores, como evidencia de esta actividad se tomara el screenshot de la consola y de la ruta donde se almacenan los backup.  </v>
      </c>
      <c r="E29" s="51" t="s">
        <v>336</v>
      </c>
      <c r="F29" s="226"/>
      <c r="G29" s="51"/>
      <c r="H29" s="51" t="s">
        <v>467</v>
      </c>
      <c r="I29" s="227"/>
      <c r="J29" s="228"/>
      <c r="K29" s="53" t="s">
        <v>337</v>
      </c>
    </row>
    <row r="30" spans="1:11" ht="100.5" x14ac:dyDescent="0.25">
      <c r="A30">
        <f>+'3. EJECUCIÓN CONTROL'!A33</f>
        <v>8</v>
      </c>
      <c r="B30" s="67" t="str">
        <f>+'3. EJECUCIÓN CONTROL'!B33</f>
        <v>Indisponibilidad servidor SpiceWorks</v>
      </c>
      <c r="C30" s="68" t="str">
        <f>+'3. EJECUCIÓN CONTROL'!C33</f>
        <v>Seguridad Digital</v>
      </c>
      <c r="D30" s="69" t="str">
        <f>+'3. EJECUCIÓN CONTROL'!E33</f>
        <v>El profesional especializado designado por la Secretaria General, mensualmente validara que se este realizando el backup diario de las bases de datos,mediante el diligenciamiento de la bitacora de infraestructura, en caso de que se evidencie que no se este realizando el backup se realizara inmediatamente una copia de seguridad y se escalara via correo electrinico al lider de infraestructua  quien dara las instrucciones a seguir a fin de garantizar el correcto funcionamiento de los servidores, como evidencia de esta actividad queda el registro en la bitacora de infraestructura, correo electronico cuando aplique.</v>
      </c>
      <c r="E30" s="51" t="s">
        <v>336</v>
      </c>
      <c r="F30" s="226"/>
      <c r="G30" s="51"/>
      <c r="H30" s="51" t="s">
        <v>465</v>
      </c>
      <c r="I30" s="227"/>
      <c r="J30" s="228"/>
      <c r="K30" s="53" t="s">
        <v>337</v>
      </c>
    </row>
    <row r="31" spans="1:11" ht="102" x14ac:dyDescent="0.25">
      <c r="A31">
        <f>+'3. EJECUCIÓN CONTROL'!A34</f>
        <v>8</v>
      </c>
      <c r="B31" s="67" t="str">
        <f>+'3. EJECUCIÓN CONTROL'!B34</f>
        <v>Indisponibilidad servidor SpiceWorks</v>
      </c>
      <c r="C31" s="68" t="str">
        <f>+'3. EJECUCIÓN CONTROL'!C34</f>
        <v>Seguridad Digital</v>
      </c>
      <c r="D31" s="69" t="str">
        <f>+'3. EJECUCIÓN CONTROL'!E34</f>
        <v>Los especialistas en servidores designados por la Secretaria General mensualmente verifcara que en la plataforma de Oracle cloud se este realizando la tarea de backup programda de acuerdo a las politicas mediante el diligenciamiento de la bitacora de infraestructura, en caso que se evidencie que no se este realizando la copia de seguridad, se realizara inmediatamente una copia de seguridad y se escalara a Oracle cloud creando el caso mediante la herramienta  de service Request, como evidencia de esta actividad se deja registro en la bitacora de infraestructura y el correo electronico generado en Service Request.</v>
      </c>
      <c r="E31" s="51" t="s">
        <v>336</v>
      </c>
      <c r="F31" s="226"/>
      <c r="G31" s="51"/>
      <c r="H31" s="51" t="s">
        <v>467</v>
      </c>
      <c r="I31" s="227"/>
      <c r="J31" s="228"/>
      <c r="K31" s="53" t="s">
        <v>337</v>
      </c>
    </row>
    <row r="32" spans="1:11" ht="100.5" x14ac:dyDescent="0.25">
      <c r="A32">
        <f>+'3. EJECUCIÓN CONTROL'!A35</f>
        <v>10</v>
      </c>
      <c r="B32" s="67" t="str">
        <f>+'3. EJECUCIÓN CONTROL'!B35</f>
        <v>indisponibilidad equipo biometrico</v>
      </c>
      <c r="C32" s="68" t="str">
        <f>+'3. EJECUCIÓN CONTROL'!C35</f>
        <v>Seguridad Digital</v>
      </c>
      <c r="D32" s="69" t="str">
        <f>+'3. EJECUCIÓN CONTROL'!E35</f>
        <v>El grupo de mesa de ayuda mensualmente debe validar que se este realizando el backup de las bases de datos de la aplicacion, mediante el diligenciamiento de la bitacora de infraestructura, en caso de evidenciar que no se este realizando la copia debera realizar inmediatamente una copia de seguridad e informara mediante correo electronico al lider de infraestructura quien dara las instrucciones a seguir, como evidencia de esta activididad quedara el registro en la bitacora de infraestructura y el correo electronico cuando aplique.</v>
      </c>
      <c r="E32" s="51" t="s">
        <v>336</v>
      </c>
      <c r="F32" s="226"/>
      <c r="G32" s="51"/>
      <c r="H32" s="51" t="s">
        <v>465</v>
      </c>
      <c r="I32" s="227"/>
      <c r="J32" s="228"/>
      <c r="K32" s="53" t="s">
        <v>337</v>
      </c>
    </row>
    <row r="33" spans="1:11" ht="102" x14ac:dyDescent="0.25">
      <c r="A33">
        <f>+'3. EJECUCIÓN CONTROL'!A36</f>
        <v>10</v>
      </c>
      <c r="B33" s="67" t="str">
        <f>+'3. EJECUCIÓN CONTROL'!B36</f>
        <v>indisponibilidad equipo biometrico</v>
      </c>
      <c r="C33" s="68" t="str">
        <f>+'3. EJECUCIÓN CONTROL'!C36</f>
        <v>Seguridad Digital</v>
      </c>
      <c r="D33" s="69" t="str">
        <f>+'3. EJECUCIÓN CONTROL'!E36</f>
        <v>El grupo de mesa de ayuda mensualmente debe revisar el funcionamiento de la maquina donde reside el aplicativo biometrico dejando registro en la bítacora de Seguimiento de Infraestructura y realizando una imagen completa de la maquina,  en caso de evidenciar un mal funcionamiento  el grupo de mesa de ayuda reportara mediante un correo electronico al arquitecto Eduardo Sanchez quien a su vez contactara a FAMOC para realizar las respectivas correcciones y configuraciones. como evidencia de esta actividad se deja el registro en la bitacora de infraestructura y/ó el correo electronico dirigido al arquitecto Eduardo Sanchez.</v>
      </c>
      <c r="E33" s="51" t="s">
        <v>336</v>
      </c>
      <c r="F33" s="226"/>
      <c r="G33" s="51"/>
      <c r="H33" s="51" t="s">
        <v>465</v>
      </c>
      <c r="I33" s="227"/>
      <c r="J33" s="228"/>
      <c r="K33" s="53" t="s">
        <v>337</v>
      </c>
    </row>
    <row r="34" spans="1:11" ht="102" x14ac:dyDescent="0.25">
      <c r="A34">
        <f>+'3. EJECUCIÓN CONTROL'!A37</f>
        <v>10</v>
      </c>
      <c r="B34" s="67" t="str">
        <f>+'3. EJECUCIÓN CONTROL'!B37</f>
        <v>indisponibilidad equipo biometrico</v>
      </c>
      <c r="C34" s="68" t="str">
        <f>+'3. EJECUCIÓN CONTROL'!C37</f>
        <v>Seguridad Digital</v>
      </c>
      <c r="D34" s="69" t="str">
        <f>+'3. EJECUCIÓN CONTROL'!E37</f>
        <v>El Lider del grupo demesa de ayuda junto con el lider de infraestructura cada  cuatro meses (4) debe revisar el cumplimiento al plan de mantenimiento anual donde se incluye el mantenimiento al equipo biometrico, diligenciando la bitacora de infraestructura, en caso que no se cumpla el plan de mantenimento este se escalara al lider de infraestructura via correo electronico, quien dara las instrucciones a seguir a fin de garantizar el correcto funcionamiento del equipo, como evidencia de esta actividad quedara el registro en la bitacora de infraestructura, los correos electronicos cuando aplique,el informe de mantenimiento, el plan de mantenimiento.</v>
      </c>
      <c r="E34" s="51" t="s">
        <v>336</v>
      </c>
      <c r="F34" s="226"/>
      <c r="G34" s="51"/>
      <c r="H34" s="51" t="s">
        <v>465</v>
      </c>
      <c r="I34" s="227"/>
      <c r="J34" s="228"/>
      <c r="K34" s="53" t="s">
        <v>337</v>
      </c>
    </row>
    <row r="35" spans="1:11" ht="102" x14ac:dyDescent="0.25">
      <c r="A35">
        <f>+'3. EJECUCIÓN CONTROL'!A38</f>
        <v>11</v>
      </c>
      <c r="B35" s="67" t="str">
        <f>+'3. EJECUCIÓN CONTROL'!B38</f>
        <v>Indisponibilidad de los equipos de computo usuario final.</v>
      </c>
      <c r="C35" s="68" t="str">
        <f>+'3. EJECUCIÓN CONTROL'!C38</f>
        <v>Seguridad Digital</v>
      </c>
      <c r="D35" s="69" t="str">
        <f>+'3. EJECUCIÓN CONTROL'!E38</f>
        <v>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v>
      </c>
      <c r="E35" s="51" t="s">
        <v>336</v>
      </c>
      <c r="F35" s="226"/>
      <c r="G35" s="51"/>
      <c r="H35" s="51" t="s">
        <v>465</v>
      </c>
      <c r="I35" s="227"/>
      <c r="J35" s="228"/>
      <c r="K35" s="53" t="s">
        <v>337</v>
      </c>
    </row>
    <row r="36" spans="1:11" ht="102" x14ac:dyDescent="0.25">
      <c r="A36">
        <f>+'3. EJECUCIÓN CONTROL'!A39</f>
        <v>11</v>
      </c>
      <c r="B36" s="67" t="str">
        <f>+'3. EJECUCIÓN CONTROL'!B39</f>
        <v>Indisponibilidad de los equipos de computo usuario final.</v>
      </c>
      <c r="C36" s="68" t="str">
        <f>+'3. EJECUCIÓN CONTROL'!C39</f>
        <v>Seguridad Digital</v>
      </c>
      <c r="D36" s="69" t="str">
        <f>+'3. EJECUCIÓN CONTROL'!E39</f>
        <v>El Líder del grupo de infraestructura designado por la Secretaria General, cada cuatro meses deber revisar el cumplimiento del plan de mantenimiento, mediante el diligenciamiento de la bitacora de equipos de computo, en donde se podra evidenciar en que sedes y a cuales equipos se les realizo mantenimiento preventivo, en caso de que se evidencie que los mantenimientos no se realicen en los tiempos establecidos se escalara via correo electronico al proveedor para programacion de la nueva fecha la cual no puede pasar mas de una semana.
Evidencia:bitacora de equipos de computo y correo electronico en el caso que aplique</v>
      </c>
      <c r="E36" s="51" t="s">
        <v>336</v>
      </c>
      <c r="F36" s="226"/>
      <c r="G36" s="51"/>
      <c r="H36" s="51" t="s">
        <v>465</v>
      </c>
      <c r="I36" s="227"/>
      <c r="J36" s="228"/>
      <c r="K36" s="53" t="s">
        <v>337</v>
      </c>
    </row>
    <row r="37" spans="1:11" x14ac:dyDescent="0.25">
      <c r="A37">
        <f>+'3. EJECUCIÓN CONTROL'!A40</f>
        <v>0</v>
      </c>
      <c r="B37" s="67">
        <f>+'3. EJECUCIÓN CONTROL'!B40</f>
        <v>0</v>
      </c>
      <c r="C37" s="68">
        <f>+'3. EJECUCIÓN CONTROL'!C40</f>
        <v>0</v>
      </c>
      <c r="D37" s="69">
        <f>+'3. EJECUCIÓN CONTROL'!E40</f>
        <v>0</v>
      </c>
      <c r="E37" s="51"/>
      <c r="F37" s="226"/>
      <c r="G37" s="51"/>
      <c r="H37" s="51"/>
      <c r="I37" s="227"/>
      <c r="J37" s="228"/>
      <c r="K37" s="53"/>
    </row>
    <row r="38" spans="1:11" x14ac:dyDescent="0.25">
      <c r="B38" s="67"/>
      <c r="C38" s="68"/>
      <c r="D38" s="69"/>
      <c r="E38" s="51"/>
      <c r="F38" s="226"/>
      <c r="G38" s="51"/>
      <c r="H38" s="51"/>
      <c r="I38" s="227"/>
      <c r="J38" s="228"/>
      <c r="K38" s="53"/>
    </row>
    <row r="39" spans="1:11" x14ac:dyDescent="0.25">
      <c r="B39" s="67"/>
      <c r="C39" s="68"/>
      <c r="D39" s="69"/>
      <c r="E39" s="51"/>
      <c r="F39" s="226"/>
      <c r="G39" s="51"/>
      <c r="H39" s="51"/>
      <c r="I39" s="227"/>
      <c r="J39" s="228"/>
      <c r="K39" s="53"/>
    </row>
    <row r="40" spans="1:11" x14ac:dyDescent="0.25">
      <c r="B40" s="67"/>
      <c r="C40" s="68"/>
      <c r="D40" s="69"/>
      <c r="E40" s="51"/>
      <c r="F40" s="226"/>
      <c r="G40" s="51"/>
      <c r="H40" s="51"/>
      <c r="I40" s="227"/>
      <c r="J40" s="228"/>
      <c r="K40" s="53"/>
    </row>
    <row r="41" spans="1:11" x14ac:dyDescent="0.25">
      <c r="B41" s="67"/>
      <c r="C41" s="68"/>
      <c r="D41" s="69"/>
      <c r="E41" s="51"/>
      <c r="F41" s="226"/>
      <c r="G41" s="51"/>
      <c r="H41" s="51"/>
      <c r="I41" s="227"/>
      <c r="J41" s="228"/>
      <c r="K41" s="53"/>
    </row>
    <row r="42" spans="1:11" ht="102" customHeight="1" x14ac:dyDescent="0.25">
      <c r="B42" s="67"/>
      <c r="C42" s="68"/>
      <c r="D42" s="69"/>
      <c r="E42" s="56"/>
      <c r="F42" s="54"/>
      <c r="G42" s="54"/>
      <c r="H42" s="54"/>
      <c r="I42" s="56"/>
      <c r="J42" s="54"/>
      <c r="K42" s="53"/>
    </row>
    <row r="43" spans="1:11" s="41" customFormat="1" ht="126.75" customHeight="1" x14ac:dyDescent="0.25">
      <c r="B43" s="62" t="s">
        <v>97</v>
      </c>
      <c r="C43" s="416" t="s">
        <v>767</v>
      </c>
      <c r="D43" s="417"/>
      <c r="E43" s="417"/>
      <c r="F43" s="417"/>
      <c r="G43" s="417"/>
      <c r="H43" s="417"/>
      <c r="I43" s="417"/>
      <c r="J43" s="417"/>
      <c r="K43" s="418"/>
    </row>
    <row r="45" spans="1:11" s="42" customFormat="1" ht="37.5" customHeight="1" x14ac:dyDescent="0.25">
      <c r="B45" s="201" t="s">
        <v>98</v>
      </c>
      <c r="C45" s="419" t="s">
        <v>338</v>
      </c>
      <c r="D45" s="420"/>
      <c r="E45" s="420"/>
      <c r="F45" s="420"/>
      <c r="G45" s="420"/>
      <c r="H45" s="420"/>
      <c r="I45" s="421"/>
      <c r="J45" s="200" t="s">
        <v>314</v>
      </c>
      <c r="K45" s="213" t="s">
        <v>429</v>
      </c>
    </row>
    <row r="46" spans="1:11" s="42" customFormat="1" ht="37.5" customHeight="1" x14ac:dyDescent="0.25">
      <c r="B46" s="62" t="s">
        <v>99</v>
      </c>
      <c r="C46" s="361" t="s">
        <v>340</v>
      </c>
      <c r="D46" s="361"/>
      <c r="E46" s="423"/>
      <c r="F46" s="424"/>
      <c r="G46" s="424"/>
      <c r="H46" s="425"/>
      <c r="I46" s="200" t="s">
        <v>101</v>
      </c>
      <c r="J46" s="422" t="s">
        <v>149</v>
      </c>
      <c r="K46" s="422"/>
    </row>
  </sheetData>
  <autoFilter ref="A11:O37" xr:uid="{00000000-0001-0000-0400-000000000000}"/>
  <mergeCells count="17">
    <mergeCell ref="C43:K43"/>
    <mergeCell ref="C45:I45"/>
    <mergeCell ref="C46:D46"/>
    <mergeCell ref="J46:K46"/>
    <mergeCell ref="E46:H46"/>
    <mergeCell ref="B6:K6"/>
    <mergeCell ref="C7:K7"/>
    <mergeCell ref="C8:K8"/>
    <mergeCell ref="C9:I9"/>
    <mergeCell ref="B10:D10"/>
    <mergeCell ref="E10:K10"/>
    <mergeCell ref="B5:K5"/>
    <mergeCell ref="B2:B4"/>
    <mergeCell ref="C2:K2"/>
    <mergeCell ref="C3:F3"/>
    <mergeCell ref="I3:K3"/>
    <mergeCell ref="C4:K4"/>
  </mergeCells>
  <dataValidations count="1">
    <dataValidation type="list" allowBlank="1" showInputMessage="1" showErrorMessage="1" sqref="E42 I12:I42" xr:uid="{00000000-0002-0000-0400-000000000000}">
      <formula1>$A$1:$A$7</formula1>
    </dataValidation>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A8A07-5F30-4315-8F01-6DDAEEF325A6}">
  <dimension ref="A1:BJ46"/>
  <sheetViews>
    <sheetView showGridLines="0" topLeftCell="C8" zoomScale="71" zoomScaleNormal="71" zoomScaleSheetLayoutView="90" zoomScalePageLayoutView="50" workbookViewId="0">
      <pane xSplit="1" ySplit="3" topLeftCell="D11" activePane="bottomRight" state="frozen"/>
      <selection activeCell="C8" sqref="C8"/>
      <selection pane="topRight" activeCell="D8" sqref="D8"/>
      <selection pane="bottomLeft" activeCell="C11" sqref="C11"/>
      <selection pane="bottomRight" activeCell="Q9" sqref="Q9:Q10"/>
    </sheetView>
  </sheetViews>
  <sheetFormatPr baseColWidth="10" defaultColWidth="11.42578125" defaultRowHeight="11.25" x14ac:dyDescent="0.25"/>
  <cols>
    <col min="1" max="1" width="5.85546875" style="118" customWidth="1"/>
    <col min="2" max="2" width="20.7109375" style="118" customWidth="1"/>
    <col min="3" max="3" width="7.7109375" style="118" customWidth="1"/>
    <col min="4" max="4" width="32.42578125" style="118" customWidth="1"/>
    <col min="5" max="5" width="52.42578125" style="118" customWidth="1"/>
    <col min="6" max="6" width="23.42578125" style="118" hidden="1" customWidth="1"/>
    <col min="7" max="7" width="26.7109375" style="118" hidden="1" customWidth="1"/>
    <col min="8" max="8" width="33.42578125" style="118" hidden="1" customWidth="1"/>
    <col min="9" max="9" width="32.140625" style="118" hidden="1" customWidth="1"/>
    <col min="10" max="10" width="46.85546875" style="118" hidden="1" customWidth="1"/>
    <col min="11" max="11" width="26.7109375" style="118" customWidth="1"/>
    <col min="12" max="12" width="26.7109375" style="118" hidden="1" customWidth="1"/>
    <col min="13" max="13" width="21" style="118" hidden="1" customWidth="1"/>
    <col min="14" max="14" width="24" style="118" hidden="1" customWidth="1" collapsed="1"/>
    <col min="15" max="16" width="22.5703125" style="118" hidden="1" customWidth="1"/>
    <col min="17" max="17" width="22.5703125" style="118" customWidth="1"/>
    <col min="18" max="18" width="19.7109375" style="118" hidden="1" customWidth="1"/>
    <col min="19" max="19" width="69" style="118" customWidth="1" collapsed="1"/>
    <col min="20" max="20" width="53.5703125" style="118" customWidth="1"/>
    <col min="21" max="21" width="34.42578125" style="118" customWidth="1"/>
    <col min="22" max="22" width="3" style="118" hidden="1" customWidth="1"/>
    <col min="23" max="23" width="34.5703125" style="118" customWidth="1"/>
    <col min="24" max="24" width="3" style="118" hidden="1" customWidth="1"/>
    <col min="25" max="25" width="39.7109375" style="118" customWidth="1"/>
    <col min="26" max="26" width="3" style="118" hidden="1" customWidth="1"/>
    <col min="27" max="27" width="39.7109375" style="118" customWidth="1"/>
    <col min="28" max="28" width="3" style="118" hidden="1" customWidth="1"/>
    <col min="29" max="29" width="36.28515625" style="118" customWidth="1"/>
    <col min="30" max="30" width="3" style="118" hidden="1" customWidth="1"/>
    <col min="31" max="31" width="39.7109375" style="118" customWidth="1"/>
    <col min="32" max="32" width="3" style="118" hidden="1" customWidth="1"/>
    <col min="33" max="33" width="34.5703125" style="118" customWidth="1"/>
    <col min="34" max="34" width="3" style="118" hidden="1" customWidth="1"/>
    <col min="35" max="35" width="14.5703125" style="118" customWidth="1"/>
    <col min="36" max="36" width="20" style="118" customWidth="1"/>
    <col min="37" max="37" width="23" style="118" customWidth="1"/>
    <col min="38" max="38" width="22.42578125" style="118" customWidth="1"/>
    <col min="39" max="39" width="11.28515625" style="118" hidden="1" customWidth="1"/>
    <col min="40" max="41" width="17.28515625" style="118" customWidth="1"/>
    <col min="42" max="42" width="12.28515625" style="118" customWidth="1"/>
    <col min="43" max="43" width="14.5703125" style="118" customWidth="1"/>
    <col min="44" max="45" width="23.28515625" style="118" customWidth="1"/>
    <col min="46" max="46" width="17.28515625" style="118" hidden="1" customWidth="1"/>
    <col min="47" max="48" width="20" style="118" customWidth="1"/>
    <col min="49" max="49" width="25.5703125" style="118" customWidth="1"/>
    <col min="50" max="50" width="23" style="118" customWidth="1"/>
    <col min="51" max="51" width="19.7109375" style="118" hidden="1" customWidth="1"/>
    <col min="52" max="53" width="19.7109375" style="118" customWidth="1"/>
    <col min="54" max="54" width="27.28515625" style="118" customWidth="1"/>
    <col min="55" max="56" width="20.42578125" style="118" customWidth="1"/>
    <col min="57" max="59" width="27.28515625" style="118" customWidth="1"/>
    <col min="60" max="60" width="22.7109375" style="118" customWidth="1"/>
    <col min="61" max="61" width="21.5703125" style="118" customWidth="1"/>
    <col min="62" max="62" width="15.28515625" style="118" customWidth="1"/>
    <col min="63" max="16384" width="11.42578125" style="118"/>
  </cols>
  <sheetData>
    <row r="1" spans="1:62" ht="21.75" customHeight="1" thickBot="1" x14ac:dyDescent="0.3"/>
    <row r="2" spans="1:62" ht="31.5" customHeight="1" x14ac:dyDescent="0.25">
      <c r="B2" s="426" t="s">
        <v>150</v>
      </c>
      <c r="C2" s="427"/>
      <c r="D2" s="427"/>
      <c r="E2" s="427"/>
      <c r="F2" s="427"/>
      <c r="G2" s="427"/>
      <c r="H2" s="427"/>
      <c r="I2" s="427"/>
      <c r="J2" s="427"/>
      <c r="K2" s="427"/>
      <c r="L2" s="427"/>
      <c r="M2" s="427"/>
      <c r="N2" s="427"/>
      <c r="O2" s="427"/>
      <c r="P2" s="427"/>
      <c r="Q2" s="427"/>
      <c r="R2" s="427"/>
      <c r="S2" s="427"/>
      <c r="T2" s="428"/>
      <c r="U2" s="429" t="str">
        <f>B2</f>
        <v>OBJETIVO DEL PROCESO</v>
      </c>
      <c r="V2" s="430"/>
      <c r="W2" s="430"/>
      <c r="X2" s="430"/>
      <c r="Y2" s="430"/>
      <c r="Z2" s="430"/>
      <c r="AA2" s="430"/>
      <c r="AB2" s="430"/>
      <c r="AC2" s="430"/>
      <c r="AD2" s="430"/>
      <c r="AE2" s="430"/>
      <c r="AF2" s="430"/>
      <c r="AG2" s="430"/>
      <c r="AH2" s="430"/>
      <c r="AI2" s="430"/>
      <c r="AJ2" s="430"/>
      <c r="AK2" s="430"/>
      <c r="AL2" s="430"/>
      <c r="AM2" s="430"/>
      <c r="AN2" s="430"/>
      <c r="AO2" s="430"/>
      <c r="AP2" s="430"/>
      <c r="AQ2" s="431"/>
      <c r="AR2" s="429" t="str">
        <f>B2</f>
        <v>OBJETIVO DEL PROCESO</v>
      </c>
      <c r="AS2" s="430"/>
      <c r="AT2" s="430"/>
      <c r="AU2" s="430"/>
      <c r="AV2" s="430"/>
      <c r="AW2" s="430"/>
      <c r="AX2" s="430"/>
      <c r="AY2" s="430"/>
      <c r="AZ2" s="430"/>
      <c r="BA2" s="430"/>
      <c r="BB2" s="430"/>
      <c r="BC2" s="430"/>
      <c r="BD2" s="430"/>
      <c r="BE2" s="430"/>
      <c r="BF2" s="430"/>
      <c r="BG2" s="430"/>
      <c r="BH2" s="430"/>
      <c r="BI2" s="430"/>
      <c r="BJ2" s="431"/>
    </row>
    <row r="3" spans="1:62" ht="18.75" customHeight="1" x14ac:dyDescent="0.25">
      <c r="B3" s="497" t="s">
        <v>151</v>
      </c>
      <c r="C3" s="498"/>
      <c r="D3" s="498"/>
      <c r="E3" s="498"/>
      <c r="F3" s="498"/>
      <c r="G3" s="498"/>
      <c r="H3" s="498"/>
      <c r="I3" s="498"/>
      <c r="J3" s="498"/>
      <c r="K3" s="498"/>
      <c r="L3" s="498"/>
      <c r="M3" s="498"/>
      <c r="N3" s="498"/>
      <c r="O3" s="498"/>
      <c r="P3" s="498"/>
      <c r="Q3" s="498"/>
      <c r="R3" s="498"/>
      <c r="S3" s="498"/>
      <c r="T3" s="499"/>
      <c r="U3" s="500" t="str">
        <f>B3</f>
        <v>Ofrecer servicios de Tecnología de la  Información de calidad y oportunos, proporcionando soporte tecnológico y  soluciones efectivas a los requerimientos de los  procesos de la UAERMV.</v>
      </c>
      <c r="V3" s="501"/>
      <c r="W3" s="501"/>
      <c r="X3" s="501"/>
      <c r="Y3" s="501"/>
      <c r="Z3" s="501"/>
      <c r="AA3" s="501"/>
      <c r="AB3" s="501"/>
      <c r="AC3" s="501"/>
      <c r="AD3" s="501"/>
      <c r="AE3" s="501"/>
      <c r="AF3" s="501"/>
      <c r="AG3" s="501"/>
      <c r="AH3" s="501"/>
      <c r="AI3" s="501"/>
      <c r="AJ3" s="501"/>
      <c r="AK3" s="501"/>
      <c r="AL3" s="501"/>
      <c r="AM3" s="501"/>
      <c r="AN3" s="501"/>
      <c r="AO3" s="501"/>
      <c r="AP3" s="501"/>
      <c r="AQ3" s="502"/>
      <c r="AR3" s="500" t="str">
        <f>B3</f>
        <v>Ofrecer servicios de Tecnología de la  Información de calidad y oportunos, proporcionando soporte tecnológico y  soluciones efectivas a los requerimientos de los  procesos de la UAERMV.</v>
      </c>
      <c r="AS3" s="501"/>
      <c r="AT3" s="501"/>
      <c r="AU3" s="501"/>
      <c r="AV3" s="501"/>
      <c r="AW3" s="501"/>
      <c r="AX3" s="501"/>
      <c r="AY3" s="501"/>
      <c r="AZ3" s="501"/>
      <c r="BA3" s="501"/>
      <c r="BB3" s="501"/>
      <c r="BC3" s="501"/>
      <c r="BD3" s="501"/>
      <c r="BE3" s="501"/>
      <c r="BF3" s="501"/>
      <c r="BG3" s="501"/>
      <c r="BH3" s="501"/>
      <c r="BI3" s="501"/>
      <c r="BJ3" s="502"/>
    </row>
    <row r="4" spans="1:62" ht="18.75" customHeight="1" thickBot="1" x14ac:dyDescent="0.3">
      <c r="B4" s="503"/>
      <c r="C4" s="504"/>
      <c r="D4" s="504"/>
      <c r="E4" s="504"/>
      <c r="F4" s="504"/>
      <c r="G4" s="504"/>
      <c r="H4" s="504"/>
      <c r="I4" s="504"/>
      <c r="J4" s="504"/>
      <c r="K4" s="504"/>
      <c r="L4" s="504"/>
      <c r="M4" s="504"/>
      <c r="N4" s="504"/>
      <c r="O4" s="504"/>
      <c r="P4" s="504"/>
      <c r="Q4" s="504"/>
      <c r="R4" s="504"/>
      <c r="S4" s="504"/>
      <c r="T4" s="505"/>
      <c r="U4" s="506"/>
      <c r="V4" s="507"/>
      <c r="W4" s="507"/>
      <c r="X4" s="507"/>
      <c r="Y4" s="507"/>
      <c r="Z4" s="507"/>
      <c r="AA4" s="507"/>
      <c r="AB4" s="507"/>
      <c r="AC4" s="507"/>
      <c r="AD4" s="507"/>
      <c r="AE4" s="507"/>
      <c r="AF4" s="507"/>
      <c r="AG4" s="507"/>
      <c r="AH4" s="507"/>
      <c r="AI4" s="507"/>
      <c r="AJ4" s="507"/>
      <c r="AK4" s="507"/>
      <c r="AL4" s="507"/>
      <c r="AM4" s="507"/>
      <c r="AN4" s="507"/>
      <c r="AO4" s="507"/>
      <c r="AP4" s="507"/>
      <c r="AQ4" s="508"/>
      <c r="AR4" s="506"/>
      <c r="AS4" s="507"/>
      <c r="AT4" s="507"/>
      <c r="AU4" s="507"/>
      <c r="AV4" s="507"/>
      <c r="AW4" s="507"/>
      <c r="AX4" s="507"/>
      <c r="AY4" s="507"/>
      <c r="AZ4" s="507"/>
      <c r="BA4" s="507"/>
      <c r="BB4" s="507"/>
      <c r="BC4" s="507"/>
      <c r="BD4" s="507"/>
      <c r="BE4" s="507"/>
      <c r="BF4" s="507"/>
      <c r="BG4" s="507"/>
      <c r="BH4" s="507"/>
      <c r="BI4" s="507"/>
      <c r="BJ4" s="508"/>
    </row>
    <row r="7" spans="1:62" s="120" customFormat="1" x14ac:dyDescent="0.25">
      <c r="M7" s="121"/>
      <c r="P7" s="509"/>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row>
    <row r="8" spans="1:62" s="120" customFormat="1" ht="25.5" customHeight="1" x14ac:dyDescent="0.25">
      <c r="B8" s="438" t="s">
        <v>152</v>
      </c>
      <c r="C8" s="438" t="s">
        <v>153</v>
      </c>
      <c r="D8" s="438" t="s">
        <v>154</v>
      </c>
      <c r="E8" s="438" t="s">
        <v>155</v>
      </c>
      <c r="F8" s="438" t="s">
        <v>156</v>
      </c>
      <c r="G8" s="438" t="s">
        <v>157</v>
      </c>
      <c r="H8" s="438" t="s">
        <v>158</v>
      </c>
      <c r="I8" s="438" t="s">
        <v>159</v>
      </c>
      <c r="J8" s="438" t="s">
        <v>160</v>
      </c>
      <c r="K8" s="438" t="s">
        <v>161</v>
      </c>
      <c r="L8" s="438" t="s">
        <v>162</v>
      </c>
      <c r="M8" s="441"/>
      <c r="N8" s="438" t="s">
        <v>163</v>
      </c>
      <c r="O8" s="438"/>
      <c r="P8" s="441"/>
      <c r="Q8" s="274" t="s">
        <v>164</v>
      </c>
      <c r="R8" s="438" t="s">
        <v>472</v>
      </c>
      <c r="S8" s="438" t="s">
        <v>165</v>
      </c>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62" t="s">
        <v>166</v>
      </c>
      <c r="AX8" s="463"/>
      <c r="AY8" s="463"/>
      <c r="AZ8" s="464"/>
      <c r="BA8" s="439" t="s">
        <v>167</v>
      </c>
      <c r="BB8" s="438" t="s">
        <v>168</v>
      </c>
      <c r="BC8" s="438"/>
      <c r="BD8" s="438"/>
      <c r="BE8" s="438"/>
      <c r="BF8" s="438"/>
      <c r="BG8" s="438" t="s">
        <v>169</v>
      </c>
      <c r="BH8" s="438"/>
      <c r="BI8" s="438"/>
      <c r="BJ8" s="438"/>
    </row>
    <row r="9" spans="1:62" s="120" customFormat="1" ht="33.75" customHeight="1" x14ac:dyDescent="0.25">
      <c r="B9" s="438"/>
      <c r="C9" s="438"/>
      <c r="D9" s="438"/>
      <c r="E9" s="438"/>
      <c r="F9" s="438"/>
      <c r="G9" s="438"/>
      <c r="H9" s="438"/>
      <c r="I9" s="438"/>
      <c r="J9" s="438"/>
      <c r="K9" s="438"/>
      <c r="L9" s="438"/>
      <c r="M9" s="441"/>
      <c r="N9" s="438" t="s">
        <v>170</v>
      </c>
      <c r="O9" s="438" t="s">
        <v>171</v>
      </c>
      <c r="P9" s="441"/>
      <c r="Q9" s="439" t="s">
        <v>172</v>
      </c>
      <c r="R9" s="438"/>
      <c r="S9" s="438" t="s">
        <v>173</v>
      </c>
      <c r="T9" s="438"/>
      <c r="U9" s="438" t="s">
        <v>174</v>
      </c>
      <c r="V9" s="275"/>
      <c r="W9" s="438" t="s">
        <v>175</v>
      </c>
      <c r="X9" s="275"/>
      <c r="Y9" s="438" t="s">
        <v>176</v>
      </c>
      <c r="Z9" s="275"/>
      <c r="AA9" s="438" t="s">
        <v>177</v>
      </c>
      <c r="AB9" s="275"/>
      <c r="AC9" s="438" t="s">
        <v>178</v>
      </c>
      <c r="AD9" s="275"/>
      <c r="AE9" s="438" t="s">
        <v>179</v>
      </c>
      <c r="AF9" s="275"/>
      <c r="AG9" s="438" t="s">
        <v>180</v>
      </c>
      <c r="AH9" s="275"/>
      <c r="AI9" s="438" t="s">
        <v>181</v>
      </c>
      <c r="AJ9" s="438" t="s">
        <v>182</v>
      </c>
      <c r="AK9" s="438" t="s">
        <v>183</v>
      </c>
      <c r="AL9" s="438"/>
      <c r="AM9" s="275"/>
      <c r="AN9" s="438" t="s">
        <v>184</v>
      </c>
      <c r="AO9" s="438"/>
      <c r="AP9" s="438" t="s">
        <v>186</v>
      </c>
      <c r="AQ9" s="438"/>
      <c r="AR9" s="438" t="s">
        <v>187</v>
      </c>
      <c r="AS9" s="438" t="s">
        <v>188</v>
      </c>
      <c r="AT9" s="275"/>
      <c r="AU9" s="438" t="s">
        <v>189</v>
      </c>
      <c r="AV9" s="438"/>
      <c r="AW9" s="438" t="s">
        <v>170</v>
      </c>
      <c r="AX9" s="438" t="s">
        <v>171</v>
      </c>
      <c r="AY9" s="441"/>
      <c r="AZ9" s="438" t="s">
        <v>172</v>
      </c>
      <c r="BA9" s="465"/>
      <c r="BB9" s="438" t="s">
        <v>190</v>
      </c>
      <c r="BC9" s="438" t="s">
        <v>191</v>
      </c>
      <c r="BD9" s="438" t="s">
        <v>192</v>
      </c>
      <c r="BE9" s="438" t="s">
        <v>193</v>
      </c>
      <c r="BF9" s="438" t="s">
        <v>194</v>
      </c>
      <c r="BG9" s="438" t="s">
        <v>195</v>
      </c>
      <c r="BH9" s="438" t="s">
        <v>191</v>
      </c>
      <c r="BI9" s="438" t="s">
        <v>192</v>
      </c>
      <c r="BJ9" s="438" t="s">
        <v>193</v>
      </c>
    </row>
    <row r="10" spans="1:62" s="120" customFormat="1" ht="48" customHeight="1" x14ac:dyDescent="0.25">
      <c r="B10" s="438"/>
      <c r="C10" s="438"/>
      <c r="D10" s="438"/>
      <c r="E10" s="438"/>
      <c r="F10" s="438"/>
      <c r="G10" s="438"/>
      <c r="H10" s="438"/>
      <c r="I10" s="438"/>
      <c r="J10" s="438"/>
      <c r="K10" s="438"/>
      <c r="L10" s="438"/>
      <c r="M10" s="441"/>
      <c r="N10" s="438"/>
      <c r="O10" s="438"/>
      <c r="P10" s="441"/>
      <c r="Q10" s="440"/>
      <c r="R10" s="438"/>
      <c r="S10" s="438"/>
      <c r="T10" s="438"/>
      <c r="U10" s="438"/>
      <c r="V10" s="275"/>
      <c r="W10" s="438"/>
      <c r="X10" s="275"/>
      <c r="Y10" s="438"/>
      <c r="Z10" s="275"/>
      <c r="AA10" s="438"/>
      <c r="AB10" s="275"/>
      <c r="AC10" s="438"/>
      <c r="AD10" s="275"/>
      <c r="AE10" s="438"/>
      <c r="AF10" s="275"/>
      <c r="AG10" s="438"/>
      <c r="AH10" s="275"/>
      <c r="AI10" s="438"/>
      <c r="AJ10" s="438"/>
      <c r="AK10" s="438"/>
      <c r="AL10" s="438"/>
      <c r="AM10" s="275"/>
      <c r="AN10" s="438"/>
      <c r="AO10" s="438"/>
      <c r="AP10" s="438"/>
      <c r="AQ10" s="438"/>
      <c r="AR10" s="438"/>
      <c r="AS10" s="438"/>
      <c r="AT10" s="275"/>
      <c r="AU10" s="274" t="s">
        <v>196</v>
      </c>
      <c r="AV10" s="274" t="s">
        <v>197</v>
      </c>
      <c r="AW10" s="438"/>
      <c r="AX10" s="438"/>
      <c r="AY10" s="441"/>
      <c r="AZ10" s="438"/>
      <c r="BA10" s="440"/>
      <c r="BB10" s="438"/>
      <c r="BC10" s="438"/>
      <c r="BD10" s="438"/>
      <c r="BE10" s="438"/>
      <c r="BF10" s="438"/>
      <c r="BG10" s="438"/>
      <c r="BH10" s="438"/>
      <c r="BI10" s="438"/>
      <c r="BJ10" s="438"/>
    </row>
    <row r="11" spans="1:62" s="152" customFormat="1" ht="223.5" customHeight="1" x14ac:dyDescent="0.25">
      <c r="A11" s="152" t="s">
        <v>473</v>
      </c>
      <c r="B11" s="510" t="s">
        <v>57</v>
      </c>
      <c r="C11" s="510">
        <v>1</v>
      </c>
      <c r="D11" s="511" t="s">
        <v>67</v>
      </c>
      <c r="E11" s="511" t="s">
        <v>68</v>
      </c>
      <c r="F11" s="510" t="s">
        <v>198</v>
      </c>
      <c r="G11" s="510" t="s">
        <v>199</v>
      </c>
      <c r="H11" s="485" t="s">
        <v>474</v>
      </c>
      <c r="I11" s="512" t="s">
        <v>201</v>
      </c>
      <c r="J11" s="512" t="s">
        <v>475</v>
      </c>
      <c r="K11" s="513" t="s">
        <v>69</v>
      </c>
      <c r="L11" s="510" t="s">
        <v>476</v>
      </c>
      <c r="M11" s="514" t="str">
        <f>IF(F11="gestion","impacto",IF(F11="corrupcion","impactocorrupcion",IF(F11="seguridad_de_la_informacion","impacto","")))</f>
        <v>impacto</v>
      </c>
      <c r="N11" s="510" t="s">
        <v>284</v>
      </c>
      <c r="O11" s="510" t="s">
        <v>205</v>
      </c>
      <c r="P11" s="514" t="str">
        <f>N11&amp;O11</f>
        <v>PosibleMayor</v>
      </c>
      <c r="Q11" s="515" t="str">
        <f>IFERROR(VLOOKUP(P11,[6]FORMULAS!$B$38:$C$62,2,FALSE),"")</f>
        <v>Riesgo extremo</v>
      </c>
      <c r="R11" s="515" t="s">
        <v>210</v>
      </c>
      <c r="S11" s="516" t="s">
        <v>477</v>
      </c>
      <c r="T11" s="516"/>
      <c r="U11" s="273" t="s">
        <v>103</v>
      </c>
      <c r="V11" s="269">
        <f>IF(U11="Asignado",15,0)</f>
        <v>15</v>
      </c>
      <c r="W11" s="273" t="s">
        <v>104</v>
      </c>
      <c r="X11" s="269">
        <f>IF(W11="Adecuado",15,0)</f>
        <v>15</v>
      </c>
      <c r="Y11" s="273" t="s">
        <v>105</v>
      </c>
      <c r="Z11" s="269">
        <f>IF(Y11="Oportuna",15,0)</f>
        <v>15</v>
      </c>
      <c r="AA11" s="273" t="s">
        <v>106</v>
      </c>
      <c r="AB11" s="269">
        <f>IF(AA11="Prevenir",15,IF(AA11="Detectar",10,0))</f>
        <v>15</v>
      </c>
      <c r="AC11" s="273" t="s">
        <v>109</v>
      </c>
      <c r="AD11" s="269">
        <f>IF(AC11="Confiable",15,0)</f>
        <v>15</v>
      </c>
      <c r="AE11" s="273" t="s">
        <v>107</v>
      </c>
      <c r="AF11" s="269">
        <f>IF(AE11="Se investigan y resuelven oportunamente",15,0)</f>
        <v>15</v>
      </c>
      <c r="AG11" s="273" t="s">
        <v>108</v>
      </c>
      <c r="AH11" s="269">
        <f>IF(AG11="Completa",10,IF(AG11="incompleta",5,0))</f>
        <v>10</v>
      </c>
      <c r="AI11" s="272">
        <f t="shared" ref="AI11:AI37" si="0">V11+X11+Z11+AB11+AD11+AF11+AH11</f>
        <v>100</v>
      </c>
      <c r="AJ11" s="272" t="str">
        <f>IF(AI11&gt;=96,"Fuerte",IF(AI11&gt;=86,"Moderado",IF(AI11&gt;=1,"Débil","")))</f>
        <v>Fuerte</v>
      </c>
      <c r="AK11" s="271" t="s">
        <v>206</v>
      </c>
      <c r="AL11" s="272" t="str">
        <f>IF(AK11="Siempre se ejecuta","Fuerte",IF(AK11="Algunas veces","Moderado",IF(AK11="no se ejecuta","Débil","")))</f>
        <v>Fuerte</v>
      </c>
      <c r="AM11" s="272" t="str">
        <f>AJ11&amp;AL11</f>
        <v>FuerteFuerte</v>
      </c>
      <c r="AN11" s="272" t="str">
        <f>IFERROR(VLOOKUP(AM11,[6]FORMULAS!$B$70:$D$78,3,FALSE),"")</f>
        <v>Fuerte</v>
      </c>
      <c r="AO11" s="272">
        <f>IF(AN11="fuerte",100,IF(AN11="Moderado",50,IF(AN11="débil",0,"")))</f>
        <v>100</v>
      </c>
      <c r="AP11" s="517">
        <f>IFERROR(AVERAGE(AO11:AO11),0)</f>
        <v>100</v>
      </c>
      <c r="AQ11" s="517" t="str">
        <f>IF(AP11&gt;=100,"Fuerte",IF(AP11&gt;=50,"Moderado",IF(AP11&gt;=1,"Débil","")))</f>
        <v>Fuerte</v>
      </c>
      <c r="AR11" s="518" t="s">
        <v>207</v>
      </c>
      <c r="AS11" s="518" t="s">
        <v>208</v>
      </c>
      <c r="AT11" s="517" t="str">
        <f>+AQ11&amp;AR11&amp;AS11</f>
        <v>FuerteDirectamenteIndirectamente</v>
      </c>
      <c r="AU11" s="517">
        <f>IFERROR(VLOOKUP(AT11,[6]FORMULAS!$B$95:$D$102,2,FALSE),0)</f>
        <v>2</v>
      </c>
      <c r="AV11" s="517">
        <f>IFERROR(VLOOKUP(AT11,[6]FORMULAS!$B$95:$D$102,3,FALSE),0)</f>
        <v>1</v>
      </c>
      <c r="AW11" s="510" t="s">
        <v>209</v>
      </c>
      <c r="AX11" s="510" t="s">
        <v>287</v>
      </c>
      <c r="AY11" s="514" t="str">
        <f>AW11&amp;AX11</f>
        <v>ImprobableMenor</v>
      </c>
      <c r="AZ11" s="519" t="str">
        <f>IFERROR(VLOOKUP(AY11,[6]FORMULAS!$B$38:$C$62,2,FALSE),"")</f>
        <v>Riesgo bajo</v>
      </c>
      <c r="BA11" s="515" t="s">
        <v>288</v>
      </c>
      <c r="BB11" s="147" t="s">
        <v>478</v>
      </c>
      <c r="BC11" s="270" t="s">
        <v>479</v>
      </c>
      <c r="BD11" s="270" t="s">
        <v>480</v>
      </c>
      <c r="BE11" s="149" t="s">
        <v>481</v>
      </c>
      <c r="BF11" s="149" t="s">
        <v>215</v>
      </c>
      <c r="BG11" s="147" t="s">
        <v>482</v>
      </c>
      <c r="BH11" s="147" t="s">
        <v>212</v>
      </c>
      <c r="BI11" s="147" t="s">
        <v>213</v>
      </c>
      <c r="BJ11" s="149" t="s">
        <v>217</v>
      </c>
    </row>
    <row r="12" spans="1:62" s="152" customFormat="1" ht="106.5" customHeight="1" x14ac:dyDescent="0.25">
      <c r="A12" s="152" t="s">
        <v>483</v>
      </c>
      <c r="B12" s="520"/>
      <c r="C12" s="520"/>
      <c r="D12" s="521"/>
      <c r="E12" s="521"/>
      <c r="F12" s="520"/>
      <c r="G12" s="520"/>
      <c r="H12" s="487"/>
      <c r="I12" s="522"/>
      <c r="J12" s="522"/>
      <c r="K12" s="273" t="s">
        <v>346</v>
      </c>
      <c r="L12" s="520"/>
      <c r="M12" s="514"/>
      <c r="N12" s="520"/>
      <c r="O12" s="520"/>
      <c r="P12" s="514"/>
      <c r="Q12" s="523"/>
      <c r="R12" s="523"/>
      <c r="S12" s="524" t="s">
        <v>347</v>
      </c>
      <c r="T12" s="525"/>
      <c r="U12" s="273" t="s">
        <v>103</v>
      </c>
      <c r="V12" s="269">
        <f>IF(U12="Asignado",15,0)</f>
        <v>15</v>
      </c>
      <c r="W12" s="273" t="s">
        <v>104</v>
      </c>
      <c r="X12" s="269">
        <f>IF(W12="Adecuado",15,0)</f>
        <v>15</v>
      </c>
      <c r="Y12" s="273" t="s">
        <v>105</v>
      </c>
      <c r="Z12" s="269">
        <f>IF(Y12="Oportuna",15,0)</f>
        <v>15</v>
      </c>
      <c r="AA12" s="273" t="s">
        <v>106</v>
      </c>
      <c r="AB12" s="269">
        <f>IF(AA12="Prevenir",15,IF(AA12="Detectar",10,0))</f>
        <v>15</v>
      </c>
      <c r="AC12" s="273" t="s">
        <v>109</v>
      </c>
      <c r="AD12" s="269">
        <f>IF(AC12="Confiable",15,0)</f>
        <v>15</v>
      </c>
      <c r="AE12" s="273" t="s">
        <v>107</v>
      </c>
      <c r="AF12" s="269">
        <f>IF(AE12="Se investigan y resuelven oportunamente",15,0)</f>
        <v>15</v>
      </c>
      <c r="AG12" s="273" t="s">
        <v>108</v>
      </c>
      <c r="AH12" s="269">
        <f>IF(AG12="Completa",10,IF(AG12="incompleta",5,0))</f>
        <v>10</v>
      </c>
      <c r="AI12" s="272">
        <f t="shared" si="0"/>
        <v>100</v>
      </c>
      <c r="AJ12" s="272" t="str">
        <f>IF(AI12&gt;=96,"Fuerte",IF(AI12&gt;=86,"Moderado",IF(AI12&gt;=1,"Débil","")))</f>
        <v>Fuerte</v>
      </c>
      <c r="AK12" s="271" t="s">
        <v>206</v>
      </c>
      <c r="AL12" s="272" t="str">
        <f>IF(AK12="Siempre se ejecuta","Fuerte",IF(AK12="Algunas veces","Moderado",IF(AK12="no se ejecuta","Débil","")))</f>
        <v>Fuerte</v>
      </c>
      <c r="AM12" s="272" t="str">
        <f>AJ12&amp;AL12</f>
        <v>FuerteFuerte</v>
      </c>
      <c r="AN12" s="272" t="str">
        <f>IFERROR(VLOOKUP(AM12,[6]FORMULAS!$B$70:$D$78,3,FALSE),"")</f>
        <v>Fuerte</v>
      </c>
      <c r="AO12" s="272">
        <f>IF(AN12="fuerte",100,IF(AN12="Moderado",50,IF(AN12="débil",0,"")))</f>
        <v>100</v>
      </c>
      <c r="AP12" s="517">
        <f>IFERROR(AVERAGE(AO12:AO12),0)</f>
        <v>100</v>
      </c>
      <c r="AQ12" s="517" t="str">
        <f>IF(AP12&gt;=100,"Fuerte",IF(AP12&gt;=50,"Moderado",IF(AP12&gt;=1,"Débil","")))</f>
        <v>Fuerte</v>
      </c>
      <c r="AR12" s="518" t="s">
        <v>207</v>
      </c>
      <c r="AS12" s="518" t="s">
        <v>208</v>
      </c>
      <c r="AT12" s="517" t="str">
        <f>+AQ12&amp;AR12&amp;AS12</f>
        <v>FuerteDirectamenteIndirectamente</v>
      </c>
      <c r="AU12" s="517">
        <f>IFERROR(VLOOKUP(AT12,[6]FORMULAS!$B$95:$D$102,2,FALSE),0)</f>
        <v>2</v>
      </c>
      <c r="AV12" s="517">
        <f>IFERROR(VLOOKUP(AT12,[6]FORMULAS!$B$95:$D$102,3,FALSE),0)</f>
        <v>1</v>
      </c>
      <c r="AW12" s="520"/>
      <c r="AX12" s="520"/>
      <c r="AY12" s="514"/>
      <c r="AZ12" s="526"/>
      <c r="BA12" s="523"/>
      <c r="BB12" s="147" t="s">
        <v>484</v>
      </c>
      <c r="BC12" s="270" t="s">
        <v>485</v>
      </c>
      <c r="BD12" s="270" t="s">
        <v>486</v>
      </c>
      <c r="BE12" s="149" t="s">
        <v>487</v>
      </c>
      <c r="BF12" s="149" t="s">
        <v>488</v>
      </c>
      <c r="BG12" s="147" t="s">
        <v>489</v>
      </c>
      <c r="BH12" s="270" t="s">
        <v>490</v>
      </c>
      <c r="BI12" s="270" t="s">
        <v>491</v>
      </c>
      <c r="BJ12" s="149" t="s">
        <v>217</v>
      </c>
    </row>
    <row r="13" spans="1:62" s="152" customFormat="1" ht="48" customHeight="1" x14ac:dyDescent="0.25">
      <c r="B13" s="442" t="s">
        <v>57</v>
      </c>
      <c r="C13" s="442">
        <v>2</v>
      </c>
      <c r="D13" s="491" t="s">
        <v>351</v>
      </c>
      <c r="E13" s="491" t="s">
        <v>350</v>
      </c>
      <c r="F13" s="442" t="s">
        <v>198</v>
      </c>
      <c r="G13" s="442" t="s">
        <v>199</v>
      </c>
      <c r="H13" s="491" t="s">
        <v>492</v>
      </c>
      <c r="I13" s="527" t="s">
        <v>201</v>
      </c>
      <c r="J13" s="527" t="s">
        <v>493</v>
      </c>
      <c r="K13" s="273" t="s">
        <v>352</v>
      </c>
      <c r="L13" s="510" t="s">
        <v>494</v>
      </c>
      <c r="M13" s="490" t="str">
        <f t="shared" ref="M13" si="1">IF(F13="gestion","impacto",IF(F13="corrupcion","impactocorrupcion",IF(F13="seguridad_de_la_informacion","impacto","")))</f>
        <v>impacto</v>
      </c>
      <c r="N13" s="442" t="s">
        <v>284</v>
      </c>
      <c r="O13" s="510" t="s">
        <v>205</v>
      </c>
      <c r="P13" s="490" t="str">
        <f t="shared" ref="P13" si="2">N13&amp;O13</f>
        <v>PosibleMayor</v>
      </c>
      <c r="Q13" s="467" t="str">
        <f>IFERROR(VLOOKUP(P13,[6]FORMULAS!$B$38:$C$62,2,FALSE),"")</f>
        <v>Riesgo extremo</v>
      </c>
      <c r="R13" s="467" t="s">
        <v>210</v>
      </c>
      <c r="S13" s="516" t="s">
        <v>355</v>
      </c>
      <c r="T13" s="516"/>
      <c r="U13" s="273" t="s">
        <v>103</v>
      </c>
      <c r="V13" s="269">
        <f>IF(U13="Asignado",15,0)</f>
        <v>15</v>
      </c>
      <c r="W13" s="273" t="s">
        <v>104</v>
      </c>
      <c r="X13" s="269">
        <f>IF(W13="Adecuado",15,0)</f>
        <v>15</v>
      </c>
      <c r="Y13" s="273" t="s">
        <v>105</v>
      </c>
      <c r="Z13" s="269">
        <f>IF(Y13="Oportuna",15,0)</f>
        <v>15</v>
      </c>
      <c r="AA13" s="273" t="s">
        <v>106</v>
      </c>
      <c r="AB13" s="269">
        <f>IF(AA13="Prevenir",15,IF(AA13="Detectar",10,0))</f>
        <v>15</v>
      </c>
      <c r="AC13" s="273" t="s">
        <v>109</v>
      </c>
      <c r="AD13" s="269">
        <f>IF(AC13="Confiable",15,0)</f>
        <v>15</v>
      </c>
      <c r="AE13" s="273" t="s">
        <v>107</v>
      </c>
      <c r="AF13" s="269">
        <f>IF(AE13="Se investigan y resuelven oportunamente",15,0)</f>
        <v>15</v>
      </c>
      <c r="AG13" s="273" t="s">
        <v>108</v>
      </c>
      <c r="AH13" s="269">
        <f>IF(AG13="Completa",10,IF(AG13="incompleta",5,0))</f>
        <v>10</v>
      </c>
      <c r="AI13" s="272">
        <f t="shared" si="0"/>
        <v>100</v>
      </c>
      <c r="AJ13" s="272" t="str">
        <f>IF(AI13&gt;=96,"Fuerte",IF(AI13&gt;=86,"Moderado",IF(AI13&gt;=1,"Débil","")))</f>
        <v>Fuerte</v>
      </c>
      <c r="AK13" s="271" t="s">
        <v>206</v>
      </c>
      <c r="AL13" s="272" t="str">
        <f>IF(AK13="Siempre se ejecuta","Fuerte",IF(AK13="Algunas veces","Moderado",IF(AK13="no se ejecuta","Débil","")))</f>
        <v>Fuerte</v>
      </c>
      <c r="AM13" s="272" t="str">
        <f>AJ13&amp;AL13</f>
        <v>FuerteFuerte</v>
      </c>
      <c r="AN13" s="272" t="str">
        <f>IFERROR(VLOOKUP(AM13,[6]FORMULAS!$B$70:$D$78,3,FALSE),"")</f>
        <v>Fuerte</v>
      </c>
      <c r="AO13" s="272">
        <f>IF(AN13="fuerte",100,IF(AN13="Moderado",50,IF(AN13="débil",0,"")))</f>
        <v>100</v>
      </c>
      <c r="AP13" s="494">
        <f>IFERROR(AVERAGE(AO13:AO17),0)</f>
        <v>100</v>
      </c>
      <c r="AQ13" s="494" t="str">
        <f>IF(AP13&gt;=100,"Fuerte",IF(AP13&gt;=50,"Moderado",IF(AP13&gt;=1,"Débil","")))</f>
        <v>Fuerte</v>
      </c>
      <c r="AR13" s="495" t="s">
        <v>207</v>
      </c>
      <c r="AS13" s="495" t="s">
        <v>208</v>
      </c>
      <c r="AT13" s="494" t="str">
        <f>+AQ13&amp;AR13&amp;AS13</f>
        <v>FuerteDirectamenteIndirectamente</v>
      </c>
      <c r="AU13" s="494">
        <f>IFERROR(VLOOKUP(AT13,[6]FORMULAS!$B$95:$D$102,2,FALSE),0)</f>
        <v>2</v>
      </c>
      <c r="AV13" s="494">
        <f>IFERROR(VLOOKUP(AT13,[6]FORMULAS!$B$95:$D$102,3,FALSE),0)</f>
        <v>1</v>
      </c>
      <c r="AW13" s="442" t="s">
        <v>209</v>
      </c>
      <c r="AX13" s="442" t="s">
        <v>118</v>
      </c>
      <c r="AY13" s="490" t="str">
        <f>AW13&amp;AX13</f>
        <v>ImprobableModerado</v>
      </c>
      <c r="AZ13" s="493" t="str">
        <f>IFERROR(VLOOKUP(AY13,[6]FORMULAS!$B$38:$C$62,2,FALSE),"")</f>
        <v>Riesgo moderado</v>
      </c>
      <c r="BA13" s="467" t="s">
        <v>210</v>
      </c>
      <c r="BB13" s="147" t="s">
        <v>495</v>
      </c>
      <c r="BC13" s="270" t="s">
        <v>496</v>
      </c>
      <c r="BD13" s="270" t="s">
        <v>497</v>
      </c>
      <c r="BE13" s="149" t="s">
        <v>498</v>
      </c>
      <c r="BF13" s="149" t="s">
        <v>499</v>
      </c>
      <c r="BG13" s="147" t="s">
        <v>500</v>
      </c>
      <c r="BH13" s="270" t="s">
        <v>501</v>
      </c>
      <c r="BI13" s="270" t="s">
        <v>497</v>
      </c>
      <c r="BJ13" s="149" t="s">
        <v>217</v>
      </c>
    </row>
    <row r="14" spans="1:62" s="152" customFormat="1" ht="91.5" customHeight="1" x14ac:dyDescent="0.25">
      <c r="B14" s="442"/>
      <c r="C14" s="442"/>
      <c r="D14" s="491"/>
      <c r="E14" s="491"/>
      <c r="F14" s="442"/>
      <c r="G14" s="442"/>
      <c r="H14" s="491"/>
      <c r="I14" s="527"/>
      <c r="J14" s="527"/>
      <c r="K14" s="273" t="s">
        <v>346</v>
      </c>
      <c r="L14" s="528"/>
      <c r="M14" s="490"/>
      <c r="N14" s="442"/>
      <c r="O14" s="528"/>
      <c r="P14" s="490"/>
      <c r="Q14" s="467"/>
      <c r="R14" s="467"/>
      <c r="S14" s="516" t="s">
        <v>356</v>
      </c>
      <c r="T14" s="516"/>
      <c r="U14" s="273" t="s">
        <v>103</v>
      </c>
      <c r="V14" s="269">
        <f t="shared" ref="V14:V17" si="3">IF(U14="Asignado",15,0)</f>
        <v>15</v>
      </c>
      <c r="W14" s="273" t="s">
        <v>104</v>
      </c>
      <c r="X14" s="269">
        <f t="shared" ref="X14:X17" si="4">IF(W14="Adecuado",15,0)</f>
        <v>15</v>
      </c>
      <c r="Y14" s="273" t="s">
        <v>105</v>
      </c>
      <c r="Z14" s="269">
        <f t="shared" ref="Z14:Z17" si="5">IF(Y14="Oportuna",15,0)</f>
        <v>15</v>
      </c>
      <c r="AA14" s="273" t="s">
        <v>106</v>
      </c>
      <c r="AB14" s="269">
        <f t="shared" ref="AB14:AB17" si="6">IF(AA14="Prevenir",15,IF(AA14="Detectar",10,0))</f>
        <v>15</v>
      </c>
      <c r="AC14" s="273" t="s">
        <v>109</v>
      </c>
      <c r="AD14" s="269">
        <f t="shared" ref="AD14:AD17" si="7">IF(AC14="Confiable",15,0)</f>
        <v>15</v>
      </c>
      <c r="AE14" s="273" t="s">
        <v>107</v>
      </c>
      <c r="AF14" s="269">
        <f t="shared" ref="AF14:AF17" si="8">IF(AE14="Se investigan y resuelven oportunamente",15,0)</f>
        <v>15</v>
      </c>
      <c r="AG14" s="273" t="s">
        <v>108</v>
      </c>
      <c r="AH14" s="269">
        <f t="shared" ref="AH14:AH17" si="9">IF(AG14="Completa",10,IF(AG14="incompleta",5,0))</f>
        <v>10</v>
      </c>
      <c r="AI14" s="272">
        <f t="shared" si="0"/>
        <v>100</v>
      </c>
      <c r="AJ14" s="272" t="str">
        <f>IF(AI14&gt;=96,"Fuerte",IF(AI14&gt;=86,"Moderado",IF(AI14&gt;=1,"Débil","")))</f>
        <v>Fuerte</v>
      </c>
      <c r="AK14" s="271" t="s">
        <v>206</v>
      </c>
      <c r="AL14" s="272" t="str">
        <f t="shared" ref="AL14:AL17" si="10">IF(AK14="Siempre se ejecuta","Fuerte",IF(AK14="Algunas veces","Moderado",IF(AK14="no se ejecuta","Débil","")))</f>
        <v>Fuerte</v>
      </c>
      <c r="AM14" s="272" t="str">
        <f t="shared" ref="AM14:AM17" si="11">AJ14&amp;AL14</f>
        <v>FuerteFuerte</v>
      </c>
      <c r="AN14" s="272" t="str">
        <f>IFERROR(VLOOKUP(AM14,[6]FORMULAS!$B$70:$D$78,3,FALSE),"")</f>
        <v>Fuerte</v>
      </c>
      <c r="AO14" s="272">
        <f t="shared" ref="AO14:AO17" si="12">IF(AN14="fuerte",100,IF(AN14="Moderado",50,IF(AN14="débil",0,"")))</f>
        <v>100</v>
      </c>
      <c r="AP14" s="494"/>
      <c r="AQ14" s="494"/>
      <c r="AR14" s="495"/>
      <c r="AS14" s="495"/>
      <c r="AT14" s="494"/>
      <c r="AU14" s="494"/>
      <c r="AV14" s="494"/>
      <c r="AW14" s="442"/>
      <c r="AX14" s="442"/>
      <c r="AY14" s="490"/>
      <c r="AZ14" s="493"/>
      <c r="BA14" s="467"/>
      <c r="BB14" s="147" t="s">
        <v>502</v>
      </c>
      <c r="BC14" s="270" t="s">
        <v>496</v>
      </c>
      <c r="BD14" s="270" t="s">
        <v>497</v>
      </c>
      <c r="BE14" s="149" t="s">
        <v>503</v>
      </c>
      <c r="BF14" s="149" t="s">
        <v>504</v>
      </c>
      <c r="BG14" s="147" t="s">
        <v>505</v>
      </c>
      <c r="BH14" s="270" t="s">
        <v>490</v>
      </c>
      <c r="BI14" s="270" t="s">
        <v>497</v>
      </c>
      <c r="BJ14" s="149" t="s">
        <v>217</v>
      </c>
    </row>
    <row r="15" spans="1:62" s="152" customFormat="1" ht="72" customHeight="1" x14ac:dyDescent="0.25">
      <c r="B15" s="442"/>
      <c r="C15" s="442"/>
      <c r="D15" s="491"/>
      <c r="E15" s="491"/>
      <c r="F15" s="442"/>
      <c r="G15" s="442"/>
      <c r="H15" s="491"/>
      <c r="I15" s="527"/>
      <c r="J15" s="527"/>
      <c r="K15" s="529" t="s">
        <v>75</v>
      </c>
      <c r="L15" s="528"/>
      <c r="M15" s="490"/>
      <c r="N15" s="442"/>
      <c r="O15" s="528"/>
      <c r="P15" s="490"/>
      <c r="Q15" s="467"/>
      <c r="R15" s="467"/>
      <c r="S15" s="524" t="s">
        <v>344</v>
      </c>
      <c r="T15" s="525"/>
      <c r="U15" s="273" t="s">
        <v>103</v>
      </c>
      <c r="V15" s="269">
        <f t="shared" si="3"/>
        <v>15</v>
      </c>
      <c r="W15" s="273" t="s">
        <v>104</v>
      </c>
      <c r="X15" s="269">
        <f t="shared" si="4"/>
        <v>15</v>
      </c>
      <c r="Y15" s="273" t="s">
        <v>105</v>
      </c>
      <c r="Z15" s="269">
        <f t="shared" si="5"/>
        <v>15</v>
      </c>
      <c r="AA15" s="273" t="s">
        <v>106</v>
      </c>
      <c r="AB15" s="269">
        <f t="shared" si="6"/>
        <v>15</v>
      </c>
      <c r="AC15" s="273" t="s">
        <v>109</v>
      </c>
      <c r="AD15" s="269">
        <f t="shared" si="7"/>
        <v>15</v>
      </c>
      <c r="AE15" s="273" t="s">
        <v>107</v>
      </c>
      <c r="AF15" s="269">
        <f t="shared" si="8"/>
        <v>15</v>
      </c>
      <c r="AG15" s="273" t="s">
        <v>108</v>
      </c>
      <c r="AH15" s="269">
        <f t="shared" si="9"/>
        <v>10</v>
      </c>
      <c r="AI15" s="272">
        <f t="shared" si="0"/>
        <v>100</v>
      </c>
      <c r="AJ15" s="272" t="str">
        <f t="shared" ref="AJ15:AJ17" si="13">IF(AI15&gt;=96,"Fuerte",IF(AI15&gt;=86,"Moderado",IF(AI15&gt;=1,"Débil","")))</f>
        <v>Fuerte</v>
      </c>
      <c r="AK15" s="271" t="s">
        <v>206</v>
      </c>
      <c r="AL15" s="272" t="str">
        <f t="shared" si="10"/>
        <v>Fuerte</v>
      </c>
      <c r="AM15" s="272" t="str">
        <f t="shared" si="11"/>
        <v>FuerteFuerte</v>
      </c>
      <c r="AN15" s="272" t="str">
        <f>IFERROR(VLOOKUP(AM15,[6]FORMULAS!$B$70:$D$78,3,FALSE),"")</f>
        <v>Fuerte</v>
      </c>
      <c r="AO15" s="272">
        <f t="shared" si="12"/>
        <v>100</v>
      </c>
      <c r="AP15" s="494"/>
      <c r="AQ15" s="494"/>
      <c r="AR15" s="495"/>
      <c r="AS15" s="495"/>
      <c r="AT15" s="494"/>
      <c r="AU15" s="494"/>
      <c r="AV15" s="494"/>
      <c r="AW15" s="442"/>
      <c r="AX15" s="442"/>
      <c r="AY15" s="490"/>
      <c r="AZ15" s="493"/>
      <c r="BA15" s="467"/>
      <c r="BB15" s="147" t="s">
        <v>506</v>
      </c>
      <c r="BC15" s="270" t="s">
        <v>507</v>
      </c>
      <c r="BD15" s="270" t="s">
        <v>508</v>
      </c>
      <c r="BE15" s="149" t="s">
        <v>237</v>
      </c>
      <c r="BF15" s="149" t="s">
        <v>238</v>
      </c>
      <c r="BG15" s="147" t="s">
        <v>509</v>
      </c>
      <c r="BH15" s="270" t="s">
        <v>507</v>
      </c>
      <c r="BI15" s="270" t="s">
        <v>497</v>
      </c>
      <c r="BJ15" s="149" t="s">
        <v>217</v>
      </c>
    </row>
    <row r="16" spans="1:62" s="152" customFormat="1" ht="165" customHeight="1" x14ac:dyDescent="0.25">
      <c r="B16" s="442"/>
      <c r="C16" s="442"/>
      <c r="D16" s="491"/>
      <c r="E16" s="491"/>
      <c r="F16" s="442"/>
      <c r="G16" s="442"/>
      <c r="H16" s="491"/>
      <c r="I16" s="527"/>
      <c r="J16" s="527"/>
      <c r="K16" s="530" t="s">
        <v>353</v>
      </c>
      <c r="L16" s="528"/>
      <c r="M16" s="490"/>
      <c r="N16" s="442"/>
      <c r="O16" s="528"/>
      <c r="P16" s="490"/>
      <c r="Q16" s="467"/>
      <c r="R16" s="467"/>
      <c r="S16" s="516" t="s">
        <v>345</v>
      </c>
      <c r="T16" s="516"/>
      <c r="U16" s="273" t="s">
        <v>103</v>
      </c>
      <c r="V16" s="269">
        <f t="shared" si="3"/>
        <v>15</v>
      </c>
      <c r="W16" s="273" t="s">
        <v>104</v>
      </c>
      <c r="X16" s="269">
        <f t="shared" si="4"/>
        <v>15</v>
      </c>
      <c r="Y16" s="273" t="s">
        <v>105</v>
      </c>
      <c r="Z16" s="269">
        <f t="shared" si="5"/>
        <v>15</v>
      </c>
      <c r="AA16" s="273" t="s">
        <v>106</v>
      </c>
      <c r="AB16" s="269">
        <f t="shared" si="6"/>
        <v>15</v>
      </c>
      <c r="AC16" s="273" t="s">
        <v>109</v>
      </c>
      <c r="AD16" s="269">
        <f t="shared" si="7"/>
        <v>15</v>
      </c>
      <c r="AE16" s="273" t="s">
        <v>107</v>
      </c>
      <c r="AF16" s="269">
        <f t="shared" si="8"/>
        <v>15</v>
      </c>
      <c r="AG16" s="273" t="s">
        <v>108</v>
      </c>
      <c r="AH16" s="269">
        <f t="shared" si="9"/>
        <v>10</v>
      </c>
      <c r="AI16" s="272">
        <f t="shared" si="0"/>
        <v>100</v>
      </c>
      <c r="AJ16" s="272" t="str">
        <f t="shared" si="13"/>
        <v>Fuerte</v>
      </c>
      <c r="AK16" s="271" t="s">
        <v>206</v>
      </c>
      <c r="AL16" s="272" t="str">
        <f t="shared" si="10"/>
        <v>Fuerte</v>
      </c>
      <c r="AM16" s="272" t="str">
        <f t="shared" si="11"/>
        <v>FuerteFuerte</v>
      </c>
      <c r="AN16" s="272" t="str">
        <f>IFERROR(VLOOKUP(AM16,[6]FORMULAS!$B$70:$D$78,3,FALSE),"")</f>
        <v>Fuerte</v>
      </c>
      <c r="AO16" s="272">
        <f t="shared" si="12"/>
        <v>100</v>
      </c>
      <c r="AP16" s="494"/>
      <c r="AQ16" s="494"/>
      <c r="AR16" s="495"/>
      <c r="AS16" s="495"/>
      <c r="AT16" s="494"/>
      <c r="AU16" s="494"/>
      <c r="AV16" s="494"/>
      <c r="AW16" s="442"/>
      <c r="AX16" s="442"/>
      <c r="AY16" s="490"/>
      <c r="AZ16" s="493"/>
      <c r="BA16" s="467"/>
      <c r="BB16" s="147" t="s">
        <v>510</v>
      </c>
      <c r="BC16" s="270" t="s">
        <v>496</v>
      </c>
      <c r="BD16" s="270" t="s">
        <v>497</v>
      </c>
      <c r="BE16" s="149" t="s">
        <v>511</v>
      </c>
      <c r="BF16" s="149" t="s">
        <v>512</v>
      </c>
      <c r="BG16" s="147" t="s">
        <v>500</v>
      </c>
      <c r="BH16" s="270" t="s">
        <v>513</v>
      </c>
      <c r="BI16" s="270" t="s">
        <v>497</v>
      </c>
      <c r="BJ16" s="149" t="s">
        <v>217</v>
      </c>
    </row>
    <row r="17" spans="2:62" s="152" customFormat="1" ht="117.75" customHeight="1" x14ac:dyDescent="0.25">
      <c r="B17" s="442"/>
      <c r="C17" s="442"/>
      <c r="D17" s="491"/>
      <c r="E17" s="491"/>
      <c r="F17" s="442"/>
      <c r="G17" s="442"/>
      <c r="H17" s="491"/>
      <c r="I17" s="527"/>
      <c r="J17" s="527"/>
      <c r="K17" s="273" t="s">
        <v>354</v>
      </c>
      <c r="L17" s="520"/>
      <c r="M17" s="490"/>
      <c r="N17" s="442"/>
      <c r="O17" s="520"/>
      <c r="P17" s="490"/>
      <c r="Q17" s="467"/>
      <c r="R17" s="467"/>
      <c r="S17" s="516" t="s">
        <v>357</v>
      </c>
      <c r="T17" s="516"/>
      <c r="U17" s="273" t="s">
        <v>103</v>
      </c>
      <c r="V17" s="269">
        <f t="shared" si="3"/>
        <v>15</v>
      </c>
      <c r="W17" s="273" t="s">
        <v>104</v>
      </c>
      <c r="X17" s="269">
        <f t="shared" si="4"/>
        <v>15</v>
      </c>
      <c r="Y17" s="273" t="s">
        <v>105</v>
      </c>
      <c r="Z17" s="269">
        <f t="shared" si="5"/>
        <v>15</v>
      </c>
      <c r="AA17" s="273" t="s">
        <v>106</v>
      </c>
      <c r="AB17" s="269">
        <f t="shared" si="6"/>
        <v>15</v>
      </c>
      <c r="AC17" s="273" t="s">
        <v>109</v>
      </c>
      <c r="AD17" s="269">
        <f t="shared" si="7"/>
        <v>15</v>
      </c>
      <c r="AE17" s="273" t="s">
        <v>107</v>
      </c>
      <c r="AF17" s="269">
        <f t="shared" si="8"/>
        <v>15</v>
      </c>
      <c r="AG17" s="273" t="s">
        <v>108</v>
      </c>
      <c r="AH17" s="269">
        <f t="shared" si="9"/>
        <v>10</v>
      </c>
      <c r="AI17" s="272">
        <f t="shared" si="0"/>
        <v>100</v>
      </c>
      <c r="AJ17" s="272" t="str">
        <f t="shared" si="13"/>
        <v>Fuerte</v>
      </c>
      <c r="AK17" s="271" t="s">
        <v>206</v>
      </c>
      <c r="AL17" s="272" t="str">
        <f t="shared" si="10"/>
        <v>Fuerte</v>
      </c>
      <c r="AM17" s="272" t="str">
        <f t="shared" si="11"/>
        <v>FuerteFuerte</v>
      </c>
      <c r="AN17" s="272" t="str">
        <f>IFERROR(VLOOKUP(AM17,[6]FORMULAS!$B$70:$D$78,3,FALSE),"")</f>
        <v>Fuerte</v>
      </c>
      <c r="AO17" s="272">
        <f t="shared" si="12"/>
        <v>100</v>
      </c>
      <c r="AP17" s="494"/>
      <c r="AQ17" s="494"/>
      <c r="AR17" s="495"/>
      <c r="AS17" s="495"/>
      <c r="AT17" s="494"/>
      <c r="AU17" s="494"/>
      <c r="AV17" s="494"/>
      <c r="AW17" s="442"/>
      <c r="AX17" s="442"/>
      <c r="AY17" s="490"/>
      <c r="AZ17" s="493"/>
      <c r="BA17" s="467"/>
      <c r="BB17" s="270" t="s">
        <v>514</v>
      </c>
      <c r="BC17" s="270" t="s">
        <v>515</v>
      </c>
      <c r="BD17" s="270" t="s">
        <v>516</v>
      </c>
      <c r="BE17" s="147" t="s">
        <v>503</v>
      </c>
      <c r="BF17" s="149" t="s">
        <v>252</v>
      </c>
      <c r="BG17" s="147" t="s">
        <v>500</v>
      </c>
      <c r="BH17" s="270" t="s">
        <v>517</v>
      </c>
      <c r="BI17" s="270" t="s">
        <v>518</v>
      </c>
      <c r="BJ17" s="149" t="s">
        <v>217</v>
      </c>
    </row>
    <row r="18" spans="2:62" s="152" customFormat="1" ht="108" customHeight="1" x14ac:dyDescent="0.25">
      <c r="B18" s="510" t="s">
        <v>57</v>
      </c>
      <c r="C18" s="510">
        <v>3</v>
      </c>
      <c r="D18" s="485" t="s">
        <v>358</v>
      </c>
      <c r="E18" s="485" t="s">
        <v>359</v>
      </c>
      <c r="F18" s="510" t="s">
        <v>198</v>
      </c>
      <c r="G18" s="510" t="s">
        <v>199</v>
      </c>
      <c r="H18" s="485" t="s">
        <v>519</v>
      </c>
      <c r="I18" s="531" t="s">
        <v>520</v>
      </c>
      <c r="J18" s="531" t="s">
        <v>521</v>
      </c>
      <c r="K18" s="273" t="s">
        <v>360</v>
      </c>
      <c r="L18" s="510" t="s">
        <v>522</v>
      </c>
      <c r="M18" s="269" t="str">
        <f t="shared" ref="M18" si="14">IF(F18="gestion","impacto",IF(F18="corrupcion","impactocorrupcion",IF(F18="seguridad_de_la_informacion","impacto","")))</f>
        <v>impacto</v>
      </c>
      <c r="N18" s="510" t="s">
        <v>284</v>
      </c>
      <c r="O18" s="510" t="s">
        <v>205</v>
      </c>
      <c r="P18" s="269" t="str">
        <f t="shared" ref="P18" si="15">N18&amp;O18</f>
        <v>PosibleMayor</v>
      </c>
      <c r="Q18" s="515" t="str">
        <f>IFERROR(VLOOKUP(P18,[6]FORMULAS!$B$38:$C$62,2,FALSE),"")</f>
        <v>Riesgo extremo</v>
      </c>
      <c r="R18" s="515" t="s">
        <v>210</v>
      </c>
      <c r="S18" s="516" t="s">
        <v>390</v>
      </c>
      <c r="T18" s="516"/>
      <c r="U18" s="273" t="s">
        <v>103</v>
      </c>
      <c r="V18" s="269">
        <f>IF(U18="Asignado",15,0)</f>
        <v>15</v>
      </c>
      <c r="W18" s="273" t="s">
        <v>104</v>
      </c>
      <c r="X18" s="269">
        <f>IF(W18="Adecuado",15,0)</f>
        <v>15</v>
      </c>
      <c r="Y18" s="273" t="s">
        <v>105</v>
      </c>
      <c r="Z18" s="269">
        <f>IF(Y18="Oportuna",15,0)</f>
        <v>15</v>
      </c>
      <c r="AA18" s="273" t="s">
        <v>106</v>
      </c>
      <c r="AB18" s="269">
        <f>IF(AA18="Prevenir",15,IF(AA18="Detectar",10,0))</f>
        <v>15</v>
      </c>
      <c r="AC18" s="273" t="s">
        <v>109</v>
      </c>
      <c r="AD18" s="269">
        <f>IF(AC18="Confiable",15,0)</f>
        <v>15</v>
      </c>
      <c r="AE18" s="273" t="s">
        <v>107</v>
      </c>
      <c r="AF18" s="269">
        <f>IF(AE18="Se investigan y resuelven oportunamente",15,0)</f>
        <v>15</v>
      </c>
      <c r="AG18" s="273" t="s">
        <v>108</v>
      </c>
      <c r="AH18" s="269">
        <f>IF(AG18="Completa",10,IF(AG18="incompleta",5,0))</f>
        <v>10</v>
      </c>
      <c r="AI18" s="272">
        <f t="shared" si="0"/>
        <v>100</v>
      </c>
      <c r="AJ18" s="272" t="str">
        <f>IF(AI18&gt;=96,"Fuerte",IF(AI18&gt;=86,"Moderado",IF(AI18&gt;=1,"Débil","")))</f>
        <v>Fuerte</v>
      </c>
      <c r="AK18" s="271" t="s">
        <v>206</v>
      </c>
      <c r="AL18" s="272" t="str">
        <f>IF(AK18="Siempre se ejecuta","Fuerte",IF(AK18="Algunas veces","Moderado",IF(AK18="no se ejecuta","Débil","")))</f>
        <v>Fuerte</v>
      </c>
      <c r="AM18" s="272" t="str">
        <f>AJ18&amp;AL18</f>
        <v>FuerteFuerte</v>
      </c>
      <c r="AN18" s="272" t="str">
        <f>IFERROR(VLOOKUP(AM18,[6]FORMULAS!$B$70:$D$78,3,FALSE),"")</f>
        <v>Fuerte</v>
      </c>
      <c r="AO18" s="272">
        <f>IF(AN18="fuerte",100,IF(AN18="Moderado",50,IF(AN18="débil",0,"")))</f>
        <v>100</v>
      </c>
      <c r="AP18" s="272">
        <f>IFERROR(AVERAGE(AO18:AO18),0)</f>
        <v>100</v>
      </c>
      <c r="AQ18" s="272" t="str">
        <f>IF(AP18&gt;=100,"Fuerte",IF(AP18&gt;=50,"Moderado",IF(AP18&gt;=1,"Débil","")))</f>
        <v>Fuerte</v>
      </c>
      <c r="AR18" s="271" t="s">
        <v>207</v>
      </c>
      <c r="AS18" s="271" t="s">
        <v>208</v>
      </c>
      <c r="AT18" s="272" t="str">
        <f>+AQ18&amp;AR18&amp;AS18</f>
        <v>FuerteDirectamenteIndirectamente</v>
      </c>
      <c r="AU18" s="272">
        <f>IFERROR(VLOOKUP(AT18,[6]FORMULAS!$B$95:$D$102,2,FALSE),0)</f>
        <v>2</v>
      </c>
      <c r="AV18" s="272">
        <f>IFERROR(VLOOKUP(AT18,[6]FORMULAS!$B$95:$D$102,3,FALSE),0)</f>
        <v>1</v>
      </c>
      <c r="AW18" s="273" t="s">
        <v>286</v>
      </c>
      <c r="AX18" s="273" t="s">
        <v>118</v>
      </c>
      <c r="AY18" s="269" t="str">
        <f>AW18&amp;AX18</f>
        <v>Rara vezModerado</v>
      </c>
      <c r="AZ18" s="519" t="str">
        <f>IFERROR(VLOOKUP(AY18,[6]FORMULAS!$B$38:$C$62,2,FALSE),"")</f>
        <v>Riesgo moderado</v>
      </c>
      <c r="BA18" s="515" t="s">
        <v>288</v>
      </c>
      <c r="BB18" s="147" t="s">
        <v>523</v>
      </c>
      <c r="BC18" s="270" t="s">
        <v>524</v>
      </c>
      <c r="BD18" s="270" t="s">
        <v>525</v>
      </c>
      <c r="BE18" s="149" t="s">
        <v>503</v>
      </c>
      <c r="BF18" s="149" t="s">
        <v>221</v>
      </c>
      <c r="BG18" s="147" t="s">
        <v>526</v>
      </c>
      <c r="BH18" s="270" t="s">
        <v>212</v>
      </c>
      <c r="BI18" s="270" t="s">
        <v>213</v>
      </c>
      <c r="BJ18" s="149" t="s">
        <v>217</v>
      </c>
    </row>
    <row r="19" spans="2:62" s="152" customFormat="1" ht="110.25" customHeight="1" x14ac:dyDescent="0.25">
      <c r="B19" s="520"/>
      <c r="C19" s="520"/>
      <c r="D19" s="487"/>
      <c r="E19" s="487"/>
      <c r="F19" s="520"/>
      <c r="G19" s="520"/>
      <c r="H19" s="487"/>
      <c r="I19" s="532"/>
      <c r="J19" s="532"/>
      <c r="K19" s="273" t="s">
        <v>361</v>
      </c>
      <c r="L19" s="520"/>
      <c r="M19" s="269"/>
      <c r="N19" s="520"/>
      <c r="O19" s="520"/>
      <c r="P19" s="269"/>
      <c r="Q19" s="523"/>
      <c r="R19" s="523"/>
      <c r="S19" s="524" t="s">
        <v>391</v>
      </c>
      <c r="T19" s="525"/>
      <c r="U19" s="273" t="s">
        <v>103</v>
      </c>
      <c r="V19" s="269">
        <f>IF(U19="Asignado",15,0)</f>
        <v>15</v>
      </c>
      <c r="W19" s="273" t="s">
        <v>104</v>
      </c>
      <c r="X19" s="269">
        <f>IF(W19="Adecuado",15,0)</f>
        <v>15</v>
      </c>
      <c r="Y19" s="273" t="s">
        <v>105</v>
      </c>
      <c r="Z19" s="269">
        <f>IF(Y19="Oportuna",15,0)</f>
        <v>15</v>
      </c>
      <c r="AA19" s="273" t="s">
        <v>106</v>
      </c>
      <c r="AB19" s="269">
        <f>IF(AA19="Prevenir",15,IF(AA19="Detectar",10,0))</f>
        <v>15</v>
      </c>
      <c r="AC19" s="273" t="s">
        <v>109</v>
      </c>
      <c r="AD19" s="269">
        <f>IF(AC19="Confiable",15,0)</f>
        <v>15</v>
      </c>
      <c r="AE19" s="273" t="s">
        <v>107</v>
      </c>
      <c r="AF19" s="269">
        <f>IF(AE19="Se investigan y resuelven oportunamente",15,0)</f>
        <v>15</v>
      </c>
      <c r="AG19" s="273" t="s">
        <v>108</v>
      </c>
      <c r="AH19" s="269">
        <f>IF(AG19="Completa",10,IF(AG19="incompleta",5,0))</f>
        <v>10</v>
      </c>
      <c r="AI19" s="272">
        <f t="shared" si="0"/>
        <v>100</v>
      </c>
      <c r="AJ19" s="272" t="str">
        <f>IF(AI19&gt;=96,"Fuerte",IF(AI19&gt;=86,"Moderado",IF(AI19&gt;=1,"Débil","")))</f>
        <v>Fuerte</v>
      </c>
      <c r="AK19" s="271" t="s">
        <v>206</v>
      </c>
      <c r="AL19" s="272" t="str">
        <f>IF(AK19="Siempre se ejecuta","Fuerte",IF(AK19="Algunas veces","Moderado",IF(AK19="no se ejecuta","Débil","")))</f>
        <v>Fuerte</v>
      </c>
      <c r="AM19" s="272" t="str">
        <f>AJ19&amp;AL19</f>
        <v>FuerteFuerte</v>
      </c>
      <c r="AN19" s="272" t="str">
        <f>IFERROR(VLOOKUP(AM19,[6]FORMULAS!$B$70:$D$78,3,FALSE),"")</f>
        <v>Fuerte</v>
      </c>
      <c r="AO19" s="272">
        <f>IF(AN19="fuerte",100,IF(AN19="Moderado",50,IF(AN19="débil",0,"")))</f>
        <v>100</v>
      </c>
      <c r="AP19" s="272">
        <f>IFERROR(AVERAGE(AO19:AO19),0)</f>
        <v>100</v>
      </c>
      <c r="AQ19" s="272" t="str">
        <f>IF(AP19&gt;=100,"Fuerte",IF(AP19&gt;=50,"Moderado",IF(AP19&gt;=1,"Débil","")))</f>
        <v>Fuerte</v>
      </c>
      <c r="AR19" s="271" t="s">
        <v>207</v>
      </c>
      <c r="AS19" s="271" t="s">
        <v>207</v>
      </c>
      <c r="AT19" s="272" t="str">
        <f>+AQ19&amp;AR19&amp;AS19</f>
        <v>FuerteDirectamenteDirectamente</v>
      </c>
      <c r="AU19" s="272">
        <f>IFERROR(VLOOKUP(AT19,[6]FORMULAS!$B$95:$D$102,2,FALSE),0)</f>
        <v>2</v>
      </c>
      <c r="AV19" s="272">
        <f>IFERROR(VLOOKUP(AT19,[6]FORMULAS!$B$95:$D$102,3,FALSE),0)</f>
        <v>2</v>
      </c>
      <c r="AW19" s="273" t="s">
        <v>286</v>
      </c>
      <c r="AX19" s="273" t="s">
        <v>118</v>
      </c>
      <c r="AY19" s="269"/>
      <c r="AZ19" s="526"/>
      <c r="BA19" s="523"/>
      <c r="BB19" s="147" t="s">
        <v>527</v>
      </c>
      <c r="BC19" s="270" t="s">
        <v>524</v>
      </c>
      <c r="BD19" s="270" t="s">
        <v>525</v>
      </c>
      <c r="BE19" s="149" t="s">
        <v>263</v>
      </c>
      <c r="BF19" s="149" t="s">
        <v>528</v>
      </c>
      <c r="BG19" s="147" t="s">
        <v>529</v>
      </c>
      <c r="BH19" s="270" t="s">
        <v>530</v>
      </c>
      <c r="BI19" s="270" t="s">
        <v>213</v>
      </c>
      <c r="BJ19" s="149" t="s">
        <v>217</v>
      </c>
    </row>
    <row r="20" spans="2:62" s="152" customFormat="1" ht="132" customHeight="1" x14ac:dyDescent="0.25">
      <c r="B20" s="442" t="s">
        <v>57</v>
      </c>
      <c r="C20" s="442">
        <v>4</v>
      </c>
      <c r="D20" s="491" t="s">
        <v>365</v>
      </c>
      <c r="E20" s="491" t="s">
        <v>366</v>
      </c>
      <c r="F20" s="442" t="s">
        <v>198</v>
      </c>
      <c r="G20" s="442" t="s">
        <v>199</v>
      </c>
      <c r="H20" s="491" t="s">
        <v>531</v>
      </c>
      <c r="I20" s="496" t="s">
        <v>201</v>
      </c>
      <c r="J20" s="496" t="s">
        <v>532</v>
      </c>
      <c r="K20" s="273" t="s">
        <v>362</v>
      </c>
      <c r="L20" s="510" t="s">
        <v>533</v>
      </c>
      <c r="M20" s="490" t="str">
        <f t="shared" ref="M20" si="16">IF(F20="gestion","impacto",IF(F20="corrupcion","impactocorrupcion",IF(F20="seguridad_de_la_informacion","impacto","")))</f>
        <v>impacto</v>
      </c>
      <c r="N20" s="442" t="s">
        <v>204</v>
      </c>
      <c r="O20" s="442" t="s">
        <v>287</v>
      </c>
      <c r="P20" s="490" t="str">
        <f t="shared" ref="P20" si="17">N20&amp;O20</f>
        <v>ProbableMenor</v>
      </c>
      <c r="Q20" s="467" t="str">
        <f>IFERROR(VLOOKUP(P20,[6]FORMULAS!$B$38:$C$62,2,FALSE),"")</f>
        <v>Riesgo alto</v>
      </c>
      <c r="R20" s="467" t="s">
        <v>210</v>
      </c>
      <c r="S20" s="524" t="s">
        <v>392</v>
      </c>
      <c r="T20" s="525"/>
      <c r="U20" s="273" t="s">
        <v>103</v>
      </c>
      <c r="V20" s="269">
        <f>IF(U20="Asignado",15,0)</f>
        <v>15</v>
      </c>
      <c r="W20" s="273" t="s">
        <v>104</v>
      </c>
      <c r="X20" s="269">
        <f t="shared" ref="X20:X21" si="18">IF(W20="Adecuado",15,0)</f>
        <v>15</v>
      </c>
      <c r="Y20" s="273" t="s">
        <v>105</v>
      </c>
      <c r="Z20" s="269">
        <f t="shared" ref="Z20:Z21" si="19">IF(Y20="Oportuna",15,0)</f>
        <v>15</v>
      </c>
      <c r="AA20" s="273" t="s">
        <v>106</v>
      </c>
      <c r="AB20" s="269">
        <f t="shared" ref="AB20:AB21" si="20">IF(AA20="Prevenir",15,IF(AA20="Detectar",10,0))</f>
        <v>15</v>
      </c>
      <c r="AC20" s="273" t="s">
        <v>109</v>
      </c>
      <c r="AD20" s="269">
        <f t="shared" ref="AD20:AD21" si="21">IF(AC20="Confiable",15,0)</f>
        <v>15</v>
      </c>
      <c r="AE20" s="273" t="s">
        <v>107</v>
      </c>
      <c r="AF20" s="269">
        <f t="shared" ref="AF20:AF21" si="22">IF(AE20="Se investigan y resuelven oportunamente",15,0)</f>
        <v>15</v>
      </c>
      <c r="AG20" s="273" t="s">
        <v>108</v>
      </c>
      <c r="AH20" s="269">
        <f>IF(AG20="Completa",10,IF(AG20="incompleta",5,0))</f>
        <v>10</v>
      </c>
      <c r="AI20" s="272">
        <f t="shared" si="0"/>
        <v>100</v>
      </c>
      <c r="AJ20" s="272" t="str">
        <f>IF(AI20&gt;=96,"Fuerte",IF(AI20&gt;=86,"Moderado",IF(AI20&gt;=1,"Débil","")))</f>
        <v>Fuerte</v>
      </c>
      <c r="AK20" s="271" t="s">
        <v>206</v>
      </c>
      <c r="AL20" s="272" t="str">
        <f t="shared" ref="AL20:AL37" si="23">IF(AK20="Siempre se ejecuta","Fuerte",IF(AK20="Algunas veces","Moderado",IF(AK20="no se ejecuta","Débil","")))</f>
        <v>Fuerte</v>
      </c>
      <c r="AM20" s="272" t="str">
        <f t="shared" ref="AM20:AM37" si="24">AJ20&amp;AL20</f>
        <v>FuerteFuerte</v>
      </c>
      <c r="AN20" s="272" t="str">
        <f>IFERROR(VLOOKUP(AM20,[6]FORMULAS!$B$70:$D$78,3,FALSE),"")</f>
        <v>Fuerte</v>
      </c>
      <c r="AO20" s="272">
        <f t="shared" ref="AO20:AO24" si="25">IF(AN20="fuerte",100,IF(AN20="Moderado",50,IF(AN20="débil",0,"")))</f>
        <v>100</v>
      </c>
      <c r="AP20" s="494">
        <f>IFERROR(AVERAGE(AO20:AO22),0)</f>
        <v>100</v>
      </c>
      <c r="AQ20" s="494" t="str">
        <f>IF(AP20&gt;=100,"Fuerte",IF(AP20&gt;=50,"Moderado",IF(AP20&gt;=1,"Débil","")))</f>
        <v>Fuerte</v>
      </c>
      <c r="AR20" s="495" t="s">
        <v>207</v>
      </c>
      <c r="AS20" s="495" t="s">
        <v>207</v>
      </c>
      <c r="AT20" s="494" t="str">
        <f>+AQ20&amp;AR20&amp;AS20</f>
        <v>FuerteDirectamenteDirectamente</v>
      </c>
      <c r="AU20" s="494">
        <f>IFERROR(VLOOKUP(AT20,[6]FORMULAS!$B$95:$D$102,2,FALSE),0)</f>
        <v>2</v>
      </c>
      <c r="AV20" s="494">
        <f>IFERROR(VLOOKUP(AT20,[6]FORMULAS!$B$95:$D$102,3,FALSE),0)</f>
        <v>2</v>
      </c>
      <c r="AW20" s="442" t="s">
        <v>286</v>
      </c>
      <c r="AX20" s="442" t="s">
        <v>534</v>
      </c>
      <c r="AY20" s="490" t="str">
        <f>AW20&amp;AX20</f>
        <v>Rara vezInsignificante</v>
      </c>
      <c r="AZ20" s="493" t="str">
        <f>IFERROR(VLOOKUP(AY20,[6]FORMULAS!$B$38:$C$62,2,FALSE),"")</f>
        <v>Riesgo bajo</v>
      </c>
      <c r="BA20" s="467" t="s">
        <v>288</v>
      </c>
      <c r="BB20" s="147" t="s">
        <v>535</v>
      </c>
      <c r="BC20" s="270" t="s">
        <v>524</v>
      </c>
      <c r="BD20" s="270" t="s">
        <v>525</v>
      </c>
      <c r="BE20" s="149" t="s">
        <v>291</v>
      </c>
      <c r="BF20" s="149" t="s">
        <v>536</v>
      </c>
      <c r="BG20" s="147" t="s">
        <v>537</v>
      </c>
      <c r="BH20" s="270" t="s">
        <v>538</v>
      </c>
      <c r="BI20" s="270" t="s">
        <v>539</v>
      </c>
      <c r="BJ20" s="149" t="s">
        <v>217</v>
      </c>
    </row>
    <row r="21" spans="2:62" s="152" customFormat="1" ht="72" customHeight="1" x14ac:dyDescent="0.25">
      <c r="B21" s="442"/>
      <c r="C21" s="442"/>
      <c r="D21" s="491"/>
      <c r="E21" s="491"/>
      <c r="F21" s="442"/>
      <c r="G21" s="442"/>
      <c r="H21" s="491"/>
      <c r="I21" s="496"/>
      <c r="J21" s="496"/>
      <c r="K21" s="273" t="s">
        <v>363</v>
      </c>
      <c r="L21" s="528"/>
      <c r="M21" s="490"/>
      <c r="N21" s="442"/>
      <c r="O21" s="442"/>
      <c r="P21" s="490"/>
      <c r="Q21" s="467"/>
      <c r="R21" s="467"/>
      <c r="S21" s="516" t="s">
        <v>393</v>
      </c>
      <c r="T21" s="516"/>
      <c r="U21" s="273" t="s">
        <v>103</v>
      </c>
      <c r="V21" s="269">
        <f t="shared" ref="V21:V37" si="26">IF(U21="Asignado",15,0)</f>
        <v>15</v>
      </c>
      <c r="W21" s="273" t="s">
        <v>104</v>
      </c>
      <c r="X21" s="269">
        <f t="shared" si="18"/>
        <v>15</v>
      </c>
      <c r="Y21" s="273" t="s">
        <v>105</v>
      </c>
      <c r="Z21" s="269">
        <f t="shared" si="19"/>
        <v>15</v>
      </c>
      <c r="AA21" s="273" t="s">
        <v>106</v>
      </c>
      <c r="AB21" s="269">
        <f t="shared" si="20"/>
        <v>15</v>
      </c>
      <c r="AC21" s="273" t="s">
        <v>109</v>
      </c>
      <c r="AD21" s="269">
        <f t="shared" si="21"/>
        <v>15</v>
      </c>
      <c r="AE21" s="273" t="s">
        <v>107</v>
      </c>
      <c r="AF21" s="269">
        <f t="shared" si="22"/>
        <v>15</v>
      </c>
      <c r="AG21" s="273" t="s">
        <v>108</v>
      </c>
      <c r="AH21" s="269">
        <f t="shared" ref="AH21:AH22" si="27">IF(AG21="Completa",10,IF(AG21="incompleta",5,0))</f>
        <v>10</v>
      </c>
      <c r="AI21" s="272">
        <f t="shared" si="0"/>
        <v>100</v>
      </c>
      <c r="AJ21" s="272" t="str">
        <f>IF(AI21&gt;=96,"Fuerte",IF(AI21&gt;=86,"Moderado",IF(AI21&gt;=1,"Débil","")))</f>
        <v>Fuerte</v>
      </c>
      <c r="AK21" s="271" t="s">
        <v>206</v>
      </c>
      <c r="AL21" s="272" t="str">
        <f t="shared" si="23"/>
        <v>Fuerte</v>
      </c>
      <c r="AM21" s="272" t="str">
        <f t="shared" si="24"/>
        <v>FuerteFuerte</v>
      </c>
      <c r="AN21" s="272" t="str">
        <f>IFERROR(VLOOKUP(AM21,[6]FORMULAS!$B$70:$D$78,3,FALSE),"")</f>
        <v>Fuerte</v>
      </c>
      <c r="AO21" s="272">
        <f t="shared" si="25"/>
        <v>100</v>
      </c>
      <c r="AP21" s="494"/>
      <c r="AQ21" s="494"/>
      <c r="AR21" s="495"/>
      <c r="AS21" s="495"/>
      <c r="AT21" s="494"/>
      <c r="AU21" s="494"/>
      <c r="AV21" s="494"/>
      <c r="AW21" s="442"/>
      <c r="AX21" s="442"/>
      <c r="AY21" s="490"/>
      <c r="AZ21" s="493"/>
      <c r="BA21" s="467"/>
      <c r="BB21" s="147" t="s">
        <v>540</v>
      </c>
      <c r="BC21" s="270" t="s">
        <v>524</v>
      </c>
      <c r="BD21" s="270" t="s">
        <v>525</v>
      </c>
      <c r="BE21" s="149" t="s">
        <v>291</v>
      </c>
      <c r="BF21" s="149" t="s">
        <v>536</v>
      </c>
      <c r="BG21" s="147" t="s">
        <v>541</v>
      </c>
      <c r="BH21" s="270" t="s">
        <v>542</v>
      </c>
      <c r="BI21" s="270" t="s">
        <v>539</v>
      </c>
      <c r="BJ21" s="149" t="s">
        <v>217</v>
      </c>
    </row>
    <row r="22" spans="2:62" s="152" customFormat="1" ht="108" customHeight="1" x14ac:dyDescent="0.25">
      <c r="B22" s="442"/>
      <c r="C22" s="442"/>
      <c r="D22" s="491"/>
      <c r="E22" s="491"/>
      <c r="F22" s="442"/>
      <c r="G22" s="442"/>
      <c r="H22" s="491"/>
      <c r="I22" s="496"/>
      <c r="J22" s="496"/>
      <c r="K22" s="273" t="s">
        <v>364</v>
      </c>
      <c r="L22" s="520"/>
      <c r="M22" s="490"/>
      <c r="N22" s="442"/>
      <c r="O22" s="442"/>
      <c r="P22" s="490"/>
      <c r="Q22" s="467"/>
      <c r="R22" s="467"/>
      <c r="S22" s="516" t="s">
        <v>394</v>
      </c>
      <c r="T22" s="516"/>
      <c r="U22" s="273" t="s">
        <v>103</v>
      </c>
      <c r="V22" s="269">
        <f t="shared" si="26"/>
        <v>15</v>
      </c>
      <c r="W22" s="273" t="s">
        <v>104</v>
      </c>
      <c r="X22" s="269">
        <f>IF(W22="Adecuado",15,0)</f>
        <v>15</v>
      </c>
      <c r="Y22" s="273" t="s">
        <v>105</v>
      </c>
      <c r="Z22" s="269">
        <f>IF(Y22="Oportuna",15,0)</f>
        <v>15</v>
      </c>
      <c r="AA22" s="273" t="s">
        <v>106</v>
      </c>
      <c r="AB22" s="269">
        <f>IF(AA22="Prevenir",15,IF(AA22="Detectar",10,0))</f>
        <v>15</v>
      </c>
      <c r="AC22" s="273" t="s">
        <v>109</v>
      </c>
      <c r="AD22" s="269">
        <f>IF(AC22="Confiable",15,0)</f>
        <v>15</v>
      </c>
      <c r="AE22" s="273" t="s">
        <v>107</v>
      </c>
      <c r="AF22" s="269">
        <f>IF(AE22="Se investigan y resuelven oportunamente",15,0)</f>
        <v>15</v>
      </c>
      <c r="AG22" s="273" t="s">
        <v>108</v>
      </c>
      <c r="AH22" s="269">
        <f t="shared" si="27"/>
        <v>10</v>
      </c>
      <c r="AI22" s="272">
        <f t="shared" si="0"/>
        <v>100</v>
      </c>
      <c r="AJ22" s="272" t="str">
        <f t="shared" ref="AJ22:AJ37" si="28">IF(AI22&gt;=96,"Fuerte",IF(AI22&gt;=86,"Moderado",IF(AI22&gt;=1,"Débil","")))</f>
        <v>Fuerte</v>
      </c>
      <c r="AK22" s="271" t="s">
        <v>206</v>
      </c>
      <c r="AL22" s="272" t="str">
        <f t="shared" si="23"/>
        <v>Fuerte</v>
      </c>
      <c r="AM22" s="272" t="str">
        <f t="shared" si="24"/>
        <v>FuerteFuerte</v>
      </c>
      <c r="AN22" s="272" t="str">
        <f>IFERROR(VLOOKUP(AM22,[6]FORMULAS!$B$70:$D$78,3,FALSE),"")</f>
        <v>Fuerte</v>
      </c>
      <c r="AO22" s="272">
        <f t="shared" si="25"/>
        <v>100</v>
      </c>
      <c r="AP22" s="494"/>
      <c r="AQ22" s="494"/>
      <c r="AR22" s="495"/>
      <c r="AS22" s="495"/>
      <c r="AT22" s="494"/>
      <c r="AU22" s="494"/>
      <c r="AV22" s="494"/>
      <c r="AW22" s="442"/>
      <c r="AX22" s="442"/>
      <c r="AY22" s="490"/>
      <c r="AZ22" s="493"/>
      <c r="BA22" s="467"/>
      <c r="BB22" s="147" t="s">
        <v>543</v>
      </c>
      <c r="BC22" s="270" t="s">
        <v>524</v>
      </c>
      <c r="BD22" s="270" t="s">
        <v>525</v>
      </c>
      <c r="BE22" s="149" t="s">
        <v>503</v>
      </c>
      <c r="BF22" s="149" t="s">
        <v>544</v>
      </c>
      <c r="BG22" s="147" t="s">
        <v>545</v>
      </c>
      <c r="BH22" s="270" t="s">
        <v>546</v>
      </c>
      <c r="BI22" s="270" t="s">
        <v>213</v>
      </c>
      <c r="BJ22" s="149" t="s">
        <v>217</v>
      </c>
    </row>
    <row r="23" spans="2:62" s="152" customFormat="1" ht="192" x14ac:dyDescent="0.25">
      <c r="B23" s="442" t="s">
        <v>57</v>
      </c>
      <c r="C23" s="442">
        <v>5</v>
      </c>
      <c r="D23" s="491" t="s">
        <v>547</v>
      </c>
      <c r="E23" s="491" t="s">
        <v>548</v>
      </c>
      <c r="F23" s="442" t="s">
        <v>198</v>
      </c>
      <c r="G23" s="442" t="s">
        <v>199</v>
      </c>
      <c r="H23" s="491" t="s">
        <v>549</v>
      </c>
      <c r="I23" s="496" t="s">
        <v>201</v>
      </c>
      <c r="J23" s="496" t="s">
        <v>550</v>
      </c>
      <c r="K23" s="273" t="s">
        <v>369</v>
      </c>
      <c r="L23" s="510" t="s">
        <v>551</v>
      </c>
      <c r="M23" s="490" t="str">
        <f t="shared" ref="M23" si="29">IF(F23="gestion","impacto",IF(F23="corrupcion","impactocorrupcion",IF(F23="seguridad_de_la_informacion","impacto","")))</f>
        <v>impacto</v>
      </c>
      <c r="N23" s="442" t="s">
        <v>284</v>
      </c>
      <c r="O23" s="442" t="s">
        <v>205</v>
      </c>
      <c r="P23" s="490" t="str">
        <f t="shared" ref="P23" si="30">N23&amp;O23</f>
        <v>PosibleMayor</v>
      </c>
      <c r="Q23" s="467" t="str">
        <f>IFERROR(VLOOKUP(P23,[6]FORMULAS!$B$38:$C$62,2,FALSE),"")</f>
        <v>Riesgo extremo</v>
      </c>
      <c r="R23" s="467" t="s">
        <v>210</v>
      </c>
      <c r="S23" s="516" t="s">
        <v>395</v>
      </c>
      <c r="T23" s="516"/>
      <c r="U23" s="273" t="s">
        <v>103</v>
      </c>
      <c r="V23" s="269">
        <f t="shared" si="26"/>
        <v>15</v>
      </c>
      <c r="W23" s="273" t="s">
        <v>104</v>
      </c>
      <c r="X23" s="269">
        <f t="shared" ref="X23:X37" si="31">IF(W23="Adecuado",15,0)</f>
        <v>15</v>
      </c>
      <c r="Y23" s="273" t="s">
        <v>105</v>
      </c>
      <c r="Z23" s="269">
        <f t="shared" ref="Z23:Z37" si="32">IF(Y23="Oportuna",15,0)</f>
        <v>15</v>
      </c>
      <c r="AA23" s="273" t="s">
        <v>106</v>
      </c>
      <c r="AB23" s="269">
        <f t="shared" ref="AB23:AB37" si="33">IF(AA23="Prevenir",15,IF(AA23="Detectar",10,0))</f>
        <v>15</v>
      </c>
      <c r="AC23" s="273" t="s">
        <v>109</v>
      </c>
      <c r="AD23" s="269">
        <f t="shared" ref="AD23:AD37" si="34">IF(AC23="Confiable",15,0)</f>
        <v>15</v>
      </c>
      <c r="AE23" s="273" t="s">
        <v>107</v>
      </c>
      <c r="AF23" s="269">
        <f t="shared" ref="AF23:AF37" si="35">IF(AE23="Se investigan y resuelven oportunamente",15,0)</f>
        <v>15</v>
      </c>
      <c r="AG23" s="273" t="s">
        <v>108</v>
      </c>
      <c r="AH23" s="269">
        <f>IF(AG23="Completa",10,IF(AG23="incompleta",5,0))</f>
        <v>10</v>
      </c>
      <c r="AI23" s="272">
        <f t="shared" si="0"/>
        <v>100</v>
      </c>
      <c r="AJ23" s="272" t="str">
        <f t="shared" si="28"/>
        <v>Fuerte</v>
      </c>
      <c r="AK23" s="271" t="s">
        <v>206</v>
      </c>
      <c r="AL23" s="272" t="str">
        <f t="shared" si="23"/>
        <v>Fuerte</v>
      </c>
      <c r="AM23" s="272" t="str">
        <f t="shared" si="24"/>
        <v>FuerteFuerte</v>
      </c>
      <c r="AN23" s="272" t="str">
        <f>IFERROR(VLOOKUP(AM23,[6]FORMULAS!$B$70:$D$78,3,FALSE),"")</f>
        <v>Fuerte</v>
      </c>
      <c r="AO23" s="272">
        <f t="shared" si="25"/>
        <v>100</v>
      </c>
      <c r="AP23" s="494">
        <f>IFERROR(AVERAGE(AO23:AO24),0)</f>
        <v>100</v>
      </c>
      <c r="AQ23" s="494" t="str">
        <f>IF(AP23&gt;=100,"Fuerte",IF(AP23&gt;=50,"Moderado",IF(AP23&gt;=1,"Débil","")))</f>
        <v>Fuerte</v>
      </c>
      <c r="AR23" s="495" t="s">
        <v>207</v>
      </c>
      <c r="AS23" s="495" t="s">
        <v>208</v>
      </c>
      <c r="AT23" s="494" t="str">
        <f>+AQ23&amp;AR23&amp;AS23</f>
        <v>FuerteDirectamenteIndirectamente</v>
      </c>
      <c r="AU23" s="494">
        <f>IFERROR(VLOOKUP(AT23,[6]FORMULAS!$B$95:$D$102,2,FALSE),0)</f>
        <v>2</v>
      </c>
      <c r="AV23" s="494">
        <f>IFERROR(VLOOKUP(AT23,[6]FORMULAS!$B$95:$D$102,3,FALSE),0)</f>
        <v>1</v>
      </c>
      <c r="AW23" s="442" t="s">
        <v>286</v>
      </c>
      <c r="AX23" s="442" t="s">
        <v>118</v>
      </c>
      <c r="AY23" s="490" t="str">
        <f>AW23&amp;AX23</f>
        <v>Rara vezModerado</v>
      </c>
      <c r="AZ23" s="493" t="str">
        <f>IFERROR(VLOOKUP(AY23,[6]FORMULAS!$B$38:$C$62,2,FALSE),"")</f>
        <v>Riesgo moderado</v>
      </c>
      <c r="BA23" s="467" t="s">
        <v>288</v>
      </c>
      <c r="BB23" s="147" t="s">
        <v>552</v>
      </c>
      <c r="BC23" s="270" t="s">
        <v>553</v>
      </c>
      <c r="BD23" s="270" t="s">
        <v>554</v>
      </c>
      <c r="BE23" s="149" t="s">
        <v>503</v>
      </c>
      <c r="BF23" s="149" t="s">
        <v>555</v>
      </c>
      <c r="BG23" s="147" t="s">
        <v>556</v>
      </c>
      <c r="BH23" s="270" t="s">
        <v>557</v>
      </c>
      <c r="BI23" s="270" t="s">
        <v>213</v>
      </c>
      <c r="BJ23" s="149" t="s">
        <v>217</v>
      </c>
    </row>
    <row r="24" spans="2:62" s="152" customFormat="1" ht="76.5" customHeight="1" x14ac:dyDescent="0.25">
      <c r="B24" s="442"/>
      <c r="C24" s="442"/>
      <c r="D24" s="491"/>
      <c r="E24" s="491"/>
      <c r="F24" s="442"/>
      <c r="G24" s="442"/>
      <c r="H24" s="491"/>
      <c r="I24" s="496"/>
      <c r="J24" s="496"/>
      <c r="K24" s="273" t="s">
        <v>370</v>
      </c>
      <c r="L24" s="520"/>
      <c r="M24" s="490"/>
      <c r="N24" s="442"/>
      <c r="O24" s="442"/>
      <c r="P24" s="490"/>
      <c r="Q24" s="467"/>
      <c r="R24" s="467"/>
      <c r="S24" s="516" t="s">
        <v>396</v>
      </c>
      <c r="T24" s="516"/>
      <c r="U24" s="273" t="s">
        <v>103</v>
      </c>
      <c r="V24" s="269">
        <f t="shared" si="26"/>
        <v>15</v>
      </c>
      <c r="W24" s="273" t="s">
        <v>104</v>
      </c>
      <c r="X24" s="269">
        <f t="shared" si="31"/>
        <v>15</v>
      </c>
      <c r="Y24" s="273" t="s">
        <v>105</v>
      </c>
      <c r="Z24" s="269">
        <f t="shared" si="32"/>
        <v>15</v>
      </c>
      <c r="AA24" s="273" t="s">
        <v>106</v>
      </c>
      <c r="AB24" s="269">
        <f t="shared" si="33"/>
        <v>15</v>
      </c>
      <c r="AC24" s="273" t="s">
        <v>109</v>
      </c>
      <c r="AD24" s="269">
        <f t="shared" si="34"/>
        <v>15</v>
      </c>
      <c r="AE24" s="273" t="s">
        <v>107</v>
      </c>
      <c r="AF24" s="269">
        <f t="shared" si="35"/>
        <v>15</v>
      </c>
      <c r="AG24" s="273" t="s">
        <v>108</v>
      </c>
      <c r="AH24" s="269">
        <f t="shared" ref="AH24" si="36">IF(AG24="Completa",10,IF(AG24="incompleta",5,0))</f>
        <v>10</v>
      </c>
      <c r="AI24" s="272">
        <f t="shared" si="0"/>
        <v>100</v>
      </c>
      <c r="AJ24" s="272" t="str">
        <f t="shared" si="28"/>
        <v>Fuerte</v>
      </c>
      <c r="AK24" s="271" t="s">
        <v>206</v>
      </c>
      <c r="AL24" s="272" t="str">
        <f t="shared" si="23"/>
        <v>Fuerte</v>
      </c>
      <c r="AM24" s="272" t="str">
        <f t="shared" si="24"/>
        <v>FuerteFuerte</v>
      </c>
      <c r="AN24" s="272" t="str">
        <f>IFERROR(VLOOKUP(AM24,[6]FORMULAS!$B$70:$D$78,3,FALSE),"")</f>
        <v>Fuerte</v>
      </c>
      <c r="AO24" s="272">
        <f t="shared" si="25"/>
        <v>100</v>
      </c>
      <c r="AP24" s="494"/>
      <c r="AQ24" s="494"/>
      <c r="AR24" s="495"/>
      <c r="AS24" s="495"/>
      <c r="AT24" s="494"/>
      <c r="AU24" s="494"/>
      <c r="AV24" s="494"/>
      <c r="AW24" s="442"/>
      <c r="AX24" s="442"/>
      <c r="AY24" s="490"/>
      <c r="AZ24" s="493"/>
      <c r="BA24" s="467"/>
      <c r="BB24" s="147" t="s">
        <v>558</v>
      </c>
      <c r="BC24" s="270" t="s">
        <v>524</v>
      </c>
      <c r="BD24" s="270" t="s">
        <v>525</v>
      </c>
      <c r="BE24" s="149" t="s">
        <v>487</v>
      </c>
      <c r="BF24" s="149" t="s">
        <v>559</v>
      </c>
      <c r="BG24" s="147" t="s">
        <v>560</v>
      </c>
      <c r="BH24" s="270" t="s">
        <v>542</v>
      </c>
      <c r="BI24" s="270" t="s">
        <v>539</v>
      </c>
      <c r="BJ24" s="149" t="s">
        <v>217</v>
      </c>
    </row>
    <row r="25" spans="2:62" s="152" customFormat="1" ht="108" customHeight="1" x14ac:dyDescent="0.25">
      <c r="B25" s="510" t="s">
        <v>57</v>
      </c>
      <c r="C25" s="510">
        <v>6</v>
      </c>
      <c r="D25" s="485" t="s">
        <v>371</v>
      </c>
      <c r="E25" s="485" t="s">
        <v>372</v>
      </c>
      <c r="F25" s="510" t="s">
        <v>198</v>
      </c>
      <c r="G25" s="510" t="s">
        <v>199</v>
      </c>
      <c r="H25" s="485" t="s">
        <v>561</v>
      </c>
      <c r="I25" s="531" t="s">
        <v>201</v>
      </c>
      <c r="J25" s="531" t="s">
        <v>562</v>
      </c>
      <c r="K25" s="273" t="s">
        <v>373</v>
      </c>
      <c r="L25" s="510" t="s">
        <v>563</v>
      </c>
      <c r="M25" s="269" t="str">
        <f t="shared" ref="M25" si="37">IF(F25="gestion","impacto",IF(F25="corrupcion","impactocorrupcion",IF(F25="seguridad_de_la_informacion","impacto","")))</f>
        <v>impacto</v>
      </c>
      <c r="N25" s="510" t="s">
        <v>284</v>
      </c>
      <c r="O25" s="510" t="s">
        <v>205</v>
      </c>
      <c r="P25" s="269" t="str">
        <f t="shared" ref="P25" si="38">N25&amp;O25</f>
        <v>PosibleMayor</v>
      </c>
      <c r="Q25" s="515" t="str">
        <f>IFERROR(VLOOKUP(P25,[6]FORMULAS!$B$38:$C$62,2,FALSE),"")</f>
        <v>Riesgo extremo</v>
      </c>
      <c r="R25" s="515" t="s">
        <v>210</v>
      </c>
      <c r="S25" s="516" t="s">
        <v>397</v>
      </c>
      <c r="T25" s="516"/>
      <c r="U25" s="273" t="s">
        <v>103</v>
      </c>
      <c r="V25" s="269">
        <f t="shared" si="26"/>
        <v>15</v>
      </c>
      <c r="W25" s="273" t="s">
        <v>104</v>
      </c>
      <c r="X25" s="269">
        <f t="shared" si="31"/>
        <v>15</v>
      </c>
      <c r="Y25" s="273" t="s">
        <v>105</v>
      </c>
      <c r="Z25" s="269">
        <f t="shared" si="32"/>
        <v>15</v>
      </c>
      <c r="AA25" s="273" t="s">
        <v>106</v>
      </c>
      <c r="AB25" s="269">
        <f t="shared" si="33"/>
        <v>15</v>
      </c>
      <c r="AC25" s="273" t="s">
        <v>109</v>
      </c>
      <c r="AD25" s="269">
        <f t="shared" si="34"/>
        <v>15</v>
      </c>
      <c r="AE25" s="273" t="s">
        <v>107</v>
      </c>
      <c r="AF25" s="269">
        <f t="shared" si="35"/>
        <v>15</v>
      </c>
      <c r="AG25" s="273" t="s">
        <v>108</v>
      </c>
      <c r="AH25" s="269">
        <f>IF(AG25="Completa",10,IF(AG25="incompleta",5,0))</f>
        <v>10</v>
      </c>
      <c r="AI25" s="272">
        <f t="shared" si="0"/>
        <v>100</v>
      </c>
      <c r="AJ25" s="272" t="str">
        <f t="shared" si="28"/>
        <v>Fuerte</v>
      </c>
      <c r="AK25" s="271" t="s">
        <v>206</v>
      </c>
      <c r="AL25" s="272" t="str">
        <f t="shared" si="23"/>
        <v>Fuerte</v>
      </c>
      <c r="AM25" s="272" t="str">
        <f t="shared" si="24"/>
        <v>FuerteFuerte</v>
      </c>
      <c r="AN25" s="272" t="str">
        <f>IFERROR(VLOOKUP(AM25,[6]FORMULAS!$B$70:$D$78,3,FALSE),"")</f>
        <v>Fuerte</v>
      </c>
      <c r="AO25" s="272">
        <f>IF(AN25="fuerte",100,IF(AN25="Moderado",50,IF(AN25="débil",0,"")))</f>
        <v>100</v>
      </c>
      <c r="AP25" s="272">
        <f>IFERROR(AVERAGE(AO25:AO25),0)</f>
        <v>100</v>
      </c>
      <c r="AQ25" s="272" t="str">
        <f>IF(AP25&gt;=100,"Fuerte",IF(AP25&gt;=50,"Moderado",IF(AP25&gt;=1,"Débil","")))</f>
        <v>Fuerte</v>
      </c>
      <c r="AR25" s="271" t="s">
        <v>207</v>
      </c>
      <c r="AS25" s="271" t="s">
        <v>208</v>
      </c>
      <c r="AT25" s="272" t="str">
        <f>+AQ25&amp;AR25&amp;AS25</f>
        <v>FuerteDirectamenteIndirectamente</v>
      </c>
      <c r="AU25" s="272">
        <f>IFERROR(VLOOKUP(AT25,[6]FORMULAS!$B$95:$D$102,2,FALSE),0)</f>
        <v>2</v>
      </c>
      <c r="AV25" s="272">
        <f>IFERROR(VLOOKUP(AT25,[6]FORMULAS!$B$95:$D$102,3,FALSE),0)</f>
        <v>1</v>
      </c>
      <c r="AW25" s="273" t="s">
        <v>286</v>
      </c>
      <c r="AX25" s="273" t="s">
        <v>118</v>
      </c>
      <c r="AY25" s="269" t="str">
        <f>AW25&amp;AX25</f>
        <v>Rara vezModerado</v>
      </c>
      <c r="AZ25" s="519" t="str">
        <f>IFERROR(VLOOKUP(AY25,[6]FORMULAS!$B$38:$C$62,2,FALSE),"")</f>
        <v>Riesgo moderado</v>
      </c>
      <c r="BA25" s="515" t="s">
        <v>288</v>
      </c>
      <c r="BB25" s="147" t="s">
        <v>564</v>
      </c>
      <c r="BC25" s="270" t="s">
        <v>524</v>
      </c>
      <c r="BD25" s="270" t="s">
        <v>525</v>
      </c>
      <c r="BE25" s="149" t="s">
        <v>291</v>
      </c>
      <c r="BF25" s="149" t="s">
        <v>559</v>
      </c>
      <c r="BG25" s="147" t="s">
        <v>565</v>
      </c>
      <c r="BH25" s="270" t="s">
        <v>557</v>
      </c>
      <c r="BI25" s="270" t="s">
        <v>539</v>
      </c>
      <c r="BJ25" s="149" t="s">
        <v>217</v>
      </c>
    </row>
    <row r="26" spans="2:62" s="152" customFormat="1" ht="86.25" customHeight="1" x14ac:dyDescent="0.25">
      <c r="B26" s="520"/>
      <c r="C26" s="520"/>
      <c r="D26" s="487"/>
      <c r="E26" s="487"/>
      <c r="F26" s="520"/>
      <c r="G26" s="520"/>
      <c r="H26" s="487"/>
      <c r="I26" s="532"/>
      <c r="J26" s="532"/>
      <c r="K26" s="273" t="s">
        <v>374</v>
      </c>
      <c r="L26" s="520"/>
      <c r="M26" s="269"/>
      <c r="N26" s="520"/>
      <c r="O26" s="520"/>
      <c r="P26" s="269"/>
      <c r="Q26" s="523"/>
      <c r="R26" s="523"/>
      <c r="S26" s="524" t="s">
        <v>398</v>
      </c>
      <c r="T26" s="525"/>
      <c r="U26" s="273" t="s">
        <v>103</v>
      </c>
      <c r="V26" s="269">
        <f t="shared" si="26"/>
        <v>15</v>
      </c>
      <c r="W26" s="273" t="s">
        <v>104</v>
      </c>
      <c r="X26" s="269">
        <f t="shared" si="31"/>
        <v>15</v>
      </c>
      <c r="Y26" s="273" t="s">
        <v>105</v>
      </c>
      <c r="Z26" s="269">
        <f t="shared" si="32"/>
        <v>15</v>
      </c>
      <c r="AA26" s="273" t="s">
        <v>106</v>
      </c>
      <c r="AB26" s="269">
        <f t="shared" si="33"/>
        <v>15</v>
      </c>
      <c r="AC26" s="273" t="s">
        <v>109</v>
      </c>
      <c r="AD26" s="269">
        <f t="shared" si="34"/>
        <v>15</v>
      </c>
      <c r="AE26" s="273" t="s">
        <v>107</v>
      </c>
      <c r="AF26" s="269">
        <f t="shared" si="35"/>
        <v>15</v>
      </c>
      <c r="AG26" s="273" t="s">
        <v>108</v>
      </c>
      <c r="AH26" s="269">
        <f>IF(AG26="Completa",10,IF(AG26="incompleta",5,0))</f>
        <v>10</v>
      </c>
      <c r="AI26" s="272">
        <f t="shared" si="0"/>
        <v>100</v>
      </c>
      <c r="AJ26" s="272" t="str">
        <f t="shared" si="28"/>
        <v>Fuerte</v>
      </c>
      <c r="AK26" s="271" t="s">
        <v>206</v>
      </c>
      <c r="AL26" s="272" t="str">
        <f t="shared" si="23"/>
        <v>Fuerte</v>
      </c>
      <c r="AM26" s="272" t="str">
        <f t="shared" si="24"/>
        <v>FuerteFuerte</v>
      </c>
      <c r="AN26" s="272" t="str">
        <f>IFERROR(VLOOKUP(AM26,[6]FORMULAS!$B$70:$D$78,3,FALSE),"")</f>
        <v>Fuerte</v>
      </c>
      <c r="AO26" s="272">
        <f>IF(AN26="fuerte",100,IF(AN26="Moderado",50,IF(AN26="débil",0,"")))</f>
        <v>100</v>
      </c>
      <c r="AP26" s="272">
        <f>IFERROR(AVERAGE(AO26:AO26),0)</f>
        <v>100</v>
      </c>
      <c r="AQ26" s="272" t="str">
        <f>IF(AP26&gt;=100,"Fuerte",IF(AP26&gt;=50,"Moderado",IF(AP26&gt;=1,"Débil","")))</f>
        <v>Fuerte</v>
      </c>
      <c r="AR26" s="271" t="s">
        <v>207</v>
      </c>
      <c r="AS26" s="271" t="s">
        <v>208</v>
      </c>
      <c r="AT26" s="272" t="str">
        <f>+AQ26&amp;AR26&amp;AS26</f>
        <v>FuerteDirectamenteIndirectamente</v>
      </c>
      <c r="AU26" s="272">
        <f>IFERROR(VLOOKUP(AT26,[6]FORMULAS!$B$95:$D$102,2,FALSE),0)</f>
        <v>2</v>
      </c>
      <c r="AV26" s="272">
        <f>IFERROR(VLOOKUP(AT26,[6]FORMULAS!$B$95:$D$102,3,FALSE),0)</f>
        <v>1</v>
      </c>
      <c r="AW26" s="273" t="s">
        <v>286</v>
      </c>
      <c r="AX26" s="273" t="s">
        <v>118</v>
      </c>
      <c r="AY26" s="269"/>
      <c r="AZ26" s="526"/>
      <c r="BA26" s="523"/>
      <c r="BB26" s="147" t="s">
        <v>566</v>
      </c>
      <c r="BC26" s="270" t="s">
        <v>524</v>
      </c>
      <c r="BD26" s="270" t="s">
        <v>525</v>
      </c>
      <c r="BE26" s="149" t="s">
        <v>263</v>
      </c>
      <c r="BF26" s="149" t="s">
        <v>528</v>
      </c>
      <c r="BG26" s="147" t="s">
        <v>567</v>
      </c>
      <c r="BH26" s="270" t="s">
        <v>530</v>
      </c>
      <c r="BI26" s="270" t="s">
        <v>213</v>
      </c>
      <c r="BJ26" s="149" t="s">
        <v>217</v>
      </c>
    </row>
    <row r="27" spans="2:62" s="152" customFormat="1" ht="84" customHeight="1" x14ac:dyDescent="0.25">
      <c r="B27" s="442" t="s">
        <v>57</v>
      </c>
      <c r="C27" s="442">
        <v>7</v>
      </c>
      <c r="D27" s="491" t="s">
        <v>375</v>
      </c>
      <c r="E27" s="491" t="s">
        <v>376</v>
      </c>
      <c r="F27" s="442" t="s">
        <v>198</v>
      </c>
      <c r="G27" s="442" t="s">
        <v>199</v>
      </c>
      <c r="H27" s="491" t="s">
        <v>568</v>
      </c>
      <c r="I27" s="496" t="s">
        <v>201</v>
      </c>
      <c r="J27" s="496" t="s">
        <v>562</v>
      </c>
      <c r="K27" s="273" t="s">
        <v>377</v>
      </c>
      <c r="L27" s="510" t="s">
        <v>569</v>
      </c>
      <c r="M27" s="490" t="str">
        <f t="shared" ref="M27" si="39">IF(F27="gestion","impacto",IF(F27="corrupcion","impactocorrupcion",IF(F27="seguridad_de_la_informacion","impacto","")))</f>
        <v>impacto</v>
      </c>
      <c r="N27" s="442" t="s">
        <v>284</v>
      </c>
      <c r="O27" s="442" t="s">
        <v>118</v>
      </c>
      <c r="P27" s="490" t="str">
        <f t="shared" ref="P27" si="40">N27&amp;O27</f>
        <v>PosibleModerado</v>
      </c>
      <c r="Q27" s="467" t="str">
        <f>IFERROR(VLOOKUP(P27,[6]FORMULAS!$B$38:$C$62,2,FALSE),"")</f>
        <v>Riesgo alto</v>
      </c>
      <c r="R27" s="467" t="s">
        <v>210</v>
      </c>
      <c r="S27" s="516" t="s">
        <v>399</v>
      </c>
      <c r="T27" s="516"/>
      <c r="U27" s="273" t="s">
        <v>103</v>
      </c>
      <c r="V27" s="269">
        <f t="shared" si="26"/>
        <v>15</v>
      </c>
      <c r="W27" s="273" t="s">
        <v>104</v>
      </c>
      <c r="X27" s="269">
        <f t="shared" si="31"/>
        <v>15</v>
      </c>
      <c r="Y27" s="273" t="s">
        <v>105</v>
      </c>
      <c r="Z27" s="269">
        <f t="shared" si="32"/>
        <v>15</v>
      </c>
      <c r="AA27" s="273" t="s">
        <v>106</v>
      </c>
      <c r="AB27" s="269">
        <f t="shared" si="33"/>
        <v>15</v>
      </c>
      <c r="AC27" s="273" t="s">
        <v>109</v>
      </c>
      <c r="AD27" s="269">
        <f t="shared" si="34"/>
        <v>15</v>
      </c>
      <c r="AE27" s="273" t="s">
        <v>107</v>
      </c>
      <c r="AF27" s="269">
        <f t="shared" si="35"/>
        <v>15</v>
      </c>
      <c r="AG27" s="273" t="s">
        <v>108</v>
      </c>
      <c r="AH27" s="269">
        <f>IF(AG27="Completa",10,IF(AG27="incompleta",5,0))</f>
        <v>10</v>
      </c>
      <c r="AI27" s="272">
        <f t="shared" si="0"/>
        <v>100</v>
      </c>
      <c r="AJ27" s="272" t="str">
        <f t="shared" si="28"/>
        <v>Fuerte</v>
      </c>
      <c r="AK27" s="271" t="s">
        <v>206</v>
      </c>
      <c r="AL27" s="272" t="str">
        <f t="shared" si="23"/>
        <v>Fuerte</v>
      </c>
      <c r="AM27" s="272" t="str">
        <f t="shared" si="24"/>
        <v>FuerteFuerte</v>
      </c>
      <c r="AN27" s="272" t="str">
        <f>IFERROR(VLOOKUP(AM27,[6]FORMULAS!$B$70:$D$78,3,FALSE),"")</f>
        <v>Fuerte</v>
      </c>
      <c r="AO27" s="272">
        <f>IF(AN27="fuerte",100,IF(AN27="Moderado",50,IF(AN27="débil",0,"")))</f>
        <v>100</v>
      </c>
      <c r="AP27" s="494">
        <f>IFERROR(AVERAGE(AO27:AO28),0)</f>
        <v>100</v>
      </c>
      <c r="AQ27" s="494" t="str">
        <f>IF(AP27&gt;=100,"Fuerte",IF(AP27&gt;=50,"Moderado",IF(AP27&gt;=1,"Débil","")))</f>
        <v>Fuerte</v>
      </c>
      <c r="AR27" s="495" t="s">
        <v>207</v>
      </c>
      <c r="AS27" s="495" t="s">
        <v>208</v>
      </c>
      <c r="AT27" s="494" t="str">
        <f>+AQ27&amp;AR27&amp;AS27</f>
        <v>FuerteDirectamenteIndirectamente</v>
      </c>
      <c r="AU27" s="494">
        <f>IFERROR(VLOOKUP(AT27,[6]FORMULAS!$B$95:$D$102,2,FALSE),0)</f>
        <v>2</v>
      </c>
      <c r="AV27" s="494">
        <f>IFERROR(VLOOKUP(AT27,[6]FORMULAS!$B$95:$D$102,3,FALSE),0)</f>
        <v>1</v>
      </c>
      <c r="AW27" s="442" t="s">
        <v>286</v>
      </c>
      <c r="AX27" s="442" t="s">
        <v>287</v>
      </c>
      <c r="AY27" s="490" t="str">
        <f>AW27&amp;AX27</f>
        <v>Rara vezMenor</v>
      </c>
      <c r="AZ27" s="493" t="str">
        <f>IFERROR(VLOOKUP(AY27,[6]FORMULAS!$B$38:$C$62,2,FALSE),"")</f>
        <v>Riesgo bajo</v>
      </c>
      <c r="BA27" s="467" t="s">
        <v>288</v>
      </c>
      <c r="BB27" s="147" t="s">
        <v>570</v>
      </c>
      <c r="BC27" s="270" t="s">
        <v>524</v>
      </c>
      <c r="BD27" s="270" t="s">
        <v>525</v>
      </c>
      <c r="BE27" s="149" t="s">
        <v>291</v>
      </c>
      <c r="BF27" s="149" t="s">
        <v>559</v>
      </c>
      <c r="BG27" s="147" t="s">
        <v>571</v>
      </c>
      <c r="BH27" s="270" t="s">
        <v>557</v>
      </c>
      <c r="BI27" s="270" t="s">
        <v>539</v>
      </c>
      <c r="BJ27" s="149" t="s">
        <v>217</v>
      </c>
    </row>
    <row r="28" spans="2:62" s="152" customFormat="1" ht="44.25" customHeight="1" x14ac:dyDescent="0.25">
      <c r="B28" s="442"/>
      <c r="C28" s="442"/>
      <c r="D28" s="491"/>
      <c r="E28" s="491"/>
      <c r="F28" s="442"/>
      <c r="G28" s="442"/>
      <c r="H28" s="491"/>
      <c r="I28" s="496"/>
      <c r="J28" s="496"/>
      <c r="K28" s="273" t="s">
        <v>378</v>
      </c>
      <c r="L28" s="520"/>
      <c r="M28" s="490"/>
      <c r="N28" s="442"/>
      <c r="O28" s="442"/>
      <c r="P28" s="490"/>
      <c r="Q28" s="467"/>
      <c r="R28" s="467"/>
      <c r="S28" s="516" t="s">
        <v>400</v>
      </c>
      <c r="T28" s="516"/>
      <c r="U28" s="273" t="s">
        <v>103</v>
      </c>
      <c r="V28" s="269">
        <f t="shared" si="26"/>
        <v>15</v>
      </c>
      <c r="W28" s="273" t="s">
        <v>104</v>
      </c>
      <c r="X28" s="269">
        <f t="shared" si="31"/>
        <v>15</v>
      </c>
      <c r="Y28" s="273" t="s">
        <v>105</v>
      </c>
      <c r="Z28" s="269">
        <f t="shared" si="32"/>
        <v>15</v>
      </c>
      <c r="AA28" s="273" t="s">
        <v>106</v>
      </c>
      <c r="AB28" s="269">
        <f t="shared" si="33"/>
        <v>15</v>
      </c>
      <c r="AC28" s="273" t="s">
        <v>109</v>
      </c>
      <c r="AD28" s="269">
        <f t="shared" si="34"/>
        <v>15</v>
      </c>
      <c r="AE28" s="273" t="s">
        <v>107</v>
      </c>
      <c r="AF28" s="269">
        <f t="shared" si="35"/>
        <v>15</v>
      </c>
      <c r="AG28" s="273" t="s">
        <v>108</v>
      </c>
      <c r="AH28" s="269">
        <f t="shared" ref="AH28:AH37" si="41">IF(AG28="Completa",10,IF(AG28="incompleta",5,0))</f>
        <v>10</v>
      </c>
      <c r="AI28" s="272">
        <f t="shared" si="0"/>
        <v>100</v>
      </c>
      <c r="AJ28" s="272" t="str">
        <f t="shared" si="28"/>
        <v>Fuerte</v>
      </c>
      <c r="AK28" s="271" t="s">
        <v>206</v>
      </c>
      <c r="AL28" s="272" t="str">
        <f t="shared" si="23"/>
        <v>Fuerte</v>
      </c>
      <c r="AM28" s="272" t="str">
        <f t="shared" si="24"/>
        <v>FuerteFuerte</v>
      </c>
      <c r="AN28" s="272" t="str">
        <f>IFERROR(VLOOKUP(AM28,[6]FORMULAS!$B$70:$D$78,3,FALSE),"")</f>
        <v>Fuerte</v>
      </c>
      <c r="AO28" s="272">
        <f t="shared" ref="AO28:AO37" si="42">IF(AN28="fuerte",100,IF(AN28="Moderado",50,IF(AN28="débil",0,"")))</f>
        <v>100</v>
      </c>
      <c r="AP28" s="494"/>
      <c r="AQ28" s="494"/>
      <c r="AR28" s="495"/>
      <c r="AS28" s="495"/>
      <c r="AT28" s="494"/>
      <c r="AU28" s="494"/>
      <c r="AV28" s="494"/>
      <c r="AW28" s="442"/>
      <c r="AX28" s="442"/>
      <c r="AY28" s="490"/>
      <c r="AZ28" s="493"/>
      <c r="BA28" s="467"/>
      <c r="BB28" s="147" t="s">
        <v>572</v>
      </c>
      <c r="BC28" s="270" t="s">
        <v>524</v>
      </c>
      <c r="BD28" s="270" t="s">
        <v>525</v>
      </c>
      <c r="BE28" s="149" t="s">
        <v>291</v>
      </c>
      <c r="BF28" s="149" t="s">
        <v>559</v>
      </c>
      <c r="BG28" s="147" t="s">
        <v>573</v>
      </c>
      <c r="BH28" s="270" t="s">
        <v>557</v>
      </c>
      <c r="BI28" s="270" t="s">
        <v>574</v>
      </c>
      <c r="BJ28" s="149" t="s">
        <v>217</v>
      </c>
    </row>
    <row r="29" spans="2:62" s="120" customFormat="1" ht="48" customHeight="1" x14ac:dyDescent="0.25">
      <c r="B29" s="442" t="s">
        <v>57</v>
      </c>
      <c r="C29" s="442">
        <v>8</v>
      </c>
      <c r="D29" s="491" t="s">
        <v>575</v>
      </c>
      <c r="E29" s="491" t="s">
        <v>379</v>
      </c>
      <c r="F29" s="442" t="s">
        <v>198</v>
      </c>
      <c r="G29" s="442" t="s">
        <v>199</v>
      </c>
      <c r="H29" s="491" t="s">
        <v>576</v>
      </c>
      <c r="I29" s="496" t="s">
        <v>201</v>
      </c>
      <c r="J29" s="496" t="s">
        <v>562</v>
      </c>
      <c r="K29" s="273" t="s">
        <v>381</v>
      </c>
      <c r="L29" s="510" t="s">
        <v>577</v>
      </c>
      <c r="M29" s="490" t="str">
        <f t="shared" ref="M29" si="43">IF(F29="gestion","impacto",IF(F29="corrupcion","impactocorrupcion",IF(F29="seguridad_de_la_informacion","impacto","")))</f>
        <v>impacto</v>
      </c>
      <c r="N29" s="442" t="s">
        <v>284</v>
      </c>
      <c r="O29" s="442" t="s">
        <v>118</v>
      </c>
      <c r="P29" s="490" t="str">
        <f t="shared" ref="P29" si="44">N29&amp;O29</f>
        <v>PosibleModerado</v>
      </c>
      <c r="Q29" s="467" t="str">
        <f>IFERROR(VLOOKUP(P29,[6]FORMULAS!$B$38:$C$62,2,FALSE),"")</f>
        <v>Riesgo alto</v>
      </c>
      <c r="R29" s="467" t="s">
        <v>210</v>
      </c>
      <c r="S29" s="516" t="s">
        <v>401</v>
      </c>
      <c r="T29" s="516"/>
      <c r="U29" s="273" t="s">
        <v>103</v>
      </c>
      <c r="V29" s="269">
        <f t="shared" si="26"/>
        <v>15</v>
      </c>
      <c r="W29" s="273" t="s">
        <v>104</v>
      </c>
      <c r="X29" s="269">
        <f t="shared" si="31"/>
        <v>15</v>
      </c>
      <c r="Y29" s="273" t="s">
        <v>105</v>
      </c>
      <c r="Z29" s="269">
        <f t="shared" si="32"/>
        <v>15</v>
      </c>
      <c r="AA29" s="273" t="s">
        <v>106</v>
      </c>
      <c r="AB29" s="269">
        <f t="shared" si="33"/>
        <v>15</v>
      </c>
      <c r="AC29" s="273" t="s">
        <v>109</v>
      </c>
      <c r="AD29" s="269">
        <f t="shared" si="34"/>
        <v>15</v>
      </c>
      <c r="AE29" s="273" t="s">
        <v>107</v>
      </c>
      <c r="AF29" s="269">
        <f t="shared" si="35"/>
        <v>15</v>
      </c>
      <c r="AG29" s="273" t="s">
        <v>108</v>
      </c>
      <c r="AH29" s="269">
        <f t="shared" si="41"/>
        <v>10</v>
      </c>
      <c r="AI29" s="272">
        <f t="shared" si="0"/>
        <v>100</v>
      </c>
      <c r="AJ29" s="272" t="str">
        <f t="shared" si="28"/>
        <v>Fuerte</v>
      </c>
      <c r="AK29" s="271" t="s">
        <v>206</v>
      </c>
      <c r="AL29" s="272" t="str">
        <f t="shared" si="23"/>
        <v>Fuerte</v>
      </c>
      <c r="AM29" s="272" t="str">
        <f t="shared" si="24"/>
        <v>FuerteFuerte</v>
      </c>
      <c r="AN29" s="272" t="str">
        <f>IFERROR(VLOOKUP(AM29,[6]FORMULAS!$B$70:$D$78,3,FALSE),"")</f>
        <v>Fuerte</v>
      </c>
      <c r="AO29" s="272">
        <f t="shared" si="42"/>
        <v>100</v>
      </c>
      <c r="AP29" s="494">
        <f>IFERROR(AVERAGE(AO29:AO30),0)</f>
        <v>100</v>
      </c>
      <c r="AQ29" s="494" t="str">
        <f t="shared" ref="AQ29" si="45">IF(AP29&gt;=100,"Fuerte",IF(AP29&gt;=50,"Moderado",IF(AP29&gt;=1,"Débil","")))</f>
        <v>Fuerte</v>
      </c>
      <c r="AR29" s="495" t="s">
        <v>207</v>
      </c>
      <c r="AS29" s="495" t="s">
        <v>208</v>
      </c>
      <c r="AT29" s="494" t="str">
        <f t="shared" ref="AT29" si="46">+AQ29&amp;AR29&amp;AS29</f>
        <v>FuerteDirectamenteIndirectamente</v>
      </c>
      <c r="AU29" s="494">
        <f>IFERROR(VLOOKUP(AT29,[6]FORMULAS!$B$95:$D$102,2,FALSE),0)</f>
        <v>2</v>
      </c>
      <c r="AV29" s="494">
        <f>IFERROR(VLOOKUP(AT29,[6]FORMULAS!$B$95:$D$102,3,FALSE),0)</f>
        <v>1</v>
      </c>
      <c r="AW29" s="442" t="s">
        <v>286</v>
      </c>
      <c r="AX29" s="442" t="s">
        <v>287</v>
      </c>
      <c r="AY29" s="490" t="str">
        <f t="shared" ref="AY29" si="47">AW29&amp;AX29</f>
        <v>Rara vezMenor</v>
      </c>
      <c r="AZ29" s="493" t="str">
        <f>IFERROR(VLOOKUP(AY29,[6]FORMULAS!$B$38:$C$62,2,FALSE),"")</f>
        <v>Riesgo bajo</v>
      </c>
      <c r="BA29" s="467" t="s">
        <v>288</v>
      </c>
      <c r="BB29" s="147" t="s">
        <v>578</v>
      </c>
      <c r="BC29" s="270" t="s">
        <v>524</v>
      </c>
      <c r="BD29" s="270" t="s">
        <v>579</v>
      </c>
      <c r="BE29" s="149" t="s">
        <v>580</v>
      </c>
      <c r="BF29" s="149" t="s">
        <v>559</v>
      </c>
      <c r="BG29" s="147" t="s">
        <v>581</v>
      </c>
      <c r="BH29" s="270" t="s">
        <v>546</v>
      </c>
      <c r="BI29" s="270" t="s">
        <v>582</v>
      </c>
      <c r="BJ29" s="149" t="s">
        <v>217</v>
      </c>
    </row>
    <row r="30" spans="2:62" s="120" customFormat="1" ht="60" customHeight="1" x14ac:dyDescent="0.25">
      <c r="B30" s="442"/>
      <c r="C30" s="442"/>
      <c r="D30" s="491"/>
      <c r="E30" s="491"/>
      <c r="F30" s="442"/>
      <c r="G30" s="442"/>
      <c r="H30" s="491"/>
      <c r="I30" s="496"/>
      <c r="J30" s="496"/>
      <c r="K30" s="273" t="s">
        <v>377</v>
      </c>
      <c r="L30" s="520"/>
      <c r="M30" s="490"/>
      <c r="N30" s="442"/>
      <c r="O30" s="442"/>
      <c r="P30" s="490"/>
      <c r="Q30" s="467"/>
      <c r="R30" s="467"/>
      <c r="S30" s="516" t="s">
        <v>402</v>
      </c>
      <c r="T30" s="516"/>
      <c r="U30" s="273" t="s">
        <v>103</v>
      </c>
      <c r="V30" s="269">
        <f t="shared" si="26"/>
        <v>15</v>
      </c>
      <c r="W30" s="273" t="s">
        <v>104</v>
      </c>
      <c r="X30" s="269">
        <f t="shared" si="31"/>
        <v>15</v>
      </c>
      <c r="Y30" s="273" t="s">
        <v>105</v>
      </c>
      <c r="Z30" s="269">
        <f t="shared" si="32"/>
        <v>15</v>
      </c>
      <c r="AA30" s="273" t="s">
        <v>106</v>
      </c>
      <c r="AB30" s="269">
        <f t="shared" si="33"/>
        <v>15</v>
      </c>
      <c r="AC30" s="273" t="s">
        <v>109</v>
      </c>
      <c r="AD30" s="269">
        <f t="shared" si="34"/>
        <v>15</v>
      </c>
      <c r="AE30" s="273" t="s">
        <v>107</v>
      </c>
      <c r="AF30" s="269">
        <f t="shared" si="35"/>
        <v>15</v>
      </c>
      <c r="AG30" s="273" t="s">
        <v>108</v>
      </c>
      <c r="AH30" s="269">
        <f t="shared" si="41"/>
        <v>10</v>
      </c>
      <c r="AI30" s="272">
        <f t="shared" si="0"/>
        <v>100</v>
      </c>
      <c r="AJ30" s="272" t="str">
        <f t="shared" si="28"/>
        <v>Fuerte</v>
      </c>
      <c r="AK30" s="271" t="s">
        <v>206</v>
      </c>
      <c r="AL30" s="272" t="str">
        <f t="shared" si="23"/>
        <v>Fuerte</v>
      </c>
      <c r="AM30" s="272" t="str">
        <f t="shared" si="24"/>
        <v>FuerteFuerte</v>
      </c>
      <c r="AN30" s="272" t="str">
        <f>IFERROR(VLOOKUP(AM30,[6]FORMULAS!$B$70:$D$78,3,FALSE),"")</f>
        <v>Fuerte</v>
      </c>
      <c r="AO30" s="272">
        <f t="shared" si="42"/>
        <v>100</v>
      </c>
      <c r="AP30" s="494"/>
      <c r="AQ30" s="494"/>
      <c r="AR30" s="495"/>
      <c r="AS30" s="495"/>
      <c r="AT30" s="494"/>
      <c r="AU30" s="494"/>
      <c r="AV30" s="494"/>
      <c r="AW30" s="442"/>
      <c r="AX30" s="442"/>
      <c r="AY30" s="490"/>
      <c r="AZ30" s="493"/>
      <c r="BA30" s="467"/>
      <c r="BB30" s="147" t="s">
        <v>583</v>
      </c>
      <c r="BC30" s="270" t="s">
        <v>524</v>
      </c>
      <c r="BD30" s="270" t="s">
        <v>525</v>
      </c>
      <c r="BE30" s="149" t="s">
        <v>263</v>
      </c>
      <c r="BF30" s="149" t="s">
        <v>559</v>
      </c>
      <c r="BG30" s="147" t="s">
        <v>581</v>
      </c>
      <c r="BH30" s="270" t="s">
        <v>546</v>
      </c>
      <c r="BI30" s="270" t="s">
        <v>539</v>
      </c>
      <c r="BJ30" s="149" t="s">
        <v>217</v>
      </c>
    </row>
    <row r="31" spans="2:62" ht="60" customHeight="1" x14ac:dyDescent="0.25">
      <c r="B31" s="442" t="s">
        <v>57</v>
      </c>
      <c r="C31" s="442">
        <v>9</v>
      </c>
      <c r="D31" s="491" t="s">
        <v>584</v>
      </c>
      <c r="E31" s="491" t="s">
        <v>585</v>
      </c>
      <c r="F31" s="442" t="s">
        <v>198</v>
      </c>
      <c r="G31" s="442" t="s">
        <v>199</v>
      </c>
      <c r="H31" s="491" t="s">
        <v>586</v>
      </c>
      <c r="I31" s="496" t="s">
        <v>201</v>
      </c>
      <c r="J31" s="496" t="s">
        <v>562</v>
      </c>
      <c r="K31" s="273" t="s">
        <v>587</v>
      </c>
      <c r="L31" s="510" t="s">
        <v>588</v>
      </c>
      <c r="M31" s="490" t="str">
        <f t="shared" ref="M31" si="48">IF(F31="gestion","impacto",IF(F31="corrupcion","impactocorrupcion",IF(F31="seguridad_de_la_informacion","impacto","")))</f>
        <v>impacto</v>
      </c>
      <c r="N31" s="442" t="s">
        <v>284</v>
      </c>
      <c r="O31" s="442" t="s">
        <v>287</v>
      </c>
      <c r="P31" s="490" t="str">
        <f t="shared" ref="P31" si="49">N31&amp;O31</f>
        <v>PosibleMenor</v>
      </c>
      <c r="Q31" s="467" t="str">
        <f>IFERROR(VLOOKUP(P31,[6]FORMULAS!$B$38:$C$62,2,FALSE),"")</f>
        <v>Riesgo moderado</v>
      </c>
      <c r="R31" s="467" t="s">
        <v>210</v>
      </c>
      <c r="S31" s="516" t="s">
        <v>589</v>
      </c>
      <c r="T31" s="516"/>
      <c r="U31" s="273" t="s">
        <v>103</v>
      </c>
      <c r="V31" s="269">
        <f t="shared" si="26"/>
        <v>15</v>
      </c>
      <c r="W31" s="273" t="s">
        <v>104</v>
      </c>
      <c r="X31" s="269">
        <f t="shared" si="31"/>
        <v>15</v>
      </c>
      <c r="Y31" s="273" t="s">
        <v>105</v>
      </c>
      <c r="Z31" s="269">
        <f t="shared" si="32"/>
        <v>15</v>
      </c>
      <c r="AA31" s="273" t="s">
        <v>106</v>
      </c>
      <c r="AB31" s="269">
        <f t="shared" si="33"/>
        <v>15</v>
      </c>
      <c r="AC31" s="273" t="s">
        <v>109</v>
      </c>
      <c r="AD31" s="269">
        <f t="shared" si="34"/>
        <v>15</v>
      </c>
      <c r="AE31" s="273" t="s">
        <v>107</v>
      </c>
      <c r="AF31" s="269">
        <f t="shared" si="35"/>
        <v>15</v>
      </c>
      <c r="AG31" s="273" t="s">
        <v>108</v>
      </c>
      <c r="AH31" s="269">
        <f t="shared" si="41"/>
        <v>10</v>
      </c>
      <c r="AI31" s="272">
        <f t="shared" si="0"/>
        <v>100</v>
      </c>
      <c r="AJ31" s="272" t="str">
        <f t="shared" si="28"/>
        <v>Fuerte</v>
      </c>
      <c r="AK31" s="271" t="s">
        <v>206</v>
      </c>
      <c r="AL31" s="272" t="str">
        <f t="shared" si="23"/>
        <v>Fuerte</v>
      </c>
      <c r="AM31" s="272" t="str">
        <f t="shared" si="24"/>
        <v>FuerteFuerte</v>
      </c>
      <c r="AN31" s="272" t="str">
        <f>IFERROR(VLOOKUP(AM31,[6]FORMULAS!$B$70:$D$78,3,FALSE),"")</f>
        <v>Fuerte</v>
      </c>
      <c r="AO31" s="272">
        <f t="shared" si="42"/>
        <v>100</v>
      </c>
      <c r="AP31" s="494">
        <f>IFERROR(AVERAGE(AO31:AO32),0)</f>
        <v>100</v>
      </c>
      <c r="AQ31" s="494" t="str">
        <f t="shared" ref="AQ31" si="50">IF(AP31&gt;=100,"Fuerte",IF(AP31&gt;=50,"Moderado",IF(AP31&gt;=1,"Débil","")))</f>
        <v>Fuerte</v>
      </c>
      <c r="AR31" s="495" t="s">
        <v>207</v>
      </c>
      <c r="AS31" s="495" t="s">
        <v>590</v>
      </c>
      <c r="AT31" s="494" t="str">
        <f t="shared" ref="AT31" si="51">+AQ31&amp;AR31&amp;AS31</f>
        <v>FuerteDirectamenteNo disminuye</v>
      </c>
      <c r="AU31" s="494">
        <f>IFERROR(VLOOKUP(AT31,[6]FORMULAS!$B$95:$D$102,2,FALSE),0)</f>
        <v>2</v>
      </c>
      <c r="AV31" s="494">
        <f>IFERROR(VLOOKUP(AT31,[6]FORMULAS!$B$95:$D$102,3,FALSE),0)</f>
        <v>0</v>
      </c>
      <c r="AW31" s="442" t="s">
        <v>286</v>
      </c>
      <c r="AX31" s="442" t="s">
        <v>287</v>
      </c>
      <c r="AY31" s="490" t="str">
        <f t="shared" ref="AY31" si="52">AW31&amp;AX31</f>
        <v>Rara vezMenor</v>
      </c>
      <c r="AZ31" s="493" t="str">
        <f>IFERROR(VLOOKUP(AY31,[6]FORMULAS!$B$38:$C$62,2,FALSE),"")</f>
        <v>Riesgo bajo</v>
      </c>
      <c r="BA31" s="467" t="s">
        <v>288</v>
      </c>
      <c r="BB31" s="147" t="s">
        <v>591</v>
      </c>
      <c r="BC31" s="270" t="s">
        <v>524</v>
      </c>
      <c r="BD31" s="270" t="s">
        <v>592</v>
      </c>
      <c r="BE31" s="149" t="s">
        <v>263</v>
      </c>
      <c r="BF31" s="149" t="s">
        <v>593</v>
      </c>
      <c r="BG31" s="147" t="s">
        <v>594</v>
      </c>
      <c r="BH31" s="270" t="s">
        <v>546</v>
      </c>
      <c r="BI31" s="270" t="s">
        <v>592</v>
      </c>
      <c r="BJ31" s="149" t="s">
        <v>217</v>
      </c>
    </row>
    <row r="32" spans="2:62" ht="48" customHeight="1" x14ac:dyDescent="0.25">
      <c r="B32" s="442"/>
      <c r="C32" s="442"/>
      <c r="D32" s="491"/>
      <c r="E32" s="491"/>
      <c r="F32" s="442"/>
      <c r="G32" s="442"/>
      <c r="H32" s="491"/>
      <c r="I32" s="496"/>
      <c r="J32" s="496"/>
      <c r="K32" s="273" t="s">
        <v>377</v>
      </c>
      <c r="L32" s="520"/>
      <c r="M32" s="490"/>
      <c r="N32" s="442"/>
      <c r="O32" s="442"/>
      <c r="P32" s="490"/>
      <c r="Q32" s="467"/>
      <c r="R32" s="467"/>
      <c r="S32" s="516" t="s">
        <v>595</v>
      </c>
      <c r="T32" s="516"/>
      <c r="U32" s="273" t="s">
        <v>103</v>
      </c>
      <c r="V32" s="269">
        <f t="shared" si="26"/>
        <v>15</v>
      </c>
      <c r="W32" s="273" t="s">
        <v>104</v>
      </c>
      <c r="X32" s="269">
        <f t="shared" si="31"/>
        <v>15</v>
      </c>
      <c r="Y32" s="273" t="s">
        <v>105</v>
      </c>
      <c r="Z32" s="269">
        <f t="shared" si="32"/>
        <v>15</v>
      </c>
      <c r="AA32" s="273" t="s">
        <v>106</v>
      </c>
      <c r="AB32" s="269">
        <f t="shared" si="33"/>
        <v>15</v>
      </c>
      <c r="AC32" s="273" t="s">
        <v>109</v>
      </c>
      <c r="AD32" s="269">
        <f t="shared" si="34"/>
        <v>15</v>
      </c>
      <c r="AE32" s="273" t="s">
        <v>107</v>
      </c>
      <c r="AF32" s="269">
        <f t="shared" si="35"/>
        <v>15</v>
      </c>
      <c r="AG32" s="273" t="s">
        <v>108</v>
      </c>
      <c r="AH32" s="269">
        <f t="shared" si="41"/>
        <v>10</v>
      </c>
      <c r="AI32" s="272">
        <f t="shared" si="0"/>
        <v>100</v>
      </c>
      <c r="AJ32" s="272" t="str">
        <f t="shared" si="28"/>
        <v>Fuerte</v>
      </c>
      <c r="AK32" s="271" t="s">
        <v>206</v>
      </c>
      <c r="AL32" s="272" t="str">
        <f t="shared" si="23"/>
        <v>Fuerte</v>
      </c>
      <c r="AM32" s="272" t="str">
        <f t="shared" si="24"/>
        <v>FuerteFuerte</v>
      </c>
      <c r="AN32" s="272" t="str">
        <f>IFERROR(VLOOKUP(AM32,[6]FORMULAS!$B$70:$D$78,3,FALSE),"")</f>
        <v>Fuerte</v>
      </c>
      <c r="AO32" s="272">
        <f t="shared" si="42"/>
        <v>100</v>
      </c>
      <c r="AP32" s="494"/>
      <c r="AQ32" s="494"/>
      <c r="AR32" s="495"/>
      <c r="AS32" s="495"/>
      <c r="AT32" s="494"/>
      <c r="AU32" s="494"/>
      <c r="AV32" s="494"/>
      <c r="AW32" s="442"/>
      <c r="AX32" s="442"/>
      <c r="AY32" s="490"/>
      <c r="AZ32" s="493"/>
      <c r="BA32" s="467"/>
      <c r="BB32" s="147" t="s">
        <v>596</v>
      </c>
      <c r="BC32" s="270" t="s">
        <v>524</v>
      </c>
      <c r="BD32" s="270" t="s">
        <v>592</v>
      </c>
      <c r="BE32" s="149" t="s">
        <v>487</v>
      </c>
      <c r="BF32" s="149" t="s">
        <v>559</v>
      </c>
      <c r="BG32" s="147" t="s">
        <v>597</v>
      </c>
      <c r="BH32" s="270" t="s">
        <v>546</v>
      </c>
      <c r="BI32" s="270" t="s">
        <v>539</v>
      </c>
      <c r="BJ32" s="149" t="s">
        <v>217</v>
      </c>
    </row>
    <row r="33" spans="2:62" ht="108" x14ac:dyDescent="0.25">
      <c r="B33" s="442" t="s">
        <v>57</v>
      </c>
      <c r="C33" s="442">
        <v>10</v>
      </c>
      <c r="D33" s="491" t="s">
        <v>382</v>
      </c>
      <c r="E33" s="491" t="s">
        <v>383</v>
      </c>
      <c r="F33" s="442" t="s">
        <v>198</v>
      </c>
      <c r="G33" s="442" t="s">
        <v>199</v>
      </c>
      <c r="H33" s="491" t="s">
        <v>598</v>
      </c>
      <c r="I33" s="496" t="s">
        <v>599</v>
      </c>
      <c r="J33" s="496" t="s">
        <v>600</v>
      </c>
      <c r="K33" s="273" t="s">
        <v>384</v>
      </c>
      <c r="L33" s="510" t="s">
        <v>601</v>
      </c>
      <c r="M33" s="490" t="str">
        <f t="shared" ref="M33" si="53">IF(F33="gestion","impacto",IF(F33="corrupcion","impactocorrupcion",IF(F33="seguridad_de_la_informacion","impacto","")))</f>
        <v>impacto</v>
      </c>
      <c r="N33" s="442" t="s">
        <v>284</v>
      </c>
      <c r="O33" s="442" t="s">
        <v>118</v>
      </c>
      <c r="P33" s="490" t="str">
        <f t="shared" ref="P33" si="54">N33&amp;O33</f>
        <v>PosibleModerado</v>
      </c>
      <c r="Q33" s="467" t="str">
        <f>IFERROR(VLOOKUP(P33,[6]FORMULAS!$B$38:$C$62,2,FALSE),"")</f>
        <v>Riesgo alto</v>
      </c>
      <c r="R33" s="467" t="s">
        <v>210</v>
      </c>
      <c r="S33" s="516" t="s">
        <v>403</v>
      </c>
      <c r="T33" s="516"/>
      <c r="U33" s="273" t="s">
        <v>103</v>
      </c>
      <c r="V33" s="269">
        <f t="shared" si="26"/>
        <v>15</v>
      </c>
      <c r="W33" s="273" t="s">
        <v>104</v>
      </c>
      <c r="X33" s="269">
        <f t="shared" si="31"/>
        <v>15</v>
      </c>
      <c r="Y33" s="273" t="s">
        <v>105</v>
      </c>
      <c r="Z33" s="269">
        <f t="shared" si="32"/>
        <v>15</v>
      </c>
      <c r="AA33" s="273" t="s">
        <v>106</v>
      </c>
      <c r="AB33" s="269">
        <f t="shared" si="33"/>
        <v>15</v>
      </c>
      <c r="AC33" s="273" t="s">
        <v>109</v>
      </c>
      <c r="AD33" s="269">
        <f t="shared" si="34"/>
        <v>15</v>
      </c>
      <c r="AE33" s="273" t="s">
        <v>107</v>
      </c>
      <c r="AF33" s="269">
        <f t="shared" si="35"/>
        <v>15</v>
      </c>
      <c r="AG33" s="273" t="s">
        <v>108</v>
      </c>
      <c r="AH33" s="269">
        <f t="shared" si="41"/>
        <v>10</v>
      </c>
      <c r="AI33" s="272">
        <f t="shared" si="0"/>
        <v>100</v>
      </c>
      <c r="AJ33" s="272" t="str">
        <f t="shared" si="28"/>
        <v>Fuerte</v>
      </c>
      <c r="AK33" s="271" t="s">
        <v>206</v>
      </c>
      <c r="AL33" s="272" t="str">
        <f t="shared" si="23"/>
        <v>Fuerte</v>
      </c>
      <c r="AM33" s="272" t="str">
        <f t="shared" si="24"/>
        <v>FuerteFuerte</v>
      </c>
      <c r="AN33" s="272" t="str">
        <f>IFERROR(VLOOKUP(AM33,[6]FORMULAS!$B$70:$D$78,3,FALSE),"")</f>
        <v>Fuerte</v>
      </c>
      <c r="AO33" s="272">
        <f t="shared" si="42"/>
        <v>100</v>
      </c>
      <c r="AP33" s="494">
        <f>IFERROR(AVERAGE(AO33:AO35),0)</f>
        <v>100</v>
      </c>
      <c r="AQ33" s="494" t="str">
        <f t="shared" ref="AQ33" si="55">IF(AP33&gt;=100,"Fuerte",IF(AP33&gt;=50,"Moderado",IF(AP33&gt;=1,"Débil","")))</f>
        <v>Fuerte</v>
      </c>
      <c r="AR33" s="495" t="s">
        <v>207</v>
      </c>
      <c r="AS33" s="495" t="s">
        <v>208</v>
      </c>
      <c r="AT33" s="494" t="str">
        <f t="shared" ref="AT33" si="56">+AQ33&amp;AR33&amp;AS33</f>
        <v>FuerteDirectamenteIndirectamente</v>
      </c>
      <c r="AU33" s="494">
        <f>IFERROR(VLOOKUP(AT33,[6]FORMULAS!$B$95:$D$102,2,FALSE),0)</f>
        <v>2</v>
      </c>
      <c r="AV33" s="494">
        <f>IFERROR(VLOOKUP(AT33,[6]FORMULAS!$B$95:$D$102,3,FALSE),0)</f>
        <v>1</v>
      </c>
      <c r="AW33" s="442" t="s">
        <v>286</v>
      </c>
      <c r="AX33" s="442" t="s">
        <v>287</v>
      </c>
      <c r="AY33" s="490" t="str">
        <f t="shared" ref="AY33" si="57">AW33&amp;AX33</f>
        <v>Rara vezMenor</v>
      </c>
      <c r="AZ33" s="493" t="str">
        <f>IFERROR(VLOOKUP(AY33,[6]FORMULAS!$B$38:$C$62,2,FALSE),"")</f>
        <v>Riesgo bajo</v>
      </c>
      <c r="BA33" s="467" t="s">
        <v>288</v>
      </c>
      <c r="BB33" s="147" t="s">
        <v>602</v>
      </c>
      <c r="BC33" s="270" t="s">
        <v>524</v>
      </c>
      <c r="BD33" s="270" t="s">
        <v>486</v>
      </c>
      <c r="BE33" s="149" t="s">
        <v>263</v>
      </c>
      <c r="BF33" s="149" t="s">
        <v>559</v>
      </c>
      <c r="BG33" s="147" t="s">
        <v>603</v>
      </c>
      <c r="BH33" s="270" t="s">
        <v>604</v>
      </c>
      <c r="BI33" s="270" t="s">
        <v>605</v>
      </c>
      <c r="BJ33" s="149" t="s">
        <v>217</v>
      </c>
    </row>
    <row r="34" spans="2:62" ht="84" customHeight="1" x14ac:dyDescent="0.25">
      <c r="B34" s="442"/>
      <c r="C34" s="442"/>
      <c r="D34" s="491"/>
      <c r="E34" s="491"/>
      <c r="F34" s="442"/>
      <c r="G34" s="442"/>
      <c r="H34" s="491"/>
      <c r="I34" s="496"/>
      <c r="J34" s="496"/>
      <c r="K34" s="273" t="s">
        <v>385</v>
      </c>
      <c r="L34" s="528"/>
      <c r="M34" s="490"/>
      <c r="N34" s="442"/>
      <c r="O34" s="442"/>
      <c r="P34" s="490"/>
      <c r="Q34" s="467"/>
      <c r="R34" s="467"/>
      <c r="S34" s="516" t="s">
        <v>404</v>
      </c>
      <c r="T34" s="516"/>
      <c r="U34" s="273" t="s">
        <v>103</v>
      </c>
      <c r="V34" s="269">
        <f t="shared" si="26"/>
        <v>15</v>
      </c>
      <c r="W34" s="273" t="s">
        <v>104</v>
      </c>
      <c r="X34" s="269">
        <f t="shared" si="31"/>
        <v>15</v>
      </c>
      <c r="Y34" s="273" t="s">
        <v>105</v>
      </c>
      <c r="Z34" s="269">
        <f t="shared" si="32"/>
        <v>15</v>
      </c>
      <c r="AA34" s="273" t="s">
        <v>106</v>
      </c>
      <c r="AB34" s="269">
        <f t="shared" si="33"/>
        <v>15</v>
      </c>
      <c r="AC34" s="273" t="s">
        <v>109</v>
      </c>
      <c r="AD34" s="269">
        <f t="shared" si="34"/>
        <v>15</v>
      </c>
      <c r="AE34" s="273" t="s">
        <v>107</v>
      </c>
      <c r="AF34" s="269">
        <f t="shared" si="35"/>
        <v>15</v>
      </c>
      <c r="AG34" s="273" t="s">
        <v>108</v>
      </c>
      <c r="AH34" s="269">
        <f t="shared" si="41"/>
        <v>10</v>
      </c>
      <c r="AI34" s="272">
        <f t="shared" si="0"/>
        <v>100</v>
      </c>
      <c r="AJ34" s="272" t="str">
        <f t="shared" si="28"/>
        <v>Fuerte</v>
      </c>
      <c r="AK34" s="271" t="s">
        <v>206</v>
      </c>
      <c r="AL34" s="272" t="str">
        <f t="shared" si="23"/>
        <v>Fuerte</v>
      </c>
      <c r="AM34" s="272" t="str">
        <f t="shared" si="24"/>
        <v>FuerteFuerte</v>
      </c>
      <c r="AN34" s="272" t="str">
        <f>IFERROR(VLOOKUP(AM34,[6]FORMULAS!$B$70:$D$78,3,FALSE),"")</f>
        <v>Fuerte</v>
      </c>
      <c r="AO34" s="272">
        <f t="shared" si="42"/>
        <v>100</v>
      </c>
      <c r="AP34" s="494"/>
      <c r="AQ34" s="494"/>
      <c r="AR34" s="495"/>
      <c r="AS34" s="495"/>
      <c r="AT34" s="494"/>
      <c r="AU34" s="494"/>
      <c r="AV34" s="494"/>
      <c r="AW34" s="442"/>
      <c r="AX34" s="442"/>
      <c r="AY34" s="490"/>
      <c r="AZ34" s="493"/>
      <c r="BA34" s="467"/>
      <c r="BB34" s="147" t="s">
        <v>606</v>
      </c>
      <c r="BC34" s="270" t="s">
        <v>524</v>
      </c>
      <c r="BD34" s="270" t="s">
        <v>486</v>
      </c>
      <c r="BE34" s="149" t="s">
        <v>263</v>
      </c>
      <c r="BF34" s="149" t="s">
        <v>607</v>
      </c>
      <c r="BG34" s="147" t="s">
        <v>603</v>
      </c>
      <c r="BH34" s="270" t="s">
        <v>604</v>
      </c>
      <c r="BI34" s="270" t="s">
        <v>605</v>
      </c>
      <c r="BJ34" s="149" t="s">
        <v>217</v>
      </c>
    </row>
    <row r="35" spans="2:62" ht="84" customHeight="1" x14ac:dyDescent="0.25">
      <c r="B35" s="442"/>
      <c r="C35" s="442"/>
      <c r="D35" s="491"/>
      <c r="E35" s="491"/>
      <c r="F35" s="442"/>
      <c r="G35" s="442"/>
      <c r="H35" s="491"/>
      <c r="I35" s="496"/>
      <c r="J35" s="496"/>
      <c r="K35" s="273" t="s">
        <v>369</v>
      </c>
      <c r="L35" s="520"/>
      <c r="M35" s="490"/>
      <c r="N35" s="442"/>
      <c r="O35" s="442"/>
      <c r="P35" s="490"/>
      <c r="Q35" s="467"/>
      <c r="R35" s="467"/>
      <c r="S35" s="516" t="s">
        <v>405</v>
      </c>
      <c r="T35" s="516"/>
      <c r="U35" s="273" t="s">
        <v>103</v>
      </c>
      <c r="V35" s="269">
        <f t="shared" si="26"/>
        <v>15</v>
      </c>
      <c r="W35" s="273" t="s">
        <v>104</v>
      </c>
      <c r="X35" s="269">
        <f t="shared" si="31"/>
        <v>15</v>
      </c>
      <c r="Y35" s="273" t="s">
        <v>105</v>
      </c>
      <c r="Z35" s="269">
        <f t="shared" si="32"/>
        <v>15</v>
      </c>
      <c r="AA35" s="273" t="s">
        <v>106</v>
      </c>
      <c r="AB35" s="269">
        <f t="shared" si="33"/>
        <v>15</v>
      </c>
      <c r="AC35" s="273" t="s">
        <v>109</v>
      </c>
      <c r="AD35" s="269">
        <f t="shared" si="34"/>
        <v>15</v>
      </c>
      <c r="AE35" s="273" t="s">
        <v>107</v>
      </c>
      <c r="AF35" s="269">
        <f t="shared" si="35"/>
        <v>15</v>
      </c>
      <c r="AG35" s="273" t="s">
        <v>108</v>
      </c>
      <c r="AH35" s="269">
        <f t="shared" si="41"/>
        <v>10</v>
      </c>
      <c r="AI35" s="272">
        <f t="shared" si="0"/>
        <v>100</v>
      </c>
      <c r="AJ35" s="272" t="str">
        <f t="shared" si="28"/>
        <v>Fuerte</v>
      </c>
      <c r="AK35" s="271" t="s">
        <v>206</v>
      </c>
      <c r="AL35" s="272" t="str">
        <f t="shared" si="23"/>
        <v>Fuerte</v>
      </c>
      <c r="AM35" s="272" t="str">
        <f t="shared" si="24"/>
        <v>FuerteFuerte</v>
      </c>
      <c r="AN35" s="272" t="str">
        <f>IFERROR(VLOOKUP(AM35,[6]FORMULAS!$B$70:$D$78,3,FALSE),"")</f>
        <v>Fuerte</v>
      </c>
      <c r="AO35" s="272">
        <f t="shared" si="42"/>
        <v>100</v>
      </c>
      <c r="AP35" s="494"/>
      <c r="AQ35" s="494"/>
      <c r="AR35" s="495"/>
      <c r="AS35" s="495"/>
      <c r="AT35" s="494"/>
      <c r="AU35" s="494"/>
      <c r="AV35" s="494"/>
      <c r="AW35" s="442"/>
      <c r="AX35" s="442"/>
      <c r="AY35" s="490"/>
      <c r="AZ35" s="493"/>
      <c r="BA35" s="467"/>
      <c r="BB35" s="147" t="s">
        <v>608</v>
      </c>
      <c r="BC35" s="270" t="s">
        <v>524</v>
      </c>
      <c r="BD35" s="270" t="s">
        <v>486</v>
      </c>
      <c r="BE35" s="149" t="s">
        <v>503</v>
      </c>
      <c r="BF35" s="149" t="s">
        <v>609</v>
      </c>
      <c r="BG35" s="147" t="s">
        <v>603</v>
      </c>
      <c r="BH35" s="270" t="s">
        <v>604</v>
      </c>
      <c r="BI35" s="270" t="s">
        <v>605</v>
      </c>
      <c r="BJ35" s="149" t="s">
        <v>217</v>
      </c>
    </row>
    <row r="36" spans="2:62" ht="48" customHeight="1" x14ac:dyDescent="0.25">
      <c r="B36" s="442" t="s">
        <v>57</v>
      </c>
      <c r="C36" s="442">
        <v>11</v>
      </c>
      <c r="D36" s="491" t="s">
        <v>386</v>
      </c>
      <c r="E36" s="491" t="s">
        <v>387</v>
      </c>
      <c r="F36" s="442" t="s">
        <v>280</v>
      </c>
      <c r="G36" s="442" t="s">
        <v>294</v>
      </c>
      <c r="H36" s="491" t="s">
        <v>610</v>
      </c>
      <c r="I36" s="496"/>
      <c r="J36" s="496"/>
      <c r="K36" s="273" t="s">
        <v>388</v>
      </c>
      <c r="L36" s="510" t="s">
        <v>611</v>
      </c>
      <c r="M36" s="490" t="str">
        <f t="shared" ref="M36" si="58">IF(F36="gestion","impacto",IF(F36="corrupcion","impactocorrupcion",IF(F36="seguridad_de_la_informacion","impacto","")))</f>
        <v>impacto</v>
      </c>
      <c r="N36" s="442" t="s">
        <v>204</v>
      </c>
      <c r="O36" s="442" t="s">
        <v>287</v>
      </c>
      <c r="P36" s="490" t="str">
        <f t="shared" ref="P36" si="59">N36&amp;O36</f>
        <v>ProbableMenor</v>
      </c>
      <c r="Q36" s="467" t="str">
        <f>IFERROR(VLOOKUP(P36,[6]FORMULAS!$B$38:$C$62,2,FALSE),"")</f>
        <v>Riesgo alto</v>
      </c>
      <c r="R36" s="467" t="s">
        <v>210</v>
      </c>
      <c r="S36" s="516" t="s">
        <v>406</v>
      </c>
      <c r="T36" s="516"/>
      <c r="U36" s="273" t="s">
        <v>103</v>
      </c>
      <c r="V36" s="269">
        <f t="shared" si="26"/>
        <v>15</v>
      </c>
      <c r="W36" s="273" t="s">
        <v>104</v>
      </c>
      <c r="X36" s="269">
        <f t="shared" si="31"/>
        <v>15</v>
      </c>
      <c r="Y36" s="273" t="s">
        <v>105</v>
      </c>
      <c r="Z36" s="269">
        <f t="shared" si="32"/>
        <v>15</v>
      </c>
      <c r="AA36" s="273" t="s">
        <v>106</v>
      </c>
      <c r="AB36" s="269">
        <f t="shared" si="33"/>
        <v>15</v>
      </c>
      <c r="AC36" s="273" t="s">
        <v>109</v>
      </c>
      <c r="AD36" s="269">
        <f t="shared" si="34"/>
        <v>15</v>
      </c>
      <c r="AE36" s="273" t="s">
        <v>107</v>
      </c>
      <c r="AF36" s="269">
        <f t="shared" si="35"/>
        <v>15</v>
      </c>
      <c r="AG36" s="273" t="s">
        <v>108</v>
      </c>
      <c r="AH36" s="269">
        <f t="shared" si="41"/>
        <v>10</v>
      </c>
      <c r="AI36" s="272">
        <f t="shared" si="0"/>
        <v>100</v>
      </c>
      <c r="AJ36" s="272" t="str">
        <f t="shared" si="28"/>
        <v>Fuerte</v>
      </c>
      <c r="AK36" s="271" t="s">
        <v>206</v>
      </c>
      <c r="AL36" s="272" t="str">
        <f t="shared" si="23"/>
        <v>Fuerte</v>
      </c>
      <c r="AM36" s="272" t="str">
        <f t="shared" si="24"/>
        <v>FuerteFuerte</v>
      </c>
      <c r="AN36" s="272" t="str">
        <f>IFERROR(VLOOKUP(AM36,[6]FORMULAS!$B$70:$D$78,3,FALSE),"")</f>
        <v>Fuerte</v>
      </c>
      <c r="AO36" s="272">
        <f t="shared" si="42"/>
        <v>100</v>
      </c>
      <c r="AP36" s="494">
        <f>IFERROR(AVERAGE(AO36:AO37),0)</f>
        <v>100</v>
      </c>
      <c r="AQ36" s="494" t="str">
        <f t="shared" ref="AQ36" si="60">IF(AP36&gt;=100,"Fuerte",IF(AP36&gt;=50,"Moderado",IF(AP36&gt;=1,"Débil","")))</f>
        <v>Fuerte</v>
      </c>
      <c r="AR36" s="495" t="s">
        <v>207</v>
      </c>
      <c r="AS36" s="495" t="s">
        <v>208</v>
      </c>
      <c r="AT36" s="494" t="str">
        <f t="shared" ref="AT36" si="61">+AQ36&amp;AR36&amp;AS36</f>
        <v>FuerteDirectamenteIndirectamente</v>
      </c>
      <c r="AU36" s="494">
        <f>IFERROR(VLOOKUP(AT36,[6]FORMULAS!$B$95:$D$102,2,FALSE),0)</f>
        <v>2</v>
      </c>
      <c r="AV36" s="494">
        <f>IFERROR(VLOOKUP(AT36,[6]FORMULAS!$B$95:$D$102,3,FALSE),0)</f>
        <v>1</v>
      </c>
      <c r="AW36" s="442" t="s">
        <v>286</v>
      </c>
      <c r="AX36" s="442" t="s">
        <v>287</v>
      </c>
      <c r="AY36" s="490" t="str">
        <f t="shared" ref="AY36" si="62">AW36&amp;AX36</f>
        <v>Rara vezMenor</v>
      </c>
      <c r="AZ36" s="493" t="str">
        <f>IFERROR(VLOOKUP(AY36,[6]FORMULAS!$B$38:$C$62,2,FALSE),"")</f>
        <v>Riesgo bajo</v>
      </c>
      <c r="BA36" s="467" t="s">
        <v>288</v>
      </c>
      <c r="BB36" s="147" t="s">
        <v>612</v>
      </c>
      <c r="BC36" s="270" t="s">
        <v>613</v>
      </c>
      <c r="BD36" s="270" t="s">
        <v>486</v>
      </c>
      <c r="BE36" s="149" t="s">
        <v>503</v>
      </c>
      <c r="BF36" s="149" t="s">
        <v>614</v>
      </c>
      <c r="BG36" s="147" t="s">
        <v>615</v>
      </c>
      <c r="BH36" s="270" t="s">
        <v>616</v>
      </c>
      <c r="BI36" s="270" t="s">
        <v>605</v>
      </c>
      <c r="BJ36" s="149" t="s">
        <v>217</v>
      </c>
    </row>
    <row r="37" spans="2:62" ht="60" customHeight="1" x14ac:dyDescent="0.25">
      <c r="B37" s="442"/>
      <c r="C37" s="442"/>
      <c r="D37" s="491"/>
      <c r="E37" s="491"/>
      <c r="F37" s="442"/>
      <c r="G37" s="442"/>
      <c r="H37" s="491"/>
      <c r="I37" s="496"/>
      <c r="J37" s="496"/>
      <c r="K37" s="273" t="s">
        <v>389</v>
      </c>
      <c r="L37" s="520"/>
      <c r="M37" s="490"/>
      <c r="N37" s="442"/>
      <c r="O37" s="442"/>
      <c r="P37" s="490"/>
      <c r="Q37" s="467"/>
      <c r="R37" s="467"/>
      <c r="S37" s="516" t="s">
        <v>406</v>
      </c>
      <c r="T37" s="516"/>
      <c r="U37" s="273" t="s">
        <v>103</v>
      </c>
      <c r="V37" s="269">
        <f t="shared" si="26"/>
        <v>15</v>
      </c>
      <c r="W37" s="273" t="s">
        <v>104</v>
      </c>
      <c r="X37" s="269">
        <f t="shared" si="31"/>
        <v>15</v>
      </c>
      <c r="Y37" s="273" t="s">
        <v>105</v>
      </c>
      <c r="Z37" s="269">
        <f t="shared" si="32"/>
        <v>15</v>
      </c>
      <c r="AA37" s="273" t="s">
        <v>106</v>
      </c>
      <c r="AB37" s="269">
        <f t="shared" si="33"/>
        <v>15</v>
      </c>
      <c r="AC37" s="273" t="s">
        <v>109</v>
      </c>
      <c r="AD37" s="269">
        <f t="shared" si="34"/>
        <v>15</v>
      </c>
      <c r="AE37" s="273" t="s">
        <v>107</v>
      </c>
      <c r="AF37" s="269">
        <f t="shared" si="35"/>
        <v>15</v>
      </c>
      <c r="AG37" s="273" t="s">
        <v>108</v>
      </c>
      <c r="AH37" s="269">
        <f t="shared" si="41"/>
        <v>10</v>
      </c>
      <c r="AI37" s="272">
        <f t="shared" si="0"/>
        <v>100</v>
      </c>
      <c r="AJ37" s="272" t="str">
        <f t="shared" si="28"/>
        <v>Fuerte</v>
      </c>
      <c r="AK37" s="271" t="s">
        <v>206</v>
      </c>
      <c r="AL37" s="272" t="str">
        <f t="shared" si="23"/>
        <v>Fuerte</v>
      </c>
      <c r="AM37" s="272" t="str">
        <f t="shared" si="24"/>
        <v>FuerteFuerte</v>
      </c>
      <c r="AN37" s="272" t="str">
        <f>IFERROR(VLOOKUP(AM37,[6]FORMULAS!$B$70:$D$78,3,FALSE),"")</f>
        <v>Fuerte</v>
      </c>
      <c r="AO37" s="272">
        <f t="shared" si="42"/>
        <v>100</v>
      </c>
      <c r="AP37" s="494"/>
      <c r="AQ37" s="494"/>
      <c r="AR37" s="495"/>
      <c r="AS37" s="495"/>
      <c r="AT37" s="494"/>
      <c r="AU37" s="494"/>
      <c r="AV37" s="494"/>
      <c r="AW37" s="442"/>
      <c r="AX37" s="442"/>
      <c r="AY37" s="490"/>
      <c r="AZ37" s="493"/>
      <c r="BA37" s="467"/>
      <c r="BB37" s="147" t="s">
        <v>617</v>
      </c>
      <c r="BC37" s="270" t="s">
        <v>613</v>
      </c>
      <c r="BD37" s="270" t="s">
        <v>486</v>
      </c>
      <c r="BE37" s="149" t="s">
        <v>503</v>
      </c>
      <c r="BF37" s="149" t="s">
        <v>618</v>
      </c>
      <c r="BG37" s="147" t="s">
        <v>619</v>
      </c>
      <c r="BH37" s="270" t="s">
        <v>616</v>
      </c>
      <c r="BI37" s="270" t="s">
        <v>605</v>
      </c>
      <c r="BJ37" s="149" t="s">
        <v>217</v>
      </c>
    </row>
    <row r="38" spans="2:62" x14ac:dyDescent="0.25">
      <c r="E38" s="533"/>
      <c r="H38" s="533"/>
      <c r="I38" s="533"/>
      <c r="J38" s="533"/>
    </row>
    <row r="39" spans="2:62" x14ac:dyDescent="0.25">
      <c r="E39" s="533"/>
      <c r="H39" s="533"/>
      <c r="I39" s="533"/>
      <c r="J39" s="533"/>
    </row>
    <row r="40" spans="2:62" x14ac:dyDescent="0.25">
      <c r="E40" s="533"/>
      <c r="H40" s="533"/>
      <c r="I40" s="533"/>
      <c r="J40" s="533"/>
    </row>
    <row r="41" spans="2:62" x14ac:dyDescent="0.25">
      <c r="E41" s="533"/>
      <c r="H41" s="533"/>
      <c r="I41" s="533"/>
      <c r="J41" s="533"/>
    </row>
    <row r="42" spans="2:62" x14ac:dyDescent="0.25">
      <c r="E42" s="533"/>
      <c r="H42" s="533"/>
      <c r="I42" s="533"/>
      <c r="J42" s="533"/>
    </row>
    <row r="43" spans="2:62" x14ac:dyDescent="0.25">
      <c r="E43" s="533"/>
      <c r="H43" s="533"/>
      <c r="I43" s="533"/>
      <c r="J43" s="533"/>
    </row>
    <row r="44" spans="2:62" x14ac:dyDescent="0.25">
      <c r="E44" s="533"/>
      <c r="H44" s="533"/>
      <c r="I44" s="533"/>
      <c r="J44" s="533"/>
    </row>
    <row r="45" spans="2:62" x14ac:dyDescent="0.25">
      <c r="E45" s="533"/>
      <c r="H45" s="533"/>
      <c r="I45" s="533"/>
      <c r="J45" s="533"/>
    </row>
    <row r="46" spans="2:62" x14ac:dyDescent="0.25">
      <c r="E46" s="533"/>
      <c r="H46" s="533"/>
      <c r="I46" s="533"/>
      <c r="J46" s="533"/>
    </row>
  </sheetData>
  <sheetProtection selectLockedCells="1"/>
  <autoFilter ref="A9:BJ37" xr:uid="{00000000-0009-0000-0000-000001000000}">
    <filterColumn colId="18" showButton="0"/>
    <filterColumn colId="36" showButton="0"/>
    <filterColumn colId="39" showButton="0"/>
    <filterColumn colId="41" showButton="0"/>
    <filterColumn colId="46" showButton="0"/>
  </autoFilter>
  <mergeCells count="332">
    <mergeCell ref="AX36:AX37"/>
    <mergeCell ref="AY36:AY37"/>
    <mergeCell ref="AZ36:AZ37"/>
    <mergeCell ref="BA36:BA37"/>
    <mergeCell ref="AR36:AR37"/>
    <mergeCell ref="AS36:AS37"/>
    <mergeCell ref="AT36:AT37"/>
    <mergeCell ref="AU36:AU37"/>
    <mergeCell ref="AV36:AV37"/>
    <mergeCell ref="AW36:AW37"/>
    <mergeCell ref="O36:O37"/>
    <mergeCell ref="P36:P37"/>
    <mergeCell ref="Q36:Q37"/>
    <mergeCell ref="R36:R37"/>
    <mergeCell ref="AP36:AP37"/>
    <mergeCell ref="AQ36:AQ37"/>
    <mergeCell ref="H36:H37"/>
    <mergeCell ref="I36:I37"/>
    <mergeCell ref="J36:J37"/>
    <mergeCell ref="L36:L37"/>
    <mergeCell ref="M36:M37"/>
    <mergeCell ref="N36:N37"/>
    <mergeCell ref="AX33:AX35"/>
    <mergeCell ref="AY33:AY35"/>
    <mergeCell ref="AZ33:AZ35"/>
    <mergeCell ref="BA33:BA35"/>
    <mergeCell ref="B36:B37"/>
    <mergeCell ref="C36:C37"/>
    <mergeCell ref="D36:D37"/>
    <mergeCell ref="E36:E37"/>
    <mergeCell ref="F36:F37"/>
    <mergeCell ref="G36:G37"/>
    <mergeCell ref="AR33:AR35"/>
    <mergeCell ref="AS33:AS35"/>
    <mergeCell ref="AT33:AT35"/>
    <mergeCell ref="AU33:AU35"/>
    <mergeCell ref="AV33:AV35"/>
    <mergeCell ref="AW33:AW35"/>
    <mergeCell ref="O33:O35"/>
    <mergeCell ref="P33:P35"/>
    <mergeCell ref="Q33:Q35"/>
    <mergeCell ref="R33:R35"/>
    <mergeCell ref="AP33:AP35"/>
    <mergeCell ref="AQ33:AQ35"/>
    <mergeCell ref="H33:H35"/>
    <mergeCell ref="I33:I35"/>
    <mergeCell ref="J33:J35"/>
    <mergeCell ref="L33:L35"/>
    <mergeCell ref="M33:M35"/>
    <mergeCell ref="N33:N35"/>
    <mergeCell ref="AX31:AX32"/>
    <mergeCell ref="AY31:AY32"/>
    <mergeCell ref="AZ31:AZ32"/>
    <mergeCell ref="BA31:BA32"/>
    <mergeCell ref="B33:B35"/>
    <mergeCell ref="C33:C35"/>
    <mergeCell ref="D33:D35"/>
    <mergeCell ref="E33:E35"/>
    <mergeCell ref="F33:F35"/>
    <mergeCell ref="G33:G35"/>
    <mergeCell ref="AR31:AR32"/>
    <mergeCell ref="AS31:AS32"/>
    <mergeCell ref="AT31:AT32"/>
    <mergeCell ref="AU31:AU32"/>
    <mergeCell ref="AV31:AV32"/>
    <mergeCell ref="AW31:AW32"/>
    <mergeCell ref="O31:O32"/>
    <mergeCell ref="P31:P32"/>
    <mergeCell ref="Q31:Q32"/>
    <mergeCell ref="R31:R32"/>
    <mergeCell ref="AP31:AP32"/>
    <mergeCell ref="AQ31:AQ32"/>
    <mergeCell ref="H31:H32"/>
    <mergeCell ref="I31:I32"/>
    <mergeCell ref="J31:J32"/>
    <mergeCell ref="L31:L32"/>
    <mergeCell ref="M31:M32"/>
    <mergeCell ref="N31:N32"/>
    <mergeCell ref="AX29:AX30"/>
    <mergeCell ref="AY29:AY30"/>
    <mergeCell ref="AZ29:AZ30"/>
    <mergeCell ref="BA29:BA30"/>
    <mergeCell ref="B31:B32"/>
    <mergeCell ref="C31:C32"/>
    <mergeCell ref="D31:D32"/>
    <mergeCell ref="E31:E32"/>
    <mergeCell ref="F31:F32"/>
    <mergeCell ref="G31:G32"/>
    <mergeCell ref="AR29:AR30"/>
    <mergeCell ref="AS29:AS30"/>
    <mergeCell ref="AT29:AT30"/>
    <mergeCell ref="AU29:AU30"/>
    <mergeCell ref="AV29:AV30"/>
    <mergeCell ref="AW29:AW30"/>
    <mergeCell ref="O29:O30"/>
    <mergeCell ref="P29:P30"/>
    <mergeCell ref="Q29:Q30"/>
    <mergeCell ref="R29:R30"/>
    <mergeCell ref="AP29:AP30"/>
    <mergeCell ref="AQ29:AQ30"/>
    <mergeCell ref="H29:H30"/>
    <mergeCell ref="I29:I30"/>
    <mergeCell ref="J29:J30"/>
    <mergeCell ref="L29:L30"/>
    <mergeCell ref="M29:M30"/>
    <mergeCell ref="N29:N30"/>
    <mergeCell ref="AX27:AX28"/>
    <mergeCell ref="AY27:AY28"/>
    <mergeCell ref="AZ27:AZ28"/>
    <mergeCell ref="BA27:BA28"/>
    <mergeCell ref="B29:B30"/>
    <mergeCell ref="C29:C30"/>
    <mergeCell ref="D29:D30"/>
    <mergeCell ref="E29:E30"/>
    <mergeCell ref="F29:F30"/>
    <mergeCell ref="G29:G30"/>
    <mergeCell ref="AR27:AR28"/>
    <mergeCell ref="AS27:AS28"/>
    <mergeCell ref="AT27:AT28"/>
    <mergeCell ref="AU27:AU28"/>
    <mergeCell ref="AV27:AV28"/>
    <mergeCell ref="AW27:AW28"/>
    <mergeCell ref="O27:O28"/>
    <mergeCell ref="P27:P28"/>
    <mergeCell ref="Q27:Q28"/>
    <mergeCell ref="R27:R28"/>
    <mergeCell ref="AP27:AP28"/>
    <mergeCell ref="AQ27:AQ28"/>
    <mergeCell ref="H27:H28"/>
    <mergeCell ref="I27:I28"/>
    <mergeCell ref="J27:J28"/>
    <mergeCell ref="L27:L28"/>
    <mergeCell ref="M27:M28"/>
    <mergeCell ref="N27:N28"/>
    <mergeCell ref="Q25:Q26"/>
    <mergeCell ref="R25:R26"/>
    <mergeCell ref="AZ25:AZ26"/>
    <mergeCell ref="BA25:BA26"/>
    <mergeCell ref="B27:B28"/>
    <mergeCell ref="C27:C28"/>
    <mergeCell ref="D27:D28"/>
    <mergeCell ref="E27:E28"/>
    <mergeCell ref="F27:F28"/>
    <mergeCell ref="G27:G28"/>
    <mergeCell ref="H25:H26"/>
    <mergeCell ref="I25:I26"/>
    <mergeCell ref="J25:J26"/>
    <mergeCell ref="L25:L26"/>
    <mergeCell ref="N25:N26"/>
    <mergeCell ref="O25:O26"/>
    <mergeCell ref="AX23:AX24"/>
    <mergeCell ref="AY23:AY24"/>
    <mergeCell ref="AZ23:AZ24"/>
    <mergeCell ref="BA23:BA24"/>
    <mergeCell ref="B25:B26"/>
    <mergeCell ref="C25:C26"/>
    <mergeCell ref="D25:D26"/>
    <mergeCell ref="E25:E26"/>
    <mergeCell ref="F25:F26"/>
    <mergeCell ref="G25:G26"/>
    <mergeCell ref="AR23:AR24"/>
    <mergeCell ref="AS23:AS24"/>
    <mergeCell ref="AT23:AT24"/>
    <mergeCell ref="AU23:AU24"/>
    <mergeCell ref="AV23:AV24"/>
    <mergeCell ref="AW23:AW24"/>
    <mergeCell ref="O23:O24"/>
    <mergeCell ref="P23:P24"/>
    <mergeCell ref="Q23:Q24"/>
    <mergeCell ref="R23:R24"/>
    <mergeCell ref="AP23:AP24"/>
    <mergeCell ref="AQ23:AQ24"/>
    <mergeCell ref="H23:H24"/>
    <mergeCell ref="I23:I24"/>
    <mergeCell ref="J23:J24"/>
    <mergeCell ref="L23:L24"/>
    <mergeCell ref="M23:M24"/>
    <mergeCell ref="N23:N24"/>
    <mergeCell ref="AX20:AX22"/>
    <mergeCell ref="AY20:AY22"/>
    <mergeCell ref="AZ20:AZ22"/>
    <mergeCell ref="BA20:BA22"/>
    <mergeCell ref="B23:B24"/>
    <mergeCell ref="C23:C24"/>
    <mergeCell ref="D23:D24"/>
    <mergeCell ref="E23:E24"/>
    <mergeCell ref="F23:F24"/>
    <mergeCell ref="G23:G24"/>
    <mergeCell ref="AR20:AR22"/>
    <mergeCell ref="AS20:AS22"/>
    <mergeCell ref="AT20:AT22"/>
    <mergeCell ref="AU20:AU22"/>
    <mergeCell ref="AV20:AV22"/>
    <mergeCell ref="AW20:AW22"/>
    <mergeCell ref="O20:O22"/>
    <mergeCell ref="P20:P22"/>
    <mergeCell ref="Q20:Q22"/>
    <mergeCell ref="R20:R22"/>
    <mergeCell ref="AP20:AP22"/>
    <mergeCell ref="AQ20:AQ22"/>
    <mergeCell ref="H20:H22"/>
    <mergeCell ref="I20:I22"/>
    <mergeCell ref="J20:J22"/>
    <mergeCell ref="L20:L22"/>
    <mergeCell ref="M20:M22"/>
    <mergeCell ref="N20:N22"/>
    <mergeCell ref="Q18:Q19"/>
    <mergeCell ref="R18:R19"/>
    <mergeCell ref="AZ18:AZ19"/>
    <mergeCell ref="BA18:BA19"/>
    <mergeCell ref="B20:B22"/>
    <mergeCell ref="C20:C22"/>
    <mergeCell ref="D20:D22"/>
    <mergeCell ref="E20:E22"/>
    <mergeCell ref="F20:F22"/>
    <mergeCell ref="G20:G22"/>
    <mergeCell ref="H18:H19"/>
    <mergeCell ref="I18:I19"/>
    <mergeCell ref="J18:J19"/>
    <mergeCell ref="L18:L19"/>
    <mergeCell ref="N18:N19"/>
    <mergeCell ref="O18:O19"/>
    <mergeCell ref="AX13:AX17"/>
    <mergeCell ref="AY13:AY17"/>
    <mergeCell ref="AZ13:AZ17"/>
    <mergeCell ref="BA13:BA17"/>
    <mergeCell ref="B18:B19"/>
    <mergeCell ref="C18:C19"/>
    <mergeCell ref="D18:D19"/>
    <mergeCell ref="E18:E19"/>
    <mergeCell ref="F18:F19"/>
    <mergeCell ref="G18:G19"/>
    <mergeCell ref="AR13:AR17"/>
    <mergeCell ref="AS13:AS17"/>
    <mergeCell ref="AT13:AT17"/>
    <mergeCell ref="AU13:AU17"/>
    <mergeCell ref="AV13:AV17"/>
    <mergeCell ref="AW13:AW17"/>
    <mergeCell ref="O13:O17"/>
    <mergeCell ref="P13:P17"/>
    <mergeCell ref="Q13:Q17"/>
    <mergeCell ref="R13:R17"/>
    <mergeCell ref="AP13:AP17"/>
    <mergeCell ref="AQ13:AQ17"/>
    <mergeCell ref="H13:H17"/>
    <mergeCell ref="I13:I17"/>
    <mergeCell ref="J13:J17"/>
    <mergeCell ref="L13:L17"/>
    <mergeCell ref="M13:M17"/>
    <mergeCell ref="N13:N17"/>
    <mergeCell ref="AW11:AW12"/>
    <mergeCell ref="AX11:AX12"/>
    <mergeCell ref="AZ11:AZ12"/>
    <mergeCell ref="BA11:BA12"/>
    <mergeCell ref="B13:B17"/>
    <mergeCell ref="C13:C17"/>
    <mergeCell ref="D13:D17"/>
    <mergeCell ref="E13:E17"/>
    <mergeCell ref="F13:F17"/>
    <mergeCell ref="G13:G17"/>
    <mergeCell ref="J11:J12"/>
    <mergeCell ref="L11:L12"/>
    <mergeCell ref="N11:N12"/>
    <mergeCell ref="O11:O12"/>
    <mergeCell ref="Q11:Q12"/>
    <mergeCell ref="R11:R12"/>
    <mergeCell ref="BI9:BI10"/>
    <mergeCell ref="BJ9:BJ10"/>
    <mergeCell ref="B11:B12"/>
    <mergeCell ref="C11:C12"/>
    <mergeCell ref="D11:D12"/>
    <mergeCell ref="E11:E12"/>
    <mergeCell ref="F11:F12"/>
    <mergeCell ref="G11:G12"/>
    <mergeCell ref="H11:H12"/>
    <mergeCell ref="I11:I12"/>
    <mergeCell ref="BC9:BC10"/>
    <mergeCell ref="BD9:BD10"/>
    <mergeCell ref="BE9:BE10"/>
    <mergeCell ref="BF9:BF10"/>
    <mergeCell ref="BG9:BG10"/>
    <mergeCell ref="BH9:BH10"/>
    <mergeCell ref="AU9:AV9"/>
    <mergeCell ref="AW9:AW10"/>
    <mergeCell ref="AX9:AX10"/>
    <mergeCell ref="AY9:AY10"/>
    <mergeCell ref="AZ9:AZ10"/>
    <mergeCell ref="BB9:BB10"/>
    <mergeCell ref="AJ9:AJ10"/>
    <mergeCell ref="AK9:AL10"/>
    <mergeCell ref="AN9:AO10"/>
    <mergeCell ref="AP9:AQ10"/>
    <mergeCell ref="AR9:AR10"/>
    <mergeCell ref="AS9:AS10"/>
    <mergeCell ref="BB8:BF8"/>
    <mergeCell ref="BG8:BJ8"/>
    <mergeCell ref="N9:N10"/>
    <mergeCell ref="O9:O10"/>
    <mergeCell ref="Q9:Q10"/>
    <mergeCell ref="S9:T10"/>
    <mergeCell ref="U9:U10"/>
    <mergeCell ref="W9:W10"/>
    <mergeCell ref="Y9:Y10"/>
    <mergeCell ref="AA9:AA10"/>
    <mergeCell ref="N8:O8"/>
    <mergeCell ref="P8:P10"/>
    <mergeCell ref="R8:R10"/>
    <mergeCell ref="S8:AV8"/>
    <mergeCell ref="AW8:AZ8"/>
    <mergeCell ref="BA8:BA10"/>
    <mergeCell ref="AC9:AC10"/>
    <mergeCell ref="AE9:AE10"/>
    <mergeCell ref="AG9:AG10"/>
    <mergeCell ref="AI9:AI10"/>
    <mergeCell ref="H8:H10"/>
    <mergeCell ref="I8:I10"/>
    <mergeCell ref="J8:J10"/>
    <mergeCell ref="K8:K10"/>
    <mergeCell ref="L8:L10"/>
    <mergeCell ref="M8:M10"/>
    <mergeCell ref="B8:B10"/>
    <mergeCell ref="C8:C10"/>
    <mergeCell ref="D8:D10"/>
    <mergeCell ref="E8:E10"/>
    <mergeCell ref="F8:F10"/>
    <mergeCell ref="G8:G10"/>
    <mergeCell ref="B2:T2"/>
    <mergeCell ref="U2:AQ2"/>
    <mergeCell ref="AR2:BJ2"/>
    <mergeCell ref="B3:T4"/>
    <mergeCell ref="U3:AQ4"/>
    <mergeCell ref="AR3:BJ4"/>
  </mergeCells>
  <conditionalFormatting sqref="Q11 BB11:BF11 BB27:BB37 BE29:BE37 Q18 Q20:Q25 Q27:Q28">
    <cfRule type="containsText" dxfId="170" priority="168" operator="containsText" text="RIESGO EXTREMO">
      <formula>NOT(ISERROR(SEARCH("RIESGO EXTREMO",Q11)))</formula>
    </cfRule>
    <cfRule type="containsText" dxfId="169" priority="169" operator="containsText" text="RIESGO ALTO">
      <formula>NOT(ISERROR(SEARCH("RIESGO ALTO",Q11)))</formula>
    </cfRule>
    <cfRule type="containsText" dxfId="168" priority="170" operator="containsText" text="RIESGO MODERADO">
      <formula>NOT(ISERROR(SEARCH("RIESGO MODERADO",Q11)))</formula>
    </cfRule>
    <cfRule type="containsText" dxfId="167" priority="171" operator="containsText" text="RIESGO BAJO">
      <formula>NOT(ISERROR(SEARCH("RIESGO BAJO",Q11)))</formula>
    </cfRule>
  </conditionalFormatting>
  <conditionalFormatting sqref="I11 I18 I25">
    <cfRule type="expression" dxfId="166" priority="167">
      <formula>EXACT(F11,"Seguridad_de_la_informacion")</formula>
    </cfRule>
  </conditionalFormatting>
  <conditionalFormatting sqref="J11 J18 J20:J25 J27:J37">
    <cfRule type="expression" dxfId="165" priority="166">
      <formula>EXACT(F11,"Seguridad_de_la_informacion")</formula>
    </cfRule>
  </conditionalFormatting>
  <conditionalFormatting sqref="AZ11:BA11">
    <cfRule type="containsText" dxfId="164" priority="162" operator="containsText" text="RIESGO EXTREMO">
      <formula>NOT(ISERROR(SEARCH("RIESGO EXTREMO",AZ11)))</formula>
    </cfRule>
    <cfRule type="containsText" dxfId="163" priority="163" operator="containsText" text="RIESGO ALTO">
      <formula>NOT(ISERROR(SEARCH("RIESGO ALTO",AZ11)))</formula>
    </cfRule>
    <cfRule type="containsText" dxfId="162" priority="164" operator="containsText" text="RIESGO MODERADO">
      <formula>NOT(ISERROR(SEARCH("RIESGO MODERADO",AZ11)))</formula>
    </cfRule>
    <cfRule type="containsText" dxfId="161" priority="165" operator="containsText" text="RIESGO BAJO">
      <formula>NOT(ISERROR(SEARCH("RIESGO BAJO",AZ11)))</formula>
    </cfRule>
  </conditionalFormatting>
  <conditionalFormatting sqref="BG11">
    <cfRule type="containsText" dxfId="160" priority="158" operator="containsText" text="RIESGO EXTREMO">
      <formula>NOT(ISERROR(SEARCH("RIESGO EXTREMO",BG11)))</formula>
    </cfRule>
    <cfRule type="containsText" dxfId="159" priority="159" operator="containsText" text="RIESGO ALTO">
      <formula>NOT(ISERROR(SEARCH("RIESGO ALTO",BG11)))</formula>
    </cfRule>
    <cfRule type="containsText" dxfId="158" priority="160" operator="containsText" text="RIESGO MODERADO">
      <formula>NOT(ISERROR(SEARCH("RIESGO MODERADO",BG11)))</formula>
    </cfRule>
    <cfRule type="containsText" dxfId="157" priority="161" operator="containsText" text="RIESGO BAJO">
      <formula>NOT(ISERROR(SEARCH("RIESGO BAJO",BG11)))</formula>
    </cfRule>
  </conditionalFormatting>
  <conditionalFormatting sqref="BB13:BB17 BE13:BE17 BC13:BD15">
    <cfRule type="containsText" dxfId="156" priority="154" operator="containsText" text="RIESGO EXTREMO">
      <formula>NOT(ISERROR(SEARCH("RIESGO EXTREMO",BB13)))</formula>
    </cfRule>
    <cfRule type="containsText" dxfId="155" priority="155" operator="containsText" text="RIESGO ALTO">
      <formula>NOT(ISERROR(SEARCH("RIESGO ALTO",BB13)))</formula>
    </cfRule>
    <cfRule type="containsText" dxfId="154" priority="156" operator="containsText" text="RIESGO MODERADO">
      <formula>NOT(ISERROR(SEARCH("RIESGO MODERADO",BB13)))</formula>
    </cfRule>
    <cfRule type="containsText" dxfId="153" priority="157" operator="containsText" text="RIESGO BAJO">
      <formula>NOT(ISERROR(SEARCH("RIESGO BAJO",BB13)))</formula>
    </cfRule>
  </conditionalFormatting>
  <conditionalFormatting sqref="I13:I15">
    <cfRule type="expression" dxfId="152" priority="153">
      <formula>EXACT(F13,"Seguridad_de_la_informacion")</formula>
    </cfRule>
  </conditionalFormatting>
  <conditionalFormatting sqref="J13:J17">
    <cfRule type="expression" dxfId="151" priority="152">
      <formula>EXACT(F13,"Seguridad_de_la_informacion")</formula>
    </cfRule>
  </conditionalFormatting>
  <conditionalFormatting sqref="AZ13:BA13 AZ14:AZ16">
    <cfRule type="containsText" dxfId="150" priority="148" operator="containsText" text="RIESGO EXTREMO">
      <formula>NOT(ISERROR(SEARCH("RIESGO EXTREMO",AZ13)))</formula>
    </cfRule>
    <cfRule type="containsText" dxfId="149" priority="149" operator="containsText" text="RIESGO ALTO">
      <formula>NOT(ISERROR(SEARCH("RIESGO ALTO",AZ13)))</formula>
    </cfRule>
    <cfRule type="containsText" dxfId="148" priority="150" operator="containsText" text="RIESGO MODERADO">
      <formula>NOT(ISERROR(SEARCH("RIESGO MODERADO",AZ13)))</formula>
    </cfRule>
    <cfRule type="containsText" dxfId="147" priority="151" operator="containsText" text="RIESGO BAJO">
      <formula>NOT(ISERROR(SEARCH("RIESGO BAJO",AZ13)))</formula>
    </cfRule>
  </conditionalFormatting>
  <conditionalFormatting sqref="BG13 BH13:BI14 BI15:BI16">
    <cfRule type="containsText" dxfId="146" priority="144" operator="containsText" text="RIESGO EXTREMO">
      <formula>NOT(ISERROR(SEARCH("RIESGO EXTREMO",BG13)))</formula>
    </cfRule>
    <cfRule type="containsText" dxfId="145" priority="145" operator="containsText" text="RIESGO ALTO">
      <formula>NOT(ISERROR(SEARCH("RIESGO ALTO",BG13)))</formula>
    </cfRule>
    <cfRule type="containsText" dxfId="144" priority="146" operator="containsText" text="RIESGO MODERADO">
      <formula>NOT(ISERROR(SEARCH("RIESGO MODERADO",BG13)))</formula>
    </cfRule>
    <cfRule type="containsText" dxfId="143" priority="147" operator="containsText" text="RIESGO BAJO">
      <formula>NOT(ISERROR(SEARCH("RIESGO BAJO",BG13)))</formula>
    </cfRule>
  </conditionalFormatting>
  <conditionalFormatting sqref="BD20:BD22 BB18:BE19">
    <cfRule type="containsText" dxfId="142" priority="140" operator="containsText" text="RIESGO EXTREMO">
      <formula>NOT(ISERROR(SEARCH("RIESGO EXTREMO",BB18)))</formula>
    </cfRule>
    <cfRule type="containsText" dxfId="141" priority="141" operator="containsText" text="RIESGO ALTO">
      <formula>NOT(ISERROR(SEARCH("RIESGO ALTO",BB18)))</formula>
    </cfRule>
    <cfRule type="containsText" dxfId="140" priority="142" operator="containsText" text="RIESGO MODERADO">
      <formula>NOT(ISERROR(SEARCH("RIESGO MODERADO",BB18)))</formula>
    </cfRule>
    <cfRule type="containsText" dxfId="139" priority="143" operator="containsText" text="RIESGO BAJO">
      <formula>NOT(ISERROR(SEARCH("RIESGO BAJO",BB18)))</formula>
    </cfRule>
  </conditionalFormatting>
  <conditionalFormatting sqref="AZ18:BA18">
    <cfRule type="containsText" dxfId="138" priority="136" operator="containsText" text="RIESGO EXTREMO">
      <formula>NOT(ISERROR(SEARCH("RIESGO EXTREMO",AZ18)))</formula>
    </cfRule>
    <cfRule type="containsText" dxfId="137" priority="137" operator="containsText" text="RIESGO ALTO">
      <formula>NOT(ISERROR(SEARCH("RIESGO ALTO",AZ18)))</formula>
    </cfRule>
    <cfRule type="containsText" dxfId="136" priority="138" operator="containsText" text="RIESGO MODERADO">
      <formula>NOT(ISERROR(SEARCH("RIESGO MODERADO",AZ18)))</formula>
    </cfRule>
    <cfRule type="containsText" dxfId="135" priority="139" operator="containsText" text="RIESGO BAJO">
      <formula>NOT(ISERROR(SEARCH("RIESGO BAJO",AZ18)))</formula>
    </cfRule>
  </conditionalFormatting>
  <conditionalFormatting sqref="BG18:BJ19 BJ20:BJ25 BJ27:BJ37">
    <cfRule type="containsText" dxfId="134" priority="132" operator="containsText" text="RIESGO EXTREMO">
      <formula>NOT(ISERROR(SEARCH("RIESGO EXTREMO",BG18)))</formula>
    </cfRule>
    <cfRule type="containsText" dxfId="133" priority="133" operator="containsText" text="RIESGO ALTO">
      <formula>NOT(ISERROR(SEARCH("RIESGO ALTO",BG18)))</formula>
    </cfRule>
    <cfRule type="containsText" dxfId="132" priority="134" operator="containsText" text="RIESGO MODERADO">
      <formula>NOT(ISERROR(SEARCH("RIESGO MODERADO",BG18)))</formula>
    </cfRule>
    <cfRule type="containsText" dxfId="131" priority="135" operator="containsText" text="RIESGO BAJO">
      <formula>NOT(ISERROR(SEARCH("RIESGO BAJO",BG18)))</formula>
    </cfRule>
  </conditionalFormatting>
  <conditionalFormatting sqref="BB20:BB22 BE20:BE22 BC20:BC21">
    <cfRule type="containsText" dxfId="130" priority="128" operator="containsText" text="RIESGO EXTREMO">
      <formula>NOT(ISERROR(SEARCH("RIESGO EXTREMO",BB20)))</formula>
    </cfRule>
    <cfRule type="containsText" dxfId="129" priority="129" operator="containsText" text="RIESGO ALTO">
      <formula>NOT(ISERROR(SEARCH("RIESGO ALTO",BB20)))</formula>
    </cfRule>
    <cfRule type="containsText" dxfId="128" priority="130" operator="containsText" text="RIESGO MODERADO">
      <formula>NOT(ISERROR(SEARCH("RIESGO MODERADO",BB20)))</formula>
    </cfRule>
    <cfRule type="containsText" dxfId="127" priority="131" operator="containsText" text="RIESGO BAJO">
      <formula>NOT(ISERROR(SEARCH("RIESGO BAJO",BB20)))</formula>
    </cfRule>
  </conditionalFormatting>
  <conditionalFormatting sqref="I20:I21">
    <cfRule type="expression" dxfId="126" priority="127">
      <formula>EXACT(F20,"Seguridad_de_la_informacion")</formula>
    </cfRule>
  </conditionalFormatting>
  <conditionalFormatting sqref="AZ20:BA20 AZ21:AZ22">
    <cfRule type="containsText" dxfId="125" priority="123" operator="containsText" text="RIESGO EXTREMO">
      <formula>NOT(ISERROR(SEARCH("RIESGO EXTREMO",AZ20)))</formula>
    </cfRule>
    <cfRule type="containsText" dxfId="124" priority="124" operator="containsText" text="RIESGO ALTO">
      <formula>NOT(ISERROR(SEARCH("RIESGO ALTO",AZ20)))</formula>
    </cfRule>
    <cfRule type="containsText" dxfId="123" priority="125" operator="containsText" text="RIESGO MODERADO">
      <formula>NOT(ISERROR(SEARCH("RIESGO MODERADO",AZ20)))</formula>
    </cfRule>
    <cfRule type="containsText" dxfId="122" priority="126" operator="containsText" text="RIESGO BAJO">
      <formula>NOT(ISERROR(SEARCH("RIESGO BAJO",AZ20)))</formula>
    </cfRule>
  </conditionalFormatting>
  <conditionalFormatting sqref="BH20:BI21 BG20">
    <cfRule type="containsText" dxfId="121" priority="119" operator="containsText" text="RIESGO EXTREMO">
      <formula>NOT(ISERROR(SEARCH("RIESGO EXTREMO",BG20)))</formula>
    </cfRule>
    <cfRule type="containsText" dxfId="120" priority="120" operator="containsText" text="RIESGO ALTO">
      <formula>NOT(ISERROR(SEARCH("RIESGO ALTO",BG20)))</formula>
    </cfRule>
    <cfRule type="containsText" dxfId="119" priority="121" operator="containsText" text="RIESGO MODERADO">
      <formula>NOT(ISERROR(SEARCH("RIESGO MODERADO",BG20)))</formula>
    </cfRule>
    <cfRule type="containsText" dxfId="118" priority="122" operator="containsText" text="RIESGO BAJO">
      <formula>NOT(ISERROR(SEARCH("RIESGO BAJO",BG20)))</formula>
    </cfRule>
  </conditionalFormatting>
  <conditionalFormatting sqref="BB23:BB24 BD23:BE24 BD25:BD28">
    <cfRule type="containsText" dxfId="117" priority="115" operator="containsText" text="RIESGO EXTREMO">
      <formula>NOT(ISERROR(SEARCH("RIESGO EXTREMO",BB23)))</formula>
    </cfRule>
    <cfRule type="containsText" dxfId="116" priority="116" operator="containsText" text="RIESGO ALTO">
      <formula>NOT(ISERROR(SEARCH("RIESGO ALTO",BB23)))</formula>
    </cfRule>
    <cfRule type="containsText" dxfId="115" priority="117" operator="containsText" text="RIESGO MODERADO">
      <formula>NOT(ISERROR(SEARCH("RIESGO MODERADO",BB23)))</formula>
    </cfRule>
    <cfRule type="containsText" dxfId="114" priority="118" operator="containsText" text="RIESGO BAJO">
      <formula>NOT(ISERROR(SEARCH("RIESGO BAJO",BB23)))</formula>
    </cfRule>
  </conditionalFormatting>
  <conditionalFormatting sqref="I23:I24">
    <cfRule type="expression" dxfId="113" priority="114">
      <formula>EXACT(F23,"Seguridad_de_la_informacion")</formula>
    </cfRule>
  </conditionalFormatting>
  <conditionalFormatting sqref="AZ23:BA23 AZ24">
    <cfRule type="containsText" dxfId="112" priority="110" operator="containsText" text="RIESGO EXTREMO">
      <formula>NOT(ISERROR(SEARCH("RIESGO EXTREMO",AZ23)))</formula>
    </cfRule>
    <cfRule type="containsText" dxfId="111" priority="111" operator="containsText" text="RIESGO ALTO">
      <formula>NOT(ISERROR(SEARCH("RIESGO ALTO",AZ23)))</formula>
    </cfRule>
    <cfRule type="containsText" dxfId="110" priority="112" operator="containsText" text="RIESGO MODERADO">
      <formula>NOT(ISERROR(SEARCH("RIESGO MODERADO",AZ23)))</formula>
    </cfRule>
    <cfRule type="containsText" dxfId="109" priority="113" operator="containsText" text="RIESGO BAJO">
      <formula>NOT(ISERROR(SEARCH("RIESGO BAJO",AZ23)))</formula>
    </cfRule>
  </conditionalFormatting>
  <conditionalFormatting sqref="BH23:BI24 BG23 BI25 BI27">
    <cfRule type="containsText" dxfId="108" priority="106" operator="containsText" text="RIESGO EXTREMO">
      <formula>NOT(ISERROR(SEARCH("RIESGO EXTREMO",BG23)))</formula>
    </cfRule>
    <cfRule type="containsText" dxfId="107" priority="107" operator="containsText" text="RIESGO ALTO">
      <formula>NOT(ISERROR(SEARCH("RIESGO ALTO",BG23)))</formula>
    </cfRule>
    <cfRule type="containsText" dxfId="106" priority="108" operator="containsText" text="RIESGO MODERADO">
      <formula>NOT(ISERROR(SEARCH("RIESGO MODERADO",BG23)))</formula>
    </cfRule>
    <cfRule type="containsText" dxfId="105" priority="109" operator="containsText" text="RIESGO BAJO">
      <formula>NOT(ISERROR(SEARCH("RIESGO BAJO",BG23)))</formula>
    </cfRule>
  </conditionalFormatting>
  <conditionalFormatting sqref="BB25:BB26 BE25:BE28">
    <cfRule type="containsText" dxfId="104" priority="102" operator="containsText" text="RIESGO EXTREMO">
      <formula>NOT(ISERROR(SEARCH("RIESGO EXTREMO",BB25)))</formula>
    </cfRule>
    <cfRule type="containsText" dxfId="103" priority="103" operator="containsText" text="RIESGO ALTO">
      <formula>NOT(ISERROR(SEARCH("RIESGO ALTO",BB25)))</formula>
    </cfRule>
    <cfRule type="containsText" dxfId="102" priority="104" operator="containsText" text="RIESGO MODERADO">
      <formula>NOT(ISERROR(SEARCH("RIESGO MODERADO",BB25)))</formula>
    </cfRule>
    <cfRule type="containsText" dxfId="101" priority="105" operator="containsText" text="RIESGO BAJO">
      <formula>NOT(ISERROR(SEARCH("RIESGO BAJO",BB25)))</formula>
    </cfRule>
  </conditionalFormatting>
  <conditionalFormatting sqref="AZ25:BA25">
    <cfRule type="containsText" dxfId="100" priority="98" operator="containsText" text="RIESGO EXTREMO">
      <formula>NOT(ISERROR(SEARCH("RIESGO EXTREMO",AZ25)))</formula>
    </cfRule>
    <cfRule type="containsText" dxfId="99" priority="99" operator="containsText" text="RIESGO ALTO">
      <formula>NOT(ISERROR(SEARCH("RIESGO ALTO",AZ25)))</formula>
    </cfRule>
    <cfRule type="containsText" dxfId="98" priority="100" operator="containsText" text="RIESGO MODERADO">
      <formula>NOT(ISERROR(SEARCH("RIESGO MODERADO",AZ25)))</formula>
    </cfRule>
    <cfRule type="containsText" dxfId="97" priority="101" operator="containsText" text="RIESGO BAJO">
      <formula>NOT(ISERROR(SEARCH("RIESGO BAJO",AZ25)))</formula>
    </cfRule>
  </conditionalFormatting>
  <conditionalFormatting sqref="BG25:BH25 BH27:BH28 BG26">
    <cfRule type="containsText" dxfId="96" priority="94" operator="containsText" text="RIESGO EXTREMO">
      <formula>NOT(ISERROR(SEARCH("RIESGO EXTREMO",BG25)))</formula>
    </cfRule>
    <cfRule type="containsText" dxfId="95" priority="95" operator="containsText" text="RIESGO ALTO">
      <formula>NOT(ISERROR(SEARCH("RIESGO ALTO",BG25)))</formula>
    </cfRule>
    <cfRule type="containsText" dxfId="94" priority="96" operator="containsText" text="RIESGO MODERADO">
      <formula>NOT(ISERROR(SEARCH("RIESGO MODERADO",BG25)))</formula>
    </cfRule>
    <cfRule type="containsText" dxfId="93" priority="97" operator="containsText" text="RIESGO BAJO">
      <formula>NOT(ISERROR(SEARCH("RIESGO BAJO",BG25)))</formula>
    </cfRule>
  </conditionalFormatting>
  <conditionalFormatting sqref="BD29:BD35 BC36:BD37">
    <cfRule type="containsText" dxfId="92" priority="90" operator="containsText" text="RIESGO EXTREMO">
      <formula>NOT(ISERROR(SEARCH("RIESGO EXTREMO",BC29)))</formula>
    </cfRule>
    <cfRule type="containsText" dxfId="91" priority="91" operator="containsText" text="RIESGO ALTO">
      <formula>NOT(ISERROR(SEARCH("RIESGO ALTO",BC29)))</formula>
    </cfRule>
    <cfRule type="containsText" dxfId="90" priority="92" operator="containsText" text="RIESGO MODERADO">
      <formula>NOT(ISERROR(SEARCH("RIESGO MODERADO",BC29)))</formula>
    </cfRule>
    <cfRule type="containsText" dxfId="89" priority="93" operator="containsText" text="RIESGO BAJO">
      <formula>NOT(ISERROR(SEARCH("RIESGO BAJO",BC29)))</formula>
    </cfRule>
  </conditionalFormatting>
  <conditionalFormatting sqref="I27:I34 I36:I37">
    <cfRule type="expression" dxfId="88" priority="89">
      <formula>EXACT(F27,"Seguridad_de_la_informacion")</formula>
    </cfRule>
  </conditionalFormatting>
  <conditionalFormatting sqref="AZ27:BA27 AZ28 AZ29:BA29 AZ31:BA31 AZ33:BA33 AZ36:BA36 AZ30 AZ32 AZ34:AZ35 AZ37">
    <cfRule type="containsText" dxfId="87" priority="85" operator="containsText" text="RIESGO EXTREMO">
      <formula>NOT(ISERROR(SEARCH("RIESGO EXTREMO",AZ27)))</formula>
    </cfRule>
    <cfRule type="containsText" dxfId="86" priority="86" operator="containsText" text="RIESGO ALTO">
      <formula>NOT(ISERROR(SEARCH("RIESGO ALTO",AZ27)))</formula>
    </cfRule>
    <cfRule type="containsText" dxfId="85" priority="87" operator="containsText" text="RIESGO MODERADO">
      <formula>NOT(ISERROR(SEARCH("RIESGO MODERADO",AZ27)))</formula>
    </cfRule>
    <cfRule type="containsText" dxfId="84" priority="88" operator="containsText" text="RIESGO BAJO">
      <formula>NOT(ISERROR(SEARCH("RIESGO BAJO",AZ27)))</formula>
    </cfRule>
  </conditionalFormatting>
  <conditionalFormatting sqref="BG27 BG33 BG36 BI28:BI30 BG29:BH31 BH32:BI37">
    <cfRule type="containsText" dxfId="83" priority="81" operator="containsText" text="RIESGO EXTREMO">
      <formula>NOT(ISERROR(SEARCH("RIESGO EXTREMO",BG27)))</formula>
    </cfRule>
    <cfRule type="containsText" dxfId="82" priority="82" operator="containsText" text="RIESGO ALTO">
      <formula>NOT(ISERROR(SEARCH("RIESGO ALTO",BG27)))</formula>
    </cfRule>
    <cfRule type="containsText" dxfId="81" priority="83" operator="containsText" text="RIESGO MODERADO">
      <formula>NOT(ISERROR(SEARCH("RIESGO MODERADO",BG27)))</formula>
    </cfRule>
    <cfRule type="containsText" dxfId="80" priority="84" operator="containsText" text="RIESGO BAJO">
      <formula>NOT(ISERROR(SEARCH("RIESGO BAJO",BG27)))</formula>
    </cfRule>
  </conditionalFormatting>
  <conditionalFormatting sqref="R11">
    <cfRule type="containsText" dxfId="79" priority="77" operator="containsText" text="RIESGO EXTREMO">
      <formula>NOT(ISERROR(SEARCH("RIESGO EXTREMO",R11)))</formula>
    </cfRule>
    <cfRule type="containsText" dxfId="78" priority="78" operator="containsText" text="RIESGO ALTO">
      <formula>NOT(ISERROR(SEARCH("RIESGO ALTO",R11)))</formula>
    </cfRule>
    <cfRule type="containsText" dxfId="77" priority="79" operator="containsText" text="RIESGO MODERADO">
      <formula>NOT(ISERROR(SEARCH("RIESGO MODERADO",R11)))</formula>
    </cfRule>
    <cfRule type="containsText" dxfId="76" priority="80" operator="containsText" text="RIESGO BAJO">
      <formula>NOT(ISERROR(SEARCH("RIESGO BAJO",R11)))</formula>
    </cfRule>
  </conditionalFormatting>
  <conditionalFormatting sqref="R13">
    <cfRule type="containsText" dxfId="75" priority="73" operator="containsText" text="RIESGO EXTREMO">
      <formula>NOT(ISERROR(SEARCH("RIESGO EXTREMO",R13)))</formula>
    </cfRule>
    <cfRule type="containsText" dxfId="74" priority="74" operator="containsText" text="RIESGO ALTO">
      <formula>NOT(ISERROR(SEARCH("RIESGO ALTO",R13)))</formula>
    </cfRule>
    <cfRule type="containsText" dxfId="73" priority="75" operator="containsText" text="RIESGO MODERADO">
      <formula>NOT(ISERROR(SEARCH("RIESGO MODERADO",R13)))</formula>
    </cfRule>
    <cfRule type="containsText" dxfId="72" priority="76" operator="containsText" text="RIESGO BAJO">
      <formula>NOT(ISERROR(SEARCH("RIESGO BAJO",R13)))</formula>
    </cfRule>
  </conditionalFormatting>
  <conditionalFormatting sqref="R18">
    <cfRule type="containsText" dxfId="71" priority="69" operator="containsText" text="RIESGO EXTREMO">
      <formula>NOT(ISERROR(SEARCH("RIESGO EXTREMO",R18)))</formula>
    </cfRule>
    <cfRule type="containsText" dxfId="70" priority="70" operator="containsText" text="RIESGO ALTO">
      <formula>NOT(ISERROR(SEARCH("RIESGO ALTO",R18)))</formula>
    </cfRule>
    <cfRule type="containsText" dxfId="69" priority="71" operator="containsText" text="RIESGO MODERADO">
      <formula>NOT(ISERROR(SEARCH("RIESGO MODERADO",R18)))</formula>
    </cfRule>
    <cfRule type="containsText" dxfId="68" priority="72" operator="containsText" text="RIESGO BAJO">
      <formula>NOT(ISERROR(SEARCH("RIESGO BAJO",R18)))</formula>
    </cfRule>
  </conditionalFormatting>
  <conditionalFormatting sqref="R20">
    <cfRule type="containsText" dxfId="67" priority="65" operator="containsText" text="RIESGO EXTREMO">
      <formula>NOT(ISERROR(SEARCH("RIESGO EXTREMO",R20)))</formula>
    </cfRule>
    <cfRule type="containsText" dxfId="66" priority="66" operator="containsText" text="RIESGO ALTO">
      <formula>NOT(ISERROR(SEARCH("RIESGO ALTO",R20)))</formula>
    </cfRule>
    <cfRule type="containsText" dxfId="65" priority="67" operator="containsText" text="RIESGO MODERADO">
      <formula>NOT(ISERROR(SEARCH("RIESGO MODERADO",R20)))</formula>
    </cfRule>
    <cfRule type="containsText" dxfId="64" priority="68" operator="containsText" text="RIESGO BAJO">
      <formula>NOT(ISERROR(SEARCH("RIESGO BAJO",R20)))</formula>
    </cfRule>
  </conditionalFormatting>
  <conditionalFormatting sqref="R23">
    <cfRule type="containsText" dxfId="63" priority="61" operator="containsText" text="RIESGO EXTREMO">
      <formula>NOT(ISERROR(SEARCH("RIESGO EXTREMO",R23)))</formula>
    </cfRule>
    <cfRule type="containsText" dxfId="62" priority="62" operator="containsText" text="RIESGO ALTO">
      <formula>NOT(ISERROR(SEARCH("RIESGO ALTO",R23)))</formula>
    </cfRule>
    <cfRule type="containsText" dxfId="61" priority="63" operator="containsText" text="RIESGO MODERADO">
      <formula>NOT(ISERROR(SEARCH("RIESGO MODERADO",R23)))</formula>
    </cfRule>
    <cfRule type="containsText" dxfId="60" priority="64" operator="containsText" text="RIESGO BAJO">
      <formula>NOT(ISERROR(SEARCH("RIESGO BAJO",R23)))</formula>
    </cfRule>
  </conditionalFormatting>
  <conditionalFormatting sqref="R25">
    <cfRule type="containsText" dxfId="59" priority="57" operator="containsText" text="RIESGO EXTREMO">
      <formula>NOT(ISERROR(SEARCH("RIESGO EXTREMO",R25)))</formula>
    </cfRule>
    <cfRule type="containsText" dxfId="58" priority="58" operator="containsText" text="RIESGO ALTO">
      <formula>NOT(ISERROR(SEARCH("RIESGO ALTO",R25)))</formula>
    </cfRule>
    <cfRule type="containsText" dxfId="57" priority="59" operator="containsText" text="RIESGO MODERADO">
      <formula>NOT(ISERROR(SEARCH("RIESGO MODERADO",R25)))</formula>
    </cfRule>
    <cfRule type="containsText" dxfId="56" priority="60" operator="containsText" text="RIESGO BAJO">
      <formula>NOT(ISERROR(SEARCH("RIESGO BAJO",R25)))</formula>
    </cfRule>
  </conditionalFormatting>
  <conditionalFormatting sqref="R27 R29 R31 R33 R36">
    <cfRule type="containsText" dxfId="55" priority="53" operator="containsText" text="RIESGO EXTREMO">
      <formula>NOT(ISERROR(SEARCH("RIESGO EXTREMO",R27)))</formula>
    </cfRule>
    <cfRule type="containsText" dxfId="54" priority="54" operator="containsText" text="RIESGO ALTO">
      <formula>NOT(ISERROR(SEARCH("RIESGO ALTO",R27)))</formula>
    </cfRule>
    <cfRule type="containsText" dxfId="53" priority="55" operator="containsText" text="RIESGO MODERADO">
      <formula>NOT(ISERROR(SEARCH("RIESGO MODERADO",R27)))</formula>
    </cfRule>
    <cfRule type="containsText" dxfId="52" priority="56" operator="containsText" text="RIESGO BAJO">
      <formula>NOT(ISERROR(SEARCH("RIESGO BAJO",R27)))</formula>
    </cfRule>
  </conditionalFormatting>
  <conditionalFormatting sqref="Q13:Q16 Q29:Q37">
    <cfRule type="containsText" dxfId="51" priority="49" operator="containsText" text="RIESGO EXTREMO">
      <formula>NOT(ISERROR(SEARCH("RIESGO EXTREMO",Q13)))</formula>
    </cfRule>
    <cfRule type="containsText" dxfId="50" priority="50" operator="containsText" text="RIESGO ALTO">
      <formula>NOT(ISERROR(SEARCH("RIESGO ALTO",Q13)))</formula>
    </cfRule>
    <cfRule type="containsText" dxfId="49" priority="51" operator="containsText" text="RIESGO MODERADO">
      <formula>NOT(ISERROR(SEARCH("RIESGO MODERADO",Q13)))</formula>
    </cfRule>
    <cfRule type="containsText" dxfId="48" priority="52" operator="containsText" text="RIESGO BAJO">
      <formula>NOT(ISERROR(SEARCH("RIESGO BAJO",Q13)))</formula>
    </cfRule>
  </conditionalFormatting>
  <conditionalFormatting sqref="BH11:BI11">
    <cfRule type="containsText" dxfId="47" priority="45" operator="containsText" text="RIESGO EXTREMO">
      <formula>NOT(ISERROR(SEARCH("RIESGO EXTREMO",BH11)))</formula>
    </cfRule>
    <cfRule type="containsText" dxfId="46" priority="46" operator="containsText" text="RIESGO ALTO">
      <formula>NOT(ISERROR(SEARCH("RIESGO ALTO",BH11)))</formula>
    </cfRule>
    <cfRule type="containsText" dxfId="45" priority="47" operator="containsText" text="RIESGO MODERADO">
      <formula>NOT(ISERROR(SEARCH("RIESGO MODERADO",BH11)))</formula>
    </cfRule>
    <cfRule type="containsText" dxfId="44" priority="48" operator="containsText" text="RIESGO BAJO">
      <formula>NOT(ISERROR(SEARCH("RIESGO BAJO",BH11)))</formula>
    </cfRule>
  </conditionalFormatting>
  <conditionalFormatting sqref="BJ11 BJ13:BJ17">
    <cfRule type="containsText" dxfId="43" priority="41" operator="containsText" text="RIESGO EXTREMO">
      <formula>NOT(ISERROR(SEARCH("RIESGO EXTREMO",BJ11)))</formula>
    </cfRule>
    <cfRule type="containsText" dxfId="42" priority="42" operator="containsText" text="RIESGO ALTO">
      <formula>NOT(ISERROR(SEARCH("RIESGO ALTO",BJ11)))</formula>
    </cfRule>
    <cfRule type="containsText" dxfId="41" priority="43" operator="containsText" text="RIESGO MODERADO">
      <formula>NOT(ISERROR(SEARCH("RIESGO MODERADO",BJ11)))</formula>
    </cfRule>
    <cfRule type="containsText" dxfId="40" priority="44" operator="containsText" text="RIESGO BAJO">
      <formula>NOT(ISERROR(SEARCH("RIESGO BAJO",BJ11)))</formula>
    </cfRule>
  </conditionalFormatting>
  <conditionalFormatting sqref="BH15">
    <cfRule type="containsText" dxfId="39" priority="37" operator="containsText" text="RIESGO EXTREMO">
      <formula>NOT(ISERROR(SEARCH("RIESGO EXTREMO",BH15)))</formula>
    </cfRule>
    <cfRule type="containsText" dxfId="38" priority="38" operator="containsText" text="RIESGO ALTO">
      <formula>NOT(ISERROR(SEARCH("RIESGO ALTO",BH15)))</formula>
    </cfRule>
    <cfRule type="containsText" dxfId="37" priority="39" operator="containsText" text="RIESGO MODERADO">
      <formula>NOT(ISERROR(SEARCH("RIESGO MODERADO",BH15)))</formula>
    </cfRule>
    <cfRule type="containsText" dxfId="36" priority="40" operator="containsText" text="RIESGO BAJO">
      <formula>NOT(ISERROR(SEARCH("RIESGO BAJO",BH15)))</formula>
    </cfRule>
  </conditionalFormatting>
  <conditionalFormatting sqref="BC22:BC35">
    <cfRule type="containsText" dxfId="35" priority="33" operator="containsText" text="RIESGO EXTREMO">
      <formula>NOT(ISERROR(SEARCH("RIESGO EXTREMO",BC22)))</formula>
    </cfRule>
    <cfRule type="containsText" dxfId="34" priority="34" operator="containsText" text="RIESGO ALTO">
      <formula>NOT(ISERROR(SEARCH("RIESGO ALTO",BC22)))</formula>
    </cfRule>
    <cfRule type="containsText" dxfId="33" priority="35" operator="containsText" text="RIESGO MODERADO">
      <formula>NOT(ISERROR(SEARCH("RIESGO MODERADO",BC22)))</formula>
    </cfRule>
    <cfRule type="containsText" dxfId="32" priority="36" operator="containsText" text="RIESGO BAJO">
      <formula>NOT(ISERROR(SEARCH("RIESGO BAJO",BC22)))</formula>
    </cfRule>
  </conditionalFormatting>
  <conditionalFormatting sqref="BI31">
    <cfRule type="containsText" dxfId="31" priority="29" operator="containsText" text="RIESGO EXTREMO">
      <formula>NOT(ISERROR(SEARCH("RIESGO EXTREMO",BI31)))</formula>
    </cfRule>
    <cfRule type="containsText" dxfId="30" priority="30" operator="containsText" text="RIESGO ALTO">
      <formula>NOT(ISERROR(SEARCH("RIESGO ALTO",BI31)))</formula>
    </cfRule>
    <cfRule type="containsText" dxfId="29" priority="31" operator="containsText" text="RIESGO MODERADO">
      <formula>NOT(ISERROR(SEARCH("RIESGO MODERADO",BI31)))</formula>
    </cfRule>
    <cfRule type="containsText" dxfId="28" priority="32" operator="containsText" text="RIESGO BAJO">
      <formula>NOT(ISERROR(SEARCH("RIESGO BAJO",BI31)))</formula>
    </cfRule>
  </conditionalFormatting>
  <conditionalFormatting sqref="BD16">
    <cfRule type="containsText" dxfId="27" priority="25" operator="containsText" text="RIESGO EXTREMO">
      <formula>NOT(ISERROR(SEARCH("RIESGO EXTREMO",BD16)))</formula>
    </cfRule>
    <cfRule type="containsText" dxfId="26" priority="26" operator="containsText" text="RIESGO ALTO">
      <formula>NOT(ISERROR(SEARCH("RIESGO ALTO",BD16)))</formula>
    </cfRule>
    <cfRule type="containsText" dxfId="25" priority="27" operator="containsText" text="RIESGO MODERADO">
      <formula>NOT(ISERROR(SEARCH("RIESGO MODERADO",BD16)))</formula>
    </cfRule>
    <cfRule type="containsText" dxfId="24" priority="28" operator="containsText" text="RIESGO BAJO">
      <formula>NOT(ISERROR(SEARCH("RIESGO BAJO",BD16)))</formula>
    </cfRule>
  </conditionalFormatting>
  <conditionalFormatting sqref="BH26:BJ26">
    <cfRule type="containsText" dxfId="23" priority="21" operator="containsText" text="RIESGO EXTREMO">
      <formula>NOT(ISERROR(SEARCH("RIESGO EXTREMO",BH26)))</formula>
    </cfRule>
    <cfRule type="containsText" dxfId="22" priority="22" operator="containsText" text="RIESGO ALTO">
      <formula>NOT(ISERROR(SEARCH("RIESGO ALTO",BH26)))</formula>
    </cfRule>
    <cfRule type="containsText" dxfId="21" priority="23" operator="containsText" text="RIESGO MODERADO">
      <formula>NOT(ISERROR(SEARCH("RIESGO MODERADO",BH26)))</formula>
    </cfRule>
    <cfRule type="containsText" dxfId="20" priority="24" operator="containsText" text="RIESGO BAJO">
      <formula>NOT(ISERROR(SEARCH("RIESGO BAJO",BH26)))</formula>
    </cfRule>
  </conditionalFormatting>
  <conditionalFormatting sqref="BB12 BE12">
    <cfRule type="containsText" dxfId="19" priority="17" operator="containsText" text="RIESGO EXTREMO">
      <formula>NOT(ISERROR(SEARCH("RIESGO EXTREMO",BB12)))</formula>
    </cfRule>
    <cfRule type="containsText" dxfId="18" priority="18" operator="containsText" text="RIESGO ALTO">
      <formula>NOT(ISERROR(SEARCH("RIESGO ALTO",BB12)))</formula>
    </cfRule>
    <cfRule type="containsText" dxfId="17" priority="19" operator="containsText" text="RIESGO MODERADO">
      <formula>NOT(ISERROR(SEARCH("RIESGO MODERADO",BB12)))</formula>
    </cfRule>
    <cfRule type="containsText" dxfId="16" priority="20" operator="containsText" text="RIESGO BAJO">
      <formula>NOT(ISERROR(SEARCH("RIESGO BAJO",BB12)))</formula>
    </cfRule>
  </conditionalFormatting>
  <conditionalFormatting sqref="BJ12">
    <cfRule type="containsText" dxfId="15" priority="13" operator="containsText" text="RIESGO EXTREMO">
      <formula>NOT(ISERROR(SEARCH("RIESGO EXTREMO",BJ12)))</formula>
    </cfRule>
    <cfRule type="containsText" dxfId="14" priority="14" operator="containsText" text="RIESGO ALTO">
      <formula>NOT(ISERROR(SEARCH("RIESGO ALTO",BJ12)))</formula>
    </cfRule>
    <cfRule type="containsText" dxfId="13" priority="15" operator="containsText" text="RIESGO MODERADO">
      <formula>NOT(ISERROR(SEARCH("RIESGO MODERADO",BJ12)))</formula>
    </cfRule>
    <cfRule type="containsText" dxfId="12" priority="16" operator="containsText" text="RIESGO BAJO">
      <formula>NOT(ISERROR(SEARCH("RIESGO BAJO",BJ12)))</formula>
    </cfRule>
  </conditionalFormatting>
  <conditionalFormatting sqref="BD12">
    <cfRule type="containsText" dxfId="11" priority="9" operator="containsText" text="RIESGO EXTREMO">
      <formula>NOT(ISERROR(SEARCH("RIESGO EXTREMO",BD12)))</formula>
    </cfRule>
    <cfRule type="containsText" dxfId="10" priority="10" operator="containsText" text="RIESGO ALTO">
      <formula>NOT(ISERROR(SEARCH("RIESGO ALTO",BD12)))</formula>
    </cfRule>
    <cfRule type="containsText" dxfId="9" priority="11" operator="containsText" text="RIESGO MODERADO">
      <formula>NOT(ISERROR(SEARCH("RIESGO MODERADO",BD12)))</formula>
    </cfRule>
    <cfRule type="containsText" dxfId="8" priority="12" operator="containsText" text="RIESGO BAJO">
      <formula>NOT(ISERROR(SEARCH("RIESGO BAJO",BD12)))</formula>
    </cfRule>
  </conditionalFormatting>
  <conditionalFormatting sqref="BH12:BI12">
    <cfRule type="containsText" dxfId="7" priority="5" operator="containsText" text="RIESGO EXTREMO">
      <formula>NOT(ISERROR(SEARCH("RIESGO EXTREMO",BH12)))</formula>
    </cfRule>
    <cfRule type="containsText" dxfId="6" priority="6" operator="containsText" text="RIESGO ALTO">
      <formula>NOT(ISERROR(SEARCH("RIESGO ALTO",BH12)))</formula>
    </cfRule>
    <cfRule type="containsText" dxfId="5" priority="7" operator="containsText" text="RIESGO MODERADO">
      <formula>NOT(ISERROR(SEARCH("RIESGO MODERADO",BH12)))</formula>
    </cfRule>
    <cfRule type="containsText" dxfId="4" priority="8" operator="containsText" text="RIESGO BAJO">
      <formula>NOT(ISERROR(SEARCH("RIESGO BAJO",BH12)))</formula>
    </cfRule>
  </conditionalFormatting>
  <conditionalFormatting sqref="BC12">
    <cfRule type="containsText" dxfId="3" priority="1" operator="containsText" text="RIESGO EXTREMO">
      <formula>NOT(ISERROR(SEARCH("RIESGO EXTREMO",BC12)))</formula>
    </cfRule>
    <cfRule type="containsText" dxfId="2" priority="2" operator="containsText" text="RIESGO ALTO">
      <formula>NOT(ISERROR(SEARCH("RIESGO ALTO",BC12)))</formula>
    </cfRule>
    <cfRule type="containsText" dxfId="1" priority="3" operator="containsText" text="RIESGO MODERADO">
      <formula>NOT(ISERROR(SEARCH("RIESGO MODERADO",BC12)))</formula>
    </cfRule>
    <cfRule type="containsText" dxfId="0" priority="4" operator="containsText" text="RIESGO BAJO">
      <formula>NOT(ISERROR(SEARCH("RIESGO BAJO",BC12)))</formula>
    </cfRule>
  </conditionalFormatting>
  <dataValidations count="24">
    <dataValidation type="list" allowBlank="1" showInputMessage="1" showErrorMessage="1" prompt="Seleccione la tipología conforme al tipo de riesgo." sqref="G27:G37 G20:G25 G11 G13:G18" xr:uid="{AF7C6153-A118-4879-8646-56BED22BA456}">
      <formula1>INDIRECT(F11)</formula1>
    </dataValidation>
    <dataValidation type="list" allowBlank="1" showInputMessage="1" showErrorMessage="1" sqref="R27:R37 R11 R13:R18 R20:R25 BA27:BA37 BA20:BA25 BA11 BA13:BA18" xr:uid="{AAB353F8-07F8-4C0B-AD01-C14CF329F38E}">
      <formula1>opciondelriesgo</formula1>
    </dataValidation>
    <dataValidation type="list" allowBlank="1" showInputMessage="1" showErrorMessage="1" sqref="AR11:AR37" xr:uid="{FE646213-D99E-4310-9BDB-B915C40882A9}">
      <formula1>"Directamente,No disminuye"</formula1>
    </dataValidation>
    <dataValidation type="list" allowBlank="1" showInputMessage="1" showErrorMessage="1" sqref="AS11:AS37" xr:uid="{981E4050-C7BE-4404-9187-D805D39EA2A3}">
      <formula1>"Directamente,Indirectamente,No disminuye"</formula1>
    </dataValidation>
    <dataValidation type="list" allowBlank="1" showInputMessage="1" showErrorMessage="1" sqref="AK11:AK37" xr:uid="{9F252F1A-EC16-4344-AA6C-064E8E5D76CA}">
      <formula1>"Siempre se ejecuta,Algunas veces,No se ejecuta"</formula1>
    </dataValidation>
    <dataValidation type="list" allowBlank="1" showInputMessage="1" showErrorMessage="1" sqref="AG11:AG37" xr:uid="{91ADDF96-BBB0-42C4-9201-9B9EB94BD44B}">
      <formula1>"Completa,Incompleta,No existe"</formula1>
    </dataValidation>
    <dataValidation type="list" allowBlank="1" showInputMessage="1" showErrorMessage="1" sqref="AE11:AE37" xr:uid="{BD394F5F-02C8-4E01-915A-8510113F60C4}">
      <formula1>"Se investigan y resuelven oportunamente,No se investigan y no se resuelven oportunamente"</formula1>
    </dataValidation>
    <dataValidation type="list" allowBlank="1" showInputMessage="1" showErrorMessage="1" sqref="AC11:AC37" xr:uid="{FF26A920-EF8F-42A3-A8F5-AFAA6CA0DEBA}">
      <formula1>"Confiable,No confiable"</formula1>
    </dataValidation>
    <dataValidation type="list" allowBlank="1" showInputMessage="1" showErrorMessage="1" sqref="AA11:AA37" xr:uid="{7D2A0499-8380-4FCA-B2E7-08D05C9564FD}">
      <formula1>"Prevenir,Detectar,No es un control"</formula1>
    </dataValidation>
    <dataValidation type="list" allowBlank="1" showInputMessage="1" showErrorMessage="1" sqref="Y11:Y37" xr:uid="{83261148-682A-4EAA-9E54-598C66CD5A5C}">
      <formula1>"Oportuna,Inoportuna"</formula1>
    </dataValidation>
    <dataValidation type="list" allowBlank="1" showInputMessage="1" showErrorMessage="1" sqref="W11:W37" xr:uid="{F463C473-1B0B-42B8-B8E6-9635A53A48CF}">
      <formula1>"Adecuado,Inadecuado"</formula1>
    </dataValidation>
    <dataValidation type="list" allowBlank="1" showInputMessage="1" showErrorMessage="1" sqref="U11:U37" xr:uid="{BF8E724E-CA12-4AB4-9D18-4C965949317F}">
      <formula1>"Asignado,No asignado"</formula1>
    </dataValidation>
    <dataValidation type="list" allowBlank="1" showInputMessage="1" showErrorMessage="1" prompt="Solo aplica para los riesgos tipificados como seguridad de la información" sqref="I11 I13:I18 I20:I25 I27:I37" xr:uid="{8BAD23EE-1BAF-4EF4-B855-5C40764B7F7D}">
      <formula1>tipo_de_amenaza</formula1>
    </dataValidation>
    <dataValidation allowBlank="1" showInputMessage="1" showErrorMessage="1" prompt="Relacione el activo de información donde el nivel de criticidad corresponde a &quot;Crítico&quot;" sqref="H11 H13:H18 H20:H25 H27:H37" xr:uid="{2101BEB5-283A-43ED-8AF1-BF9CD8C5D34C}"/>
    <dataValidation type="list" allowBlank="1" showInputMessage="1" showErrorMessage="1" prompt="Seleccione el tipo de riesgo conforme a las categorias." sqref="F27:F37 F20:F25 F11 F13:F18" xr:uid="{490AB91B-B917-4B2E-BF3A-7039F5F25F11}">
      <formula1>tipo_de_riesgos</formula1>
    </dataValidation>
    <dataValidation allowBlank="1" showInputMessage="1" showErrorMessage="1" prompt="La descripción del riesgo se puede realizar a través de estas preguntas:_x000a_¿Qué puede suceder?_x000a_¿Cómo puede suceder?_x000a_¿Qué consecuencias tendría su materialización?" sqref="E27:E37 E20:E25 E11 E13:E18" xr:uid="{868604DC-3C80-49EA-AD19-50F7D54C8BD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27:D37 D20:D25 D11 D13:D18" xr:uid="{502ACF4E-E164-4B02-9079-5B68B9325177}"/>
    <dataValidation type="list" allowBlank="1" showInputMessage="1" showErrorMessage="1" sqref="B27:B37 B20:B25 B11 B13:B18" xr:uid="{65583943-2AD8-4B24-8B61-F6F440CF147F}">
      <formula1>procesos</formula1>
    </dataValidation>
    <dataValidation type="list" allowBlank="1" showInputMessage="1" showErrorMessage="1" sqref="N27:N37 N11 N13:N18 N20:N25 AW11 AW13:AW37" xr:uid="{B683733A-371B-4A26-90DE-6B3825136514}">
      <formula1>probabilidad</formula1>
    </dataValidation>
    <dataValidation type="list" allowBlank="1" showInputMessage="1" showErrorMessage="1" sqref="O27:O37 O13:O18 O20:O25 AX11 AX13:AX37" xr:uid="{0EE7C9C0-C97C-4831-BECD-A13916BCE751}">
      <formula1>INDIRECT($M$11)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37" xr:uid="{D4A25C9C-F114-48FF-A217-90319E3878E3}"/>
    <dataValidation type="list" allowBlank="1" showInputMessage="1" showErrorMessage="1" prompt="Seleccione la amenaza de acuerdo con el tipo seleccionado" sqref="J11" xr:uid="{3974E261-D947-4D3B-BFED-7608D3BA971F}">
      <formula1>INDIRECT($I$11)</formula1>
    </dataValidation>
    <dataValidation type="list" allowBlank="1" showInputMessage="1" showErrorMessage="1" sqref="O11" xr:uid="{52D856C5-3C34-4E4B-B11D-5E591D6E98E8}">
      <formula1>impacto</formula1>
    </dataValidation>
    <dataValidation allowBlank="1" showInputMessage="1" showErrorMessage="1" prompt="Para cada causa debe existir un control" sqref="T27 T13 T23 S11:S37 T29 T31 T33 T36 T11 T17:T18 T25" xr:uid="{BA49F43F-9FE1-4523-B33F-4C1831ABEDDE}"/>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2062-B306-47C0-A0A9-97C7EE0ACDF8}">
  <dimension ref="C1:S105"/>
  <sheetViews>
    <sheetView topLeftCell="G7" zoomScale="136" zoomScaleNormal="136" zoomScaleSheetLayoutView="118" zoomScalePageLayoutView="90" workbookViewId="0">
      <selection activeCell="H17" sqref="H17:J17"/>
    </sheetView>
  </sheetViews>
  <sheetFormatPr baseColWidth="10" defaultColWidth="11.42578125" defaultRowHeight="12" x14ac:dyDescent="0.2"/>
  <cols>
    <col min="1" max="2" width="1.7109375" style="534" customWidth="1"/>
    <col min="3" max="3" width="10" style="534" customWidth="1"/>
    <col min="4" max="4" width="15.28515625" style="534" customWidth="1"/>
    <col min="5" max="5" width="36.7109375" style="534" customWidth="1"/>
    <col min="6" max="6" width="26.7109375" style="534" customWidth="1"/>
    <col min="7" max="7" width="67.7109375" style="534" customWidth="1"/>
    <col min="8" max="8" width="34.140625" style="534" customWidth="1"/>
    <col min="9" max="9" width="23" style="534" customWidth="1"/>
    <col min="10" max="10" width="8.85546875" style="534" customWidth="1"/>
    <col min="11" max="13" width="16.42578125" style="534" customWidth="1"/>
    <col min="14" max="14" width="21.28515625" style="534" customWidth="1"/>
    <col min="15" max="15" width="82.5703125" style="534" customWidth="1"/>
    <col min="16" max="18" width="16.42578125" style="534" customWidth="1"/>
    <col min="19" max="19" width="1.7109375" style="534" customWidth="1"/>
    <col min="20" max="16384" width="11.42578125" style="534"/>
  </cols>
  <sheetData>
    <row r="1" spans="3:18" ht="12.75" thickBot="1" x14ac:dyDescent="0.25"/>
    <row r="2" spans="3:18" ht="34.5" customHeight="1" x14ac:dyDescent="0.2">
      <c r="C2" s="535"/>
      <c r="D2" s="536"/>
      <c r="E2" s="537" t="s">
        <v>620</v>
      </c>
      <c r="F2" s="538"/>
      <c r="G2" s="538"/>
      <c r="H2" s="538"/>
      <c r="I2" s="538"/>
      <c r="J2" s="538"/>
      <c r="K2" s="538"/>
      <c r="L2" s="538"/>
      <c r="M2" s="538"/>
      <c r="N2" s="538"/>
      <c r="O2" s="538"/>
      <c r="P2" s="538"/>
      <c r="Q2" s="538"/>
      <c r="R2" s="539"/>
    </row>
    <row r="3" spans="3:18" x14ac:dyDescent="0.2">
      <c r="C3" s="540"/>
      <c r="D3" s="541"/>
      <c r="E3" s="542" t="s">
        <v>621</v>
      </c>
      <c r="F3" s="543"/>
      <c r="G3" s="543"/>
      <c r="H3" s="543"/>
      <c r="I3" s="543"/>
      <c r="J3" s="543"/>
      <c r="K3" s="544"/>
      <c r="L3" s="545" t="s">
        <v>622</v>
      </c>
      <c r="M3" s="543"/>
      <c r="N3" s="543"/>
      <c r="O3" s="543"/>
      <c r="P3" s="543"/>
      <c r="Q3" s="543"/>
      <c r="R3" s="546"/>
    </row>
    <row r="4" spans="3:18" ht="12.75" thickBot="1" x14ac:dyDescent="0.25">
      <c r="C4" s="547"/>
      <c r="D4" s="548"/>
      <c r="E4" s="549" t="s">
        <v>623</v>
      </c>
      <c r="F4" s="550"/>
      <c r="G4" s="550"/>
      <c r="H4" s="550"/>
      <c r="I4" s="550"/>
      <c r="J4" s="550"/>
      <c r="K4" s="550"/>
      <c r="L4" s="550"/>
      <c r="M4" s="550"/>
      <c r="N4" s="550"/>
      <c r="O4" s="550"/>
      <c r="P4" s="550"/>
      <c r="Q4" s="550"/>
      <c r="R4" s="551"/>
    </row>
    <row r="5" spans="3:18" ht="12.75" thickBot="1" x14ac:dyDescent="0.25">
      <c r="C5" s="552"/>
      <c r="D5" s="552"/>
      <c r="E5" s="552"/>
      <c r="F5" s="552"/>
      <c r="G5" s="552"/>
      <c r="H5" s="552"/>
      <c r="I5" s="552"/>
      <c r="J5" s="552"/>
      <c r="K5" s="552"/>
      <c r="L5" s="552"/>
      <c r="M5" s="552"/>
      <c r="N5" s="552"/>
      <c r="O5" s="552"/>
      <c r="P5" s="552"/>
      <c r="Q5" s="552"/>
      <c r="R5" s="552"/>
    </row>
    <row r="6" spans="3:18" s="560" customFormat="1" ht="46.5" customHeight="1" thickBot="1" x14ac:dyDescent="0.3">
      <c r="C6" s="553" t="s">
        <v>624</v>
      </c>
      <c r="D6" s="554"/>
      <c r="E6" s="555" t="s">
        <v>625</v>
      </c>
      <c r="F6" s="555"/>
      <c r="G6" s="555"/>
      <c r="H6" s="555"/>
      <c r="I6" s="555"/>
      <c r="J6" s="556" t="s">
        <v>314</v>
      </c>
      <c r="K6" s="557"/>
      <c r="L6" s="557"/>
      <c r="M6" s="557"/>
      <c r="N6" s="554"/>
      <c r="O6" s="558">
        <v>44321</v>
      </c>
      <c r="P6" s="555"/>
      <c r="Q6" s="555"/>
      <c r="R6" s="559"/>
    </row>
    <row r="7" spans="3:18" ht="21.75" customHeight="1" thickBot="1" x14ac:dyDescent="0.25">
      <c r="C7" s="561" t="s">
        <v>626</v>
      </c>
      <c r="D7" s="562"/>
      <c r="E7" s="555" t="s">
        <v>625</v>
      </c>
      <c r="F7" s="555"/>
      <c r="G7" s="555"/>
      <c r="H7" s="555"/>
      <c r="I7" s="555"/>
      <c r="J7" s="563" t="s">
        <v>627</v>
      </c>
      <c r="K7" s="564"/>
      <c r="L7" s="564"/>
      <c r="M7" s="564"/>
      <c r="N7" s="562"/>
      <c r="O7" s="565" t="s">
        <v>628</v>
      </c>
      <c r="P7" s="565"/>
      <c r="Q7" s="565"/>
      <c r="R7" s="566"/>
    </row>
    <row r="8" spans="3:18" ht="12.75" thickBot="1" x14ac:dyDescent="0.25"/>
    <row r="9" spans="3:18" ht="14.25" customHeight="1" x14ac:dyDescent="0.2">
      <c r="C9" s="553" t="s">
        <v>629</v>
      </c>
      <c r="D9" s="557"/>
      <c r="E9" s="557"/>
      <c r="F9" s="557"/>
      <c r="G9" s="557"/>
      <c r="H9" s="557"/>
      <c r="I9" s="557"/>
      <c r="J9" s="557"/>
      <c r="K9" s="557"/>
      <c r="L9" s="557"/>
      <c r="M9" s="557"/>
      <c r="N9" s="557"/>
      <c r="O9" s="557"/>
      <c r="P9" s="557"/>
      <c r="Q9" s="557"/>
      <c r="R9" s="567"/>
    </row>
    <row r="10" spans="3:18" ht="16.5" customHeight="1" thickBot="1" x14ac:dyDescent="0.25">
      <c r="C10" s="568" t="s">
        <v>59</v>
      </c>
      <c r="D10" s="569"/>
      <c r="E10" s="569"/>
      <c r="F10" s="569"/>
      <c r="G10" s="569"/>
      <c r="H10" s="569"/>
      <c r="I10" s="569"/>
      <c r="J10" s="569"/>
      <c r="K10" s="569"/>
      <c r="L10" s="569"/>
      <c r="M10" s="569"/>
      <c r="N10" s="569"/>
      <c r="O10" s="569"/>
      <c r="P10" s="569"/>
      <c r="Q10" s="569"/>
      <c r="R10" s="570"/>
    </row>
    <row r="11" spans="3:18" ht="12.75" thickBot="1" x14ac:dyDescent="0.25">
      <c r="C11" s="552"/>
      <c r="D11" s="552"/>
      <c r="E11" s="552"/>
      <c r="F11" s="552"/>
      <c r="G11" s="552"/>
      <c r="H11" s="552"/>
      <c r="I11" s="552"/>
      <c r="J11" s="552"/>
      <c r="K11" s="552"/>
      <c r="L11" s="552"/>
      <c r="M11" s="552"/>
      <c r="N11" s="552"/>
      <c r="O11" s="552"/>
      <c r="P11" s="552"/>
      <c r="Q11" s="552"/>
      <c r="R11" s="552"/>
    </row>
    <row r="12" spans="3:18" ht="14.25" customHeight="1" x14ac:dyDescent="0.2">
      <c r="C12" s="553" t="s">
        <v>630</v>
      </c>
      <c r="D12" s="557"/>
      <c r="E12" s="557"/>
      <c r="F12" s="557"/>
      <c r="G12" s="557"/>
      <c r="H12" s="557"/>
      <c r="I12" s="557"/>
      <c r="J12" s="557"/>
      <c r="K12" s="557"/>
      <c r="L12" s="557"/>
      <c r="M12" s="557"/>
      <c r="N12" s="557"/>
      <c r="O12" s="557"/>
      <c r="P12" s="557"/>
      <c r="Q12" s="557"/>
      <c r="R12" s="567"/>
    </row>
    <row r="13" spans="3:18" ht="19.5" customHeight="1" thickBot="1" x14ac:dyDescent="0.25">
      <c r="C13" s="568" t="s">
        <v>631</v>
      </c>
      <c r="D13" s="569"/>
      <c r="E13" s="569"/>
      <c r="F13" s="569"/>
      <c r="G13" s="569"/>
      <c r="H13" s="569"/>
      <c r="I13" s="569"/>
      <c r="J13" s="569"/>
      <c r="K13" s="569"/>
      <c r="L13" s="569"/>
      <c r="M13" s="569"/>
      <c r="N13" s="569"/>
      <c r="O13" s="569"/>
      <c r="P13" s="569"/>
      <c r="Q13" s="569"/>
      <c r="R13" s="570"/>
    </row>
    <row r="14" spans="3:18" ht="12.75" thickBot="1" x14ac:dyDescent="0.25">
      <c r="C14" s="552"/>
      <c r="D14" s="552"/>
      <c r="E14" s="552"/>
      <c r="F14" s="552"/>
      <c r="G14" s="552"/>
      <c r="H14" s="552"/>
      <c r="I14" s="552"/>
      <c r="J14" s="552"/>
      <c r="K14" s="552"/>
      <c r="L14" s="552"/>
      <c r="M14" s="552"/>
      <c r="N14" s="552"/>
      <c r="O14" s="552"/>
      <c r="P14" s="552"/>
      <c r="Q14" s="552"/>
      <c r="R14" s="552"/>
    </row>
    <row r="15" spans="3:18" ht="23.25" customHeight="1" thickBot="1" x14ac:dyDescent="0.25">
      <c r="C15" s="571" t="s">
        <v>632</v>
      </c>
      <c r="D15" s="572"/>
      <c r="E15" s="572"/>
      <c r="F15" s="572"/>
      <c r="G15" s="572"/>
      <c r="H15" s="572"/>
      <c r="I15" s="572"/>
      <c r="J15" s="572"/>
      <c r="K15" s="572"/>
      <c r="L15" s="572"/>
      <c r="M15" s="572"/>
      <c r="N15" s="572"/>
      <c r="O15" s="572"/>
      <c r="P15" s="572"/>
      <c r="Q15" s="572"/>
      <c r="R15" s="573"/>
    </row>
    <row r="16" spans="3:18" ht="101.25" customHeight="1" thickBot="1" x14ac:dyDescent="0.25">
      <c r="C16" s="574" t="s">
        <v>2</v>
      </c>
      <c r="D16" s="575"/>
      <c r="E16" s="576" t="s">
        <v>633</v>
      </c>
      <c r="F16" s="577" t="s">
        <v>634</v>
      </c>
      <c r="G16" s="577"/>
      <c r="H16" s="577" t="s">
        <v>635</v>
      </c>
      <c r="I16" s="577"/>
      <c r="J16" s="577"/>
      <c r="K16" s="577" t="s">
        <v>636</v>
      </c>
      <c r="L16" s="577"/>
      <c r="M16" s="577"/>
      <c r="N16" s="577"/>
      <c r="O16" s="575" t="s">
        <v>637</v>
      </c>
      <c r="P16" s="575"/>
      <c r="Q16" s="575"/>
      <c r="R16" s="578"/>
    </row>
    <row r="17" spans="3:18" ht="246" customHeight="1" thickBot="1" x14ac:dyDescent="0.25">
      <c r="C17" s="579" t="s">
        <v>638</v>
      </c>
      <c r="D17" s="580"/>
      <c r="E17" s="581" t="s">
        <v>639</v>
      </c>
      <c r="F17" s="582" t="s">
        <v>640</v>
      </c>
      <c r="G17" s="583"/>
      <c r="H17" s="584" t="s">
        <v>641</v>
      </c>
      <c r="I17" s="584"/>
      <c r="J17" s="584"/>
      <c r="K17" s="584" t="s">
        <v>642</v>
      </c>
      <c r="L17" s="584"/>
      <c r="M17" s="584"/>
      <c r="N17" s="584"/>
      <c r="O17" s="585" t="s">
        <v>643</v>
      </c>
      <c r="P17" s="585"/>
      <c r="Q17" s="585"/>
      <c r="R17" s="585"/>
    </row>
    <row r="18" spans="3:18" ht="197.25" customHeight="1" thickBot="1" x14ac:dyDescent="0.25">
      <c r="C18" s="586"/>
      <c r="D18" s="587"/>
      <c r="E18" s="588"/>
      <c r="F18" s="589" t="s">
        <v>644</v>
      </c>
      <c r="G18" s="590"/>
      <c r="H18" s="589" t="s">
        <v>645</v>
      </c>
      <c r="I18" s="591"/>
      <c r="J18" s="592"/>
      <c r="K18" s="589" t="s">
        <v>642</v>
      </c>
      <c r="L18" s="591"/>
      <c r="M18" s="591"/>
      <c r="N18" s="592"/>
      <c r="O18" s="585" t="s">
        <v>646</v>
      </c>
      <c r="P18" s="585"/>
      <c r="Q18" s="585"/>
      <c r="R18" s="585"/>
    </row>
    <row r="19" spans="3:18" ht="168.75" customHeight="1" thickBot="1" x14ac:dyDescent="0.25">
      <c r="C19" s="593" t="s">
        <v>647</v>
      </c>
      <c r="D19" s="594"/>
      <c r="E19" s="595" t="s">
        <v>639</v>
      </c>
      <c r="F19" s="589" t="s">
        <v>648</v>
      </c>
      <c r="G19" s="592"/>
      <c r="H19" s="596" t="s">
        <v>649</v>
      </c>
      <c r="I19" s="596"/>
      <c r="J19" s="596"/>
      <c r="K19" s="589" t="s">
        <v>642</v>
      </c>
      <c r="L19" s="591"/>
      <c r="M19" s="591"/>
      <c r="N19" s="592"/>
      <c r="O19" s="585" t="s">
        <v>650</v>
      </c>
      <c r="P19" s="585"/>
      <c r="Q19" s="585"/>
      <c r="R19" s="585"/>
    </row>
    <row r="20" spans="3:18" ht="223.5" customHeight="1" thickBot="1" x14ac:dyDescent="0.25">
      <c r="C20" s="597"/>
      <c r="D20" s="598"/>
      <c r="E20" s="599"/>
      <c r="F20" s="589" t="s">
        <v>651</v>
      </c>
      <c r="G20" s="592"/>
      <c r="H20" s="596" t="s">
        <v>649</v>
      </c>
      <c r="I20" s="596"/>
      <c r="J20" s="596"/>
      <c r="K20" s="589" t="s">
        <v>642</v>
      </c>
      <c r="L20" s="591"/>
      <c r="M20" s="591"/>
      <c r="N20" s="592"/>
      <c r="O20" s="585" t="s">
        <v>652</v>
      </c>
      <c r="P20" s="585"/>
      <c r="Q20" s="585"/>
      <c r="R20" s="585"/>
    </row>
    <row r="21" spans="3:18" ht="172.5" customHeight="1" thickBot="1" x14ac:dyDescent="0.25">
      <c r="C21" s="597"/>
      <c r="D21" s="598"/>
      <c r="E21" s="599"/>
      <c r="F21" s="589" t="s">
        <v>653</v>
      </c>
      <c r="G21" s="592"/>
      <c r="H21" s="596" t="s">
        <v>654</v>
      </c>
      <c r="I21" s="596"/>
      <c r="J21" s="596"/>
      <c r="K21" s="589" t="s">
        <v>642</v>
      </c>
      <c r="L21" s="591"/>
      <c r="M21" s="591"/>
      <c r="N21" s="592"/>
      <c r="O21" s="585" t="s">
        <v>655</v>
      </c>
      <c r="P21" s="585"/>
      <c r="Q21" s="585"/>
      <c r="R21" s="585"/>
    </row>
    <row r="22" spans="3:18" ht="179.25" customHeight="1" thickBot="1" x14ac:dyDescent="0.3">
      <c r="C22" s="597"/>
      <c r="D22" s="598"/>
      <c r="E22" s="599"/>
      <c r="F22" s="600" t="s">
        <v>656</v>
      </c>
      <c r="G22" s="600"/>
      <c r="H22" s="596" t="s">
        <v>649</v>
      </c>
      <c r="I22" s="596"/>
      <c r="J22" s="596"/>
      <c r="K22" s="589" t="s">
        <v>642</v>
      </c>
      <c r="L22" s="591"/>
      <c r="M22" s="591"/>
      <c r="N22" s="592"/>
      <c r="O22" s="585" t="s">
        <v>657</v>
      </c>
      <c r="P22" s="585"/>
      <c r="Q22" s="585"/>
      <c r="R22" s="585"/>
    </row>
    <row r="23" spans="3:18" ht="180" customHeight="1" thickBot="1" x14ac:dyDescent="0.3">
      <c r="C23" s="586"/>
      <c r="D23" s="587"/>
      <c r="E23" s="588"/>
      <c r="F23" s="601" t="s">
        <v>658</v>
      </c>
      <c r="G23" s="602"/>
      <c r="H23" s="596" t="s">
        <v>659</v>
      </c>
      <c r="I23" s="596"/>
      <c r="J23" s="596"/>
      <c r="K23" s="589" t="s">
        <v>642</v>
      </c>
      <c r="L23" s="591"/>
      <c r="M23" s="591"/>
      <c r="N23" s="592"/>
      <c r="O23" s="585" t="s">
        <v>660</v>
      </c>
      <c r="P23" s="585"/>
      <c r="Q23" s="585"/>
      <c r="R23" s="585"/>
    </row>
    <row r="24" spans="3:18" ht="169.5" customHeight="1" thickBot="1" x14ac:dyDescent="0.3">
      <c r="C24" s="593" t="s">
        <v>661</v>
      </c>
      <c r="D24" s="594"/>
      <c r="E24" s="595" t="s">
        <v>639</v>
      </c>
      <c r="F24" s="600" t="s">
        <v>662</v>
      </c>
      <c r="G24" s="600"/>
      <c r="H24" s="589" t="s">
        <v>663</v>
      </c>
      <c r="I24" s="591"/>
      <c r="J24" s="592"/>
      <c r="K24" s="589" t="s">
        <v>642</v>
      </c>
      <c r="L24" s="591"/>
      <c r="M24" s="591"/>
      <c r="N24" s="592"/>
      <c r="O24" s="585" t="s">
        <v>664</v>
      </c>
      <c r="P24" s="585"/>
      <c r="Q24" s="585"/>
      <c r="R24" s="585"/>
    </row>
    <row r="25" spans="3:18" ht="193.5" customHeight="1" thickBot="1" x14ac:dyDescent="0.3">
      <c r="C25" s="597"/>
      <c r="D25" s="598"/>
      <c r="E25" s="599"/>
      <c r="F25" s="601" t="s">
        <v>665</v>
      </c>
      <c r="G25" s="602"/>
      <c r="H25" s="589" t="s">
        <v>645</v>
      </c>
      <c r="I25" s="591"/>
      <c r="J25" s="592"/>
      <c r="K25" s="589" t="s">
        <v>642</v>
      </c>
      <c r="L25" s="591"/>
      <c r="M25" s="591"/>
      <c r="N25" s="592"/>
      <c r="O25" s="585" t="s">
        <v>666</v>
      </c>
      <c r="P25" s="585"/>
      <c r="Q25" s="585"/>
      <c r="R25" s="585"/>
    </row>
    <row r="26" spans="3:18" ht="162.75" customHeight="1" thickBot="1" x14ac:dyDescent="0.3">
      <c r="C26" s="593" t="s">
        <v>667</v>
      </c>
      <c r="D26" s="594"/>
      <c r="E26" s="595" t="s">
        <v>639</v>
      </c>
      <c r="F26" s="600" t="s">
        <v>668</v>
      </c>
      <c r="G26" s="600"/>
      <c r="H26" s="596" t="s">
        <v>645</v>
      </c>
      <c r="I26" s="596"/>
      <c r="J26" s="596"/>
      <c r="K26" s="589" t="s">
        <v>642</v>
      </c>
      <c r="L26" s="591"/>
      <c r="M26" s="591"/>
      <c r="N26" s="592"/>
      <c r="O26" s="585" t="s">
        <v>669</v>
      </c>
      <c r="P26" s="585"/>
      <c r="Q26" s="585"/>
      <c r="R26" s="585"/>
    </row>
    <row r="27" spans="3:18" ht="183.75" customHeight="1" thickBot="1" x14ac:dyDescent="0.3">
      <c r="C27" s="597"/>
      <c r="D27" s="598"/>
      <c r="E27" s="599"/>
      <c r="F27" s="600" t="s">
        <v>670</v>
      </c>
      <c r="G27" s="600"/>
      <c r="H27" s="596" t="s">
        <v>645</v>
      </c>
      <c r="I27" s="596"/>
      <c r="J27" s="596"/>
      <c r="K27" s="589" t="s">
        <v>642</v>
      </c>
      <c r="L27" s="591"/>
      <c r="M27" s="591"/>
      <c r="N27" s="592"/>
      <c r="O27" s="585" t="s">
        <v>669</v>
      </c>
      <c r="P27" s="585"/>
      <c r="Q27" s="585"/>
      <c r="R27" s="585"/>
    </row>
    <row r="28" spans="3:18" ht="243.75" customHeight="1" thickBot="1" x14ac:dyDescent="0.25">
      <c r="C28" s="586"/>
      <c r="D28" s="587"/>
      <c r="E28" s="588"/>
      <c r="F28" s="589" t="s">
        <v>671</v>
      </c>
      <c r="G28" s="592"/>
      <c r="H28" s="596" t="s">
        <v>645</v>
      </c>
      <c r="I28" s="596"/>
      <c r="J28" s="596"/>
      <c r="K28" s="589" t="s">
        <v>642</v>
      </c>
      <c r="L28" s="591"/>
      <c r="M28" s="591"/>
      <c r="N28" s="592"/>
      <c r="O28" s="585" t="s">
        <v>669</v>
      </c>
      <c r="P28" s="585"/>
      <c r="Q28" s="585"/>
      <c r="R28" s="585"/>
    </row>
    <row r="29" spans="3:18" ht="177.75" customHeight="1" thickBot="1" x14ac:dyDescent="0.3">
      <c r="C29" s="593" t="s">
        <v>672</v>
      </c>
      <c r="D29" s="594"/>
      <c r="E29" s="595" t="s">
        <v>639</v>
      </c>
      <c r="F29" s="601" t="s">
        <v>673</v>
      </c>
      <c r="G29" s="602"/>
      <c r="H29" s="596" t="s">
        <v>674</v>
      </c>
      <c r="I29" s="596"/>
      <c r="J29" s="596"/>
      <c r="K29" s="589" t="s">
        <v>642</v>
      </c>
      <c r="L29" s="591"/>
      <c r="M29" s="591"/>
      <c r="N29" s="592"/>
      <c r="O29" s="585" t="s">
        <v>675</v>
      </c>
      <c r="P29" s="585"/>
      <c r="Q29" s="585"/>
      <c r="R29" s="585"/>
    </row>
    <row r="30" spans="3:18" ht="197.25" customHeight="1" thickBot="1" x14ac:dyDescent="0.25">
      <c r="C30" s="597"/>
      <c r="D30" s="598"/>
      <c r="E30" s="599"/>
      <c r="F30" s="589" t="s">
        <v>676</v>
      </c>
      <c r="G30" s="592"/>
      <c r="H30" s="596" t="s">
        <v>645</v>
      </c>
      <c r="I30" s="596"/>
      <c r="J30" s="596"/>
      <c r="K30" s="589" t="s">
        <v>642</v>
      </c>
      <c r="L30" s="591"/>
      <c r="M30" s="591"/>
      <c r="N30" s="592"/>
      <c r="O30" s="585" t="s">
        <v>677</v>
      </c>
      <c r="P30" s="585"/>
      <c r="Q30" s="585"/>
      <c r="R30" s="585"/>
    </row>
    <row r="31" spans="3:18" ht="169.5" customHeight="1" thickBot="1" x14ac:dyDescent="0.25">
      <c r="C31" s="593" t="s">
        <v>678</v>
      </c>
      <c r="D31" s="594"/>
      <c r="E31" s="595" t="s">
        <v>639</v>
      </c>
      <c r="F31" s="589" t="s">
        <v>679</v>
      </c>
      <c r="G31" s="592"/>
      <c r="H31" s="596" t="s">
        <v>645</v>
      </c>
      <c r="I31" s="596"/>
      <c r="J31" s="596"/>
      <c r="K31" s="589" t="s">
        <v>642</v>
      </c>
      <c r="L31" s="591"/>
      <c r="M31" s="591"/>
      <c r="N31" s="592"/>
      <c r="O31" s="585" t="s">
        <v>680</v>
      </c>
      <c r="P31" s="585"/>
      <c r="Q31" s="585"/>
      <c r="R31" s="585"/>
    </row>
    <row r="32" spans="3:18" ht="201" customHeight="1" thickBot="1" x14ac:dyDescent="0.25">
      <c r="C32" s="597"/>
      <c r="D32" s="598"/>
      <c r="E32" s="599"/>
      <c r="F32" s="589" t="s">
        <v>681</v>
      </c>
      <c r="G32" s="592"/>
      <c r="H32" s="596" t="s">
        <v>645</v>
      </c>
      <c r="I32" s="596"/>
      <c r="J32" s="596"/>
      <c r="K32" s="589" t="s">
        <v>642</v>
      </c>
      <c r="L32" s="591"/>
      <c r="M32" s="591"/>
      <c r="N32" s="592"/>
      <c r="O32" s="585" t="s">
        <v>680</v>
      </c>
      <c r="P32" s="585"/>
      <c r="Q32" s="585"/>
      <c r="R32" s="585"/>
    </row>
    <row r="33" spans="3:19" ht="203.25" customHeight="1" thickBot="1" x14ac:dyDescent="0.25">
      <c r="C33" s="593" t="s">
        <v>682</v>
      </c>
      <c r="D33" s="594"/>
      <c r="E33" s="595" t="s">
        <v>639</v>
      </c>
      <c r="F33" s="589" t="s">
        <v>683</v>
      </c>
      <c r="G33" s="592"/>
      <c r="H33" s="596" t="s">
        <v>645</v>
      </c>
      <c r="I33" s="596"/>
      <c r="J33" s="596"/>
      <c r="K33" s="589" t="s">
        <v>642</v>
      </c>
      <c r="L33" s="591"/>
      <c r="M33" s="591"/>
      <c r="N33" s="592"/>
      <c r="O33" s="585" t="s">
        <v>680</v>
      </c>
      <c r="P33" s="585"/>
      <c r="Q33" s="585"/>
      <c r="R33" s="585"/>
    </row>
    <row r="34" spans="3:19" ht="195.75" customHeight="1" thickBot="1" x14ac:dyDescent="0.25">
      <c r="C34" s="597"/>
      <c r="D34" s="598"/>
      <c r="E34" s="599"/>
      <c r="F34" s="589" t="s">
        <v>684</v>
      </c>
      <c r="G34" s="592"/>
      <c r="H34" s="596" t="s">
        <v>645</v>
      </c>
      <c r="I34" s="596"/>
      <c r="J34" s="596"/>
      <c r="K34" s="589" t="s">
        <v>642</v>
      </c>
      <c r="L34" s="591"/>
      <c r="M34" s="591"/>
      <c r="N34" s="592"/>
      <c r="O34" s="585" t="s">
        <v>685</v>
      </c>
      <c r="P34" s="585"/>
      <c r="Q34" s="585"/>
      <c r="R34" s="585"/>
    </row>
    <row r="35" spans="3:19" ht="178.5" customHeight="1" thickBot="1" x14ac:dyDescent="0.3">
      <c r="C35" s="593" t="s">
        <v>686</v>
      </c>
      <c r="D35" s="594"/>
      <c r="E35" s="595" t="s">
        <v>639</v>
      </c>
      <c r="F35" s="601" t="s">
        <v>687</v>
      </c>
      <c r="G35" s="602"/>
      <c r="H35" s="596" t="s">
        <v>645</v>
      </c>
      <c r="I35" s="596"/>
      <c r="J35" s="596"/>
      <c r="K35" s="589" t="s">
        <v>642</v>
      </c>
      <c r="L35" s="591"/>
      <c r="M35" s="591"/>
      <c r="N35" s="592"/>
      <c r="O35" s="585" t="s">
        <v>688</v>
      </c>
      <c r="P35" s="585"/>
      <c r="Q35" s="585"/>
      <c r="R35" s="585"/>
    </row>
    <row r="36" spans="3:19" ht="210.75" customHeight="1" thickBot="1" x14ac:dyDescent="0.25">
      <c r="C36" s="597"/>
      <c r="D36" s="598"/>
      <c r="E36" s="599"/>
      <c r="F36" s="589" t="s">
        <v>689</v>
      </c>
      <c r="G36" s="592"/>
      <c r="H36" s="596" t="s">
        <v>645</v>
      </c>
      <c r="I36" s="596"/>
      <c r="J36" s="596"/>
      <c r="K36" s="589" t="s">
        <v>642</v>
      </c>
      <c r="L36" s="591"/>
      <c r="M36" s="591"/>
      <c r="N36" s="592"/>
      <c r="O36" s="585" t="s">
        <v>690</v>
      </c>
      <c r="P36" s="585"/>
      <c r="Q36" s="585"/>
      <c r="R36" s="585"/>
    </row>
    <row r="37" spans="3:19" ht="149.25" customHeight="1" thickBot="1" x14ac:dyDescent="0.25">
      <c r="C37" s="593" t="s">
        <v>691</v>
      </c>
      <c r="D37" s="594"/>
      <c r="E37" s="595" t="s">
        <v>639</v>
      </c>
      <c r="F37" s="589" t="s">
        <v>692</v>
      </c>
      <c r="G37" s="592"/>
      <c r="H37" s="596" t="s">
        <v>645</v>
      </c>
      <c r="I37" s="596"/>
      <c r="J37" s="596"/>
      <c r="K37" s="589" t="s">
        <v>642</v>
      </c>
      <c r="L37" s="591"/>
      <c r="M37" s="591"/>
      <c r="N37" s="592"/>
      <c r="O37" s="585" t="s">
        <v>693</v>
      </c>
      <c r="P37" s="585"/>
      <c r="Q37" s="585"/>
      <c r="R37" s="585"/>
    </row>
    <row r="38" spans="3:19" ht="146.25" customHeight="1" thickBot="1" x14ac:dyDescent="0.3">
      <c r="C38" s="597"/>
      <c r="D38" s="598"/>
      <c r="E38" s="599"/>
      <c r="F38" s="601" t="s">
        <v>694</v>
      </c>
      <c r="G38" s="602"/>
      <c r="H38" s="596" t="s">
        <v>645</v>
      </c>
      <c r="I38" s="596"/>
      <c r="J38" s="596"/>
      <c r="K38" s="589" t="s">
        <v>642</v>
      </c>
      <c r="L38" s="591"/>
      <c r="M38" s="591"/>
      <c r="N38" s="592"/>
      <c r="O38" s="585" t="s">
        <v>693</v>
      </c>
      <c r="P38" s="585"/>
      <c r="Q38" s="585"/>
      <c r="R38" s="585"/>
    </row>
    <row r="39" spans="3:19" ht="153" customHeight="1" thickBot="1" x14ac:dyDescent="0.3">
      <c r="C39" s="586"/>
      <c r="D39" s="587"/>
      <c r="E39" s="588"/>
      <c r="F39" s="601" t="s">
        <v>695</v>
      </c>
      <c r="G39" s="602"/>
      <c r="H39" s="596" t="s">
        <v>674</v>
      </c>
      <c r="I39" s="596"/>
      <c r="J39" s="596"/>
      <c r="K39" s="589" t="s">
        <v>642</v>
      </c>
      <c r="L39" s="591"/>
      <c r="M39" s="591"/>
      <c r="N39" s="592"/>
      <c r="O39" s="585" t="s">
        <v>696</v>
      </c>
      <c r="P39" s="585"/>
      <c r="Q39" s="585"/>
      <c r="R39" s="585"/>
    </row>
    <row r="40" spans="3:19" ht="156.75" customHeight="1" thickBot="1" x14ac:dyDescent="0.3">
      <c r="C40" s="593" t="s">
        <v>697</v>
      </c>
      <c r="D40" s="594"/>
      <c r="E40" s="595" t="s">
        <v>44</v>
      </c>
      <c r="F40" s="601" t="s">
        <v>406</v>
      </c>
      <c r="G40" s="602"/>
      <c r="H40" s="596" t="s">
        <v>645</v>
      </c>
      <c r="I40" s="596"/>
      <c r="J40" s="596"/>
      <c r="K40" s="589" t="s">
        <v>642</v>
      </c>
      <c r="L40" s="591"/>
      <c r="M40" s="591"/>
      <c r="N40" s="592"/>
      <c r="O40" s="585" t="s">
        <v>698</v>
      </c>
      <c r="P40" s="585"/>
      <c r="Q40" s="585"/>
      <c r="R40" s="585"/>
    </row>
    <row r="41" spans="3:19" ht="182.25" customHeight="1" x14ac:dyDescent="0.25">
      <c r="C41" s="597"/>
      <c r="D41" s="598"/>
      <c r="E41" s="588"/>
      <c r="F41" s="601" t="s">
        <v>406</v>
      </c>
      <c r="G41" s="602"/>
      <c r="H41" s="596" t="s">
        <v>699</v>
      </c>
      <c r="I41" s="596"/>
      <c r="J41" s="596"/>
      <c r="K41" s="589" t="s">
        <v>642</v>
      </c>
      <c r="L41" s="591"/>
      <c r="M41" s="591"/>
      <c r="N41" s="592"/>
      <c r="O41" s="585" t="s">
        <v>698</v>
      </c>
      <c r="P41" s="585"/>
      <c r="Q41" s="585"/>
      <c r="R41" s="585"/>
    </row>
    <row r="42" spans="3:19" ht="20.100000000000001" hidden="1" customHeight="1" thickBot="1" x14ac:dyDescent="0.25">
      <c r="C42" s="603" t="s">
        <v>686</v>
      </c>
      <c r="D42" s="604"/>
      <c r="E42" s="605"/>
      <c r="F42" s="606"/>
      <c r="G42" s="607"/>
      <c r="H42" s="606"/>
      <c r="I42" s="608"/>
      <c r="J42" s="607"/>
      <c r="K42" s="609"/>
      <c r="L42" s="610"/>
      <c r="M42" s="610"/>
      <c r="N42" s="611"/>
      <c r="O42" s="606"/>
      <c r="P42" s="608"/>
      <c r="Q42" s="608"/>
      <c r="R42" s="612"/>
    </row>
    <row r="43" spans="3:19" ht="12" customHeight="1" thickBot="1" x14ac:dyDescent="0.25">
      <c r="C43" s="552"/>
      <c r="D43" s="552"/>
      <c r="E43" s="552"/>
      <c r="F43" s="552"/>
      <c r="G43" s="552"/>
      <c r="H43" s="552"/>
      <c r="I43" s="552"/>
      <c r="J43" s="552"/>
      <c r="K43" s="552"/>
      <c r="L43" s="552"/>
      <c r="M43" s="552"/>
      <c r="N43" s="552"/>
      <c r="O43" s="552"/>
      <c r="P43" s="552"/>
      <c r="Q43" s="552"/>
      <c r="R43" s="552"/>
    </row>
    <row r="44" spans="3:19" ht="33" customHeight="1" thickBot="1" x14ac:dyDescent="0.25">
      <c r="C44" s="579" t="s">
        <v>168</v>
      </c>
      <c r="D44" s="613"/>
      <c r="E44" s="613"/>
      <c r="F44" s="613"/>
      <c r="G44" s="613"/>
      <c r="H44" s="613"/>
      <c r="I44" s="613"/>
      <c r="J44" s="613"/>
      <c r="K44" s="613"/>
      <c r="L44" s="613"/>
      <c r="M44" s="613"/>
      <c r="N44" s="613"/>
      <c r="O44" s="613"/>
      <c r="P44" s="613"/>
      <c r="Q44" s="613"/>
      <c r="R44" s="614"/>
    </row>
    <row r="45" spans="3:19" s="623" customFormat="1" ht="37.5" customHeight="1" thickBot="1" x14ac:dyDescent="0.3">
      <c r="C45" s="615" t="s">
        <v>700</v>
      </c>
      <c r="D45" s="615" t="s">
        <v>701</v>
      </c>
      <c r="E45" s="616" t="s">
        <v>702</v>
      </c>
      <c r="F45" s="615" t="s">
        <v>703</v>
      </c>
      <c r="G45" s="617" t="s">
        <v>704</v>
      </c>
      <c r="H45" s="617" t="s">
        <v>705</v>
      </c>
      <c r="I45" s="617" t="s">
        <v>706</v>
      </c>
      <c r="J45" s="618" t="s">
        <v>707</v>
      </c>
      <c r="K45" s="619"/>
      <c r="L45" s="620"/>
      <c r="M45" s="618" t="s">
        <v>708</v>
      </c>
      <c r="N45" s="619"/>
      <c r="O45" s="620"/>
      <c r="P45" s="618" t="s">
        <v>637</v>
      </c>
      <c r="Q45" s="619"/>
      <c r="R45" s="621"/>
      <c r="S45" s="622"/>
    </row>
    <row r="46" spans="3:19" s="633" customFormat="1" ht="100.5" customHeight="1" thickBot="1" x14ac:dyDescent="0.25">
      <c r="C46" s="624">
        <v>1</v>
      </c>
      <c r="D46" s="625" t="s">
        <v>709</v>
      </c>
      <c r="E46" s="626" t="s">
        <v>478</v>
      </c>
      <c r="F46" s="627" t="s">
        <v>20</v>
      </c>
      <c r="G46" s="628" t="s">
        <v>710</v>
      </c>
      <c r="H46" s="629" t="s">
        <v>711</v>
      </c>
      <c r="I46" s="630">
        <v>1</v>
      </c>
      <c r="J46" s="631" t="s">
        <v>712</v>
      </c>
      <c r="K46" s="631"/>
      <c r="L46" s="631"/>
      <c r="M46" s="631" t="s">
        <v>713</v>
      </c>
      <c r="N46" s="631"/>
      <c r="O46" s="631"/>
      <c r="P46" s="631" t="s">
        <v>714</v>
      </c>
      <c r="Q46" s="631"/>
      <c r="R46" s="632"/>
      <c r="S46" s="534"/>
    </row>
    <row r="47" spans="3:19" s="633" customFormat="1" ht="70.5" customHeight="1" x14ac:dyDescent="0.2">
      <c r="C47" s="634"/>
      <c r="D47" s="635"/>
      <c r="E47" s="626" t="s">
        <v>715</v>
      </c>
      <c r="F47" s="636" t="s">
        <v>20</v>
      </c>
      <c r="G47" s="628" t="s">
        <v>710</v>
      </c>
      <c r="H47" s="637" t="s">
        <v>716</v>
      </c>
      <c r="I47" s="630">
        <v>1</v>
      </c>
      <c r="J47" s="638" t="s">
        <v>488</v>
      </c>
      <c r="K47" s="639"/>
      <c r="L47" s="640"/>
      <c r="M47" s="638" t="s">
        <v>717</v>
      </c>
      <c r="N47" s="639"/>
      <c r="O47" s="640"/>
      <c r="P47" s="631" t="s">
        <v>714</v>
      </c>
      <c r="Q47" s="631"/>
      <c r="R47" s="632"/>
      <c r="S47" s="534"/>
    </row>
    <row r="48" spans="3:19" s="633" customFormat="1" ht="73.5" customHeight="1" x14ac:dyDescent="0.2">
      <c r="C48" s="641">
        <v>2</v>
      </c>
      <c r="D48" s="642" t="s">
        <v>718</v>
      </c>
      <c r="E48" s="643" t="s">
        <v>495</v>
      </c>
      <c r="F48" s="636" t="s">
        <v>20</v>
      </c>
      <c r="G48" s="637" t="s">
        <v>719</v>
      </c>
      <c r="H48" s="629" t="s">
        <v>498</v>
      </c>
      <c r="I48" s="630">
        <v>1</v>
      </c>
      <c r="J48" s="644" t="s">
        <v>499</v>
      </c>
      <c r="K48" s="644"/>
      <c r="L48" s="644"/>
      <c r="M48" s="644" t="s">
        <v>720</v>
      </c>
      <c r="N48" s="644"/>
      <c r="O48" s="644"/>
      <c r="P48" s="644" t="s">
        <v>714</v>
      </c>
      <c r="Q48" s="644"/>
      <c r="R48" s="645"/>
    </row>
    <row r="49" spans="3:18" s="633" customFormat="1" ht="86.25" customHeight="1" x14ac:dyDescent="0.2">
      <c r="C49" s="646"/>
      <c r="D49" s="642"/>
      <c r="E49" s="643" t="s">
        <v>502</v>
      </c>
      <c r="F49" s="636" t="s">
        <v>20</v>
      </c>
      <c r="G49" s="637" t="s">
        <v>719</v>
      </c>
      <c r="H49" s="637" t="s">
        <v>721</v>
      </c>
      <c r="I49" s="630">
        <v>1</v>
      </c>
      <c r="J49" s="644" t="s">
        <v>504</v>
      </c>
      <c r="K49" s="644"/>
      <c r="L49" s="644"/>
      <c r="M49" s="638" t="s">
        <v>722</v>
      </c>
      <c r="N49" s="639"/>
      <c r="O49" s="640"/>
      <c r="P49" s="644" t="s">
        <v>714</v>
      </c>
      <c r="Q49" s="644"/>
      <c r="R49" s="645"/>
    </row>
    <row r="50" spans="3:18" s="633" customFormat="1" ht="102" customHeight="1" x14ac:dyDescent="0.2">
      <c r="C50" s="646"/>
      <c r="D50" s="642"/>
      <c r="E50" s="643" t="s">
        <v>506</v>
      </c>
      <c r="F50" s="636" t="s">
        <v>20</v>
      </c>
      <c r="G50" s="637" t="s">
        <v>719</v>
      </c>
      <c r="H50" s="629" t="s">
        <v>237</v>
      </c>
      <c r="I50" s="630">
        <v>1</v>
      </c>
      <c r="J50" s="644" t="s">
        <v>238</v>
      </c>
      <c r="K50" s="644"/>
      <c r="L50" s="644"/>
      <c r="M50" s="644" t="s">
        <v>723</v>
      </c>
      <c r="N50" s="644"/>
      <c r="O50" s="644"/>
      <c r="P50" s="644" t="s">
        <v>714</v>
      </c>
      <c r="Q50" s="644"/>
      <c r="R50" s="645"/>
    </row>
    <row r="51" spans="3:18" s="633" customFormat="1" ht="69" customHeight="1" x14ac:dyDescent="0.2">
      <c r="C51" s="646"/>
      <c r="D51" s="642"/>
      <c r="E51" s="643" t="s">
        <v>510</v>
      </c>
      <c r="F51" s="636" t="s">
        <v>20</v>
      </c>
      <c r="G51" s="637" t="s">
        <v>719</v>
      </c>
      <c r="H51" s="629" t="s">
        <v>724</v>
      </c>
      <c r="I51" s="630">
        <v>1</v>
      </c>
      <c r="J51" s="644" t="s">
        <v>512</v>
      </c>
      <c r="K51" s="644"/>
      <c r="L51" s="644"/>
      <c r="M51" s="644" t="s">
        <v>725</v>
      </c>
      <c r="N51" s="644"/>
      <c r="O51" s="644"/>
      <c r="P51" s="644" t="s">
        <v>714</v>
      </c>
      <c r="Q51" s="644"/>
      <c r="R51" s="645"/>
    </row>
    <row r="52" spans="3:18" s="633" customFormat="1" ht="69" customHeight="1" x14ac:dyDescent="0.2">
      <c r="C52" s="634"/>
      <c r="D52" s="635"/>
      <c r="E52" s="643" t="s">
        <v>514</v>
      </c>
      <c r="F52" s="636" t="s">
        <v>20</v>
      </c>
      <c r="G52" s="637" t="s">
        <v>719</v>
      </c>
      <c r="H52" s="637" t="s">
        <v>721</v>
      </c>
      <c r="I52" s="630">
        <v>1</v>
      </c>
      <c r="J52" s="644" t="s">
        <v>252</v>
      </c>
      <c r="K52" s="644"/>
      <c r="L52" s="644"/>
      <c r="M52" s="644" t="s">
        <v>726</v>
      </c>
      <c r="N52" s="644"/>
      <c r="O52" s="644"/>
      <c r="P52" s="644" t="s">
        <v>714</v>
      </c>
      <c r="Q52" s="644"/>
      <c r="R52" s="645"/>
    </row>
    <row r="53" spans="3:18" s="633" customFormat="1" ht="70.5" customHeight="1" x14ac:dyDescent="0.2">
      <c r="C53" s="641">
        <v>3</v>
      </c>
      <c r="D53" s="647" t="s">
        <v>718</v>
      </c>
      <c r="E53" s="643" t="s">
        <v>523</v>
      </c>
      <c r="F53" s="636" t="s">
        <v>20</v>
      </c>
      <c r="G53" s="637" t="s">
        <v>727</v>
      </c>
      <c r="H53" s="637" t="s">
        <v>721</v>
      </c>
      <c r="I53" s="630">
        <v>1</v>
      </c>
      <c r="J53" s="644" t="s">
        <v>221</v>
      </c>
      <c r="K53" s="644"/>
      <c r="L53" s="644"/>
      <c r="M53" s="644" t="s">
        <v>728</v>
      </c>
      <c r="N53" s="644"/>
      <c r="O53" s="644"/>
      <c r="P53" s="644" t="s">
        <v>714</v>
      </c>
      <c r="Q53" s="644"/>
      <c r="R53" s="645"/>
    </row>
    <row r="54" spans="3:18" s="633" customFormat="1" ht="63" customHeight="1" x14ac:dyDescent="0.2">
      <c r="C54" s="646"/>
      <c r="D54" s="635"/>
      <c r="E54" s="643" t="s">
        <v>527</v>
      </c>
      <c r="F54" s="636" t="s">
        <v>20</v>
      </c>
      <c r="G54" s="637" t="s">
        <v>727</v>
      </c>
      <c r="H54" s="629" t="s">
        <v>729</v>
      </c>
      <c r="I54" s="630">
        <v>1</v>
      </c>
      <c r="J54" s="644" t="s">
        <v>528</v>
      </c>
      <c r="K54" s="644"/>
      <c r="L54" s="644"/>
      <c r="M54" s="644" t="s">
        <v>730</v>
      </c>
      <c r="N54" s="644"/>
      <c r="O54" s="644"/>
      <c r="P54" s="644" t="s">
        <v>714</v>
      </c>
      <c r="Q54" s="644"/>
      <c r="R54" s="645"/>
    </row>
    <row r="55" spans="3:18" s="633" customFormat="1" ht="84" customHeight="1" x14ac:dyDescent="0.2">
      <c r="C55" s="646">
        <v>4</v>
      </c>
      <c r="D55" s="642" t="s">
        <v>709</v>
      </c>
      <c r="E55" s="643" t="s">
        <v>535</v>
      </c>
      <c r="F55" s="636" t="s">
        <v>20</v>
      </c>
      <c r="G55" s="637" t="s">
        <v>727</v>
      </c>
      <c r="H55" s="629" t="s">
        <v>731</v>
      </c>
      <c r="I55" s="630">
        <v>1</v>
      </c>
      <c r="J55" s="644" t="s">
        <v>536</v>
      </c>
      <c r="K55" s="644"/>
      <c r="L55" s="644"/>
      <c r="M55" s="644" t="s">
        <v>732</v>
      </c>
      <c r="N55" s="644"/>
      <c r="O55" s="644"/>
      <c r="P55" s="644" t="s">
        <v>714</v>
      </c>
      <c r="Q55" s="644"/>
      <c r="R55" s="645"/>
    </row>
    <row r="56" spans="3:18" s="633" customFormat="1" ht="95.25" customHeight="1" x14ac:dyDescent="0.2">
      <c r="C56" s="646"/>
      <c r="D56" s="642"/>
      <c r="E56" s="643" t="s">
        <v>540</v>
      </c>
      <c r="F56" s="636" t="s">
        <v>20</v>
      </c>
      <c r="G56" s="637" t="s">
        <v>727</v>
      </c>
      <c r="H56" s="629" t="s">
        <v>731</v>
      </c>
      <c r="I56" s="630">
        <v>1</v>
      </c>
      <c r="J56" s="644" t="s">
        <v>536</v>
      </c>
      <c r="K56" s="644"/>
      <c r="L56" s="644"/>
      <c r="M56" s="644" t="s">
        <v>733</v>
      </c>
      <c r="N56" s="644"/>
      <c r="O56" s="644"/>
      <c r="P56" s="644" t="s">
        <v>714</v>
      </c>
      <c r="Q56" s="644"/>
      <c r="R56" s="645"/>
    </row>
    <row r="57" spans="3:18" s="633" customFormat="1" ht="81.75" customHeight="1" x14ac:dyDescent="0.2">
      <c r="C57" s="634"/>
      <c r="D57" s="635"/>
      <c r="E57" s="643" t="s">
        <v>543</v>
      </c>
      <c r="F57" s="636" t="s">
        <v>20</v>
      </c>
      <c r="G57" s="637" t="s">
        <v>727</v>
      </c>
      <c r="H57" s="637" t="s">
        <v>721</v>
      </c>
      <c r="I57" s="630">
        <v>1</v>
      </c>
      <c r="J57" s="644" t="s">
        <v>544</v>
      </c>
      <c r="K57" s="644"/>
      <c r="L57" s="644"/>
      <c r="M57" s="644" t="s">
        <v>734</v>
      </c>
      <c r="N57" s="644"/>
      <c r="O57" s="644"/>
      <c r="P57" s="644" t="s">
        <v>714</v>
      </c>
      <c r="Q57" s="644"/>
      <c r="R57" s="645"/>
    </row>
    <row r="58" spans="3:18" s="633" customFormat="1" ht="76.5" customHeight="1" x14ac:dyDescent="0.2">
      <c r="C58" s="646">
        <v>5</v>
      </c>
      <c r="D58" s="642" t="s">
        <v>718</v>
      </c>
      <c r="E58" s="643" t="s">
        <v>552</v>
      </c>
      <c r="F58" s="636" t="s">
        <v>20</v>
      </c>
      <c r="G58" s="637" t="s">
        <v>727</v>
      </c>
      <c r="H58" s="637" t="s">
        <v>721</v>
      </c>
      <c r="I58" s="630">
        <v>1</v>
      </c>
      <c r="J58" s="644" t="s">
        <v>555</v>
      </c>
      <c r="K58" s="644"/>
      <c r="L58" s="644"/>
      <c r="M58" s="644" t="s">
        <v>735</v>
      </c>
      <c r="N58" s="644"/>
      <c r="O58" s="644"/>
      <c r="P58" s="644" t="s">
        <v>714</v>
      </c>
      <c r="Q58" s="644"/>
      <c r="R58" s="645"/>
    </row>
    <row r="59" spans="3:18" s="633" customFormat="1" ht="69.75" customHeight="1" x14ac:dyDescent="0.2">
      <c r="C59" s="634"/>
      <c r="D59" s="635"/>
      <c r="E59" s="643" t="s">
        <v>558</v>
      </c>
      <c r="F59" s="636" t="s">
        <v>20</v>
      </c>
      <c r="G59" s="637" t="s">
        <v>727</v>
      </c>
      <c r="H59" s="637" t="s">
        <v>716</v>
      </c>
      <c r="I59" s="630">
        <v>1</v>
      </c>
      <c r="J59" s="644" t="s">
        <v>559</v>
      </c>
      <c r="K59" s="644"/>
      <c r="L59" s="644"/>
      <c r="M59" s="644" t="s">
        <v>736</v>
      </c>
      <c r="N59" s="644"/>
      <c r="O59" s="644"/>
      <c r="P59" s="644" t="s">
        <v>714</v>
      </c>
      <c r="Q59" s="644"/>
      <c r="R59" s="645"/>
    </row>
    <row r="60" spans="3:18" s="633" customFormat="1" ht="96.75" customHeight="1" x14ac:dyDescent="0.2">
      <c r="C60" s="646">
        <v>6</v>
      </c>
      <c r="D60" s="642" t="s">
        <v>718</v>
      </c>
      <c r="E60" s="643" t="s">
        <v>564</v>
      </c>
      <c r="F60" s="636" t="s">
        <v>20</v>
      </c>
      <c r="G60" s="637" t="s">
        <v>727</v>
      </c>
      <c r="H60" s="629" t="s">
        <v>731</v>
      </c>
      <c r="I60" s="630">
        <v>1</v>
      </c>
      <c r="J60" s="644" t="s">
        <v>559</v>
      </c>
      <c r="K60" s="644"/>
      <c r="L60" s="644"/>
      <c r="M60" s="644" t="s">
        <v>737</v>
      </c>
      <c r="N60" s="644"/>
      <c r="O60" s="644"/>
      <c r="P60" s="644" t="s">
        <v>714</v>
      </c>
      <c r="Q60" s="644"/>
      <c r="R60" s="645"/>
    </row>
    <row r="61" spans="3:18" s="633" customFormat="1" ht="108" customHeight="1" x14ac:dyDescent="0.2">
      <c r="C61" s="634"/>
      <c r="D61" s="635"/>
      <c r="E61" s="643" t="s">
        <v>566</v>
      </c>
      <c r="F61" s="636" t="s">
        <v>20</v>
      </c>
      <c r="G61" s="637" t="s">
        <v>727</v>
      </c>
      <c r="H61" s="629" t="s">
        <v>729</v>
      </c>
      <c r="I61" s="630">
        <v>1</v>
      </c>
      <c r="J61" s="644" t="s">
        <v>528</v>
      </c>
      <c r="K61" s="644"/>
      <c r="L61" s="644"/>
      <c r="M61" s="644" t="s">
        <v>738</v>
      </c>
      <c r="N61" s="644"/>
      <c r="O61" s="644"/>
      <c r="P61" s="644" t="s">
        <v>714</v>
      </c>
      <c r="Q61" s="644"/>
      <c r="R61" s="645"/>
    </row>
    <row r="62" spans="3:18" s="633" customFormat="1" ht="107.25" customHeight="1" x14ac:dyDescent="0.2">
      <c r="C62" s="646">
        <v>7</v>
      </c>
      <c r="D62" s="642" t="s">
        <v>709</v>
      </c>
      <c r="E62" s="643" t="s">
        <v>570</v>
      </c>
      <c r="F62" s="636" t="s">
        <v>20</v>
      </c>
      <c r="G62" s="637" t="s">
        <v>727</v>
      </c>
      <c r="H62" s="629" t="s">
        <v>731</v>
      </c>
      <c r="I62" s="630">
        <v>1</v>
      </c>
      <c r="J62" s="644" t="s">
        <v>559</v>
      </c>
      <c r="K62" s="644"/>
      <c r="L62" s="644"/>
      <c r="M62" s="644" t="s">
        <v>739</v>
      </c>
      <c r="N62" s="644"/>
      <c r="O62" s="644"/>
      <c r="P62" s="644" t="s">
        <v>714</v>
      </c>
      <c r="Q62" s="644"/>
      <c r="R62" s="645"/>
    </row>
    <row r="63" spans="3:18" s="633" customFormat="1" ht="104.25" customHeight="1" x14ac:dyDescent="0.2">
      <c r="C63" s="634"/>
      <c r="D63" s="635"/>
      <c r="E63" s="643" t="s">
        <v>572</v>
      </c>
      <c r="F63" s="636" t="s">
        <v>20</v>
      </c>
      <c r="G63" s="637" t="s">
        <v>727</v>
      </c>
      <c r="H63" s="629" t="s">
        <v>731</v>
      </c>
      <c r="I63" s="630">
        <v>1</v>
      </c>
      <c r="J63" s="644" t="s">
        <v>559</v>
      </c>
      <c r="K63" s="644"/>
      <c r="L63" s="644"/>
      <c r="M63" s="644" t="s">
        <v>740</v>
      </c>
      <c r="N63" s="644"/>
      <c r="O63" s="644"/>
      <c r="P63" s="644" t="s">
        <v>714</v>
      </c>
      <c r="Q63" s="644"/>
      <c r="R63" s="645"/>
    </row>
    <row r="64" spans="3:18" s="633" customFormat="1" ht="90" customHeight="1" x14ac:dyDescent="0.2">
      <c r="C64" s="646">
        <v>8</v>
      </c>
      <c r="D64" s="642" t="s">
        <v>709</v>
      </c>
      <c r="E64" s="643" t="s">
        <v>578</v>
      </c>
      <c r="F64" s="636" t="s">
        <v>20</v>
      </c>
      <c r="G64" s="637" t="s">
        <v>727</v>
      </c>
      <c r="H64" s="629" t="s">
        <v>729</v>
      </c>
      <c r="I64" s="630">
        <v>1</v>
      </c>
      <c r="J64" s="644" t="s">
        <v>559</v>
      </c>
      <c r="K64" s="644"/>
      <c r="L64" s="644"/>
      <c r="M64" s="644" t="s">
        <v>741</v>
      </c>
      <c r="N64" s="644"/>
      <c r="O64" s="644"/>
      <c r="P64" s="644" t="s">
        <v>714</v>
      </c>
      <c r="Q64" s="644"/>
      <c r="R64" s="645"/>
    </row>
    <row r="65" spans="3:18" s="633" customFormat="1" ht="99.75" customHeight="1" x14ac:dyDescent="0.2">
      <c r="C65" s="634"/>
      <c r="D65" s="635"/>
      <c r="E65" s="643" t="s">
        <v>583</v>
      </c>
      <c r="F65" s="636" t="s">
        <v>20</v>
      </c>
      <c r="G65" s="637" t="s">
        <v>727</v>
      </c>
      <c r="H65" s="629" t="s">
        <v>729</v>
      </c>
      <c r="I65" s="630">
        <v>1</v>
      </c>
      <c r="J65" s="644" t="s">
        <v>559</v>
      </c>
      <c r="K65" s="644"/>
      <c r="L65" s="644"/>
      <c r="M65" s="644" t="s">
        <v>742</v>
      </c>
      <c r="N65" s="644"/>
      <c r="O65" s="644"/>
      <c r="P65" s="644" t="s">
        <v>714</v>
      </c>
      <c r="Q65" s="644"/>
      <c r="R65" s="645"/>
    </row>
    <row r="66" spans="3:18" s="633" customFormat="1" ht="80.25" customHeight="1" x14ac:dyDescent="0.2">
      <c r="C66" s="646">
        <v>9</v>
      </c>
      <c r="D66" s="642" t="s">
        <v>709</v>
      </c>
      <c r="E66" s="643" t="s">
        <v>591</v>
      </c>
      <c r="F66" s="636" t="s">
        <v>20</v>
      </c>
      <c r="G66" s="637" t="s">
        <v>743</v>
      </c>
      <c r="H66" s="629" t="s">
        <v>729</v>
      </c>
      <c r="I66" s="630">
        <v>1</v>
      </c>
      <c r="J66" s="644" t="s">
        <v>593</v>
      </c>
      <c r="K66" s="644"/>
      <c r="L66" s="644"/>
      <c r="M66" s="644" t="s">
        <v>744</v>
      </c>
      <c r="N66" s="644"/>
      <c r="O66" s="644"/>
      <c r="P66" s="644" t="s">
        <v>714</v>
      </c>
      <c r="Q66" s="644"/>
      <c r="R66" s="645"/>
    </row>
    <row r="67" spans="3:18" s="633" customFormat="1" ht="66.75" customHeight="1" x14ac:dyDescent="0.2">
      <c r="C67" s="634"/>
      <c r="D67" s="635"/>
      <c r="E67" s="643" t="s">
        <v>596</v>
      </c>
      <c r="F67" s="636" t="s">
        <v>20</v>
      </c>
      <c r="G67" s="629" t="s">
        <v>743</v>
      </c>
      <c r="H67" s="637" t="s">
        <v>716</v>
      </c>
      <c r="I67" s="630">
        <v>1</v>
      </c>
      <c r="J67" s="644" t="s">
        <v>559</v>
      </c>
      <c r="K67" s="644"/>
      <c r="L67" s="644"/>
      <c r="M67" s="644" t="s">
        <v>745</v>
      </c>
      <c r="N67" s="644"/>
      <c r="O67" s="644"/>
      <c r="P67" s="644" t="s">
        <v>714</v>
      </c>
      <c r="Q67" s="644"/>
      <c r="R67" s="645"/>
    </row>
    <row r="68" spans="3:18" s="633" customFormat="1" ht="83.25" customHeight="1" x14ac:dyDescent="0.2">
      <c r="C68" s="646">
        <v>10</v>
      </c>
      <c r="D68" s="642" t="s">
        <v>709</v>
      </c>
      <c r="E68" s="643" t="s">
        <v>602</v>
      </c>
      <c r="F68" s="636" t="s">
        <v>20</v>
      </c>
      <c r="G68" s="629" t="s">
        <v>710</v>
      </c>
      <c r="H68" s="629" t="s">
        <v>729</v>
      </c>
      <c r="I68" s="630">
        <v>1</v>
      </c>
      <c r="J68" s="644" t="s">
        <v>559</v>
      </c>
      <c r="K68" s="644"/>
      <c r="L68" s="644"/>
      <c r="M68" s="644" t="s">
        <v>746</v>
      </c>
      <c r="N68" s="644"/>
      <c r="O68" s="644"/>
      <c r="P68" s="644" t="s">
        <v>714</v>
      </c>
      <c r="Q68" s="644"/>
      <c r="R68" s="645"/>
    </row>
    <row r="69" spans="3:18" s="633" customFormat="1" ht="67.5" customHeight="1" x14ac:dyDescent="0.2">
      <c r="C69" s="646"/>
      <c r="D69" s="642"/>
      <c r="E69" s="643" t="s">
        <v>606</v>
      </c>
      <c r="F69" s="636" t="s">
        <v>20</v>
      </c>
      <c r="G69" s="629" t="s">
        <v>710</v>
      </c>
      <c r="H69" s="629" t="s">
        <v>729</v>
      </c>
      <c r="I69" s="630">
        <v>1</v>
      </c>
      <c r="J69" s="644" t="s">
        <v>607</v>
      </c>
      <c r="K69" s="644"/>
      <c r="L69" s="644"/>
      <c r="M69" s="644" t="s">
        <v>747</v>
      </c>
      <c r="N69" s="644"/>
      <c r="O69" s="644"/>
      <c r="P69" s="644" t="s">
        <v>714</v>
      </c>
      <c r="Q69" s="644"/>
      <c r="R69" s="645"/>
    </row>
    <row r="70" spans="3:18" s="633" customFormat="1" ht="65.25" customHeight="1" x14ac:dyDescent="0.2">
      <c r="C70" s="634"/>
      <c r="D70" s="635"/>
      <c r="E70" s="643" t="s">
        <v>608</v>
      </c>
      <c r="F70" s="636" t="s">
        <v>20</v>
      </c>
      <c r="G70" s="629" t="s">
        <v>710</v>
      </c>
      <c r="H70" s="637" t="s">
        <v>721</v>
      </c>
      <c r="I70" s="630">
        <v>1</v>
      </c>
      <c r="J70" s="644" t="s">
        <v>748</v>
      </c>
      <c r="K70" s="644"/>
      <c r="L70" s="644"/>
      <c r="M70" s="644" t="s">
        <v>749</v>
      </c>
      <c r="N70" s="644"/>
      <c r="O70" s="644"/>
      <c r="P70" s="644" t="s">
        <v>714</v>
      </c>
      <c r="Q70" s="644"/>
      <c r="R70" s="645"/>
    </row>
    <row r="71" spans="3:18" ht="70.5" customHeight="1" x14ac:dyDescent="0.2">
      <c r="C71" s="641">
        <v>11</v>
      </c>
      <c r="D71" s="647" t="s">
        <v>709</v>
      </c>
      <c r="E71" s="643" t="s">
        <v>612</v>
      </c>
      <c r="F71" s="636" t="s">
        <v>20</v>
      </c>
      <c r="G71" s="629" t="s">
        <v>710</v>
      </c>
      <c r="H71" s="637" t="s">
        <v>721</v>
      </c>
      <c r="I71" s="630">
        <v>1</v>
      </c>
      <c r="J71" s="644" t="s">
        <v>614</v>
      </c>
      <c r="K71" s="644"/>
      <c r="L71" s="644"/>
      <c r="M71" s="644" t="s">
        <v>750</v>
      </c>
      <c r="N71" s="644"/>
      <c r="O71" s="644"/>
      <c r="P71" s="644" t="s">
        <v>751</v>
      </c>
      <c r="Q71" s="644"/>
      <c r="R71" s="645"/>
    </row>
    <row r="72" spans="3:18" ht="78" customHeight="1" thickBot="1" x14ac:dyDescent="0.25">
      <c r="C72" s="648"/>
      <c r="D72" s="649"/>
      <c r="E72" s="650" t="s">
        <v>617</v>
      </c>
      <c r="F72" s="651" t="s">
        <v>20</v>
      </c>
      <c r="G72" s="629" t="s">
        <v>710</v>
      </c>
      <c r="H72" s="637" t="s">
        <v>721</v>
      </c>
      <c r="I72" s="630">
        <v>1</v>
      </c>
      <c r="J72" s="652" t="s">
        <v>618</v>
      </c>
      <c r="K72" s="652"/>
      <c r="L72" s="652"/>
      <c r="M72" s="644" t="s">
        <v>752</v>
      </c>
      <c r="N72" s="644"/>
      <c r="O72" s="644"/>
      <c r="P72" s="644" t="s">
        <v>751</v>
      </c>
      <c r="Q72" s="644"/>
      <c r="R72" s="645"/>
    </row>
    <row r="73" spans="3:18" ht="12" customHeight="1" thickBot="1" x14ac:dyDescent="0.25">
      <c r="C73" s="653"/>
      <c r="D73" s="653"/>
      <c r="E73" s="653"/>
      <c r="F73" s="653"/>
      <c r="G73" s="653"/>
      <c r="H73" s="653"/>
      <c r="I73" s="653"/>
      <c r="J73" s="653"/>
      <c r="K73" s="653"/>
      <c r="L73" s="653"/>
      <c r="M73" s="653"/>
      <c r="N73" s="653"/>
      <c r="O73" s="653"/>
      <c r="P73" s="653"/>
      <c r="Q73" s="653"/>
      <c r="R73" s="653"/>
    </row>
    <row r="74" spans="3:18" ht="48.75" customHeight="1" thickBot="1" x14ac:dyDescent="0.25">
      <c r="C74" s="654" t="s">
        <v>753</v>
      </c>
      <c r="D74" s="655"/>
      <c r="E74" s="655"/>
      <c r="F74" s="655"/>
      <c r="G74" s="655"/>
      <c r="H74" s="655"/>
      <c r="I74" s="655"/>
      <c r="J74" s="655"/>
      <c r="K74" s="655"/>
      <c r="L74" s="655"/>
      <c r="M74" s="655"/>
      <c r="N74" s="655"/>
      <c r="O74" s="655"/>
      <c r="P74" s="655"/>
      <c r="Q74" s="655"/>
      <c r="R74" s="656"/>
    </row>
    <row r="75" spans="3:18" ht="107.25" customHeight="1" thickBot="1" x14ac:dyDescent="0.25">
      <c r="C75" s="657"/>
      <c r="D75" s="658"/>
      <c r="E75" s="658"/>
      <c r="F75" s="658"/>
      <c r="G75" s="658"/>
      <c r="H75" s="658"/>
      <c r="I75" s="658"/>
      <c r="J75" s="658"/>
      <c r="K75" s="658"/>
      <c r="L75" s="658"/>
      <c r="M75" s="658"/>
      <c r="N75" s="658"/>
      <c r="O75" s="658"/>
      <c r="P75" s="658"/>
      <c r="Q75" s="658"/>
      <c r="R75" s="659"/>
    </row>
    <row r="76" spans="3:18" ht="12.75" thickBot="1" x14ac:dyDescent="0.25">
      <c r="C76" s="552"/>
      <c r="D76" s="552"/>
      <c r="E76" s="552"/>
      <c r="F76" s="552"/>
      <c r="G76" s="552"/>
      <c r="H76" s="552"/>
      <c r="I76" s="552"/>
      <c r="J76" s="552"/>
      <c r="K76" s="552"/>
      <c r="L76" s="552"/>
      <c r="M76" s="552"/>
      <c r="N76" s="552"/>
      <c r="O76" s="552"/>
      <c r="P76" s="552"/>
      <c r="Q76" s="552"/>
      <c r="R76" s="552"/>
    </row>
    <row r="77" spans="3:18" ht="27.95" customHeight="1" x14ac:dyDescent="0.2">
      <c r="C77" s="660" t="s">
        <v>754</v>
      </c>
      <c r="D77" s="661"/>
      <c r="E77" s="661"/>
      <c r="F77" s="661"/>
      <c r="G77" s="661"/>
      <c r="H77" s="661"/>
      <c r="I77" s="661"/>
      <c r="J77" s="661"/>
      <c r="K77" s="661"/>
      <c r="L77" s="661"/>
      <c r="M77" s="661"/>
      <c r="N77" s="661"/>
      <c r="O77" s="661"/>
      <c r="P77" s="661"/>
      <c r="Q77" s="661"/>
      <c r="R77" s="662"/>
    </row>
    <row r="78" spans="3:18" s="666" customFormat="1" ht="27.95" customHeight="1" x14ac:dyDescent="0.2">
      <c r="C78" s="663" t="s">
        <v>755</v>
      </c>
      <c r="D78" s="664"/>
      <c r="E78" s="664"/>
      <c r="F78" s="664"/>
      <c r="G78" s="664"/>
      <c r="H78" s="664"/>
      <c r="I78" s="664"/>
      <c r="J78" s="664"/>
      <c r="K78" s="664"/>
      <c r="L78" s="664"/>
      <c r="M78" s="664"/>
      <c r="N78" s="664"/>
      <c r="O78" s="664"/>
      <c r="P78" s="664"/>
      <c r="Q78" s="664"/>
      <c r="R78" s="665"/>
    </row>
    <row r="79" spans="3:18" ht="27.95" customHeight="1" x14ac:dyDescent="0.2">
      <c r="C79" s="540"/>
      <c r="R79" s="667"/>
    </row>
    <row r="80" spans="3:18" ht="27.95" customHeight="1" x14ac:dyDescent="0.2">
      <c r="C80" s="540"/>
      <c r="R80" s="667"/>
    </row>
    <row r="81" spans="3:18" ht="27.95" customHeight="1" x14ac:dyDescent="0.2">
      <c r="C81" s="668"/>
      <c r="D81" s="669"/>
      <c r="E81" s="669"/>
      <c r="F81" s="669"/>
      <c r="G81" s="669"/>
      <c r="H81" s="669"/>
      <c r="I81" s="669"/>
      <c r="J81" s="669"/>
      <c r="K81" s="669"/>
      <c r="L81" s="669"/>
      <c r="M81" s="669"/>
      <c r="N81" s="669"/>
      <c r="O81" s="669"/>
      <c r="P81" s="669"/>
      <c r="Q81" s="669"/>
      <c r="R81" s="670"/>
    </row>
    <row r="82" spans="3:18" s="666" customFormat="1" ht="27.95" customHeight="1" x14ac:dyDescent="0.2">
      <c r="C82" s="663" t="s">
        <v>756</v>
      </c>
      <c r="D82" s="664"/>
      <c r="E82" s="664"/>
      <c r="F82" s="664"/>
      <c r="G82" s="664"/>
      <c r="H82" s="664"/>
      <c r="I82" s="664"/>
      <c r="J82" s="664"/>
      <c r="K82" s="664"/>
      <c r="L82" s="664"/>
      <c r="M82" s="664"/>
      <c r="N82" s="664"/>
      <c r="O82" s="664"/>
      <c r="P82" s="664"/>
      <c r="Q82" s="664"/>
      <c r="R82" s="665"/>
    </row>
    <row r="83" spans="3:18" ht="27.95" customHeight="1" x14ac:dyDescent="0.2">
      <c r="C83" s="540"/>
      <c r="R83" s="667"/>
    </row>
    <row r="84" spans="3:18" ht="27.95" customHeight="1" x14ac:dyDescent="0.2">
      <c r="C84" s="540"/>
      <c r="R84" s="667"/>
    </row>
    <row r="85" spans="3:18" ht="27.95" customHeight="1" x14ac:dyDescent="0.2">
      <c r="C85" s="668"/>
      <c r="D85" s="669"/>
      <c r="E85" s="669"/>
      <c r="F85" s="669"/>
      <c r="G85" s="669"/>
      <c r="H85" s="669"/>
      <c r="I85" s="669"/>
      <c r="J85" s="669"/>
      <c r="K85" s="669"/>
      <c r="L85" s="669"/>
      <c r="M85" s="669"/>
      <c r="N85" s="669"/>
      <c r="O85" s="669"/>
      <c r="P85" s="669"/>
      <c r="Q85" s="669"/>
      <c r="R85" s="670"/>
    </row>
    <row r="86" spans="3:18" s="666" customFormat="1" ht="27.95" customHeight="1" x14ac:dyDescent="0.2">
      <c r="C86" s="663" t="s">
        <v>757</v>
      </c>
      <c r="D86" s="664"/>
      <c r="E86" s="664"/>
      <c r="F86" s="664"/>
      <c r="G86" s="664"/>
      <c r="H86" s="664"/>
      <c r="I86" s="664"/>
      <c r="J86" s="664"/>
      <c r="K86" s="664"/>
      <c r="L86" s="664"/>
      <c r="M86" s="664"/>
      <c r="N86" s="664"/>
      <c r="O86" s="664"/>
      <c r="P86" s="664"/>
      <c r="Q86" s="664"/>
      <c r="R86" s="665"/>
    </row>
    <row r="87" spans="3:18" ht="27.95" customHeight="1" x14ac:dyDescent="0.2">
      <c r="C87" s="671" t="s">
        <v>758</v>
      </c>
      <c r="D87" s="672"/>
      <c r="E87" s="672"/>
      <c r="F87" s="672"/>
      <c r="G87" s="672"/>
      <c r="H87" s="672"/>
      <c r="I87" s="672"/>
      <c r="J87" s="672"/>
      <c r="K87" s="672"/>
      <c r="L87" s="672"/>
      <c r="M87" s="672"/>
      <c r="N87" s="672"/>
      <c r="O87" s="672"/>
      <c r="P87" s="672"/>
      <c r="Q87" s="672"/>
      <c r="R87" s="673"/>
    </row>
    <row r="88" spans="3:18" ht="27.95" customHeight="1" x14ac:dyDescent="0.2">
      <c r="C88" s="674"/>
      <c r="D88" s="675"/>
      <c r="G88" s="675"/>
      <c r="I88" s="675"/>
      <c r="J88" s="675"/>
      <c r="K88" s="675"/>
      <c r="L88" s="675"/>
      <c r="M88" s="675"/>
      <c r="N88" s="675"/>
      <c r="O88" s="676"/>
      <c r="P88" s="675"/>
      <c r="Q88" s="675"/>
      <c r="R88" s="677"/>
    </row>
    <row r="89" spans="3:18" ht="27.95" customHeight="1" x14ac:dyDescent="0.2">
      <c r="C89" s="678"/>
      <c r="D89" s="679"/>
      <c r="E89" s="669"/>
      <c r="F89" s="669"/>
      <c r="G89" s="679"/>
      <c r="H89" s="669"/>
      <c r="I89" s="679"/>
      <c r="J89" s="679"/>
      <c r="K89" s="679"/>
      <c r="L89" s="679"/>
      <c r="M89" s="679"/>
      <c r="N89" s="679"/>
      <c r="O89" s="680"/>
      <c r="P89" s="679"/>
      <c r="Q89" s="679"/>
      <c r="R89" s="681"/>
    </row>
    <row r="90" spans="3:18" s="666" customFormat="1" ht="27.95" customHeight="1" x14ac:dyDescent="0.2">
      <c r="C90" s="682" t="s">
        <v>759</v>
      </c>
      <c r="D90" s="683"/>
      <c r="E90" s="683"/>
      <c r="F90" s="683"/>
      <c r="G90" s="683"/>
      <c r="H90" s="683"/>
      <c r="I90" s="683"/>
      <c r="J90" s="683"/>
      <c r="K90" s="683"/>
      <c r="L90" s="683"/>
      <c r="M90" s="683"/>
      <c r="N90" s="683"/>
      <c r="O90" s="683"/>
      <c r="P90" s="683"/>
      <c r="Q90" s="683"/>
      <c r="R90" s="684"/>
    </row>
    <row r="91" spans="3:18" ht="27.95" customHeight="1" x14ac:dyDescent="0.2">
      <c r="C91" s="674"/>
      <c r="D91" s="675"/>
      <c r="G91" s="675"/>
      <c r="I91" s="675"/>
      <c r="J91" s="675"/>
      <c r="K91" s="675"/>
      <c r="L91" s="675"/>
      <c r="M91" s="675"/>
      <c r="N91" s="675"/>
      <c r="O91" s="676"/>
      <c r="P91" s="675"/>
      <c r="Q91" s="675"/>
      <c r="R91" s="677"/>
    </row>
    <row r="92" spans="3:18" ht="27.95" customHeight="1" x14ac:dyDescent="0.2">
      <c r="C92" s="674"/>
      <c r="D92" s="675"/>
      <c r="G92" s="675"/>
      <c r="I92" s="675"/>
      <c r="J92" s="675"/>
      <c r="K92" s="675"/>
      <c r="L92" s="675"/>
      <c r="M92" s="675"/>
      <c r="N92" s="675"/>
      <c r="O92" s="676"/>
      <c r="P92" s="675"/>
      <c r="Q92" s="675"/>
      <c r="R92" s="677"/>
    </row>
    <row r="93" spans="3:18" ht="27.95" customHeight="1" thickBot="1" x14ac:dyDescent="0.25">
      <c r="C93" s="685"/>
      <c r="D93" s="686"/>
      <c r="E93" s="687"/>
      <c r="F93" s="687"/>
      <c r="G93" s="686"/>
      <c r="H93" s="687"/>
      <c r="I93" s="686"/>
      <c r="J93" s="686"/>
      <c r="K93" s="686"/>
      <c r="L93" s="686"/>
      <c r="M93" s="686"/>
      <c r="N93" s="686"/>
      <c r="O93" s="688"/>
      <c r="P93" s="686"/>
      <c r="Q93" s="686"/>
      <c r="R93" s="689"/>
    </row>
    <row r="94" spans="3:18" ht="13.5" customHeight="1" x14ac:dyDescent="0.2">
      <c r="C94" s="690"/>
      <c r="D94" s="690"/>
      <c r="E94" s="690"/>
      <c r="F94" s="690"/>
      <c r="G94" s="690"/>
      <c r="H94" s="690"/>
      <c r="I94" s="690"/>
      <c r="J94" s="675"/>
      <c r="K94" s="675"/>
      <c r="L94" s="675"/>
      <c r="M94" s="675"/>
      <c r="N94" s="675"/>
      <c r="O94" s="676"/>
      <c r="P94" s="675"/>
      <c r="Q94" s="675"/>
      <c r="R94" s="675"/>
    </row>
    <row r="95" spans="3:18" ht="13.5" customHeight="1" thickBot="1" x14ac:dyDescent="0.25">
      <c r="C95" s="691"/>
      <c r="D95" s="675"/>
      <c r="G95" s="675"/>
      <c r="H95" s="676"/>
      <c r="I95" s="675"/>
      <c r="J95" s="675"/>
      <c r="K95" s="675"/>
      <c r="L95" s="675"/>
      <c r="M95" s="675"/>
      <c r="N95" s="675"/>
      <c r="O95" s="675"/>
      <c r="P95" s="675"/>
      <c r="Q95" s="675"/>
      <c r="R95" s="675"/>
    </row>
    <row r="96" spans="3:18" ht="24.75" customHeight="1" thickBot="1" x14ac:dyDescent="0.25">
      <c r="C96" s="574" t="s">
        <v>760</v>
      </c>
      <c r="D96" s="575"/>
      <c r="E96" s="575"/>
      <c r="F96" s="575"/>
      <c r="G96" s="575"/>
      <c r="H96" s="575"/>
      <c r="I96" s="575"/>
      <c r="J96" s="575"/>
      <c r="K96" s="578"/>
      <c r="L96" s="541"/>
      <c r="M96" s="541"/>
      <c r="N96" s="541"/>
      <c r="O96" s="541"/>
      <c r="P96" s="541"/>
      <c r="Q96" s="541"/>
      <c r="R96" s="541"/>
    </row>
    <row r="97" spans="3:18" ht="24" customHeight="1" x14ac:dyDescent="0.2">
      <c r="C97" s="692" t="s">
        <v>761</v>
      </c>
      <c r="D97" s="693"/>
      <c r="E97" s="694"/>
      <c r="F97" s="695" t="s">
        <v>762</v>
      </c>
      <c r="G97" s="696"/>
      <c r="H97" s="696"/>
      <c r="I97" s="696"/>
      <c r="J97" s="696"/>
      <c r="K97" s="697"/>
      <c r="L97" s="541"/>
      <c r="M97" s="541"/>
      <c r="N97" s="541"/>
      <c r="O97" s="541"/>
      <c r="P97" s="698"/>
      <c r="Q97" s="698"/>
      <c r="R97" s="698"/>
    </row>
    <row r="98" spans="3:18" x14ac:dyDescent="0.2">
      <c r="C98" s="699" t="s">
        <v>763</v>
      </c>
      <c r="D98" s="700"/>
      <c r="E98" s="701"/>
      <c r="F98" s="702"/>
      <c r="G98" s="703"/>
      <c r="H98" s="703"/>
      <c r="I98" s="703"/>
      <c r="J98" s="703"/>
      <c r="K98" s="704"/>
      <c r="L98" s="541"/>
      <c r="M98" s="541"/>
      <c r="N98" s="541"/>
      <c r="O98" s="541"/>
      <c r="P98" s="698"/>
      <c r="Q98" s="698"/>
      <c r="R98" s="698"/>
    </row>
    <row r="99" spans="3:18" x14ac:dyDescent="0.2">
      <c r="C99" s="699"/>
      <c r="D99" s="700"/>
      <c r="E99" s="701"/>
      <c r="F99" s="702"/>
      <c r="G99" s="703"/>
      <c r="H99" s="703"/>
      <c r="I99" s="703"/>
      <c r="J99" s="703"/>
      <c r="K99" s="704"/>
      <c r="L99" s="541"/>
      <c r="M99" s="541"/>
      <c r="N99" s="541"/>
      <c r="O99" s="541"/>
      <c r="P99" s="698"/>
      <c r="Q99" s="698"/>
      <c r="R99" s="698"/>
    </row>
    <row r="100" spans="3:18" ht="12.75" thickBot="1" x14ac:dyDescent="0.25">
      <c r="C100" s="705"/>
      <c r="D100" s="706"/>
      <c r="E100" s="707"/>
      <c r="F100" s="708"/>
      <c r="G100" s="709"/>
      <c r="H100" s="709"/>
      <c r="I100" s="709"/>
      <c r="J100" s="709"/>
      <c r="K100" s="710"/>
      <c r="L100" s="541"/>
      <c r="M100" s="541"/>
      <c r="N100" s="541"/>
      <c r="O100" s="541"/>
      <c r="P100" s="698"/>
      <c r="Q100" s="698"/>
      <c r="R100" s="698"/>
    </row>
    <row r="102" spans="3:18" x14ac:dyDescent="0.2">
      <c r="C102" s="711"/>
      <c r="D102" s="711"/>
      <c r="E102" s="711"/>
      <c r="F102" s="711"/>
      <c r="G102" s="711"/>
      <c r="H102" s="711"/>
      <c r="I102" s="711"/>
      <c r="J102" s="711"/>
      <c r="K102" s="711"/>
    </row>
    <row r="103" spans="3:18" x14ac:dyDescent="0.2">
      <c r="C103" s="712"/>
    </row>
    <row r="104" spans="3:18" ht="12.75" customHeight="1" x14ac:dyDescent="0.2"/>
    <row r="105" spans="3:18" x14ac:dyDescent="0.2">
      <c r="C105" s="712"/>
    </row>
  </sheetData>
  <mergeCells count="257">
    <mergeCell ref="C100:E100"/>
    <mergeCell ref="F100:K100"/>
    <mergeCell ref="P100:R100"/>
    <mergeCell ref="C102:K102"/>
    <mergeCell ref="C98:E98"/>
    <mergeCell ref="F98:K98"/>
    <mergeCell ref="P98:R98"/>
    <mergeCell ref="C99:E99"/>
    <mergeCell ref="F99:K99"/>
    <mergeCell ref="P99:R99"/>
    <mergeCell ref="C86:R86"/>
    <mergeCell ref="C87:R87"/>
    <mergeCell ref="C90:R90"/>
    <mergeCell ref="C94:I94"/>
    <mergeCell ref="C96:K96"/>
    <mergeCell ref="C97:E97"/>
    <mergeCell ref="F97:K97"/>
    <mergeCell ref="P97:R97"/>
    <mergeCell ref="C74:R74"/>
    <mergeCell ref="C75:R75"/>
    <mergeCell ref="C76:R76"/>
    <mergeCell ref="C77:R77"/>
    <mergeCell ref="C78:R78"/>
    <mergeCell ref="C82:R82"/>
    <mergeCell ref="P70:R70"/>
    <mergeCell ref="C71:C72"/>
    <mergeCell ref="D71:D72"/>
    <mergeCell ref="J71:L71"/>
    <mergeCell ref="M71:O71"/>
    <mergeCell ref="P71:R71"/>
    <mergeCell ref="J72:L72"/>
    <mergeCell ref="M72:O72"/>
    <mergeCell ref="P72:R72"/>
    <mergeCell ref="C68:C70"/>
    <mergeCell ref="D68:D70"/>
    <mergeCell ref="J68:L68"/>
    <mergeCell ref="M68:O68"/>
    <mergeCell ref="P68:R68"/>
    <mergeCell ref="J69:L69"/>
    <mergeCell ref="M69:O69"/>
    <mergeCell ref="P69:R69"/>
    <mergeCell ref="J70:L70"/>
    <mergeCell ref="M70:O70"/>
    <mergeCell ref="C66:C67"/>
    <mergeCell ref="D66:D67"/>
    <mergeCell ref="J66:L66"/>
    <mergeCell ref="M66:O66"/>
    <mergeCell ref="P66:R66"/>
    <mergeCell ref="J67:L67"/>
    <mergeCell ref="M67:O67"/>
    <mergeCell ref="P67:R67"/>
    <mergeCell ref="C64:C65"/>
    <mergeCell ref="D64:D65"/>
    <mergeCell ref="J64:L64"/>
    <mergeCell ref="M64:O64"/>
    <mergeCell ref="P64:R64"/>
    <mergeCell ref="J65:L65"/>
    <mergeCell ref="M65:O65"/>
    <mergeCell ref="P65:R65"/>
    <mergeCell ref="C62:C63"/>
    <mergeCell ref="D62:D63"/>
    <mergeCell ref="J62:L62"/>
    <mergeCell ref="M62:O62"/>
    <mergeCell ref="P62:R62"/>
    <mergeCell ref="J63:L63"/>
    <mergeCell ref="M63:O63"/>
    <mergeCell ref="P63:R63"/>
    <mergeCell ref="C60:C61"/>
    <mergeCell ref="D60:D61"/>
    <mergeCell ref="J60:L60"/>
    <mergeCell ref="M60:O60"/>
    <mergeCell ref="P60:R60"/>
    <mergeCell ref="J61:L61"/>
    <mergeCell ref="M61:O61"/>
    <mergeCell ref="P61:R61"/>
    <mergeCell ref="M57:O57"/>
    <mergeCell ref="P57:R57"/>
    <mergeCell ref="C58:C59"/>
    <mergeCell ref="D58:D59"/>
    <mergeCell ref="J58:L58"/>
    <mergeCell ref="M58:O58"/>
    <mergeCell ref="P58:R58"/>
    <mergeCell ref="J59:L59"/>
    <mergeCell ref="M59:O59"/>
    <mergeCell ref="P59:R59"/>
    <mergeCell ref="P54:R54"/>
    <mergeCell ref="C55:C57"/>
    <mergeCell ref="D55:D57"/>
    <mergeCell ref="J55:L55"/>
    <mergeCell ref="M55:O55"/>
    <mergeCell ref="P55:R55"/>
    <mergeCell ref="J56:L56"/>
    <mergeCell ref="M56:O56"/>
    <mergeCell ref="P56:R56"/>
    <mergeCell ref="J57:L57"/>
    <mergeCell ref="J52:L52"/>
    <mergeCell ref="M52:O52"/>
    <mergeCell ref="P52:R52"/>
    <mergeCell ref="C53:C54"/>
    <mergeCell ref="D53:D54"/>
    <mergeCell ref="J53:L53"/>
    <mergeCell ref="M53:O53"/>
    <mergeCell ref="P53:R53"/>
    <mergeCell ref="J54:L54"/>
    <mergeCell ref="M54:O54"/>
    <mergeCell ref="J50:L50"/>
    <mergeCell ref="M50:O50"/>
    <mergeCell ref="P50:R50"/>
    <mergeCell ref="J51:L51"/>
    <mergeCell ref="M51:O51"/>
    <mergeCell ref="P51:R51"/>
    <mergeCell ref="M47:O47"/>
    <mergeCell ref="P47:R47"/>
    <mergeCell ref="C48:C52"/>
    <mergeCell ref="D48:D52"/>
    <mergeCell ref="J48:L48"/>
    <mergeCell ref="M48:O48"/>
    <mergeCell ref="P48:R48"/>
    <mergeCell ref="J49:L49"/>
    <mergeCell ref="M49:O49"/>
    <mergeCell ref="P49:R49"/>
    <mergeCell ref="C44:R44"/>
    <mergeCell ref="J45:L45"/>
    <mergeCell ref="M45:O45"/>
    <mergeCell ref="P45:R45"/>
    <mergeCell ref="C46:C47"/>
    <mergeCell ref="D46:D47"/>
    <mergeCell ref="J46:L46"/>
    <mergeCell ref="M46:O46"/>
    <mergeCell ref="P46:R46"/>
    <mergeCell ref="J47:L47"/>
    <mergeCell ref="C42:D42"/>
    <mergeCell ref="F42:G42"/>
    <mergeCell ref="H42:J42"/>
    <mergeCell ref="K42:N42"/>
    <mergeCell ref="O42:R42"/>
    <mergeCell ref="C43:R43"/>
    <mergeCell ref="K39:N39"/>
    <mergeCell ref="C40:D41"/>
    <mergeCell ref="E40:E41"/>
    <mergeCell ref="F40:G40"/>
    <mergeCell ref="H40:J40"/>
    <mergeCell ref="K40:N40"/>
    <mergeCell ref="F41:G41"/>
    <mergeCell ref="H41:J41"/>
    <mergeCell ref="K41:N41"/>
    <mergeCell ref="C37:D39"/>
    <mergeCell ref="E37:E39"/>
    <mergeCell ref="F37:G37"/>
    <mergeCell ref="H37:J37"/>
    <mergeCell ref="K37:N37"/>
    <mergeCell ref="F38:G38"/>
    <mergeCell ref="H38:J38"/>
    <mergeCell ref="K38:N38"/>
    <mergeCell ref="F39:G39"/>
    <mergeCell ref="H39:J39"/>
    <mergeCell ref="C35:D36"/>
    <mergeCell ref="E35:E36"/>
    <mergeCell ref="F35:G35"/>
    <mergeCell ref="H35:J35"/>
    <mergeCell ref="K35:N35"/>
    <mergeCell ref="F36:G36"/>
    <mergeCell ref="H36:J36"/>
    <mergeCell ref="K36:N36"/>
    <mergeCell ref="C33:D34"/>
    <mergeCell ref="E33:E34"/>
    <mergeCell ref="F33:G33"/>
    <mergeCell ref="H33:J33"/>
    <mergeCell ref="K33:N33"/>
    <mergeCell ref="F34:G34"/>
    <mergeCell ref="H34:J34"/>
    <mergeCell ref="K34:N34"/>
    <mergeCell ref="C31:D32"/>
    <mergeCell ref="E31:E32"/>
    <mergeCell ref="F31:G31"/>
    <mergeCell ref="H31:J31"/>
    <mergeCell ref="K31:N31"/>
    <mergeCell ref="F32:G32"/>
    <mergeCell ref="H32:J32"/>
    <mergeCell ref="K32:N32"/>
    <mergeCell ref="K28:N28"/>
    <mergeCell ref="C29:D30"/>
    <mergeCell ref="E29:E30"/>
    <mergeCell ref="F29:G29"/>
    <mergeCell ref="H29:J29"/>
    <mergeCell ref="K29:N29"/>
    <mergeCell ref="F30:G30"/>
    <mergeCell ref="H30:J30"/>
    <mergeCell ref="K30:N30"/>
    <mergeCell ref="C26:D28"/>
    <mergeCell ref="E26:E28"/>
    <mergeCell ref="F26:G26"/>
    <mergeCell ref="H26:J26"/>
    <mergeCell ref="K26:N26"/>
    <mergeCell ref="F27:G27"/>
    <mergeCell ref="H27:J27"/>
    <mergeCell ref="K27:N27"/>
    <mergeCell ref="F28:G28"/>
    <mergeCell ref="H28:J28"/>
    <mergeCell ref="C24:D25"/>
    <mergeCell ref="E24:E25"/>
    <mergeCell ref="F24:G24"/>
    <mergeCell ref="H24:J24"/>
    <mergeCell ref="K24:N24"/>
    <mergeCell ref="F25:G25"/>
    <mergeCell ref="H25:J25"/>
    <mergeCell ref="K25:N25"/>
    <mergeCell ref="K21:N21"/>
    <mergeCell ref="F22:G22"/>
    <mergeCell ref="H22:J22"/>
    <mergeCell ref="K22:N22"/>
    <mergeCell ref="F23:G23"/>
    <mergeCell ref="H23:J23"/>
    <mergeCell ref="K23:N23"/>
    <mergeCell ref="C19:D23"/>
    <mergeCell ref="E19:E23"/>
    <mergeCell ref="F19:G19"/>
    <mergeCell ref="H19:J19"/>
    <mergeCell ref="K19:N19"/>
    <mergeCell ref="F20:G20"/>
    <mergeCell ref="H20:J20"/>
    <mergeCell ref="K20:N20"/>
    <mergeCell ref="F21:G21"/>
    <mergeCell ref="H21:J21"/>
    <mergeCell ref="C17:D18"/>
    <mergeCell ref="E17:E18"/>
    <mergeCell ref="F17:G17"/>
    <mergeCell ref="H17:J17"/>
    <mergeCell ref="K17:N17"/>
    <mergeCell ref="F18:G18"/>
    <mergeCell ref="H18:J18"/>
    <mergeCell ref="K18:N18"/>
    <mergeCell ref="C11:R11"/>
    <mergeCell ref="C12:R12"/>
    <mergeCell ref="C13:R13"/>
    <mergeCell ref="C14:R14"/>
    <mergeCell ref="C15:R15"/>
    <mergeCell ref="C16:D16"/>
    <mergeCell ref="F16:G16"/>
    <mergeCell ref="H16:J16"/>
    <mergeCell ref="K16:N16"/>
    <mergeCell ref="O16:R16"/>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s>
  <printOptions horizontalCentered="1" verticalCentered="1"/>
  <pageMargins left="0.23622047244094491" right="0.23622047244094491" top="0.27559055118110237" bottom="0.27559055118110237" header="7.874015748031496E-2" footer="7.874015748031496E-2"/>
  <pageSetup scale="44" fitToWidth="0" fitToHeight="0" orientation="landscape" r:id="rId1"/>
  <headerFooter>
    <oddFooter>&amp;L&amp;9Calle 26 No. 57-41 Torre 8, Pisos 7 y 8 CEMSA - C.P. 111321 
Pbx: 3779555 – Información: Línea 195
WWW.UMV.GOV.CO&amp;CDESI-FM-019
Página &amp;P de &amp;N</oddFooter>
  </headerFooter>
  <rowBreaks count="2" manualBreakCount="2">
    <brk id="31" max="18" man="1"/>
    <brk id="72"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DA0A1-600D-4D7A-8660-8B0415953D36}">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A2" sqref="A2"/>
    </sheetView>
  </sheetViews>
  <sheetFormatPr baseColWidth="10" defaultRowHeight="15" x14ac:dyDescent="0.25"/>
  <cols>
    <col min="1" max="1" width="11.42578125" style="18"/>
  </cols>
  <sheetData>
    <row r="1" spans="1:1" ht="23.25" x14ac:dyDescent="0.25">
      <c r="A1" s="215" t="s">
        <v>324</v>
      </c>
    </row>
    <row r="2" spans="1:1" ht="23.25" x14ac:dyDescent="0.25">
      <c r="A2" s="215"/>
    </row>
    <row r="3" spans="1:1" ht="23.25" x14ac:dyDescent="0.25">
      <c r="A3" s="216" t="s">
        <v>325</v>
      </c>
    </row>
    <row r="4" spans="1:1" ht="23.25" x14ac:dyDescent="0.25">
      <c r="A4" s="216" t="s">
        <v>326</v>
      </c>
    </row>
    <row r="5" spans="1:1" ht="23.25" x14ac:dyDescent="0.25">
      <c r="A5" s="216" t="s">
        <v>327</v>
      </c>
    </row>
    <row r="6" spans="1:1" ht="23.25" x14ac:dyDescent="0.25">
      <c r="A6" s="216" t="s">
        <v>328</v>
      </c>
    </row>
    <row r="7" spans="1:1" ht="23.25" x14ac:dyDescent="0.25">
      <c r="A7" s="216" t="s">
        <v>329</v>
      </c>
    </row>
    <row r="8" spans="1:1" ht="23.25" x14ac:dyDescent="0.25">
      <c r="A8" s="216" t="s">
        <v>330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CF3E47E0AD78C42969695E4127ECE03" ma:contentTypeVersion="11" ma:contentTypeDescription="Crear nuevo documento." ma:contentTypeScope="" ma:versionID="98194317cbb02b7515623e14c2b6f29f">
  <xsd:schema xmlns:xsd="http://www.w3.org/2001/XMLSchema" xmlns:xs="http://www.w3.org/2001/XMLSchema" xmlns:p="http://schemas.microsoft.com/office/2006/metadata/properties" xmlns:ns3="a59b61a4-980c-4755-845b-38f11effd560" xmlns:ns4="030fe799-f3a0-409a-98f1-ad8c591b39bd" targetNamespace="http://schemas.microsoft.com/office/2006/metadata/properties" ma:root="true" ma:fieldsID="adeda9d9e7f404984d7aeaac8e87e78b" ns3:_="" ns4:_="">
    <xsd:import namespace="a59b61a4-980c-4755-845b-38f11effd560"/>
    <xsd:import namespace="030fe799-f3a0-409a-98f1-ad8c591b39b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9b61a4-980c-4755-845b-38f11effd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0fe799-f3a0-409a-98f1-ad8c591b39bd"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1F1BB601-1464-4DE8-8EE0-D57E211F2FEA}">
  <ds:schemaRefs>
    <ds:schemaRef ds:uri="030fe799-f3a0-409a-98f1-ad8c591b39bd"/>
    <ds:schemaRef ds:uri="http://purl.org/dc/elements/1.1/"/>
    <ds:schemaRef ds:uri="http://www.w3.org/XML/1998/namespace"/>
    <ds:schemaRef ds:uri="http://schemas.microsoft.com/office/2006/documentManagement/types"/>
    <ds:schemaRef ds:uri="a59b61a4-980c-4755-845b-38f11effd560"/>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84599711-81D7-4816-92EE-DB86F98A0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9b61a4-980c-4755-845b-38f11effd560"/>
    <ds:schemaRef ds:uri="030fe799-f3a0-409a-98f1-ad8c591b3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RIESGOS Y CONTROLES</vt:lpstr>
      <vt:lpstr>1. RIESGOS SIGNIFICATIVOS</vt:lpstr>
      <vt:lpstr>2. DISEÑO CONTROL</vt:lpstr>
      <vt:lpstr>3. EJECUCIÓN CONTROL</vt:lpstr>
      <vt:lpstr>4- SOLIDEZ CONTROL (2)</vt:lpstr>
      <vt:lpstr>MR GSIT_2021_V2_SISGESTION</vt:lpstr>
      <vt:lpstr>DESI-FM-019-MONITOREO</vt:lpstr>
      <vt:lpstr>Hoja2</vt:lpstr>
      <vt:lpstr>Hoja1</vt:lpstr>
      <vt:lpstr>MAPA DE RIESGOS SISGESTION 2020</vt:lpstr>
      <vt:lpstr>4- SOLIDEZ CONTROL</vt:lpstr>
      <vt:lpstr>'1. RIESGOS SIGNIFICATIVOS'!Área_de_impresión</vt:lpstr>
      <vt:lpstr>'2. DISEÑO CONTROL'!Área_de_impresión</vt:lpstr>
      <vt:lpstr>'3. EJECUCIÓN CONTROL'!Área_de_impresión</vt:lpstr>
      <vt:lpstr>'4- SOLIDEZ CONTROL'!Área_de_impresión</vt:lpstr>
      <vt:lpstr>'4- SOLIDEZ CONTROL (2)'!Área_de_impresión</vt:lpstr>
      <vt:lpstr>'DESI-FM-019-MONITOREO'!Área_de_impresión</vt:lpstr>
      <vt:lpstr>'MAPA DE RIESGOS SISGESTION 2020'!Área_de_impresión</vt:lpstr>
      <vt:lpstr>'MR GSIT_2021_V2_SISGESTION'!Área_de_impresión</vt:lpstr>
      <vt:lpstr>'RIESGOS Y CONTROLES'!Área_de_impresión</vt:lpstr>
      <vt:lpstr>'DESI-FM-019-MONITOREO'!Títulos_a_imprimir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jorge orlando murcia</cp:lastModifiedBy>
  <cp:revision/>
  <dcterms:created xsi:type="dcterms:W3CDTF">2017-05-23T23:17:53Z</dcterms:created>
  <dcterms:modified xsi:type="dcterms:W3CDTF">2021-07-27T05:08:07Z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0x0101001CF3E47E0AD78C42969695E4127ECE03</vt:lpwstr>
  </property>
</Properties>
</file>