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uaermv-my.sharepoint.com/personal/edy_melgarejo_umv_gov_co/Documents/Documentos/Cto 349 de 2021/Evaluación Riesgos Jul 21/"/>
    </mc:Choice>
  </mc:AlternateContent>
  <xr:revisionPtr revIDLastSave="226" documentId="8_{A128CBEF-4698-4D85-9908-FB391289ED98}" xr6:coauthVersionLast="47" xr6:coauthVersionMax="47" xr10:uidLastSave="{62E27BDC-64F4-4212-A2D9-A2B925AE27E5}"/>
  <bookViews>
    <workbookView xWindow="-120" yWindow="-120" windowWidth="24240" windowHeight="13140" activeTab="7" xr2:uid="{00000000-000D-0000-FFFF-FFFF00000000}"/>
  </bookViews>
  <sheets>
    <sheet name="1. RIESGOS SIGNIFICATIVOS" sheetId="63" r:id="rId1"/>
    <sheet name="2. DISEÑO CONTROL" sheetId="61" r:id="rId2"/>
    <sheet name="3. EJECUCIÓN CONTROL" sheetId="62" r:id="rId3"/>
    <sheet name="Hoja1" sheetId="67" state="hidden" r:id="rId4"/>
    <sheet name="Hoja2" sheetId="68" state="hidden" r:id="rId5"/>
    <sheet name="4- SOLIDEZ CONTROL" sheetId="66" r:id="rId6"/>
    <sheet name="MAPA DE RIESGOS PROCESOS" sheetId="70" r:id="rId7"/>
    <sheet name="DESI-FM-019 " sheetId="71" r:id="rId8"/>
  </sheets>
  <externalReferences>
    <externalReference r:id="rId9"/>
    <externalReference r:id="rId10"/>
    <externalReference r:id="rId11"/>
    <externalReference r:id="rId12"/>
  </externalReferences>
  <definedNames>
    <definedName name="_xlnm._FilterDatabase" localSheetId="1" hidden="1">'2. DISEÑO CONTROL'!$B$14:$X$21</definedName>
    <definedName name="A">[1]DB!$J$5:$J$6</definedName>
    <definedName name="_xlnm.Print_Area" localSheetId="0">'1. RIESGOS SIGNIFICATIVOS'!$A$2:$Q$29</definedName>
    <definedName name="_xlnm.Print_Area" localSheetId="1">'2. DISEÑO CONTROL'!$A$5:$X$25</definedName>
    <definedName name="_xlnm.Print_Area" localSheetId="2">'3. EJECUCIÓN CONTROL'!$A$1:$N$25</definedName>
    <definedName name="_xlnm.Print_Area" localSheetId="5">'4- SOLIDEZ CONTROL'!$A$1:$J$23</definedName>
    <definedName name="_xlnm.Print_Area" localSheetId="7">'DESI-FM-019 '!$A$1:$S$84</definedName>
    <definedName name="_xlnm.Print_Area" localSheetId="6">'MAPA DE RIESGOS PROCESOS'!$A$1:$BJ$23</definedName>
    <definedName name="B">[1]DB!$K$5:$K$6</definedName>
    <definedName name="CE">[1]DB!$L$5:$L$6</definedName>
    <definedName name="clasificaciónriesgos" localSheetId="6">#REF!</definedName>
    <definedName name="clasificaciónriesgos">#REF!</definedName>
    <definedName name="códigos" localSheetId="6">#REF!</definedName>
    <definedName name="códigos">#REF!</definedName>
    <definedName name="Direccionamiento_Estratégico" localSheetId="6">#REF!</definedName>
    <definedName name="Direccionamiento_Estratégico">#REF!</definedName>
    <definedName name="económicos" localSheetId="6">#REF!</definedName>
    <definedName name="económicos">#REF!</definedName>
    <definedName name="EXISTENCONTROLES">[1]DB!$D$5:$D$6</definedName>
    <definedName name="externo" localSheetId="6">#REF!</definedName>
    <definedName name="externo">#REF!</definedName>
    <definedName name="externos2" localSheetId="6">#REF!</definedName>
    <definedName name="externos2">#REF!</definedName>
    <definedName name="factores" localSheetId="6">#REF!</definedName>
    <definedName name="factores">#REF!</definedName>
    <definedName name="IMPACTO">[1]DB!$H$5</definedName>
    <definedName name="impactoco" localSheetId="6">#REF!</definedName>
    <definedName name="impactoco">#REF!</definedName>
    <definedName name="infraestructura" localSheetId="6">#REF!</definedName>
    <definedName name="infraestructura">#REF!</definedName>
    <definedName name="interno" localSheetId="6">#REF!</definedName>
    <definedName name="interno">#REF!</definedName>
    <definedName name="macroprocesos" localSheetId="6">#REF!</definedName>
    <definedName name="macroprocesos">#REF!</definedName>
    <definedName name="medio_ambientales" localSheetId="6">#REF!</definedName>
    <definedName name="medio_ambientales">#REF!</definedName>
    <definedName name="opciondelriesgo" localSheetId="6">[2]FORMULAS!$K$4:$K$7</definedName>
    <definedName name="opciondelriesgo">[3]FORMULAS!$K$4:$K$7</definedName>
    <definedName name="OPCIONESDEMANEJO">[1]DB!$N$5:$N$8</definedName>
    <definedName name="personal" localSheetId="6">#REF!</definedName>
    <definedName name="personal">#REF!</definedName>
    <definedName name="políticos" localSheetId="6">#REF!</definedName>
    <definedName name="políticos">#REF!</definedName>
    <definedName name="probabilidad" localSheetId="6">[2]FORMULAS!$G$4:$G$8</definedName>
    <definedName name="probabilidad">[3]FORMULAS!$G$4:$G$8</definedName>
    <definedName name="proceso" localSheetId="6">#REF!</definedName>
    <definedName name="proceso">#REF!</definedName>
    <definedName name="procesos" localSheetId="6">[2]FORMULAS!$B$4:$B$21</definedName>
    <definedName name="procesos">[3]FORMULAS!$B$4:$B$20</definedName>
    <definedName name="sociales" localSheetId="6">#REF!</definedName>
    <definedName name="sociales">#REF!</definedName>
    <definedName name="tecnología" localSheetId="6">#REF!</definedName>
    <definedName name="tecnología">#REF!</definedName>
    <definedName name="tecnológicos" localSheetId="6">#REF!</definedName>
    <definedName name="tecnológicos">#REF!</definedName>
    <definedName name="tipo_de_amenaza" localSheetId="6">[2]FORMULAS!$E$4:$E$11</definedName>
    <definedName name="tipo_de_amenaza">[3]FORMULAS!$E$4:$E$11</definedName>
    <definedName name="tipo_de_riesgos" localSheetId="6">[2]FORMULAS!$C$4:$C$6</definedName>
    <definedName name="tipo_de_riesgos">[3]FORMULAS!$C$4:$C$6</definedName>
    <definedName name="_xlnm.Print_Titles" localSheetId="7">'DESI-FM-019 '!$2:$7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21" i="70" l="1"/>
  <c r="AH21" i="70"/>
  <c r="AF21" i="70"/>
  <c r="AD21" i="70"/>
  <c r="AB21" i="70"/>
  <c r="AI21" i="70" s="1"/>
  <c r="AJ21" i="70" s="1"/>
  <c r="AM21" i="70" s="1"/>
  <c r="AN21" i="70" s="1"/>
  <c r="AO21" i="70" s="1"/>
  <c r="Z21" i="70"/>
  <c r="X21" i="70"/>
  <c r="V21" i="70"/>
  <c r="AZ20" i="70"/>
  <c r="AY20" i="70"/>
  <c r="AL20" i="70"/>
  <c r="AH20" i="70"/>
  <c r="AF20" i="70"/>
  <c r="AD20" i="70"/>
  <c r="AB20" i="70"/>
  <c r="AI20" i="70" s="1"/>
  <c r="AJ20" i="70" s="1"/>
  <c r="AM20" i="70" s="1"/>
  <c r="AN20" i="70" s="1"/>
  <c r="AO20" i="70" s="1"/>
  <c r="Z20" i="70"/>
  <c r="X20" i="70"/>
  <c r="V20" i="70"/>
  <c r="Q20" i="70"/>
  <c r="P20" i="70"/>
  <c r="M20" i="70"/>
  <c r="AL19" i="70"/>
  <c r="AH19" i="70"/>
  <c r="AF19" i="70"/>
  <c r="AD19" i="70"/>
  <c r="AB19" i="70"/>
  <c r="AI19" i="70" s="1"/>
  <c r="AJ19" i="70" s="1"/>
  <c r="AM19" i="70" s="1"/>
  <c r="AN19" i="70" s="1"/>
  <c r="AO19" i="70" s="1"/>
  <c r="Z19" i="70"/>
  <c r="X19" i="70"/>
  <c r="V19" i="70"/>
  <c r="AL18" i="70"/>
  <c r="AH18" i="70"/>
  <c r="AF18" i="70"/>
  <c r="AD18" i="70"/>
  <c r="AB18" i="70"/>
  <c r="Z18" i="70"/>
  <c r="X18" i="70"/>
  <c r="V18" i="70"/>
  <c r="AI18" i="70" s="1"/>
  <c r="AJ18" i="70" s="1"/>
  <c r="AM18" i="70" s="1"/>
  <c r="AN18" i="70" s="1"/>
  <c r="AO18" i="70" s="1"/>
  <c r="AZ17" i="70"/>
  <c r="AY17" i="70"/>
  <c r="AL17" i="70"/>
  <c r="AH17" i="70"/>
  <c r="AF17" i="70"/>
  <c r="AD17" i="70"/>
  <c r="AB17" i="70"/>
  <c r="Z17" i="70"/>
  <c r="X17" i="70"/>
  <c r="V17" i="70"/>
  <c r="AI17" i="70" s="1"/>
  <c r="AJ17" i="70" s="1"/>
  <c r="AM17" i="70" s="1"/>
  <c r="AN17" i="70" s="1"/>
  <c r="AO17" i="70" s="1"/>
  <c r="Q17" i="70"/>
  <c r="P17" i="70"/>
  <c r="M17" i="70"/>
  <c r="AL16" i="70"/>
  <c r="AH16" i="70"/>
  <c r="AF16" i="70"/>
  <c r="AD16" i="70"/>
  <c r="AB16" i="70"/>
  <c r="Z16" i="70"/>
  <c r="X16" i="70"/>
  <c r="V16" i="70"/>
  <c r="AI16" i="70" s="1"/>
  <c r="AJ16" i="70" s="1"/>
  <c r="AM16" i="70" s="1"/>
  <c r="AN16" i="70" s="1"/>
  <c r="AO16" i="70" s="1"/>
  <c r="AL15" i="70"/>
  <c r="AH15" i="70"/>
  <c r="AF15" i="70"/>
  <c r="AD15" i="70"/>
  <c r="AB15" i="70"/>
  <c r="Z15" i="70"/>
  <c r="X15" i="70"/>
  <c r="V15" i="70"/>
  <c r="AI15" i="70" s="1"/>
  <c r="AJ15" i="70" s="1"/>
  <c r="AM15" i="70" s="1"/>
  <c r="AN15" i="70" s="1"/>
  <c r="AO15" i="70" s="1"/>
  <c r="AY14" i="70"/>
  <c r="AZ14" i="70" s="1"/>
  <c r="AL14" i="70"/>
  <c r="AH14" i="70"/>
  <c r="AF14" i="70"/>
  <c r="AD14" i="70"/>
  <c r="AB14" i="70"/>
  <c r="Z14" i="70"/>
  <c r="X14" i="70"/>
  <c r="V14" i="70"/>
  <c r="AI14" i="70" s="1"/>
  <c r="AJ14" i="70" s="1"/>
  <c r="AM14" i="70" s="1"/>
  <c r="AN14" i="70" s="1"/>
  <c r="AO14" i="70" s="1"/>
  <c r="P14" i="70"/>
  <c r="Q14" i="70" s="1"/>
  <c r="M14" i="70"/>
  <c r="AL13" i="70"/>
  <c r="AH13" i="70"/>
  <c r="AF13" i="70"/>
  <c r="AD13" i="70"/>
  <c r="AB13" i="70"/>
  <c r="Z13" i="70"/>
  <c r="X13" i="70"/>
  <c r="V13" i="70"/>
  <c r="AI13" i="70" s="1"/>
  <c r="AJ13" i="70" s="1"/>
  <c r="AM13" i="70" s="1"/>
  <c r="AN13" i="70" s="1"/>
  <c r="AO13" i="70" s="1"/>
  <c r="AL12" i="70"/>
  <c r="AH12" i="70"/>
  <c r="AF12" i="70"/>
  <c r="AD12" i="70"/>
  <c r="AB12" i="70"/>
  <c r="Z12" i="70"/>
  <c r="X12" i="70"/>
  <c r="AI12" i="70" s="1"/>
  <c r="AJ12" i="70" s="1"/>
  <c r="AM12" i="70" s="1"/>
  <c r="AN12" i="70" s="1"/>
  <c r="AO12" i="70" s="1"/>
  <c r="V12" i="70"/>
  <c r="AY11" i="70"/>
  <c r="AZ11" i="70" s="1"/>
  <c r="AL11" i="70"/>
  <c r="AH11" i="70"/>
  <c r="AF11" i="70"/>
  <c r="AD11" i="70"/>
  <c r="AB11" i="70"/>
  <c r="Z11" i="70"/>
  <c r="X11" i="70"/>
  <c r="AI11" i="70" s="1"/>
  <c r="AJ11" i="70" s="1"/>
  <c r="AM11" i="70" s="1"/>
  <c r="AN11" i="70" s="1"/>
  <c r="AO11" i="70" s="1"/>
  <c r="V11" i="70"/>
  <c r="P11" i="70"/>
  <c r="Q11" i="70" s="1"/>
  <c r="M11" i="70"/>
  <c r="AR3" i="70"/>
  <c r="U3" i="70"/>
  <c r="AR2" i="70"/>
  <c r="U2" i="70"/>
  <c r="AP20" i="70" l="1"/>
  <c r="AQ20" i="70" s="1"/>
  <c r="AT20" i="70" s="1"/>
  <c r="AV20" i="70" s="1"/>
  <c r="AP14" i="70"/>
  <c r="AQ14" i="70" s="1"/>
  <c r="AT14" i="70" s="1"/>
  <c r="AP17" i="70"/>
  <c r="AQ17" i="70" s="1"/>
  <c r="AT17" i="70" s="1"/>
  <c r="AP11" i="70"/>
  <c r="AQ11" i="70" s="1"/>
  <c r="AT11" i="70" s="1"/>
  <c r="AU20" i="70" l="1"/>
  <c r="AV17" i="70"/>
  <c r="AU17" i="70"/>
  <c r="AV11" i="70"/>
  <c r="AU11" i="70"/>
  <c r="AU14" i="70"/>
  <c r="AV14" i="70"/>
  <c r="D17" i="62" l="1"/>
  <c r="D16" i="66"/>
  <c r="C16" i="66"/>
  <c r="B16" i="66"/>
  <c r="B15" i="66"/>
  <c r="B17" i="62"/>
  <c r="S19" i="61"/>
  <c r="Q19" i="61"/>
  <c r="O19" i="61"/>
  <c r="M19" i="61"/>
  <c r="K19" i="61"/>
  <c r="I19" i="61"/>
  <c r="G19" i="61"/>
  <c r="D19" i="62"/>
  <c r="D18" i="62"/>
  <c r="C19" i="62"/>
  <c r="C18" i="62"/>
  <c r="B19" i="62"/>
  <c r="B18" i="62"/>
  <c r="D15" i="62"/>
  <c r="B15" i="62"/>
  <c r="E17" i="61"/>
  <c r="E19" i="61"/>
  <c r="E18" i="61"/>
  <c r="D19" i="61"/>
  <c r="D18" i="61"/>
  <c r="C19" i="61"/>
  <c r="B19" i="61"/>
  <c r="T19" i="61" l="1"/>
  <c r="D17" i="61" l="1"/>
  <c r="B15" i="61" l="1"/>
  <c r="D13" i="66"/>
  <c r="D14" i="66"/>
  <c r="D15" i="66"/>
  <c r="C13" i="66"/>
  <c r="C14" i="66"/>
  <c r="C15" i="66"/>
  <c r="B13" i="66"/>
  <c r="B14" i="66"/>
  <c r="D16" i="62" l="1"/>
  <c r="E16" i="61" l="1"/>
  <c r="S16" i="61"/>
  <c r="S17" i="61"/>
  <c r="S18" i="61"/>
  <c r="Q16" i="61"/>
  <c r="Q17" i="61"/>
  <c r="Q18" i="61"/>
  <c r="O16" i="61"/>
  <c r="O17" i="61"/>
  <c r="O18" i="61"/>
  <c r="M16" i="61"/>
  <c r="M17" i="61"/>
  <c r="M18" i="61"/>
  <c r="K16" i="61"/>
  <c r="K17" i="61"/>
  <c r="K18" i="61"/>
  <c r="G17" i="61"/>
  <c r="G18" i="61"/>
  <c r="I16" i="61"/>
  <c r="I17" i="61"/>
  <c r="I18" i="61"/>
  <c r="Q15" i="61"/>
  <c r="O15" i="61"/>
  <c r="M15" i="61"/>
  <c r="K15" i="61"/>
  <c r="I15" i="61"/>
  <c r="G16" i="61"/>
  <c r="G15" i="61"/>
  <c r="T18" i="61" l="1"/>
  <c r="T17" i="61"/>
  <c r="T16" i="61"/>
  <c r="C16" i="62" l="1"/>
  <c r="C17" i="62"/>
  <c r="B16" i="62"/>
  <c r="C17" i="61"/>
  <c r="C18" i="61"/>
  <c r="B18" i="61"/>
  <c r="B17" i="61" l="1"/>
  <c r="B10" i="66" l="1"/>
  <c r="D12" i="66"/>
  <c r="C12" i="66"/>
  <c r="B12" i="66"/>
  <c r="C15" i="62"/>
  <c r="B12" i="62"/>
  <c r="B13" i="61"/>
  <c r="B16" i="61"/>
  <c r="C16" i="61"/>
  <c r="D16" i="61"/>
  <c r="D15" i="61"/>
  <c r="E15" i="61"/>
  <c r="C15" i="61"/>
  <c r="S15" i="61" l="1"/>
  <c r="T15"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Norato Mora</author>
  </authors>
  <commentList>
    <comment ref="N17" authorId="0" shapeId="0" xr:uid="{00FCB610-CF2D-452C-8F77-4796B6CF3E0B}">
      <text>
        <r>
          <rPr>
            <b/>
            <sz val="9"/>
            <color indexed="81"/>
            <rFont val="Tahoma"/>
            <family val="2"/>
          </rPr>
          <t>Natalia Norato Mora:</t>
        </r>
        <r>
          <rPr>
            <sz val="9"/>
            <color indexed="81"/>
            <rFont val="Tahoma"/>
            <family val="2"/>
          </rPr>
          <t xml:space="preserve">
Se debe revisar esta probabilidad teniendo en cuentqa que fue el riesgo que se materializo. 
</t>
        </r>
        <r>
          <rPr>
            <b/>
            <sz val="10"/>
            <color indexed="81"/>
            <rFont val="Tahoma"/>
            <family val="2"/>
          </rPr>
          <t xml:space="preserve">Luz Adriana Ariza: El ajuste se hizo teniendo en cuenta la evualuación, en el Mapa anterior la califiación era de 3, posible, ahora subió a 4, probable, precisamente por la materialización del riesgo. </t>
        </r>
        <r>
          <rPr>
            <b/>
            <sz val="9"/>
            <color indexed="81"/>
            <rFont val="Tahoma"/>
            <family val="2"/>
          </rPr>
          <t xml:space="preserve">
</t>
        </r>
      </text>
    </comment>
    <comment ref="S17" authorId="0" shapeId="0" xr:uid="{7266621F-0DC8-420E-A452-A9B324E11DA8}">
      <text>
        <r>
          <rPr>
            <b/>
            <sz val="9"/>
            <color indexed="81"/>
            <rFont val="Tahoma"/>
            <family val="2"/>
          </rPr>
          <t>Natalia Norato Mora:</t>
        </r>
        <r>
          <rPr>
            <sz val="9"/>
            <color indexed="81"/>
            <rFont val="Tahoma"/>
            <family val="2"/>
          </rPr>
          <t xml:space="preserve">
se recomienda tener en cuenta la recomendación de la OCI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Natalia Norato Mora</author>
  </authors>
  <commentList>
    <comment ref="I37" authorId="0" shapeId="0" xr:uid="{A5DA7B8F-3597-4626-B7E4-D978AF644DA7}">
      <text>
        <r>
          <rPr>
            <b/>
            <sz val="12"/>
            <color indexed="81"/>
            <rFont val="Tahoma"/>
            <family val="2"/>
          </rPr>
          <t>Natalia Norato Mora:</t>
        </r>
        <r>
          <rPr>
            <sz val="12"/>
            <color indexed="81"/>
            <rFont val="Tahoma"/>
            <family val="2"/>
          </rPr>
          <t xml:space="preserve">
Para el proximo reporte tener en cuenta  el avance del plan, porque si fuera  el 100%, se entenderia que no van a realizar actividades en lo que queda del año.
El valor del indicador lo estan calculando con la información del cutrimestre, pero el  % del plan es anual.</t>
        </r>
      </text>
    </comment>
  </commentList>
</comments>
</file>

<file path=xl/sharedStrings.xml><?xml version="1.0" encoding="utf-8"?>
<sst xmlns="http://schemas.openxmlformats.org/spreadsheetml/2006/main" count="945" uniqueCount="467">
  <si>
    <t>No</t>
  </si>
  <si>
    <t>RIESGO</t>
  </si>
  <si>
    <t>EFICACIA</t>
  </si>
  <si>
    <t>EFICIENCIA</t>
  </si>
  <si>
    <t>SI</t>
  </si>
  <si>
    <t>Si</t>
  </si>
  <si>
    <t>Gestión</t>
  </si>
  <si>
    <t>Corrupción</t>
  </si>
  <si>
    <t>Debe revisarse la redacción del riesgo</t>
  </si>
  <si>
    <t>Debe revisarse la causa porque no guarda relación con el riesgo</t>
  </si>
  <si>
    <t>Seguridad Digital</t>
  </si>
  <si>
    <t>Debe revisarse el control</t>
  </si>
  <si>
    <t>Debe revisarse la causa porque no guarda relación con el control</t>
  </si>
  <si>
    <t>FORMATO EVALUACIÓN DE LOS CONTROLES DE RIESGOS POR PROCESO</t>
  </si>
  <si>
    <t>CÓDIGO: CEM-FM-011</t>
  </si>
  <si>
    <t>VERSIÓN: 1</t>
  </si>
  <si>
    <t>FECHA DE APLICACIÓN:  NOVIEMBRE DE 2019</t>
  </si>
  <si>
    <t>HOJA 1 - EVALUACIÓN DE RIESGOS IDENTIFICADOS</t>
  </si>
  <si>
    <t>PROCESO:</t>
  </si>
  <si>
    <t>INTERVENCIÓN DE LA MALLA VIAL - IMVI</t>
  </si>
  <si>
    <t>OBJETIVO DEL PROCESO:</t>
  </si>
  <si>
    <t>Intervenir las vías de acuerdo a la programación periódica de los segmentos viales incluidos en el Listado General de priorizaciones para la malla vial, las vías con situaciones imprevistas que dificulten la movilidad, realizar el apoyo interinstitucional, la atención de emergencias y aquellas vías programadas por las diferentes estrategias de intervención, implementando el componente Ambiental , Social y de Seguridad y Salud en el Trabajo, con el fin de mejorar las condiciones de movilidad en el distrito.</t>
  </si>
  <si>
    <t>ANALISIS OCI</t>
  </si>
  <si>
    <t>OBSERVACIONES Y RECOMENDACIONES</t>
  </si>
  <si>
    <r>
      <t xml:space="preserve">RIESGO
</t>
    </r>
    <r>
      <rPr>
        <i/>
        <sz val="12"/>
        <rFont val="Arial"/>
        <family val="2"/>
      </rPr>
      <t>¿Qué puede suceder?</t>
    </r>
  </si>
  <si>
    <t>DESCRIPCIÓN DEL RIESGO</t>
  </si>
  <si>
    <r>
      <t xml:space="preserve">TIPO
</t>
    </r>
    <r>
      <rPr>
        <sz val="6"/>
        <rFont val="Arial"/>
        <family val="2"/>
      </rPr>
      <t>(SELECCIONE UNA OPCIÓN)</t>
    </r>
  </si>
  <si>
    <r>
      <t xml:space="preserve">CAUSA 
</t>
    </r>
    <r>
      <rPr>
        <i/>
        <sz val="12"/>
        <rFont val="Arial"/>
        <family val="2"/>
      </rPr>
      <t>¿Cómo puede suceder?</t>
    </r>
  </si>
  <si>
    <r>
      <t xml:space="preserve">CONTROL
</t>
    </r>
    <r>
      <rPr>
        <i/>
        <sz val="12"/>
        <rFont val="Arial"/>
        <family val="2"/>
      </rPr>
      <t>¿Elimina o Mitiga la causa?</t>
    </r>
  </si>
  <si>
    <r>
      <rPr>
        <b/>
        <sz val="12"/>
        <color theme="1"/>
        <rFont val="Arial"/>
        <family val="2"/>
      </rPr>
      <t>RIESGO-OBJETIVO</t>
    </r>
    <r>
      <rPr>
        <sz val="12"/>
        <color theme="1"/>
        <rFont val="Arial"/>
        <family val="2"/>
      </rPr>
      <t xml:space="preserve">
¿El RIESGO puede llegar a afectar el cumplimiento del OBJETIVO del proceso?
</t>
    </r>
    <r>
      <rPr>
        <sz val="6"/>
        <color theme="1"/>
        <rFont val="Arial"/>
        <family val="2"/>
      </rPr>
      <t xml:space="preserve">
(SELECCIONE UNA OPCIÓN)</t>
    </r>
  </si>
  <si>
    <r>
      <rPr>
        <b/>
        <sz val="12"/>
        <color theme="1"/>
        <rFont val="Arial"/>
        <family val="2"/>
      </rPr>
      <t>CONTROL-CAUSA</t>
    </r>
    <r>
      <rPr>
        <sz val="12"/>
        <color theme="1"/>
        <rFont val="Arial"/>
        <family val="2"/>
      </rPr>
      <t xml:space="preserve">
¿El CONTROL mitiga o elimina la CAUSA identificada?
</t>
    </r>
    <r>
      <rPr>
        <sz val="6"/>
        <color theme="1"/>
        <rFont val="Arial"/>
        <family val="2"/>
      </rPr>
      <t>(SELECCIONE UNA OPCIÓN)</t>
    </r>
  </si>
  <si>
    <t xml:space="preserve">Retrasos en la ejecución de la obra  </t>
  </si>
  <si>
    <t xml:space="preserve">En las diferentes intervenciones que ejecuta la entidad, se pueden presentar retrasos en su terminación,  lo cual puede generar sobrecostos,  el no cumplimiento de las metas propuestas por la Entidad, desgaste administrativo y financiero generando imagen negativa de la UMV. Produciendo investigaciones disciplinarias y posteriores sanciones. </t>
  </si>
  <si>
    <t>Falta de reacción a las alertas generadas durante el seguimiento a la programación</t>
  </si>
  <si>
    <t>1. ¿EL riesgo puede llegar a afectar el cumplimiento del objetivo? 
SI
2. ¿El control mitiga la causa?
SI
OBSERVACIONES:
Se mantiene el mismo riesgo, la misma causa, se identificó ajuste en la redacción del control cambiando el orden de las variables, no obstante en esencia es el mismo control</t>
  </si>
  <si>
    <t xml:space="preserve">1. EL riesgo puede llegar a afectar el cumplimiento del objetivo.  SI
2. El control mitiga la causa. SI
</t>
  </si>
  <si>
    <t>Imprevistos en el suministro de equipo, maquinaria e insumos</t>
  </si>
  <si>
    <t>Parcialmente</t>
  </si>
  <si>
    <r>
      <rPr>
        <sz val="12"/>
        <rFont val="Arial"/>
        <family val="2"/>
      </rPr>
      <t xml:space="preserve">1. ¿EL riesgo puede llegar a afectar el cumplimiento del objetivo? 
SI
</t>
    </r>
    <r>
      <rPr>
        <sz val="12"/>
        <color theme="8"/>
        <rFont val="Arial"/>
        <family val="2"/>
      </rPr>
      <t xml:space="preserve">
</t>
    </r>
    <r>
      <rPr>
        <sz val="12"/>
        <rFont val="Arial"/>
        <family val="2"/>
      </rPr>
      <t>2. ¿El control mitiga la causa?
SI</t>
    </r>
    <r>
      <rPr>
        <sz val="12"/>
        <color theme="8"/>
        <rFont val="Arial"/>
        <family val="2"/>
      </rPr>
      <t xml:space="preserve">
</t>
    </r>
    <r>
      <rPr>
        <sz val="12"/>
        <rFont val="Arial"/>
        <family val="2"/>
      </rPr>
      <t xml:space="preserve">OBSERVACIONES:
El proceso atendió las recomendaciones entregadas por la OCI de la evaluación de controles efectuada en diciembre de 2019; ajustando en la redacción la periocidad con la cual estaban aplicando el control.
</t>
    </r>
    <r>
      <rPr>
        <sz val="12"/>
        <color theme="8"/>
        <rFont val="Arial"/>
        <family val="2"/>
      </rPr>
      <t xml:space="preserve">
</t>
    </r>
  </si>
  <si>
    <r>
      <t xml:space="preserve">1. EL riesgo puede llegar a afectar el cumplimiento del objetivo.  SI
2. El control mitiga la causa. 
</t>
    </r>
    <r>
      <rPr>
        <b/>
        <sz val="11"/>
        <color rgb="FFFF0000"/>
        <rFont val="Arial"/>
        <family val="2"/>
      </rPr>
      <t xml:space="preserve">(Parcialmente) </t>
    </r>
    <r>
      <rPr>
        <b/>
        <sz val="11"/>
        <rFont val="Arial"/>
        <family val="2"/>
      </rPr>
      <t xml:space="preserve">El control de verificar mensualmente los reportes  de los imprevistos presentados en relación a los suministros de equipo, maquinaria e insumos, pude permitir la materialización del riesgo por la periocidad.
</t>
    </r>
    <r>
      <rPr>
        <b/>
        <sz val="11"/>
        <color theme="1"/>
        <rFont val="Arial"/>
        <family val="2"/>
      </rPr>
      <t xml:space="preserve">
</t>
    </r>
  </si>
  <si>
    <t>Incumplimiento de la normativa, procedimientos y manuales ambiental, social y SST.  vigentes en la intervención de la malla vial</t>
  </si>
  <si>
    <t>Incumplimiento de la normativa, procedimientos y manuales vigentes en la intervención de la malla vial</t>
  </si>
  <si>
    <t xml:space="preserve">En las actividades diarias que realiza la entidad, existen factores como desconocimiento en los lineamientos y procedimentales por parte de los colaboradores, así como deficiencia en el seguimiento y control de la aplicacion de los mismos que generarian incumpliento de la normativa vigente en materia ambiental, social y SST. </t>
  </si>
  <si>
    <t xml:space="preserve">Desconocimiento en los lineamientos y procedimientos ambientales, sociales y SST.  por parte de los colaboradores. </t>
  </si>
  <si>
    <t xml:space="preserve">Desconocimiento en los lineamientos y procedimientos  por parte de los colaboradores. </t>
  </si>
  <si>
    <t xml:space="preserve">El gerente GASA designa a un responsable al interior de la Gerencia para verificar que se cumplan las actividades de sensibilización sobre los procedimientos, manuales y lineamientos en materia Ambiental, Social y SST  programadas en cronograma establecido al inicio de la vigencia. 
Esta verificación se realizará trimestralmente y en caso de encontrar incumplimiento,  se suscribirá la respectiva acta de compromiso.  
</t>
  </si>
  <si>
    <r>
      <rPr>
        <sz val="12"/>
        <rFont val="Arial"/>
        <family val="2"/>
      </rPr>
      <t>¿EL riesgo puede llegar a afectar el cumplimiento del objetivo? 
SI</t>
    </r>
    <r>
      <rPr>
        <sz val="12"/>
        <color theme="8"/>
        <rFont val="Arial"/>
        <family val="2"/>
      </rPr>
      <t xml:space="preserve">
</t>
    </r>
    <r>
      <rPr>
        <sz val="12"/>
        <rFont val="Arial"/>
        <family val="2"/>
      </rPr>
      <t>¿El control mitiga la causa?
SI</t>
    </r>
    <r>
      <rPr>
        <sz val="12"/>
        <color theme="8"/>
        <rFont val="Arial"/>
        <family val="2"/>
      </rPr>
      <t xml:space="preserve">
</t>
    </r>
    <r>
      <rPr>
        <sz val="12"/>
        <rFont val="Arial"/>
        <family val="2"/>
      </rPr>
      <t>OBSERVACIONES:
Se presenta diferencia en la redacción del riesgo con respecto al reportado en el monitoreo.
La causa nuevamente fue limitada a "</t>
    </r>
    <r>
      <rPr>
        <i/>
        <sz val="12"/>
        <rFont val="Arial"/>
        <family val="2"/>
      </rPr>
      <t xml:space="preserve">Desconocimiento en los lineamientos y procedimientos ambientales, sociales y SST.  por parte de los colaboradores", </t>
    </r>
    <r>
      <rPr>
        <sz val="12"/>
        <rFont val="Arial"/>
        <family val="2"/>
      </rPr>
      <t>de acuerdo al control establecido.</t>
    </r>
    <r>
      <rPr>
        <sz val="12"/>
        <color theme="8"/>
        <rFont val="Arial"/>
        <family val="2"/>
      </rPr>
      <t xml:space="preserve">
</t>
    </r>
    <r>
      <rPr>
        <sz val="12"/>
        <rFont val="Arial"/>
        <family val="2"/>
      </rPr>
      <t>El proceso atendió las recomendaciones entregadas por la OCI de la evaluación de controles efectuada en diciembre de 2019, definio los responsables, ajustó redacción de acuerdo a las variables de diseño e identificó el mecanismo para evaluar la  apropiación del conocimiento.</t>
    </r>
    <r>
      <rPr>
        <sz val="12"/>
        <color theme="8"/>
        <rFont val="Arial"/>
        <family val="2"/>
      </rPr>
      <t xml:space="preserve">
</t>
    </r>
    <r>
      <rPr>
        <sz val="12"/>
        <rFont val="Arial"/>
        <family val="2"/>
      </rPr>
      <t>RECOMENDACIONES:</t>
    </r>
    <r>
      <rPr>
        <sz val="12"/>
        <color theme="8"/>
        <rFont val="Arial"/>
        <family val="2"/>
      </rPr>
      <t xml:space="preserve">
</t>
    </r>
    <r>
      <rPr>
        <sz val="12"/>
        <rFont val="Arial"/>
        <family val="2"/>
      </rPr>
      <t>La desviación debería ser aplicada a todos los colaboradores que no logren minímo  el 90%, dado que es una muestra  las sensibilizaciones realizadas y no la totalidad.</t>
    </r>
  </si>
  <si>
    <r>
      <t xml:space="preserve">1. EL riesgo puede llegar a afectar el cumplimiento del objetivo.  
</t>
    </r>
    <r>
      <rPr>
        <b/>
        <sz val="10"/>
        <rFont val="Arial"/>
        <family val="2"/>
      </rPr>
      <t>Es importante precisar cual es el verdadero riesgo, puede estar enfocado a demandas y/o sancione</t>
    </r>
    <r>
      <rPr>
        <b/>
        <sz val="10"/>
        <color rgb="FFFF0000"/>
        <rFont val="Arial"/>
        <family val="2"/>
      </rPr>
      <t>s.</t>
    </r>
    <r>
      <rPr>
        <b/>
        <sz val="10"/>
        <color theme="1"/>
        <rFont val="Arial"/>
        <family val="2"/>
      </rPr>
      <t xml:space="preserve">
2. El control mitiga la causa. 
</t>
    </r>
    <r>
      <rPr>
        <b/>
        <sz val="10"/>
        <color rgb="FFFF0000"/>
        <rFont val="Arial"/>
        <family val="2"/>
      </rPr>
      <t xml:space="preserve">(NO) </t>
    </r>
    <r>
      <rPr>
        <b/>
        <sz val="10"/>
        <rFont val="Arial"/>
        <family val="2"/>
      </rPr>
      <t>El control tal como esta redactado son las acciones para mitigar la causa de  desconocimiento en los lineamientos y procedimientos  por parte de los colaboradores pero solo enfocado al tema social, ambiental y SST. Sinembargo no es el control.</t>
    </r>
    <r>
      <rPr>
        <b/>
        <sz val="10"/>
        <color rgb="FFFF0000"/>
        <rFont val="Arial"/>
        <family val="2"/>
      </rPr>
      <t xml:space="preserve">
</t>
    </r>
    <r>
      <rPr>
        <b/>
        <sz val="10"/>
        <color theme="1"/>
        <rFont val="Arial"/>
        <family val="2"/>
      </rPr>
      <t xml:space="preserve">
</t>
    </r>
    <r>
      <rPr>
        <b/>
        <sz val="10"/>
        <color rgb="FF7030A0"/>
        <rFont val="Arial"/>
        <family val="2"/>
      </rPr>
      <t xml:space="preserve">RECOMENDACIONES
1. </t>
    </r>
    <r>
      <rPr>
        <b/>
        <sz val="10"/>
        <rFont val="Arial"/>
        <family val="2"/>
      </rPr>
      <t xml:space="preserve">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2.  Armonizar la redacción del control, y revisar si de acuerdo a la causa solo aplica al área social, ambiental y SST o si por el contrario es general y se debe articular con el actividades de Intervención.
</t>
    </r>
    <r>
      <rPr>
        <b/>
        <sz val="10"/>
        <color rgb="FF7030A0"/>
        <rFont val="Arial"/>
        <family val="2"/>
      </rPr>
      <t xml:space="preserve">
3.</t>
    </r>
    <r>
      <rPr>
        <b/>
        <sz val="10"/>
        <rFont val="Arial"/>
        <family val="2"/>
      </rPr>
      <t xml:space="preserve"> Identificar un mecanismo para validar que la causa sea eliminada.</t>
    </r>
  </si>
  <si>
    <t xml:space="preserve">Deficiencia en el seguimiento y control de la aplicación de los lineamientos ambiental, social y SST.  en las intervenciones de la Entidad. </t>
  </si>
  <si>
    <t xml:space="preserve">Deficiencia en el seguimiento y control de la aplicación de los procedimientos en las intervenciones dela Entidad. </t>
  </si>
  <si>
    <t xml:space="preserve">Los profesionales designados por el gerente GASA ( Coordinadores  (as) de las áreas Ambiental, Social y SST), revisarán semanalmente la correcta implementación de los procedimientos y el adecuado diligenciamiento de los formatos asociados a los mismos. 
En el caso que se identifiquen anomalías, se procede a informar al supervisor del contrato para tomar las medidas correctivas necesarias. </t>
  </si>
  <si>
    <r>
      <rPr>
        <sz val="12"/>
        <rFont val="Arial"/>
        <family val="2"/>
      </rPr>
      <t>1. ¿EL riesgo puede llegar a afectar el cumplimiento del objetivo? 
SI
2. ¿El control mitiga la causa?
SI</t>
    </r>
    <r>
      <rPr>
        <sz val="12"/>
        <color theme="8"/>
        <rFont val="Arial"/>
        <family val="2"/>
      </rPr>
      <t xml:space="preserve">
</t>
    </r>
    <r>
      <rPr>
        <sz val="12"/>
        <rFont val="Arial"/>
        <family val="2"/>
      </rPr>
      <t xml:space="preserve">OBSERVACIONES:
</t>
    </r>
    <r>
      <rPr>
        <sz val="12"/>
        <color theme="8"/>
        <rFont val="Arial"/>
        <family val="2"/>
      </rPr>
      <t xml:space="preserve">
</t>
    </r>
    <r>
      <rPr>
        <sz val="12"/>
        <rFont val="Arial"/>
        <family val="2"/>
      </rPr>
      <t xml:space="preserve">Se presenta diferencia en la redacción del riesgo con respecto al reportado en el monitoreo. 
Se ajustó la redacción del control, inlcuyendo la evidencia. </t>
    </r>
    <r>
      <rPr>
        <sz val="12"/>
        <color theme="8"/>
        <rFont val="Arial"/>
        <family val="2"/>
      </rPr>
      <t xml:space="preserve">
</t>
    </r>
    <r>
      <rPr>
        <sz val="12"/>
        <rFont val="Arial"/>
        <family val="2"/>
      </rPr>
      <t>RECOMENDACIONES:
Verificar en el monitoreo el riesgo correcto</t>
    </r>
  </si>
  <si>
    <r>
      <t xml:space="preserve">1. EL riesgo puede llegar a afectar el cumplimiento del objetivo.  
</t>
    </r>
    <r>
      <rPr>
        <b/>
        <sz val="10"/>
        <rFont val="Arial"/>
        <family val="2"/>
      </rPr>
      <t xml:space="preserve">Es importante precisar cual es el verdadero riesgo, puede estar enfocado a demandas y/o sanciones.
</t>
    </r>
    <r>
      <rPr>
        <b/>
        <sz val="10"/>
        <color rgb="FFFF0000"/>
        <rFont val="Arial"/>
        <family val="2"/>
      </rPr>
      <t xml:space="preserve">
</t>
    </r>
    <r>
      <rPr>
        <b/>
        <sz val="10"/>
        <color theme="1"/>
        <rFont val="Arial"/>
        <family val="2"/>
      </rPr>
      <t xml:space="preserve">
2. El control mitiga la causa. SI
</t>
    </r>
    <r>
      <rPr>
        <b/>
        <sz val="10"/>
        <color rgb="FFFF0000"/>
        <rFont val="Arial"/>
        <family val="2"/>
      </rPr>
      <t xml:space="preserve">(NO) </t>
    </r>
    <r>
      <rPr>
        <b/>
        <sz val="10"/>
        <rFont val="Arial"/>
        <family val="2"/>
      </rPr>
      <t>El control como esta redactado solo aplica para el tema ambiental, social y SST y el riesgo es general aplica para todo el proceso de Intervención de la Malla Vial.</t>
    </r>
    <r>
      <rPr>
        <b/>
        <sz val="10"/>
        <color rgb="FFFF0000"/>
        <rFont val="Arial"/>
        <family val="2"/>
      </rPr>
      <t xml:space="preserve">
</t>
    </r>
    <r>
      <rPr>
        <b/>
        <sz val="10"/>
        <color theme="1"/>
        <rFont val="Arial"/>
        <family val="2"/>
      </rPr>
      <t xml:space="preserve">
</t>
    </r>
    <r>
      <rPr>
        <b/>
        <sz val="10"/>
        <color rgb="FF7030A0"/>
        <rFont val="Arial"/>
        <family val="2"/>
      </rPr>
      <t>RECOMENDACIONES
1.</t>
    </r>
    <r>
      <rPr>
        <b/>
        <sz val="10"/>
        <rFont val="Arial"/>
        <family val="2"/>
      </rPr>
      <t xml:space="preserve"> Mejorar la redacción del control armonizando los dos procesos.
 2. 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</si>
  <si>
    <t>CONCLUSION:</t>
  </si>
  <si>
    <t>PRUEBA DE RECORRIDO EFECTUADA EN:</t>
  </si>
  <si>
    <t>FECHA</t>
  </si>
  <si>
    <t xml:space="preserve">Evaluador OCI: </t>
  </si>
  <si>
    <t>Nombre:</t>
  </si>
  <si>
    <t>EDY JOHANA MELGAREJO PINTO</t>
  </si>
  <si>
    <t>Cargo o Rol:</t>
  </si>
  <si>
    <t>INGENIERA EN TRANSPORTE Y VÍAS - CONTRATISTA OCI</t>
  </si>
  <si>
    <t>Asignado</t>
  </si>
  <si>
    <t>Adecuado</t>
  </si>
  <si>
    <t>Oportuna</t>
  </si>
  <si>
    <t>Prevenir</t>
  </si>
  <si>
    <t>Se investigan y resuelven oportunamente</t>
  </si>
  <si>
    <t>Completa</t>
  </si>
  <si>
    <t>Confiable</t>
  </si>
  <si>
    <t>Débil</t>
  </si>
  <si>
    <t>No asignado</t>
  </si>
  <si>
    <t>Inadecuado</t>
  </si>
  <si>
    <t>Inoportuna</t>
  </si>
  <si>
    <t>Detectar</t>
  </si>
  <si>
    <t>No se investigan y resuelven oportunamente</t>
  </si>
  <si>
    <t xml:space="preserve">Incompleta </t>
  </si>
  <si>
    <t>No confiable</t>
  </si>
  <si>
    <t>Moderado</t>
  </si>
  <si>
    <t>No es un control</t>
  </si>
  <si>
    <t>No existe</t>
  </si>
  <si>
    <t>Fuerte</t>
  </si>
  <si>
    <t>HOJA 2 - EVALUACIÓN DEL DISEÑO DEL CONTROL</t>
  </si>
  <si>
    <t xml:space="preserve">INTERVENCIÓN DE LA MALLA VIAL </t>
  </si>
  <si>
    <t>ANÁLISIS OCI - EVALUACIÓN DEL DISEÑO  DEL CONTROL REDACTADO EN EL FORMATO DE MONITOREO</t>
  </si>
  <si>
    <t>TIPO</t>
  </si>
  <si>
    <r>
      <t xml:space="preserve">RESPONSABLE
</t>
    </r>
    <r>
      <rPr>
        <sz val="11"/>
        <rFont val="Arial"/>
        <family val="2"/>
      </rPr>
      <t xml:space="preserve">¿La persona asignada  tiene competencia y conocimiento para ejecutar el control?
</t>
    </r>
    <r>
      <rPr>
        <sz val="6"/>
        <rFont val="Arial"/>
        <family val="2"/>
      </rPr>
      <t>(SELECCIONE UNA OPCIÓN)</t>
    </r>
  </si>
  <si>
    <t>CALIFICACION</t>
  </si>
  <si>
    <r>
      <t xml:space="preserve">AUTORIDAD 
</t>
    </r>
    <r>
      <rPr>
        <sz val="11"/>
        <rFont val="Arial"/>
        <family val="2"/>
      </rPr>
      <t xml:space="preserve">Sus responsabilidades deben estar segregadas  o redistribuidas entre varios individuos
</t>
    </r>
    <r>
      <rPr>
        <sz val="6"/>
        <rFont val="Arial"/>
        <family val="2"/>
      </rPr>
      <t>(SELECCIONE UNA OPCIÓN)</t>
    </r>
  </si>
  <si>
    <r>
      <t xml:space="preserve">OPORTUNIDAD
</t>
    </r>
    <r>
      <rPr>
        <sz val="11"/>
        <rFont val="Arial"/>
        <family val="2"/>
      </rPr>
      <t xml:space="preserve">Periodicidad específica para su realización, que debe se consistente y oportuna para mitigar el riesgo (previene o detecta antes de …)
</t>
    </r>
    <r>
      <rPr>
        <sz val="6"/>
        <rFont val="Arial"/>
        <family val="2"/>
      </rPr>
      <t>(SELECCIONE UNA OPCIÓN)</t>
    </r>
  </si>
  <si>
    <r>
      <t xml:space="preserve">PROPÓSITO
</t>
    </r>
    <r>
      <rPr>
        <sz val="11"/>
        <rFont val="Arial"/>
        <family val="2"/>
      </rPr>
      <t xml:space="preserve">¿Es o no es un control?
El control  debe indicar para qué se realiza(verificar, validar, comparar, revisar, cotejar, conciliar, etc…)
</t>
    </r>
    <r>
      <rPr>
        <sz val="6"/>
        <rFont val="Arial"/>
        <family val="2"/>
      </rPr>
      <t>(SELECCIONE UNA OPCIÓN)</t>
    </r>
  </si>
  <si>
    <r>
      <t xml:space="preserve">FUENTE DE INFORMACIÓN
</t>
    </r>
    <r>
      <rPr>
        <sz val="11"/>
        <rFont val="Arial"/>
        <family val="2"/>
      </rPr>
      <t>¿La fuente de información que se utiliza en el desarrollo del control, es información confiable que permita mitigar el riesgo?
(</t>
    </r>
    <r>
      <rPr>
        <sz val="6"/>
        <rFont val="Arial"/>
        <family val="2"/>
      </rPr>
      <t>SELECCIONE UNA OPCIÓN)</t>
    </r>
  </si>
  <si>
    <r>
      <t xml:space="preserve">OBSERVACIONES, DESVIACIONES O DIFERENCIAS
</t>
    </r>
    <r>
      <rPr>
        <sz val="11"/>
        <rFont val="Arial"/>
        <family val="2"/>
      </rPr>
      <t xml:space="preserve">¿Qué pasa con las observaciones o desviaciones resultantes de ejecutar el control?
</t>
    </r>
    <r>
      <rPr>
        <sz val="6"/>
        <rFont val="Arial"/>
        <family val="2"/>
      </rPr>
      <t>(SELECCIONE UNA OPCIÓN)</t>
    </r>
  </si>
  <si>
    <r>
      <rPr>
        <b/>
        <sz val="11"/>
        <rFont val="Arial"/>
        <family val="2"/>
      </rPr>
      <t>EVIDENCIA</t>
    </r>
    <r>
      <rPr>
        <sz val="11"/>
        <rFont val="Arial"/>
        <family val="2"/>
      </rPr>
      <t xml:space="preserve">
¿Con la evidencia que se dejó definida, se llega a la misma conclusión de quien ejecutó el control?
</t>
    </r>
    <r>
      <rPr>
        <sz val="6"/>
        <rFont val="Arial"/>
        <family val="2"/>
      </rPr>
      <t>(SELECCIONE UNA OPCIÓN)</t>
    </r>
  </si>
  <si>
    <t>CALIFICACIÓN DEL DISEÑO
POR OCI</t>
  </si>
  <si>
    <t>RANGO DE CALIFICACIÓN DEL CONTROL</t>
  </si>
  <si>
    <r>
      <t xml:space="preserve">VALIDACIÓN  DE LA CALIFICACIÓN
</t>
    </r>
    <r>
      <rPr>
        <i/>
        <sz val="12"/>
        <color theme="1"/>
        <rFont val="Arial"/>
        <family val="2"/>
      </rPr>
      <t xml:space="preserve">
(efectuada por el Proceso, en el Formato de Monitoreo de Riesgos)</t>
    </r>
  </si>
  <si>
    <t xml:space="preserve">¿La calificación efectuada por OCI del diseño del control es similar a la efectuada por el proceso?
 SI
OBSERVACIONES
Se identificó ajuste en la redacción del control cambiando el orden de las variables, no obstante en esencia es el mismo control.
RECOMENDACIONES:
Implementar el control como esta diseñado
</t>
  </si>
  <si>
    <t>¿La calificación efectuada por OCI del diseño del control es similar a la efectuada por el proceso?
 SI
De acuerdo a la oportunidad el control es detectivo y puede permitir la materialización del riesgo, Se relaciona parte de la evidencia, no especifica que pasa con los comites semanales y la fuente de información que se utiliza en el desarrollo del control no es clara.
OBSERVACIONES
El proceso atendió parte de las recomendaciones entregadas en la evaluación de controles efectuada en diciembre de 2019 por la OCI; ajusto redacción, aclaro periocidad y especifico la fuente de la información.  
RECOMENDACIONES:
1.. Revisar si es posible que el control sea preventivo y no correctivo.</t>
  </si>
  <si>
    <r>
      <t>Nombre:</t>
    </r>
    <r>
      <rPr>
        <sz val="12"/>
        <color theme="1"/>
        <rFont val="Arial"/>
        <family val="2"/>
      </rPr>
      <t>EDY JOHANA MELGAREJO PINTO</t>
    </r>
  </si>
  <si>
    <t>Cargo o Rol.</t>
  </si>
  <si>
    <t xml:space="preserve">HOJA 3 - EVALUACIÓN DE LA EJECUCIÓN DEL CONTROL </t>
  </si>
  <si>
    <t>EFICACIA Y EFICIENCIA</t>
  </si>
  <si>
    <r>
      <t xml:space="preserve">RIESGO
</t>
    </r>
    <r>
      <rPr>
        <i/>
        <sz val="11"/>
        <rFont val="Arial"/>
        <family val="2"/>
      </rPr>
      <t>¿Qué puede suceder?</t>
    </r>
  </si>
  <si>
    <r>
      <t xml:space="preserve">CONTROL
</t>
    </r>
    <r>
      <rPr>
        <i/>
        <sz val="11"/>
        <rFont val="Arial"/>
        <family val="2"/>
      </rPr>
      <t>¿Elimina o Mitiga la causa?</t>
    </r>
  </si>
  <si>
    <t>RECOMENDACIONES POR OCI</t>
  </si>
  <si>
    <r>
      <t xml:space="preserve">¿EL CONTROL SE CUMPLE?
</t>
    </r>
    <r>
      <rPr>
        <sz val="11"/>
        <color theme="1"/>
        <rFont val="Arial"/>
        <family val="2"/>
      </rPr>
      <t>¿El control se ejecuta como fue diseñado?  
Ver: PROPÓSITO</t>
    </r>
    <r>
      <rPr>
        <b/>
        <sz val="11"/>
        <color theme="1"/>
        <rFont val="Arial"/>
        <family val="2"/>
      </rPr>
      <t xml:space="preserve">
</t>
    </r>
    <r>
      <rPr>
        <sz val="6"/>
        <color theme="1"/>
        <rFont val="Arial"/>
        <family val="2"/>
      </rPr>
      <t>(SELECCIONE UNA OPCIÓN)</t>
    </r>
  </si>
  <si>
    <r>
      <t xml:space="preserve">Observaciones
</t>
    </r>
    <r>
      <rPr>
        <i/>
        <sz val="10"/>
        <color theme="1"/>
        <rFont val="Arial"/>
        <family val="2"/>
      </rPr>
      <t xml:space="preserve">
Justifique la respuesta en caso de NO o Parcialmente</t>
    </r>
  </si>
  <si>
    <r>
      <t xml:space="preserve">¿EL CONTROL SIRVE SI - NO? 
</t>
    </r>
    <r>
      <rPr>
        <sz val="11"/>
        <color theme="1"/>
        <rFont val="Arial"/>
        <family val="2"/>
      </rPr>
      <t>¿El control es preventivo o detectivo?  
Ver: EVIDENCIA</t>
    </r>
    <r>
      <rPr>
        <b/>
        <sz val="11"/>
        <color theme="1"/>
        <rFont val="Arial"/>
        <family val="2"/>
      </rPr>
      <t xml:space="preserve">
</t>
    </r>
    <r>
      <rPr>
        <sz val="6"/>
        <color theme="1"/>
        <rFont val="Arial"/>
        <family val="2"/>
      </rPr>
      <t>(SELECCIONE UNA OPCIÓN)</t>
    </r>
  </si>
  <si>
    <t xml:space="preserve">
Se revisó las evidencias entregadas en Monitoreo MR -2020/ ICuatrimestre/ M.6 IMVI/ Evidencias - Mapa de Riesgos GI
Carpeta 4. Programación.:
200330 Soporte correos de metas PDF
200505 Evidencias de correos con metas enviados mes de abril
Acta de Reunión Comite Tecnico y seguimiento_17 abril 2020
Comite tecnico y seguimiento 7 enero 2020</t>
  </si>
  <si>
    <t>NA</t>
  </si>
  <si>
    <t>Seguir ejecutando el control como esta diseñado.</t>
  </si>
  <si>
    <t xml:space="preserve">
Se revisó las evidencias entregadas en Monitoreo MR -2020/ ICuatrimestre/ M.6 IMVI/ Evidencias - Mapa de Riesgos GI
Carpeta 3 y 5. Inf Maquinaria:
20201320006373_febrero 06_Informe Maquinaria_Enero 2020
20201320011223_Marzo 09_Informe Maquinaria_Febrero 2020
2020132002763_inf maquinaria marzo 2020
20201320027633_202004301712512 reporte de maquinaria 2020 abril</t>
  </si>
  <si>
    <t>Ajustar la redacción del control, de acuerdo a como realmente se esta ejecutando.
Relacionar la evidencia completa de la ejecución del control.
Identificar la fuente de la información en la redacción del control.</t>
  </si>
  <si>
    <t xml:space="preserve">Identificar un control preventivo.   
</t>
  </si>
  <si>
    <t xml:space="preserve">Identificar un control preventivo.   
Incluir el responsable que actualmente está ejecutando el control.
Especificar la evidencia en la redacción del control de la ejecución del mismo.
</t>
  </si>
  <si>
    <t xml:space="preserve">El control es detectivo, puede permitir la materialización del riesgo 
</t>
  </si>
  <si>
    <t xml:space="preserve">
Identificar un control preventivo. 
Dejar la trazabilidad de la  verificación de la implementación en los 3 componentes
</t>
  </si>
  <si>
    <t>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t>
  </si>
  <si>
    <t>ACTIVIDADES DE CONTROL</t>
  </si>
  <si>
    <t>FORMATO DE MONITOREO AL MAPA DE RIESGOS POR PROCESO</t>
  </si>
  <si>
    <t>CÓDIGO: DESI-FM-019</t>
  </si>
  <si>
    <t>VERSIÓN: 4</t>
  </si>
  <si>
    <t>FECHA DE APLICACIÓN: JULIO 2019</t>
  </si>
  <si>
    <t xml:space="preserve">PROCESO </t>
  </si>
  <si>
    <t xml:space="preserve">Intervención de la Malla Vial </t>
  </si>
  <si>
    <t>PRESENTADO POR</t>
  </si>
  <si>
    <t>Ing. Alvaro Villate Supelano - Gerente de Intervención</t>
  </si>
  <si>
    <t xml:space="preserve">LÍDERES DEL PROCESO </t>
  </si>
  <si>
    <t>Subdirector(a) Técnico de Producción e Intervención
Gerente de Intervención
Gerente Ambiental, Social y Atención al Usuario</t>
  </si>
  <si>
    <t xml:space="preserve">OBJETIVO DEL PROCESO </t>
  </si>
  <si>
    <t xml:space="preserve">ALCANCE DEL PROCESO </t>
  </si>
  <si>
    <t xml:space="preserve">Inicia con la recepción y verificación documental previa a la intervención hasta la realización de informes requeridos de las intervenciones </t>
  </si>
  <si>
    <t>MONITOREO A LOS CONTROLES DEL MAPA DE RIESGO DEL PROCESO</t>
  </si>
  <si>
    <t>TIPO DE RIESGO</t>
  </si>
  <si>
    <t xml:space="preserve">CONTROL </t>
  </si>
  <si>
    <t>¿CUÁL ES LA HERRAMIENTA QUE UTILIZA?</t>
  </si>
  <si>
    <t>¿LA EVALUACIÓN DEL CONTROL ES LA ADECUADA?</t>
  </si>
  <si>
    <t>SUGERENCIAS OAP</t>
  </si>
  <si>
    <t>1. Deficiencias en la calidad de las obras ejecutadas.</t>
  </si>
  <si>
    <t xml:space="preserve"> Documento Analisis, como producto de los resultados de las evaluaciones aplicadas. </t>
  </si>
  <si>
    <t>4. Pérdida de la integridad y disponibilidad de base de datos de programación y  segmentos terminados de la UMV</t>
  </si>
  <si>
    <t>Seguridad de la Información</t>
  </si>
  <si>
    <t>N° RIESGO</t>
  </si>
  <si>
    <t>ZONA DE RIESGO RESIDUAL</t>
  </si>
  <si>
    <t>ACTIVIDAD DEL CONTROL</t>
  </si>
  <si>
    <t>¿ESTA INCORPORADA EN EL PLAN DE ACCIÓN DEL PROCESO?</t>
  </si>
  <si>
    <t>RESPONSABLE (Nombre/
Dependencia)</t>
  </si>
  <si>
    <t xml:space="preserve">TIEMPO DE LA ACTIVIDAD  </t>
  </si>
  <si>
    <t xml:space="preserve">% DE CUMPLIMIENTO DEL PLAN A LA FECHA </t>
  </si>
  <si>
    <t xml:space="preserve">INDICADOR </t>
  </si>
  <si>
    <t>INDIQUE LAS EVIDENCIAS QUE  DEMUESTRAN LAS ACCIONES DE CONTROL</t>
  </si>
  <si>
    <t>1.</t>
  </si>
  <si>
    <t>Gerente de Intervención y profesional (es) designado (s)
Edgar Sánchez / GI</t>
  </si>
  <si>
    <t>(4 informes realizados de ensayos / 4 informes programados de ensayos) X 100
Resultado = 100% cumplimiento</t>
  </si>
  <si>
    <t>2.</t>
  </si>
  <si>
    <t>Riesgo Alto</t>
  </si>
  <si>
    <t>3.</t>
  </si>
  <si>
    <t xml:space="preserve">Astrid Lorena Morera Chacon (área social)- Gerencia GASA </t>
  </si>
  <si>
    <t xml:space="preserve">Beatriz Elena Quintero Ocampo (área ambiental) Gerencia GASA </t>
  </si>
  <si>
    <t xml:space="preserve">Astrid Lorena Morera Chacon (área social) Gerencia GASA </t>
  </si>
  <si>
    <t>4.</t>
  </si>
  <si>
    <t>Gerente de Intervención y profesional (es) designado (s)
Ruth Fajardo - Lizeth Pardo / GI</t>
  </si>
  <si>
    <t>(4 actas realizadas  / 4 actas programadas) X 100
Resultado = 100% cumplimiento</t>
  </si>
  <si>
    <t>(4 correos electronicos realizados / 4 correos electronicos programados) X 100.
Resultado = 100% cumplimiento</t>
  </si>
  <si>
    <t>¿Qué dificultades como lideres de proceso han presentado respecto a la ejecución de los controles y actividades de control que han propuesto?</t>
  </si>
  <si>
    <t xml:space="preserve">PREGUNTAS </t>
  </si>
  <si>
    <t>1. ¿Existen nuevos eventos, actores o elementos en el contexto estratégico del proceso?  SI ____  NO __X___ ¿Cuáles?</t>
  </si>
  <si>
    <t>2. ¿Existen nuevos riesgos potenciales ? SI______ NO ____X__ ¿Cuáles?</t>
  </si>
  <si>
    <t xml:space="preserve">4. ¿Se ha materializado alguno de los riesgos del mapa de riesgos? SI______ NO ___X___ </t>
  </si>
  <si>
    <t>Elaborado por:</t>
  </si>
  <si>
    <t>NOMBRE</t>
  </si>
  <si>
    <t>FIRMA</t>
  </si>
  <si>
    <t>Lizeth Pardo Torres - Gerencia de Intervención</t>
  </si>
  <si>
    <t>Ruth Mireya Fajardo - Gerencia de Intervención</t>
  </si>
  <si>
    <t>Alvaro Villate Supelano - Gerente Intervención</t>
  </si>
  <si>
    <t xml:space="preserve">Astrid Lorena Morera - Contratista GASA </t>
  </si>
  <si>
    <t xml:space="preserve">Beatriz Elena Quintero - Contratista GASA </t>
  </si>
  <si>
    <t xml:space="preserve">Luz Adriana Ariza - Contratista GASA </t>
  </si>
  <si>
    <t xml:space="preserve">Jose Fernando Franco - Gerente GASA </t>
  </si>
  <si>
    <t>OBS. EVALUACIÓN RIESGOS IDENTIFICADOS</t>
  </si>
  <si>
    <t>OBS. DISEÑO CONTROL</t>
  </si>
  <si>
    <t>OBS. EVALUACION CONTROL</t>
  </si>
  <si>
    <r>
      <rPr>
        <b/>
        <sz val="10"/>
        <rFont val="Arial"/>
        <family val="2"/>
      </rPr>
      <t xml:space="preserve">El Gerente de Intervención revisa semanalmente </t>
    </r>
    <r>
      <rPr>
        <sz val="10"/>
        <rFont val="Arial"/>
        <family val="2"/>
      </rPr>
      <t>el cumplimiento de la programación e informa al comité técnico, en caso de evidenciar retrasos el comité planteará soluciones que deben ser implementadas por  los profesionales designados para dar cumplimiento al programa de trabajo. Como evidencia se entrega el correo enviado que contiene el avance semanal del cumplimiento a lo programado donde se anexan  los cuadros de meta misional, territorialización - ejecución y proyección de metas</t>
    </r>
  </si>
  <si>
    <t xml:space="preserve">1. ¿EL riesgo puede llegar a afectar el cumplimiento del objetivo? 
SI
2. ¿El control mitiga la causa?
SI
OBSERVACIONES:
No requeria mejoras
</t>
  </si>
  <si>
    <t xml:space="preserve">¿La calificación efectuada por OCI del diseño del control es similar a la efectuada por el proceso?
 SI
OBSERVACIONES
El proceso atendió las recomendaciones entregadas en la evaluación de controles del primer trimestre por la OCI
RECOMENDACIONES:
Implementar el control como esta diseñado
</t>
  </si>
  <si>
    <t>Seguir ejecutando el control como etsa diseñado.</t>
  </si>
  <si>
    <r>
      <t>Los profesionales (</t>
    </r>
    <r>
      <rPr>
        <b/>
        <sz val="10"/>
        <rFont val="Arial"/>
        <family val="2"/>
      </rPr>
      <t>Ingenieros de apoyo)</t>
    </r>
    <r>
      <rPr>
        <sz val="10"/>
        <rFont val="Arial"/>
        <family val="2"/>
      </rPr>
      <t xml:space="preserve"> designados por el Gerente de Intervención se encargaran de</t>
    </r>
    <r>
      <rPr>
        <b/>
        <sz val="10"/>
        <rFont val="Arial"/>
        <family val="2"/>
      </rPr>
      <t xml:space="preserve"> verificar</t>
    </r>
    <r>
      <rPr>
        <sz val="10"/>
        <rFont val="Arial"/>
        <family val="2"/>
      </rPr>
      <t xml:space="preserve"> y consolidar</t>
    </r>
    <r>
      <rPr>
        <b/>
        <sz val="10"/>
        <rFont val="Arial"/>
        <family val="2"/>
      </rPr>
      <t xml:space="preserve"> mensualmente</t>
    </r>
    <r>
      <rPr>
        <sz val="10"/>
        <rFont val="Arial"/>
        <family val="2"/>
      </rPr>
      <t xml:space="preserve"> los reportes  de los imprevistos presentados en relación a los suministros de equipo, maquinaria e insumos; en caso de encontrar imprevistos sin resolver, se realizarán observaciones que serán subsanadas de manera inmediata en los comités semanales de seguimiento a maquinaria. Como evidencia queda el informe mensual de seguimiento de maquinaria y equipos que envía la Gerencia de Intervención a la Subdirección Técnica de Producción e Intervención.</t>
    </r>
  </si>
  <si>
    <r>
      <t xml:space="preserve">1. ¿EL riesgo puede llegar a afectar el cumplimiento del objetivo? 
SI
2. ¿El control mitiga la causa?
(Parcialmente) El control de verificar mensualmente los reportes  de los imprevistos presentados en relación a los suministros de equipo, maquinaria e insumos, pude permitir la materialización del riesgo por la periocidad.
OBSERVACIONES:
No se revisó la  recomendación entregada el monitoreo del primer trimestre donde se indicó </t>
    </r>
    <r>
      <rPr>
        <i/>
        <sz val="10"/>
        <color theme="1"/>
        <rFont val="Arial"/>
        <family val="2"/>
      </rPr>
      <t xml:space="preserve">"El control de verificar mensualmente los reportes  de los imprevistos presentados en relación a los suministros de equipo, maquinaria e insumos", </t>
    </r>
    <r>
      <rPr>
        <sz val="10"/>
        <color theme="1"/>
        <rFont val="Arial"/>
        <family val="2"/>
      </rPr>
      <t>pude permitir la materialización del riesgo por la periocidad."
RECOMENDACIONES:
Verifica la periocidad con la cual se está realizando el control, dado que mensualmente se está es consolidando.</t>
    </r>
  </si>
  <si>
    <t>¿La calificación efectuada por OCI del diseño del control es similar a la efectuada por el proceso?
 NO
De acuerdo a la oportunidad el control es detectivo y puede permitir la materialización del riesgo, Se relaciona parte de la evidencia, no especifica que pasa con los comites semanales y la fuente de información que se utiliza en el desarrollo del control no es clara.
OBSERVACIONES
El proceso atendió parte de las recomendaciones entregadas en la evaluación de controles del primer trimestre por la OCI; incluyó la evidencia, no obstante aún es necesario ajustar su redacción.
RECOMENDACIONES:
1. Aclarar si el control se ejcuta mensual o semanalmente, porque puede ser que el producto final es el que es mensual, pero no la ejecución del control.
2. Revisar si es posible que el control sea preventivo y no correctivo.
3. Especificar la fuente de información.</t>
  </si>
  <si>
    <t>¿EL riesgo puede llegar a afectar el cumplimiento del objetivo? 
SI
¿El control mitiga la causa?
Parcialmente, si bien se esta realizando las sensibilizaciones no se garantiza que se cubra el 100% de los colaboradores y que todos se apropien del conocimiento.
OBSERVACIONES:
Se observa que el proceso atendió las recomendaciones entregadas por la OCI de la evaluación de controles, del monitroero del primer trimestre; armonizó la redacción del control y la causa fue extensiva a todo el proceso.
RECOMENDACIONES:
Es importante identificar un mecanismo para validar la eliminación total de la causa, se reitera recomendación.</t>
  </si>
  <si>
    <t>¿La calificación efectuada por OCI del diseño del control es similar a la efectuada por el proceso?
 NO
no es claro de quién es la responsabilidad de ejecutar el control, de acuerdo a la oportunidad el control es detectivo y puede permitir la materialización del riesgo, no se relaciona la evidencia, se deduce, y aplica solo para el tema social, ambiental y SST
OBSERVACIONES
El proceso atendió parte de las recomendaciones entregadas en la evaluación de controles del primer trimestre por la OCI;  ajustó el propósito, la periocidad del control e identificó la fuente de la información, no obstante, aún es necesario ajustar su redacción.
RECOMENDACIONES:
1. Asignar el responsable de la ejecución del control.
2. Revisar si es posible que el control sea preventivo y no correctivo.
3. Especificar la evidencia.
4. Revisar si el control se puede articular con el actividades de Intervención y reducir la redacción para evitar confusiones.</t>
  </si>
  <si>
    <t>1. ¿EL riesgo puede llegar a afectar el cumplimiento del objetivo? 
SI
2. ¿El control mitiga la causa?
(Parcialmente),  El control como esta redactado solo aplica para el tema ambiental, social y SST y el riesgo es general aplica para todo el proceso de Intervención de la Malla Vial.
OBSERVACIONES:
Aunque se mejoró el control, ajustando su periocidad, aún falta armonizar los dos procesos. 
RECOMENDACIONES:
Robustecer el control ampliando a los procesos constructivos.</t>
  </si>
  <si>
    <t>¿La calificación efectuada por OCI del diseño del control es similar a la efectuada por el proceso?
 NO
No se relaciona la evidencia, y no relaciona la fuente de la información.
OBSERVACIONES
El proceso atendió parte de las recomendaciones entregadas en la evaluación de controles del primer trimestre por la OCI; ajustó la periocidad d ela información, no obstante aún es necesario ajustar su redacción.
RECOMENDACIONES:
1. Revisar si es posible que el control sea preventivo y no correctivo.
2. Identificar la fuente de la información
3. Especificar la evidencia.
4. Revisar si el control se debe articular con el actividades de Intervención.</t>
  </si>
  <si>
    <t>Se recomienda identificar si el control solo aplica para el tema social, ambiental y SST.
Identificar un control preventivo.   
Especificar la evidencia en la redacción del control de la ejecución del mismo e incluir la fuente de la información</t>
  </si>
  <si>
    <t>Pérdida de la integridad</t>
  </si>
  <si>
    <t>Perdida de integridad y disponibilidad de la información de la Entidad.</t>
  </si>
  <si>
    <r>
      <t>El Gerente de Intervención designa a los profesionales</t>
    </r>
    <r>
      <rPr>
        <b/>
        <sz val="10"/>
        <rFont val="Arial"/>
        <family val="2"/>
      </rPr>
      <t xml:space="preserve"> (enlace de Planeación, Control Interno  y empleado público de Carrera administrativa) </t>
    </r>
    <r>
      <rPr>
        <sz val="10"/>
        <rFont val="Arial"/>
        <family val="2"/>
      </rPr>
      <t xml:space="preserve">para </t>
    </r>
    <r>
      <rPr>
        <b/>
        <sz val="10"/>
        <rFont val="Arial"/>
        <family val="2"/>
      </rPr>
      <t>verificar</t>
    </r>
    <r>
      <rPr>
        <sz val="10"/>
        <rFont val="Arial"/>
        <family val="2"/>
      </rPr>
      <t xml:space="preserve"> la integridad de la información completa mensualmente  a través del Backus de las bases de datos con la información tanto de la Gerencia de Intervención como de la Subdirección de Producción e Intervención de los segmentos ejecutados; en caso que la información este incompleta se solicitará a las profesionales designados. Como evidencia se contará con los Backus en una carpeta compartida asignada a la Gerencia de Intervención</t>
    </r>
  </si>
  <si>
    <r>
      <t>1. ¿EL riesgo puede llegar a afectar el cumplimiento del objetivo? 
No es claro el riesgo, ni la descripción del mismo, debe indicar hacia que es la pérdida de integridad:
- Software
- Información
- Documentos físicos
2. ¿El control mitiga la causa?
Debe revisarse la causa, dado que está estableciendo la integridad y la disponibilidad que son criterios del activo.
OBSERVACIONES:
El proceso acogió la  observación emitida por la OCI en la evaluación de los controles del primer trimestre "</t>
    </r>
    <r>
      <rPr>
        <i/>
        <sz val="10"/>
        <color theme="1"/>
        <rFont val="Arial"/>
        <family val="2"/>
      </rPr>
      <t>El control de verificar trimestralmente el adecuado  monitoreo de la actualización de las contraseñas de los usuarios sobre el sistema es una política de seguridad de información, por lo tanto no es del proceso y se debe cumplir.</t>
    </r>
    <r>
      <rPr>
        <sz val="10"/>
        <color theme="1"/>
        <rFont val="Arial"/>
        <family val="2"/>
      </rPr>
      <t xml:space="preserve">" 
No obstante, en la redacción del riesgo no se identifica hacia que es la pérdida de integridad que pueda afectar el objetivo del proceso, indica es el criterio del activo, y en la descripción se encuentra establecido que es hacia  "la base de datos", sin especificar cual base de datos.
Adicionalmente, el proceso de acuerdo a las recomendaciones de la OCI en la evaluación de controles del primer trimestre, identificó otra causa, sin embargo en la causa se establece, "la integridad de la información y  la disponibilidad" que tambien son criterios de activos.
RECOMENDACIONES:
1. Identificar las verdaderas causas del riesgo de seguridad digital que pueden materializar el riesgo.
2. Ajustar la redacción del riesgo y/o de la descripción indicando donde se puede presentar la pérdida de integridad que afecte el objetivo del proceso.
</t>
    </r>
  </si>
  <si>
    <t xml:space="preserve">¿La calificación efectuada por OCI del diseño del control es similar a la efectuada por el proceso?
 NO
No es clara la fuente de información, 
OBSERVACIONES
El proceso atendió parte de las recomendaciones entregadas en la evaluación de controles del primer trimestre por la OCI, no obstante aún es necesario ajustar su redacción.
RECOMENDACIONES:
1. Revisar si es posible que el control sea preventivo y no correctivo.
2. Identificar la fuente de la información
</t>
  </si>
  <si>
    <t>Se recomienda identificar la fuente de la información que se utiliza en el desarrollo del control y mejorar a redacción del control, incluyendo la fuente de infrmación que se utiliza ne el desarrollo del mismo.</t>
  </si>
  <si>
    <t>HOJA 4. EVALUACIÓN DE LA SOLIDEZ DEL CONTROL</t>
  </si>
  <si>
    <t>MEDICIÓN DE LA SOLIDEZ DE LOS CONTROLES</t>
  </si>
  <si>
    <r>
      <t xml:space="preserve">SOLIDEZ DEL CONTROL
MATRIZ DEL PROCESO
</t>
    </r>
    <r>
      <rPr>
        <sz val="6"/>
        <color theme="1"/>
        <rFont val="Arial"/>
        <family val="2"/>
      </rPr>
      <t>(SELECCIONE UNA OPCIÓN)</t>
    </r>
  </si>
  <si>
    <t>SOLIDEZ DEL CONTROL 
(EVALUADA POR OCI)</t>
  </si>
  <si>
    <r>
      <t xml:space="preserve">EFECTO EN MATRIZ DE RIESGO - RESIDUAL
MATRIZ DEL PROCESO
</t>
    </r>
    <r>
      <rPr>
        <sz val="6"/>
        <color theme="1"/>
        <rFont val="Arial"/>
        <family val="2"/>
      </rPr>
      <t>(SELECCIONE UNA OPCIÓN)</t>
    </r>
  </si>
  <si>
    <t>EFECTO EN MATRIZ DE RIESGO - RESIDUAL
EVALUADA POR OCI</t>
  </si>
  <si>
    <t>OBSERVACIONES / 
RECOMENDACIONES</t>
  </si>
  <si>
    <t xml:space="preserve">En las diferentes intervenciones que ejecuta la entidad, se pueden presentar retrasos en su terminación,  lo cual puede generar sobrecostos,  el no cumplimiento de las metas propuestas por la Entidad, desgaste administrativo y financiero generando imagen negativa de la UMV. Produciendo investigaciones disciplinarias y posteriores sanciones.  </t>
  </si>
  <si>
    <r>
      <t>El</t>
    </r>
    <r>
      <rPr>
        <b/>
        <u/>
        <sz val="12"/>
        <rFont val="Arial"/>
        <family val="2"/>
      </rPr>
      <t xml:space="preserve"> Gerente de Intervención revisa semanalmente </t>
    </r>
    <r>
      <rPr>
        <sz val="12"/>
        <rFont val="Arial"/>
        <family val="2"/>
      </rPr>
      <t xml:space="preserve">el cumplimiento de la programación e informa al comité técnico  el avance del cumplimiento a lo programado, la meta misional, territorialización - ejecución y proyección de metas y de esta manera se toman desiciones. Como </t>
    </r>
    <r>
      <rPr>
        <b/>
        <u/>
        <sz val="12"/>
        <rFont val="Arial"/>
        <family val="2"/>
      </rPr>
      <t>evidencia</t>
    </r>
    <r>
      <rPr>
        <sz val="12"/>
        <rFont val="Arial"/>
        <family val="2"/>
      </rPr>
      <t xml:space="preserve"> queda el correo enviado que contiene el avance semanal del cumplimiento a lo programado donde se anexan  los cuadros de meta misional, territorialización - ejecución y proyección de metas.
En caso de evidenciar retrasos el comité planteará soluciones que deben ser implementadas por  los profesionales designados para dar cumplimiento al programa de trabajo. </t>
    </r>
  </si>
  <si>
    <r>
      <t xml:space="preserve">El </t>
    </r>
    <r>
      <rPr>
        <b/>
        <u/>
        <sz val="12"/>
        <color theme="5" tint="-0.249977111117893"/>
        <rFont val="Arial"/>
        <family val="2"/>
      </rPr>
      <t>Gerente de Intervención revisa semanalment</t>
    </r>
    <r>
      <rPr>
        <sz val="12"/>
        <color theme="5" tint="-0.249977111117893"/>
        <rFont val="Arial"/>
        <family val="2"/>
      </rPr>
      <t xml:space="preserve">e el cumplimiento de la programación e informa al comité técnico, como </t>
    </r>
    <r>
      <rPr>
        <b/>
        <u/>
        <sz val="12"/>
        <rFont val="Arial"/>
        <family val="2"/>
      </rPr>
      <t>evidencia</t>
    </r>
    <r>
      <rPr>
        <sz val="12"/>
        <rFont val="Arial"/>
        <family val="2"/>
      </rPr>
      <t xml:space="preserve"> queda el correo enviado que contiene el avance semanal del cumplimiento a lo programado donde se anexan  los cuadros de meta misional, territorialización - ejecución y proyección de metas.
En caso de evidenciar retrasos el comité planteará soluciones que deben ser implementadas por  los profesionales designados para dar cumplimiento al programa de trabajo. </t>
    </r>
  </si>
  <si>
    <r>
      <t>Los</t>
    </r>
    <r>
      <rPr>
        <b/>
        <u/>
        <sz val="12"/>
        <rFont val="Arial"/>
        <family val="2"/>
      </rPr>
      <t xml:space="preserve"> profesionales Ingenieros de apoyo</t>
    </r>
    <r>
      <rPr>
        <sz val="12"/>
        <rFont val="Arial"/>
        <family val="2"/>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t>
    </r>
    <r>
      <rPr>
        <b/>
        <u/>
        <sz val="12"/>
        <rFont val="Arial"/>
        <family val="2"/>
      </rPr>
      <t xml:space="preserve"> se verifica semanalmente</t>
    </r>
    <r>
      <rPr>
        <sz val="12"/>
        <rFont val="Arial"/>
        <family val="2"/>
      </rPr>
      <t xml:space="preserve"> el cumplimiento de las alertas emitidas; En caso que no sean atendidas y resueltas de manera oportuna, se informará a la Gerencia de producción a través de un correo electrónico o en el comité.
Como </t>
    </r>
    <r>
      <rPr>
        <b/>
        <u/>
        <sz val="12"/>
        <rFont val="Arial"/>
        <family val="2"/>
      </rPr>
      <t>evidencia</t>
    </r>
    <r>
      <rPr>
        <sz val="12"/>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</si>
  <si>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r>
      <t xml:space="preserve">Los </t>
    </r>
    <r>
      <rPr>
        <b/>
        <u/>
        <sz val="12"/>
        <color rgb="FF00B050"/>
        <rFont val="Arial"/>
        <family val="2"/>
      </rPr>
      <t xml:space="preserve">profesionales Ingenieros de apoyo </t>
    </r>
    <r>
      <rPr>
        <sz val="12"/>
        <color rgb="FF00B050"/>
        <rFont val="Arial"/>
        <family val="2"/>
      </rPr>
      <t>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t>
    </r>
    <r>
      <rPr>
        <u/>
        <sz val="12"/>
        <color rgb="FF00B050"/>
        <rFont val="Arial"/>
        <family val="2"/>
      </rPr>
      <t xml:space="preserve"> </t>
    </r>
    <r>
      <rPr>
        <b/>
        <u/>
        <sz val="12"/>
        <color rgb="FF00B050"/>
        <rFont val="Arial"/>
        <family val="2"/>
      </rPr>
      <t>se verifica semanalmente</t>
    </r>
    <r>
      <rPr>
        <sz val="12"/>
        <color rgb="FF00B050"/>
        <rFont val="Arial"/>
        <family val="2"/>
      </rPr>
      <t xml:space="preserve"> el cumplimiento de las alertas emitidas; En caso que no sean atendidas y resueltas de manera oportuna, se informará a la Gerencia de producción a través de un correo electrónico o en el comité.
Como</t>
    </r>
    <r>
      <rPr>
        <b/>
        <sz val="12"/>
        <color rgb="FF00B050"/>
        <rFont val="Arial"/>
        <family val="2"/>
      </rPr>
      <t xml:space="preserve"> </t>
    </r>
    <r>
      <rPr>
        <b/>
        <u/>
        <sz val="12"/>
        <color rgb="FF00B050"/>
        <rFont val="Arial"/>
        <family val="2"/>
      </rPr>
      <t>evidencia</t>
    </r>
    <r>
      <rPr>
        <b/>
        <sz val="12"/>
        <color rgb="FF00B050"/>
        <rFont val="Arial"/>
        <family val="2"/>
      </rPr>
      <t xml:space="preserve"> </t>
    </r>
    <r>
      <rPr>
        <sz val="12"/>
        <color rgb="FF00B050"/>
        <rFont val="Arial"/>
        <family val="2"/>
      </rPr>
      <t>queda el Informe mensual consolidado donde se evidencia los trámites de verificación  de seguimiento a maquinaria en frentes de obra que envía la Gerencia de Intervención a la Subdirección Técnica de Producción e Intervención</t>
    </r>
  </si>
  <si>
    <r>
      <rPr>
        <sz val="12"/>
        <rFont val="Arial"/>
        <family val="2"/>
      </rPr>
      <t>1. ¿EL riesgo puede llegar a afectar el cumplimiento del objetivo? 
SI
2. ¿El control mitiga la causa?
SI</t>
    </r>
    <r>
      <rPr>
        <sz val="12"/>
        <color theme="8"/>
        <rFont val="Arial"/>
        <family val="2"/>
      </rPr>
      <t xml:space="preserve">
</t>
    </r>
    <r>
      <rPr>
        <sz val="12"/>
        <rFont val="Arial"/>
        <family val="2"/>
      </rPr>
      <t xml:space="preserve">OBSERVACIONES:
</t>
    </r>
    <r>
      <rPr>
        <sz val="12"/>
        <color theme="8"/>
        <rFont val="Arial"/>
        <family val="2"/>
      </rPr>
      <t xml:space="preserve">
</t>
    </r>
    <r>
      <rPr>
        <sz val="12"/>
        <rFont val="Arial"/>
        <family val="2"/>
      </rPr>
      <t>Se mantiene el mismo riesgo, la misma causa y el mismo control de la ultima evaluación.</t>
    </r>
    <r>
      <rPr>
        <sz val="12"/>
        <color theme="8"/>
        <rFont val="Arial"/>
        <family val="2"/>
      </rPr>
      <t xml:space="preserve">
</t>
    </r>
  </si>
  <si>
    <t>1. ¿EL riesgo puede llegar a afectar el cumplimiento del objetivo? 
SI
2. ¿El control mitiga la causa?
SI
OBSERVACIONES:
Se mantiene el mismo riesgo, la misma causa, se identificó ajuste en la redacción del control fortaleciendo el proposito, en esencia es el mismo control.
La OCI en la evaluación del primer cuatrimestre 2020 no identificó recomendaciones.</t>
  </si>
  <si>
    <r>
      <rPr>
        <sz val="12"/>
        <rFont val="Arial"/>
        <family val="2"/>
      </rPr>
      <t xml:space="preserve">1. ¿EL riesgo puede llegar a afectar el cumplimiento del objetivo? 
SI
</t>
    </r>
    <r>
      <rPr>
        <sz val="12"/>
        <color theme="8"/>
        <rFont val="Arial"/>
        <family val="2"/>
      </rPr>
      <t xml:space="preserve">
</t>
    </r>
    <r>
      <rPr>
        <sz val="12"/>
        <rFont val="Arial"/>
        <family val="2"/>
      </rPr>
      <t>2. ¿El control mitiga la causa?
SI</t>
    </r>
    <r>
      <rPr>
        <sz val="12"/>
        <color theme="8"/>
        <rFont val="Arial"/>
        <family val="2"/>
      </rPr>
      <t xml:space="preserve">
</t>
    </r>
    <r>
      <rPr>
        <sz val="12"/>
        <rFont val="Arial"/>
        <family val="2"/>
      </rPr>
      <t xml:space="preserve">OBSERVACIONES:
Se mantiene el mismo riesgo, la misma causa y el mismo control de la ultima evaluación
La OCI en la evaluación del primer cuatrimestre 2020 no identificó recomendaciones.
</t>
    </r>
    <r>
      <rPr>
        <sz val="12"/>
        <color rgb="FF7030A0"/>
        <rFont val="Arial"/>
        <family val="2"/>
      </rPr>
      <t xml:space="preserve">
</t>
    </r>
    <r>
      <rPr>
        <sz val="12"/>
        <color theme="8"/>
        <rFont val="Arial"/>
        <family val="2"/>
      </rPr>
      <t xml:space="preserve">
</t>
    </r>
  </si>
  <si>
    <t xml:space="preserve">¿La calificación efectuada por OCI del diseño del control es similar a la efectuada por el proceso?
 SI
OBSERVACIONES
1. Se identificó ajuste en la redacción del control fortaleciendo el proposito, en esencia es el mismo control.
2. Los resultados de calificación son los mismos identificados en la evaluación cuatrimestral realizada en julio de 2020.
RECOMENDACIONES:
Implementar el control como esta diseñado
</t>
  </si>
  <si>
    <t>¿La calificación efectuada por OCI del diseño del control es similar a la efectuada por el proceso?
 SI
OBSERVACIONES
1. Se mantiene el mismo control de la evaluación del primer cuatrimestre.
2. Los resultados de calificación son los mismos identificados en la evaluación cuatrimestral realizada en julio de 2020.
RECOMENDACIONES:
1.. Revisar si es posible que el control sea preventivo y no correctivo.
2. Implementar el control como esta diseñado</t>
  </si>
  <si>
    <t>NO SE REALIZÓ PRUEBA DE RECORRIDO DADO EL CUMPLIMIENTO DE PROTOCOLOS DE BIOSEGURIDAD POR EL COVID-19</t>
  </si>
  <si>
    <t xml:space="preserve">
Se revisó las evidencias entregadas en Monitoreo  II Cuatrimestre/ M.6 IMVI/
R2C2 2020132002763_inf maquinaria mayo 2020
R2C2 2020132002763_inf maquinaria junio 2020
R2C22020132002763_inf maquinaria julio 2020
R2C2 2020132002763_inf maquinaria agosto 2020</t>
  </si>
  <si>
    <t xml:space="preserve">NA
</t>
  </si>
  <si>
    <t>No se efectúo prueba de recorrido dada el cumplimiento de protocolos de seguridad por la emergencia sanitaria por COVID-19</t>
  </si>
  <si>
    <t>FUERTE + FUERTE
FUERTE</t>
  </si>
  <si>
    <t>FUERTE</t>
  </si>
  <si>
    <t>MODERADO</t>
  </si>
  <si>
    <t>MODERADO+FUERTE
MODERADO</t>
  </si>
  <si>
    <t>MODERADO+MODERADO
MODERADO</t>
  </si>
  <si>
    <t>No se identificaron diferencias en la solidez del control registradas en la matriz del proceso y la evaluada por OCI</t>
  </si>
  <si>
    <r>
      <t>DEL MAPA DE RIESGOS - VERSIÓN_1_</t>
    </r>
    <r>
      <rPr>
        <b/>
        <sz val="11"/>
        <rFont val="Arial"/>
        <family val="2"/>
      </rPr>
      <t>del 31 de enero de 2021</t>
    </r>
    <r>
      <rPr>
        <b/>
        <sz val="11"/>
        <color rgb="FFFF0000"/>
        <rFont val="Arial"/>
        <family val="2"/>
      </rPr>
      <t>_</t>
    </r>
    <r>
      <rPr>
        <b/>
        <sz val="11"/>
        <color theme="1"/>
        <rFont val="Arial"/>
        <family val="2"/>
      </rPr>
      <t>__</t>
    </r>
  </si>
  <si>
    <t xml:space="preserve">Inadecuada implementación de las medidas de control ambiental, social y sst en los frentes de obra. </t>
  </si>
  <si>
    <t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70% se brindará apoyo personalizado. 
</t>
  </si>
  <si>
    <t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t>
  </si>
  <si>
    <t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t>
  </si>
  <si>
    <r>
      <t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t>
    </r>
    <r>
      <rPr>
        <sz val="12"/>
        <color rgb="FFFF0000"/>
        <rFont val="Arial"/>
        <family val="2"/>
      </rPr>
      <t>el 70%</t>
    </r>
    <r>
      <rPr>
        <sz val="12"/>
        <rFont val="Arial"/>
        <family val="2"/>
      </rPr>
      <t xml:space="preserve"> se brindará apoyo personalizado. </t>
    </r>
  </si>
  <si>
    <t>Nota: Este archivo se remitió mediante correo electrónico al Directivo del Proceso y enlaces, el día _____ de ______ de 2021 con copia a la OAP, para su respectivo conocimiento.</t>
  </si>
  <si>
    <t>FORMATO DE MONITOREO DE RIEGOS (OAP)
 RECIBIDO: Primer Cuatrimestre 2021  DESI-FM-019____</t>
  </si>
  <si>
    <t xml:space="preserve">
Se revisó las evidencias entregadas en Monitoreo  II Cuatrimestre/ M.6 IMVI/
R2 C1  200901 Correos Semanales del reporte de metas Mayo a Agosto: Solo se observa un correo por mes es importante aportar toda la evidencia.
R2 C1  Acta Comite Tecnico_08 mayo 2020
R2 C1  Acta de Reunión Comite Tecnico de Intervencion 27 julio  2020
R2 C1  Acta de Reunión Comite Tecnico de Intervencion 31 agosto  2020
R2 C1 Acta Comite Tecnico_23 de junio 2020
</t>
  </si>
  <si>
    <t xml:space="preserve">
Se revisó las evidencias entregadas en Monitoreo MR 2021  I Cuatrimestre/ M.6 IMVI/
R3 C1 Ambiental Tabulacion y análisis evaluación feb-abr 2021: se identifica seguimiento de las sensibilizaciones realizadas por cada residente ambiental en febrero Tema: NUEVO CODIGO DE COLORES PARA LA DISPOSICIÓN DE RESIDUOS y en abril Tema: MANUAL DE BUENAS PRACTICAS Y PROCEDIMIENTOS AMBIENTALES en cada mes se aplicaron 70 evaluaciones con resultados superiores al 95%.
R3 C1 Social Tabulacion y análisis feb-abr: se identifica seguimiento de las sensibilizaciones realizadas por cada residente social en febrero Tema: Manual de atención al usuario y grupos de valor y en abril Tema: Definición de PQRSFD  en febrero se aplicaron 74 evaluaciones y en abril 81 con resultados superiores al 95%
R3 C1 SST Tabulacion y análisis evaluación feb-abr: se identifica seguimiento de las sensibilizaciones realizadas por cada residente SST en febrero Tema: USO Y MANTENIMIENTO DE EPP se aplicaron 71 evaluaciones y en abril Tema: PROCEDIMIENTO Y MANIPULACION DE SUSTACIAS QUIMICAS con 59 evaluaciones, resultados superiores al 95%</t>
  </si>
  <si>
    <t>Verificar si la desviación se aplica con resultados menores del 70% ó 85%</t>
  </si>
  <si>
    <r>
      <t xml:space="preserve">
Se revisó las evidencias entregadas en Monitoreo MR 2021  I Cuatrimestre/ M.6 IMVI/
R3 C2 Actas de comite semanal área ambiental ene abr 2020: 17 actas</t>
    </r>
    <r>
      <rPr>
        <sz val="12"/>
        <color rgb="FFFF0000"/>
        <rFont val="Arial"/>
        <family val="2"/>
      </rPr>
      <t xml:space="preserve">
</t>
    </r>
    <r>
      <rPr>
        <sz val="12"/>
        <rFont val="Arial"/>
        <family val="2"/>
      </rPr>
      <t xml:space="preserve">R3 C2 Actas de Comites de Gestion Social de Enero a Abril 2021: 17 actas
R3 C2 Actas de Reunion comite SST primer cuatrimestre enero a abril 2021: 17 actas
</t>
    </r>
    <r>
      <rPr>
        <sz val="12"/>
        <color rgb="FFFF0000"/>
        <rFont val="Arial"/>
        <family val="2"/>
      </rPr>
      <t>En las actas aportadas por cada uno de los componentes se observa el seguimiento a los procedimientos no obstante para el componente SST no es facíl identificar si se esta realizando revisión al adecuado diligenciamiento de los formatos.</t>
    </r>
  </si>
  <si>
    <t>Se revisó las evidencias entregadas en Monitoreo MR 2021  I Cuatrimestre/ M.6 IMVI/
R3 C3 AMBIENTAL_REGISTRO FOTOGRÁFICO VISITAS1ER CUATRIMESTRE 2021: visitas el 22 y 30 de enero; 10 y 23 de febrero; 19 y 24 de marzo y 23 y 26 de abril.
R3 C3 SOCIAL_REGISTRO FOTOGRÁFICO VISITAS1ER CUATRIMESTRE2021: visitas el 23 y 29 de enero; 11 y 26 de febrero; 12 y 26 de marzo; 22 y 27 de abril.
R3 C3 SST REGISTRO FOTOGRAFICO VISITAS 1ER CUATRIMESTRE2021: visitas el 23 y 29 de enero; 16 y 25 de febrero; 18 y 30 de marzo y 8 y 21 de abril</t>
  </si>
  <si>
    <t xml:space="preserve">
Dejar la trazabilidad de la  verificación del diligenciamiento de los formatos en los 3 componentes
</t>
  </si>
  <si>
    <r>
      <t>Del análisis del monitoreo vs las evidencias presentadas como parte del cumplimiento de los (3) controles asociados a (1) riesgo, se identificaron los siguientes resultados:
* La eficacia de (2) de los (3) controles es adecuada porque se ejecuta como fue diseñado; el control restantes es parcialmente porque falto relacionar la verificación en el registro aportado como evidencia del componente SST.
* La eficiencia de  los (3) controles es adecuada porque su propósito es prevenir y/o detectar  la mitigación de los riesgos identificados.
* Se reitera la recomendación de Verifiar en el mapa de riegos de riesgos vigente el objetivo del proceso, dado que en el monitoreo presentado a OAP se registra el siguiente objetivo "</t>
    </r>
    <r>
      <rPr>
        <i/>
        <sz val="14"/>
        <color theme="1"/>
        <rFont val="Arial"/>
        <family val="2"/>
      </rPr>
      <t xml:space="preserve">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 el </t>
    </r>
    <r>
      <rPr>
        <sz val="14"/>
        <color theme="1"/>
        <rFont val="Arial"/>
        <family val="2"/>
      </rPr>
      <t xml:space="preserve">cual no corresponde al descrito en la caracterización del proceso, asi mismo revisar el alcance porque tampoco corresponde. 
  </t>
    </r>
  </si>
  <si>
    <t>La solidez del control en ambas evaluciones dio como resultado MODERADO, no obstante se identificó diferencia en la eficacia evaluada por OCI respecto a lo registrado en el mapa de riesgos
RECOMENDACIONES
Atender las observaciones y recomendaciones descritas en la hoja ejecución del control</t>
  </si>
  <si>
    <t>De la solidez evaluada a los 3 controles asociados a 1 riesgo, se identificó que el resultado de la solidez en los 3 controles reportados en la matriz de riesgos del proceso INTERVENCIÓN DE LA MALLA VIAL vs. la evaluada por OCI es similar; no obstante, se identificó diferencia en la evaluación de la eficacia del control 2 del riesgo 3.</t>
  </si>
  <si>
    <r>
      <rPr>
        <sz val="12"/>
        <rFont val="Arial"/>
        <family val="2"/>
      </rPr>
      <t>¿EL riesgo puede llegar a afectar el cumplimiento del objetivo? 
SI</t>
    </r>
    <r>
      <rPr>
        <sz val="12"/>
        <color theme="8"/>
        <rFont val="Arial"/>
        <family val="2"/>
      </rPr>
      <t xml:space="preserve">
</t>
    </r>
    <r>
      <rPr>
        <sz val="12"/>
        <rFont val="Arial"/>
        <family val="2"/>
      </rPr>
      <t>¿El control mitiga la causa?
SI</t>
    </r>
    <r>
      <rPr>
        <sz val="12"/>
        <color theme="8"/>
        <rFont val="Arial"/>
        <family val="2"/>
      </rPr>
      <t xml:space="preserve">
</t>
    </r>
    <r>
      <rPr>
        <sz val="12"/>
        <rFont val="Arial"/>
        <family val="2"/>
      </rPr>
      <t>OBSERVACIONES:
El  el mapa de riesgos del proceso versión 1 de enero 2021, se identifica el mismo riesgo revisado en la evaluación del segundo cuatrimestre 2020, no obstante en el monitoreo presentado  a OAP  se observa que se atiende la recomendación OCI, pasando la desviación del 70 al 85%.
RECOMENDACIONES:
Verificar si la versióndel del mapa de riesgos del proceso publicada es la final o se realizó ajustes y no se ha realizado la actualización</t>
    </r>
  </si>
  <si>
    <r>
      <rPr>
        <sz val="12"/>
        <rFont val="Arial"/>
        <family val="2"/>
      </rPr>
      <t>1. ¿EL riesgo puede llegar a afectar el cumplimiento del objetivo? 
SI
2. ¿El control mitiga la causa?
SI</t>
    </r>
    <r>
      <rPr>
        <sz val="12"/>
        <color theme="8"/>
        <rFont val="Arial"/>
        <family val="2"/>
      </rPr>
      <t xml:space="preserve">
</t>
    </r>
    <r>
      <rPr>
        <sz val="12"/>
        <rFont val="Arial"/>
        <family val="2"/>
      </rPr>
      <t xml:space="preserve">OBSERVACIONES:
</t>
    </r>
    <r>
      <rPr>
        <sz val="12"/>
        <color theme="8"/>
        <rFont val="Arial"/>
        <family val="2"/>
      </rPr>
      <t xml:space="preserve">
</t>
    </r>
    <r>
      <rPr>
        <sz val="12"/>
        <rFont val="Arial"/>
        <family val="2"/>
      </rPr>
      <t>En relación con la última evaluación el proceso para el riesgo 3 identificó una nueva causa y un nuevo control, fortaleciendo la mitigación del riesgo.</t>
    </r>
    <r>
      <rPr>
        <sz val="12"/>
        <color theme="8"/>
        <rFont val="Arial"/>
        <family val="2"/>
      </rPr>
      <t xml:space="preserve">
</t>
    </r>
  </si>
  <si>
    <t xml:space="preserve">¿La calificación efectuada por OCI del diseño del control es similar a la efectuada por el proceso?
SI
OBSERVACIONES
1. Se mantiene el mismo control de la evaluación cuatrimestral realizada en diciembre 2020.
2. Los resultados de calificación son los mismos identificados en la última evaluación.
RECOMENDACIONES:
1. Implementar el control como esta diseñado
</t>
  </si>
  <si>
    <r>
      <t>¿La calificación efectuada por OCI del diseño del control es similar a la efectuada por el proceso?
 SI
OBSERVACIONES</t>
    </r>
    <r>
      <rPr>
        <sz val="10"/>
        <rFont val="Arial"/>
        <family val="2"/>
      </rPr>
      <t xml:space="preserve">
1. Se identificó diferencia en el porcentaje indicado en las desviaciones en el mapa de riesgos y en el monitoreo presentado a OAP, en el primero se idneia 70% y en el segundo  85%.
2. Los resultados de calificación son los mismos identificados en la evaluación cuatrimestral realizada en diciembre de 2020</t>
    </r>
    <r>
      <rPr>
        <sz val="10"/>
        <color theme="1"/>
        <rFont val="Arial"/>
        <family val="2"/>
      </rPr>
      <t xml:space="preserve">.
RECOMENDACIONES:
1. Revisar si es posible que el control sea preventivo y no correctivo.
2. Verificar el porcentaje final de la desviación de control y realizar su actualización en el mapa de riesgos 
3. Continuar Implementando el control como esta diseñado
</t>
    </r>
  </si>
  <si>
    <t xml:space="preserve">¿La calificación efectuada por OCI del diseño del control es similar a la efectuada por el proceso?
SI
OBSERVACIONES
1. El proces identificó nuevo control para prevenir la materialiación del riesgo.
RECOMENDACIONES:
1. Revisar si es posible que el control sea preventivo y no correctivo. 
2. Implementar el control como esta diseñado
</t>
  </si>
  <si>
    <t xml:space="preserve">De la evaluación al diseño de (3) tres controles asociados a (1) un riesgo, se identificaron los siguientes resultados:
* El proceso identifico un nuevo control con el fin mitigar la materialización del riesgo.
* Los tres controles evaluados tienen calificación similar a la efectuada por el proceso.
* Los tres controles evaluados presentan calificación moderado al ser controles detectivos y no preventivos;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t>
  </si>
  <si>
    <r>
      <t xml:space="preserve">Del análisis de (3) tres controles asociados a (1) un riesgo, se identificaron los siguientes resultados:
* Se observó que el proceso modificó su mapa de riesgos en enero de 2021, identificando una causa y control adicional para el riesgo evaluado fortaleciendo la mitigación del riesgo
* El riesgo evaluado pueden llegar a afectar el cumplimiento del proceso. 
* Los (3) controles revisados, eliminan las causas identificadas.
* </t>
    </r>
    <r>
      <rPr>
        <sz val="14"/>
        <rFont val="Arial"/>
        <family val="2"/>
      </rPr>
      <t>En esta evaluación, solo se verificaron los riesgos altos y extremos, se observó que el proceso en el mapa de riesgos actualizado (3) de los (4) riesgos bajaron en su zona de riesgo inherente a bajo. Por lo anterior se evaluó el riesgo 3 que continuo en zona de riesgo alta.</t>
    </r>
    <r>
      <rPr>
        <sz val="14"/>
        <color rgb="FFFF0000"/>
        <rFont val="Arial"/>
        <family val="2"/>
      </rPr>
      <t xml:space="preserve">
</t>
    </r>
    <r>
      <rPr>
        <sz val="14"/>
        <rFont val="Arial"/>
        <family val="2"/>
      </rPr>
      <t xml:space="preserve">* El proceso no diligenció la pestaña del IMPACTO DE SOBORNO en sus actividades dado que no se observa el diligenciamiento de las preguntas orientadoras, acorde con el mapa de riesgos publicado.
</t>
    </r>
  </si>
  <si>
    <t>OBJETIVO DEL PROCESO</t>
  </si>
  <si>
    <t>Proceso</t>
  </si>
  <si>
    <t>No. Riesgo</t>
  </si>
  <si>
    <t>Riesgo</t>
  </si>
  <si>
    <t>Descripción</t>
  </si>
  <si>
    <t>Tipo de riesgo</t>
  </si>
  <si>
    <t>Tipología de riesgos</t>
  </si>
  <si>
    <t>Activo de información</t>
  </si>
  <si>
    <t>Tipo de amenaza</t>
  </si>
  <si>
    <t>Amenaza</t>
  </si>
  <si>
    <t>Causa / vulnerabilidad</t>
  </si>
  <si>
    <t>Consecuencias</t>
  </si>
  <si>
    <t xml:space="preserve">CALIFICACIÓN DEL RIESGO </t>
  </si>
  <si>
    <t>EVALUACIÓN DEL RIESGO INHERENTE</t>
  </si>
  <si>
    <r>
      <t xml:space="preserve">OPCIÓN DE MANEJO </t>
    </r>
    <r>
      <rPr>
        <b/>
        <sz val="9"/>
        <color theme="9" tint="-0.249977111117893"/>
        <rFont val="Arial"/>
        <family val="2"/>
      </rPr>
      <t xml:space="preserve">-
</t>
    </r>
  </si>
  <si>
    <t>VERIFICACIÓN DE CONTROLES ESTABLECIDOS</t>
  </si>
  <si>
    <t>EVALUACIÓN DE  RIESGO RESIDUAL</t>
  </si>
  <si>
    <t>OPCIÓN DE MANEJO</t>
  </si>
  <si>
    <t>ACCIONES DE CONTINGENCIA</t>
  </si>
  <si>
    <t>PROBABILIDAD</t>
  </si>
  <si>
    <t xml:space="preserve">IMPACTO </t>
  </si>
  <si>
    <t>ZONA DE RIESGO</t>
  </si>
  <si>
    <t>DESCRIPCIÓN DE CONTROLES EXISTENTES</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</si>
  <si>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</si>
  <si>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</si>
  <si>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</si>
  <si>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</si>
  <si>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</si>
  <si>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</si>
  <si>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</si>
  <si>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PUNTAJE</t>
  </si>
  <si>
    <t>Evaluación del diseño del control</t>
  </si>
  <si>
    <t>El control se ejecuta de manera consistente por los responsables</t>
  </si>
  <si>
    <t>Solidez del control</t>
  </si>
  <si>
    <t>Solidez del conjunto de controles</t>
  </si>
  <si>
    <t>Controles ayudan a disminuir la probabilidad</t>
  </si>
  <si>
    <t>Controles ayudan a disminuir impacto</t>
  </si>
  <si>
    <t>CASILLAS A DISMINUIR</t>
  </si>
  <si>
    <t>ACTIVIDAD</t>
  </si>
  <si>
    <t>SOPORTE / PRODUCTO</t>
  </si>
  <si>
    <t>RESPONSABLE</t>
  </si>
  <si>
    <t>TIEMPO</t>
  </si>
  <si>
    <t>INDICADOR</t>
  </si>
  <si>
    <t>ACCIÓN</t>
  </si>
  <si>
    <t># Columnas en la matriz de riesgo que se desplaza en el eje de la probabilidad</t>
  </si>
  <si>
    <t># Columnas en la matriz de riesgo que se desplaza en el eje de impacto</t>
  </si>
  <si>
    <t>Intervención de la malla vial </t>
  </si>
  <si>
    <t>Deficiencias en la calidad de las obras ejecutadas.</t>
  </si>
  <si>
    <t>En los diferentes tipos de intervención que ejecuta la entidad, existen factores como materiales e insumos que podrían no cumplir especificaciones técnicas; alguna deficiencia en la operatividad de la maquinaria y equipo y un posible inadecuado seguimiento y control, de la ejecución de las actividades de obra, que podrían generar deficiencias en la calidad de las obras ejecutadas.</t>
  </si>
  <si>
    <t>Gestion</t>
  </si>
  <si>
    <t>Riesgos operativos</t>
  </si>
  <si>
    <t>N.A</t>
  </si>
  <si>
    <t>Compromiso_de_la_informacion</t>
  </si>
  <si>
    <t>Incumplimiento de lo establecido en los procedimientos,  instructivos y demás documentación asociada al proceso constructivo en las intervenciones.</t>
  </si>
  <si>
    <t>Obras que incumplen estandares de calidad, reprocesos y retrasos en las entregas, el no cumplimiento de metas propuestas por la Entidad, desgaste administrativo y financiero, sobrecostos en las intervenciones y generar imagen negativa de la UMV.</t>
  </si>
  <si>
    <t>Improbable</t>
  </si>
  <si>
    <t>Menor</t>
  </si>
  <si>
    <t>Aceptar el riesgo</t>
  </si>
  <si>
    <r>
      <t xml:space="preserve">Los profesionales del </t>
    </r>
    <r>
      <rPr>
        <b/>
        <u/>
        <sz val="9"/>
        <rFont val="Arial"/>
        <family val="2"/>
      </rPr>
      <t>grupo de Calidad</t>
    </r>
    <r>
      <rPr>
        <b/>
        <sz val="9"/>
        <rFont val="Arial"/>
        <family val="2"/>
      </rPr>
      <t xml:space="preserve"> </t>
    </r>
    <r>
      <rPr>
        <sz val="9"/>
        <rFont val="Arial"/>
        <family val="2"/>
      </rPr>
      <t xml:space="preserve">designados por el Gerente de Intervención serán los encargados de  </t>
    </r>
    <r>
      <rPr>
        <b/>
        <u/>
        <sz val="9"/>
        <rFont val="Arial"/>
        <family val="2"/>
      </rPr>
      <t>verificar</t>
    </r>
    <r>
      <rPr>
        <b/>
        <sz val="9"/>
        <rFont val="Arial"/>
        <family val="2"/>
      </rPr>
      <t xml:space="preserve">, </t>
    </r>
    <r>
      <rPr>
        <sz val="9"/>
        <rFont val="Arial"/>
        <family val="2"/>
      </rPr>
      <t xml:space="preserve">elaborar las actas de visitas y consolidar </t>
    </r>
    <r>
      <rPr>
        <b/>
        <u/>
        <sz val="9"/>
        <rFont val="Arial"/>
        <family val="2"/>
      </rPr>
      <t>mensualmente</t>
    </r>
    <r>
      <rPr>
        <sz val="9"/>
        <rFont val="Arial"/>
        <family val="2"/>
      </rPr>
      <t xml:space="preserve"> el cumplimiento del proceso constructivo de acuerdo a la aplicación de los procedimientos,  instructivos y demás documentación asociados al proceso de intervención de la malla vial. Como </t>
    </r>
    <r>
      <rPr>
        <b/>
        <u/>
        <sz val="9"/>
        <rFont val="Arial"/>
        <family val="2"/>
      </rPr>
      <t>evidencia</t>
    </r>
    <r>
      <rPr>
        <sz val="9"/>
        <rFont val="Arial"/>
        <family val="2"/>
      </rPr>
      <t xml:space="preserve"> queda el Informe técnico de seguimiento a intervenciones radicado en la  Subdirección Técnica STPI.  
</t>
    </r>
    <r>
      <rPr>
        <b/>
        <u/>
        <sz val="9"/>
        <rFont val="Arial"/>
        <family val="2"/>
      </rPr>
      <t>En caso de no cumplir</t>
    </r>
    <r>
      <rPr>
        <sz val="9"/>
        <rFont val="Arial"/>
        <family val="2"/>
      </rPr>
      <t xml:space="preserve"> la aplicación de procedimientos,  instructivos y demás documentación del proceso constructivo, se planteará soluciones que deben ser implementadas de manera inmediata.</t>
    </r>
  </si>
  <si>
    <t>Siempre se ejecuta</t>
  </si>
  <si>
    <t>Directamente</t>
  </si>
  <si>
    <t>Indirectamente</t>
  </si>
  <si>
    <t>Realizar visita de inspección a los segmentos viales que se encuentran en ejecución, levantar el acta de visita de obra y consolidar información para ser presentada en el informe técnico de seguimiento a intervenciones.</t>
  </si>
  <si>
    <t>Informe técnico de seguimiento a intervenciones, incluyendo formatos de actas de visitas de obra.</t>
  </si>
  <si>
    <t>Gerente de Intrervención y profesional (es) desginado (s)</t>
  </si>
  <si>
    <t>01/01/2021 a 30/12/2021</t>
  </si>
  <si>
    <t>EFICACIA:
 Índice de cumplimiento actividades= (# de actividades cumplidas / # de actividades programadas) x 100</t>
  </si>
  <si>
    <t xml:space="preserve">Convocar en forma
extraordinaria un comité
para analizar y aplicar medidas
inmediatas que permitan cumplir con la programación de obra
</t>
  </si>
  <si>
    <t xml:space="preserve">Acta de reunión firmada y verificación </t>
  </si>
  <si>
    <t>Gerente de Intervención</t>
  </si>
  <si>
    <t>1 semana
una vez el
riesgo
se materialice</t>
  </si>
  <si>
    <t>Incumplimiento a especificaciones técnicas de materiales e insumos suministrados para las intervenciones.</t>
  </si>
  <si>
    <r>
      <t xml:space="preserve">Los profesionales del </t>
    </r>
    <r>
      <rPr>
        <b/>
        <u/>
        <sz val="9"/>
        <rFont val="Arial"/>
        <family val="2"/>
      </rPr>
      <t>grupo de Calidad</t>
    </r>
    <r>
      <rPr>
        <sz val="9"/>
        <rFont val="Arial"/>
        <family val="2"/>
      </rPr>
      <t xml:space="preserve"> designados por el Gerente de Intervención serán los encargados de  </t>
    </r>
    <r>
      <rPr>
        <b/>
        <u/>
        <sz val="9"/>
        <rFont val="Arial"/>
        <family val="2"/>
      </rPr>
      <t>verificar</t>
    </r>
    <r>
      <rPr>
        <u/>
        <sz val="9"/>
        <rFont val="Arial"/>
        <family val="2"/>
      </rPr>
      <t xml:space="preserve"> </t>
    </r>
    <r>
      <rPr>
        <b/>
        <u/>
        <sz val="9"/>
        <rFont val="Arial"/>
        <family val="2"/>
      </rPr>
      <t>mensualmente</t>
    </r>
    <r>
      <rPr>
        <sz val="9"/>
        <rFont val="Arial"/>
        <family val="2"/>
      </rPr>
      <t xml:space="preserve"> los ensayos de laboratorio que se efectuarán con base en el Acuerdo de Servicio (GLAB-FM-129) entre la Gerencia de Intervención  y el Laboratorio. Como </t>
    </r>
    <r>
      <rPr>
        <b/>
        <u/>
        <sz val="9"/>
        <rFont val="Arial"/>
        <family val="2"/>
      </rPr>
      <t>evidencia</t>
    </r>
    <r>
      <rPr>
        <sz val="9"/>
        <rFont val="Arial"/>
        <family val="2"/>
      </rPr>
      <t xml:space="preserve"> queda el informe técnico de los Ensayos ejecutados, radicado mensualmente en la  Subdirección Técnica STPI .  
</t>
    </r>
    <r>
      <rPr>
        <b/>
        <u/>
        <sz val="9"/>
        <rFont val="Arial"/>
        <family val="2"/>
      </rPr>
      <t xml:space="preserve">En caso de encontrar </t>
    </r>
    <r>
      <rPr>
        <sz val="9"/>
        <rFont val="Arial"/>
        <family val="2"/>
      </rPr>
      <t>resultados de los ensayos de laboratorio, que no cumplen con las especificaciones, se dejara el segmento que no cumplió en observación y se realizará el seguimiento.</t>
    </r>
  </si>
  <si>
    <t>Realizar recopilación de información para consolidar el informe técnico de los ensayos ejecutados</t>
  </si>
  <si>
    <t>Informe técnico de los Ensayos ejecutados.</t>
  </si>
  <si>
    <t>Deficiencia en el funcionamiento de maquinaria, equipos y/o falta de experticia de los operarios.</t>
  </si>
  <si>
    <r>
      <t>Los</t>
    </r>
    <r>
      <rPr>
        <b/>
        <sz val="9"/>
        <rFont val="Arial"/>
        <family val="2"/>
      </rPr>
      <t xml:space="preserve"> </t>
    </r>
    <r>
      <rPr>
        <b/>
        <u/>
        <sz val="9"/>
        <rFont val="Arial"/>
        <family val="2"/>
      </rPr>
      <t>profesionales Ingenieros</t>
    </r>
    <r>
      <rPr>
        <sz val="9"/>
        <rFont val="Arial"/>
        <family val="2"/>
      </rPr>
      <t xml:space="preserve"> de apoyo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u/>
        <sz val="9"/>
        <rFont val="Arial"/>
        <family val="2"/>
      </rPr>
      <t>verifica</t>
    </r>
    <r>
      <rPr>
        <u/>
        <sz val="9"/>
        <rFont val="Arial"/>
        <family val="2"/>
      </rPr>
      <t xml:space="preserve"> </t>
    </r>
    <r>
      <rPr>
        <b/>
        <u/>
        <sz val="9"/>
        <rFont val="Arial"/>
        <family val="2"/>
      </rPr>
      <t>semanalmente</t>
    </r>
    <r>
      <rPr>
        <u/>
        <sz val="9"/>
        <rFont val="Arial"/>
        <family val="2"/>
      </rPr>
      <t xml:space="preserve"> </t>
    </r>
    <r>
      <rPr>
        <sz val="9"/>
        <rFont val="Arial"/>
        <family val="2"/>
      </rPr>
      <t xml:space="preserve">el cumplimiento de las alertas emitidas; </t>
    </r>
    <r>
      <rPr>
        <b/>
        <u/>
        <sz val="9"/>
        <rFont val="Arial"/>
        <family val="2"/>
      </rPr>
      <t>En caso que no sean atendidas y resueltas</t>
    </r>
    <r>
      <rPr>
        <sz val="9"/>
        <rFont val="Arial"/>
        <family val="2"/>
      </rPr>
      <t xml:space="preserve"> de manera oportuna, se informará a la Gerencia de producción a través de un correo electrónico o en el comité.
Como </t>
    </r>
    <r>
      <rPr>
        <b/>
        <u/>
        <sz val="9"/>
        <rFont val="Arial"/>
        <family val="2"/>
      </rPr>
      <t>evidencia</t>
    </r>
    <r>
      <rPr>
        <sz val="9"/>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</si>
  <si>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No se investigan y no se resuelven oportunamente</t>
  </si>
  <si>
    <t>Algunas veces</t>
  </si>
  <si>
    <t>Consolidar los reportes presentados y sus seguimientos a través del informe de novedades de maquinaria y equipos</t>
  </si>
  <si>
    <t>Informe de novedades de maquinaria y equipos.</t>
  </si>
  <si>
    <t xml:space="preserve">Retrasos desde su iniciación, ejecución y terminación de la obra.  </t>
  </si>
  <si>
    <t xml:space="preserve">En las diferentes intervenciones que ejecuta la entidad, se pueden presentar retrasos en su terminación,  lo cual puede generar sobrecostos,  el no cumplimiento de las metas propuestas por la Entidad, desgaste administrativo y financiero generando imagen negativa de la UMV. Produciendo investigaciones disciplinarias y posteriores sanciones. 
</t>
  </si>
  <si>
    <t>Sobrecostos en las intervenciones, el no cumplimiento de metas propuestas por la Entidad, desgaste administrativo y financiero, generar imagen negativa de la UMV.</t>
  </si>
  <si>
    <t>Posible</t>
  </si>
  <si>
    <t>Insignificante</t>
  </si>
  <si>
    <r>
      <t xml:space="preserve">El </t>
    </r>
    <r>
      <rPr>
        <b/>
        <u/>
        <sz val="9"/>
        <rFont val="Arial"/>
        <family val="2"/>
      </rPr>
      <t>Gerente de Intervención revisa semanalmente</t>
    </r>
    <r>
      <rPr>
        <sz val="9"/>
        <rFont val="Arial"/>
        <family val="2"/>
      </rPr>
      <t xml:space="preserve"> el cumplimiento de la programación e informa al comité técnico  el avance del cumplimiento a lo programado, la meta misional, territorialización - ejecución y proyección de metas y de esta manera se toman desiciones. Como </t>
    </r>
    <r>
      <rPr>
        <b/>
        <u/>
        <sz val="9"/>
        <rFont val="Arial"/>
        <family val="2"/>
      </rPr>
      <t>evidencia</t>
    </r>
    <r>
      <rPr>
        <sz val="9"/>
        <rFont val="Arial"/>
        <family val="2"/>
      </rPr>
      <t xml:space="preserve"> queda el correo enviado que contiene el avance semanal del cumplimiento a lo programado donde se anexan  los cuadros de meta misional, territorialización - ejecución y proyección de metas.
</t>
    </r>
    <r>
      <rPr>
        <b/>
        <u/>
        <sz val="9"/>
        <rFont val="Arial"/>
        <family val="2"/>
      </rPr>
      <t>En caso de evidenciar</t>
    </r>
    <r>
      <rPr>
        <sz val="9"/>
        <rFont val="Arial"/>
        <family val="2"/>
      </rPr>
      <t xml:space="preserve"> retrasos el comité planteará soluciones que deben ser implementadas por  los profesionales designados para dar cumplimiento al programa de trabajo. </t>
    </r>
  </si>
  <si>
    <t>Reducir el riesgo</t>
  </si>
  <si>
    <t>Realizar seguimiento a las programaciones periodicas que contienen el avance del cumplimiento.</t>
  </si>
  <si>
    <t>Actas de Comité y anexos</t>
  </si>
  <si>
    <t>Cambios de diagnóstico en el terreno por condiciones actuales.</t>
  </si>
  <si>
    <r>
      <t xml:space="preserve">Los </t>
    </r>
    <r>
      <rPr>
        <b/>
        <u/>
        <sz val="9"/>
        <rFont val="Arial"/>
        <family val="2"/>
      </rPr>
      <t>profesionales Directores de Obra</t>
    </r>
    <r>
      <rPr>
        <sz val="9"/>
        <rFont val="Arial"/>
        <family val="2"/>
      </rPr>
      <t xml:space="preserve"> designados por el Gerente de Intervención son los encargados de </t>
    </r>
    <r>
      <rPr>
        <b/>
        <u/>
        <sz val="9"/>
        <rFont val="Arial"/>
        <family val="2"/>
      </rPr>
      <t>verificar</t>
    </r>
    <r>
      <rPr>
        <sz val="9"/>
        <rFont val="Arial"/>
        <family val="2"/>
      </rPr>
      <t xml:space="preserve"> </t>
    </r>
    <r>
      <rPr>
        <b/>
        <u/>
        <sz val="9"/>
        <rFont val="Arial"/>
        <family val="2"/>
      </rPr>
      <t>mensualmente</t>
    </r>
    <r>
      <rPr>
        <sz val="9"/>
        <rFont val="Arial"/>
        <family val="2"/>
      </rPr>
      <t xml:space="preserve"> que las condiciones del terreno para la ejecución permanezcan como las diagnósticadas inicialmente por la SMVL.
La </t>
    </r>
    <r>
      <rPr>
        <b/>
        <u/>
        <sz val="9"/>
        <rFont val="Arial"/>
        <family val="2"/>
      </rPr>
      <t>evidencia</t>
    </r>
    <r>
      <rPr>
        <sz val="9"/>
        <rFont val="Arial"/>
        <family val="2"/>
      </rPr>
      <t xml:space="preserve"> formato de verificación y la anotación en la bitácora.
</t>
    </r>
    <r>
      <rPr>
        <b/>
        <u/>
        <sz val="9"/>
        <rFont val="Arial"/>
        <family val="2"/>
      </rPr>
      <t>En caso de que</t>
    </r>
    <r>
      <rPr>
        <sz val="9"/>
        <rFont val="Arial"/>
        <family val="2"/>
      </rPr>
      <t xml:space="preserve"> las condiciones del terreno encontradas sean diferentes a las diagnósticadas inicialmente; se solicitara por correo a la SMVL realizar visita al segmento vial, para  su actualización </t>
    </r>
    <r>
      <rPr>
        <b/>
        <u/>
        <sz val="9"/>
        <rFont val="Arial"/>
        <family val="2"/>
      </rPr>
      <t>cuando se requiera</t>
    </r>
    <r>
      <rPr>
        <sz val="9"/>
        <rFont val="Arial"/>
        <family val="2"/>
      </rPr>
      <t>, de no ser atendida la solicitud  o resueltas de manera oportuna, se suspenden las actividades e informa al Subdirector de Mejoramiento por correo electrónico.</t>
    </r>
  </si>
  <si>
    <t>Realizar visita y consolidar los formatos de verificación de la actualización del diagnóstico a la SMVL por condiciones del terreno.</t>
  </si>
  <si>
    <t>Formato de verificación y la anotación en la bitácora.</t>
  </si>
  <si>
    <r>
      <t>Los</t>
    </r>
    <r>
      <rPr>
        <b/>
        <sz val="9"/>
        <rFont val="Arial"/>
        <family val="2"/>
      </rPr>
      <t xml:space="preserve"> </t>
    </r>
    <r>
      <rPr>
        <b/>
        <u/>
        <sz val="9"/>
        <rFont val="Arial"/>
        <family val="2"/>
      </rPr>
      <t>profesionales Ingenieros de apoyo</t>
    </r>
    <r>
      <rPr>
        <sz val="9"/>
        <rFont val="Arial"/>
        <family val="2"/>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t>
    </r>
    <r>
      <rPr>
        <b/>
        <u/>
        <sz val="9"/>
        <rFont val="Arial"/>
        <family val="2"/>
      </rPr>
      <t>verifica</t>
    </r>
    <r>
      <rPr>
        <u/>
        <sz val="9"/>
        <rFont val="Arial"/>
        <family val="2"/>
      </rPr>
      <t xml:space="preserve"> </t>
    </r>
    <r>
      <rPr>
        <b/>
        <u/>
        <sz val="9"/>
        <rFont val="Arial"/>
        <family val="2"/>
      </rPr>
      <t>semanalmente</t>
    </r>
    <r>
      <rPr>
        <u/>
        <sz val="9"/>
        <rFont val="Arial"/>
        <family val="2"/>
      </rPr>
      <t xml:space="preserve"> </t>
    </r>
    <r>
      <rPr>
        <sz val="9"/>
        <rFont val="Arial"/>
        <family val="2"/>
      </rPr>
      <t xml:space="preserve">el cumplimiento de las alertas emitidas; </t>
    </r>
    <r>
      <rPr>
        <b/>
        <u/>
        <sz val="9"/>
        <rFont val="Arial"/>
        <family val="2"/>
      </rPr>
      <t>En caso que no sean atendidas y resueltas</t>
    </r>
    <r>
      <rPr>
        <sz val="9"/>
        <rFont val="Arial"/>
        <family val="2"/>
      </rPr>
      <t xml:space="preserve"> de manera oportuna, se informará a la Gerencia de producción a través de un correo electrónico o en el comité.
Como </t>
    </r>
    <r>
      <rPr>
        <b/>
        <u/>
        <sz val="9"/>
        <rFont val="Arial"/>
        <family val="2"/>
      </rPr>
      <t>evidencia</t>
    </r>
    <r>
      <rPr>
        <sz val="9"/>
        <rFont val="Arial"/>
        <family val="2"/>
      </rPr>
      <t xml:space="preserve"> queda el Informe mensual consolidado donde se evidencia los trámites de verificación  de seguimiento a maquinaria en frentes de obra que envía la Gerencia de Intervención a la Subdirección Técnica de Producción e Intervención</t>
    </r>
  </si>
  <si>
    <t>Riesgos de cumplimiento</t>
  </si>
  <si>
    <t>Multas, sanciones o demandas contra la entidad, investigaciones disciplinarias</t>
  </si>
  <si>
    <t>Probable</t>
  </si>
  <si>
    <r>
      <t xml:space="preserve">
</t>
    </r>
    <r>
      <rPr>
        <b/>
        <u/>
        <sz val="9"/>
        <rFont val="Arial"/>
        <family val="2"/>
      </rPr>
      <t>Los profesionales</t>
    </r>
    <r>
      <rPr>
        <sz val="9"/>
        <rFont val="Arial"/>
        <family val="2"/>
      </rPr>
      <t xml:space="preserve"> designados por el gerente GASA (Coordinadores (as)  Ambiental, Social y SST) </t>
    </r>
    <r>
      <rPr>
        <b/>
        <u/>
        <sz val="9"/>
        <rFont val="Arial"/>
        <family val="2"/>
      </rPr>
      <t>verificarán mensualmente</t>
    </r>
    <r>
      <rPr>
        <sz val="9"/>
        <rFont val="Arial"/>
        <family val="2"/>
      </rPr>
      <t xml:space="preserv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t>
    </r>
    <r>
      <rPr>
        <b/>
        <u/>
        <sz val="9"/>
        <rFont val="Arial"/>
        <family val="2"/>
      </rPr>
      <t>evidencia</t>
    </r>
    <r>
      <rPr>
        <sz val="9"/>
        <rFont val="Arial"/>
        <family val="2"/>
      </rPr>
      <t xml:space="preserve"> será el analisis, como producto de los resultados de las evaluaciones aplicadas. 
</t>
    </r>
    <r>
      <rPr>
        <b/>
        <u/>
        <sz val="9"/>
        <rFont val="Arial"/>
        <family val="2"/>
      </rPr>
      <t>En caso de que</t>
    </r>
    <r>
      <rPr>
        <sz val="9"/>
        <rFont val="Arial"/>
        <family val="2"/>
      </rPr>
      <t xml:space="preserve"> los resultados de la evaluación no superen el 70% se brindará apoyo personalizado. 
 </t>
    </r>
  </si>
  <si>
    <t xml:space="preserve">Realizar las sensibilizaciones programadas en Cronograma aprobado por el Gerente GASA al inicio de la vigencia </t>
  </si>
  <si>
    <t xml:space="preserve">Formato Acta de Reunión </t>
  </si>
  <si>
    <t xml:space="preserve">Gerencia GASA </t>
  </si>
  <si>
    <t>4/01/2021 a 30/12/2021</t>
  </si>
  <si>
    <t xml:space="preserve">Elaboración de Plan de Mejoramiento </t>
  </si>
  <si>
    <t>Plan de mejoramiento ejecutado</t>
  </si>
  <si>
    <t>Gerente GASA</t>
  </si>
  <si>
    <t>1 semana,
una vez el
riesgo
se materialice</t>
  </si>
  <si>
    <r>
      <rPr>
        <b/>
        <u/>
        <sz val="9"/>
        <rFont val="Arial"/>
        <family val="2"/>
      </rPr>
      <t>Los profesionales</t>
    </r>
    <r>
      <rPr>
        <sz val="9"/>
        <rFont val="Arial"/>
        <family val="2"/>
      </rPr>
      <t xml:space="preserve"> designados por el gerente GASA (Coordinadores (as)  Ambientales, Sociales y SST), </t>
    </r>
    <r>
      <rPr>
        <b/>
        <u/>
        <sz val="9"/>
        <rFont val="Arial"/>
        <family val="2"/>
      </rPr>
      <t>revisarán semanalmente</t>
    </r>
    <r>
      <rPr>
        <sz val="9"/>
        <rFont val="Arial"/>
        <family val="2"/>
      </rPr>
      <t xml:space="preserve"> la correcta implementación de los procedimientos y el adecuado diligenciamiento de los formatos asociados a los mismos; las  </t>
    </r>
    <r>
      <rPr>
        <b/>
        <u/>
        <sz val="9"/>
        <rFont val="Arial"/>
        <family val="2"/>
      </rPr>
      <t>evidencias</t>
    </r>
    <r>
      <rPr>
        <sz val="9"/>
        <rFont val="Arial"/>
        <family val="2"/>
      </rPr>
      <t xml:space="preserve"> serán las actas de reunión de las revisiones.
</t>
    </r>
    <r>
      <rPr>
        <b/>
        <u/>
        <sz val="9"/>
        <rFont val="Arial"/>
        <family val="2"/>
      </rPr>
      <t>En el caso que se</t>
    </r>
    <r>
      <rPr>
        <sz val="9"/>
        <rFont val="Arial"/>
        <family val="2"/>
      </rPr>
      <t xml:space="preserve"> identifiquen anomalías, se procede a informar al supervisor del contrato para tomar las medidas correctivas necesarias. </t>
    </r>
  </si>
  <si>
    <t>Comités de seguimiento social, ambiental y SST</t>
  </si>
  <si>
    <t xml:space="preserve">Registro Fotográfico y Acta de Reunión </t>
  </si>
  <si>
    <r>
      <rPr>
        <b/>
        <u/>
        <sz val="9"/>
        <rFont val="Arial"/>
        <family val="2"/>
      </rPr>
      <t>Los profesionales</t>
    </r>
    <r>
      <rPr>
        <sz val="9"/>
        <rFont val="Arial"/>
        <family val="2"/>
      </rPr>
      <t xml:space="preserve"> designados por le gerente GASA (Coordinadores (as)  Ambiental, Social y SST) realizarán al menos 2 visitas de seguimiento </t>
    </r>
    <r>
      <rPr>
        <b/>
        <u/>
        <sz val="9"/>
        <rFont val="Arial"/>
        <family val="2"/>
      </rPr>
      <t>al mes</t>
    </r>
    <r>
      <rPr>
        <sz val="9"/>
        <rFont val="Arial"/>
        <family val="2"/>
      </rPr>
      <t xml:space="preserve"> a los Frentes de Obra para </t>
    </r>
    <r>
      <rPr>
        <b/>
        <sz val="9"/>
        <rFont val="Arial"/>
        <family val="2"/>
      </rPr>
      <t>validar</t>
    </r>
    <r>
      <rPr>
        <sz val="9"/>
        <rFont val="Arial"/>
        <family val="2"/>
      </rPr>
      <t xml:space="preserve"> la correcta implementación de los controles ambientales, sociales y SST. 
Lo anterior se </t>
    </r>
    <r>
      <rPr>
        <b/>
        <u/>
        <sz val="9"/>
        <rFont val="Arial"/>
        <family val="2"/>
      </rPr>
      <t>evidenciará</t>
    </r>
    <r>
      <rPr>
        <sz val="9"/>
        <rFont val="Arial"/>
        <family val="2"/>
      </rPr>
      <t xml:space="preserve"> por medio de registro fotográfico de las visitas a los frentes de obra realizadas por los  coordinadores de GASA. 
</t>
    </r>
    <r>
      <rPr>
        <b/>
        <u/>
        <sz val="9"/>
        <rFont val="Arial"/>
        <family val="2"/>
      </rPr>
      <t>En el caso que se</t>
    </r>
    <r>
      <rPr>
        <sz val="9"/>
        <rFont val="Arial"/>
        <family val="2"/>
      </rPr>
      <t xml:space="preserve"> identifiquen anomalías, se procede a informar al supervisor del contrato para tomar las medidas correctivas necesarias. </t>
    </r>
  </si>
  <si>
    <t xml:space="preserve">Realizar de manera mensual un informe de parte del coordinador de cada área dirigido al Gerente GASA. </t>
  </si>
  <si>
    <t xml:space="preserve">Informe en word con resultados de las visitas. </t>
  </si>
  <si>
    <t>Pérdida de la integridad y disponibilidad de base de datos de programación y  segmentos terminados de la UMV</t>
  </si>
  <si>
    <t>Mecanismos de autenticación débil, pueden facilitar una modificación no autorizada (integridad), lo cual causaría la pérdida o eliminación de la disponibilidad de la base de datos.</t>
  </si>
  <si>
    <t>Seguridad_de_la_informacion</t>
  </si>
  <si>
    <t>Pérdida de la integridad de los activos</t>
  </si>
  <si>
    <t>Base de datos de programación y  segmentos terminados de la UMV</t>
  </si>
  <si>
    <t>Acciones_no_autorizadas</t>
  </si>
  <si>
    <t>Interceptación de servicios de señales de interferencia comprometida</t>
  </si>
  <si>
    <t>Perdida de integridad (precisa, coherente y completa) de la información de la Entidad.</t>
  </si>
  <si>
    <t>Interrupciones de las operaciones de la Entidad por un tiempo prolongado y perdida de información crítica para la Entidad que pueda ser recuperada de forma parcial e incompleta.</t>
  </si>
  <si>
    <r>
      <t>El Gerente de Intervención designa a los</t>
    </r>
    <r>
      <rPr>
        <b/>
        <u/>
        <sz val="9"/>
        <rFont val="Arial"/>
        <family val="2"/>
      </rPr>
      <t xml:space="preserve"> profesionales</t>
    </r>
    <r>
      <rPr>
        <sz val="9"/>
        <rFont val="Arial"/>
        <family val="2"/>
      </rPr>
      <t xml:space="preserve"> de la GI para </t>
    </r>
    <r>
      <rPr>
        <b/>
        <u/>
        <sz val="9"/>
        <rFont val="Arial"/>
        <family val="2"/>
      </rPr>
      <t>verificar</t>
    </r>
    <r>
      <rPr>
        <sz val="9"/>
        <rFont val="Arial"/>
        <family val="2"/>
      </rPr>
      <t xml:space="preserve"> el almacenamiento </t>
    </r>
    <r>
      <rPr>
        <b/>
        <u/>
        <sz val="9"/>
        <rFont val="Arial"/>
        <family val="2"/>
      </rPr>
      <t>mensualmente</t>
    </r>
    <r>
      <rPr>
        <sz val="9"/>
        <rFont val="Arial"/>
        <family val="2"/>
      </rPr>
      <t xml:space="preserve"> de la información de las bases de datos de programación y segmentos terminados de la UMV, corroborando si se encuentra precisa, coherente y completa la información en la carpeta compartida destinada para tal almacenamiento. Como </t>
    </r>
    <r>
      <rPr>
        <b/>
        <u/>
        <sz val="9"/>
        <rFont val="Arial"/>
        <family val="2"/>
      </rPr>
      <t>evidencia</t>
    </r>
    <r>
      <rPr>
        <sz val="9"/>
        <rFont val="Arial"/>
        <family val="2"/>
      </rPr>
      <t xml:space="preserve"> se contará con el acta de verificación de integridad de las bases de datos.
</t>
    </r>
    <r>
      <rPr>
        <b/>
        <u/>
        <sz val="9"/>
        <rFont val="Arial"/>
        <family val="2"/>
      </rPr>
      <t xml:space="preserve">En caso que </t>
    </r>
    <r>
      <rPr>
        <sz val="9"/>
        <rFont val="Arial"/>
        <family val="2"/>
      </rPr>
      <t>la información este inexacta o incompleta se solicitará a las profesionales designados completarla</t>
    </r>
  </si>
  <si>
    <t>Solicitar la información completa para el almacenamiento de la base de datos de la programación y segmentos ejecutados en la UMV</t>
  </si>
  <si>
    <t>Acta de verificación de integridad (exacta y completa) de la información</t>
  </si>
  <si>
    <t>Perdida de disponibilidad (accesible y utilizable) de la información de la Entidad.</t>
  </si>
  <si>
    <r>
      <rPr>
        <b/>
        <u/>
        <sz val="9"/>
        <rFont val="Arial"/>
        <family val="2"/>
      </rPr>
      <t>El profesional</t>
    </r>
    <r>
      <rPr>
        <sz val="9"/>
        <rFont val="Arial"/>
        <family val="2"/>
      </rPr>
      <t xml:space="preserve"> designado por el Gerente de Intervención </t>
    </r>
    <r>
      <rPr>
        <b/>
        <u/>
        <sz val="9"/>
        <rFont val="Arial"/>
        <family val="2"/>
      </rPr>
      <t>revisará mensualmente</t>
    </r>
    <r>
      <rPr>
        <sz val="9"/>
        <rFont val="Arial"/>
        <family val="2"/>
      </rPr>
      <t xml:space="preserve"> la disponibilidad de las bases de datos de programación y  segmentos terminados de la UMV que se encuentran ubicados en una carpeta compartida, asegurando su accesibilidad para ser utilizada cuando se requiera.  Como</t>
    </r>
    <r>
      <rPr>
        <b/>
        <u/>
        <sz val="9"/>
        <rFont val="Arial"/>
        <family val="2"/>
      </rPr>
      <t xml:space="preserve"> evidencia</t>
    </r>
    <r>
      <rPr>
        <sz val="9"/>
        <rFont val="Arial"/>
        <family val="2"/>
      </rPr>
      <t xml:space="preserve"> del control quedarán los correos electrónicos informando sobre el estado de la información.
</t>
    </r>
    <r>
      <rPr>
        <b/>
        <u/>
        <sz val="9"/>
        <rFont val="Arial"/>
        <family val="2"/>
      </rPr>
      <t>En caso de</t>
    </r>
    <r>
      <rPr>
        <sz val="9"/>
        <rFont val="Arial"/>
        <family val="2"/>
      </rPr>
      <t xml:space="preserve"> identificar que no se encuentra disponible se solicitará al responsable que permita su acceso y utilización.</t>
    </r>
  </si>
  <si>
    <t xml:space="preserve">Confirmar disponibilidad de bases de datos a traves de correo electrónico </t>
  </si>
  <si>
    <t>Correo electrónico de disponibilidad (accesible y utilizable) de la información.</t>
  </si>
  <si>
    <t>soportar la respuesta de la evaluación del control con las respuestas de las siguientes preguntas, esto se hace para identificar si el control es adecuado en relación a la causa identificada,</t>
  </si>
  <si>
    <r>
      <t xml:space="preserve">Los profesionales del </t>
    </r>
    <r>
      <rPr>
        <b/>
        <u/>
        <sz val="14"/>
        <rFont val="Calibri"/>
        <family val="2"/>
        <scheme val="minor"/>
      </rPr>
      <t>grupo de Calidad</t>
    </r>
    <r>
      <rPr>
        <sz val="14"/>
        <rFont val="Calibri"/>
        <family val="2"/>
        <scheme val="minor"/>
      </rPr>
      <t xml:space="preserve"> designados por el Gerente de Intervención serán los encargados de  </t>
    </r>
    <r>
      <rPr>
        <b/>
        <u/>
        <sz val="14"/>
        <rFont val="Calibri"/>
        <family val="2"/>
        <scheme val="minor"/>
      </rPr>
      <t>verificar</t>
    </r>
    <r>
      <rPr>
        <sz val="14"/>
        <rFont val="Calibri"/>
        <family val="2"/>
        <scheme val="minor"/>
      </rPr>
      <t xml:space="preserve">, elaborar las actas de visitas y consolidar </t>
    </r>
    <r>
      <rPr>
        <b/>
        <u/>
        <sz val="14"/>
        <rFont val="Calibri"/>
        <family val="2"/>
        <scheme val="minor"/>
      </rPr>
      <t>mensualmente</t>
    </r>
    <r>
      <rPr>
        <sz val="14"/>
        <rFont val="Calibri"/>
        <family val="2"/>
        <scheme val="minor"/>
      </rPr>
      <t xml:space="preserve"> el cumplimiento del proceso constructivo de acuerdo a la aplicación de los procedimientos,  instructivos y demás documentación asociados al proceso de intervención de la malla vial. Como </t>
    </r>
    <r>
      <rPr>
        <b/>
        <u/>
        <sz val="14"/>
        <rFont val="Calibri"/>
        <family val="2"/>
        <scheme val="minor"/>
      </rPr>
      <t>evidencia</t>
    </r>
    <r>
      <rPr>
        <sz val="14"/>
        <rFont val="Calibri"/>
        <family val="2"/>
        <scheme val="minor"/>
      </rPr>
      <t xml:space="preserve"> queda el Informe técnico de seguimiento a intervenciones radicado en la  Subdirección Técnica STPI.  
</t>
    </r>
    <r>
      <rPr>
        <b/>
        <u/>
        <sz val="14"/>
        <rFont val="Calibri"/>
        <family val="2"/>
        <scheme val="minor"/>
      </rPr>
      <t>En caso de</t>
    </r>
    <r>
      <rPr>
        <sz val="14"/>
        <rFont val="Calibri"/>
        <family val="2"/>
        <scheme val="minor"/>
      </rPr>
      <t xml:space="preserve"> no cumplir la aplicación de procedimientos,  instructivos y demás documentación del proceso constructivo, se planteará soluciones que deben ser implementadas de manera inmediata.</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</si>
  <si>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(grupo de calidad) han realizado las visitas, </t>
    </r>
    <r>
      <rPr>
        <b/>
        <u/>
        <sz val="14"/>
        <rFont val="Calibri"/>
        <family val="2"/>
        <scheme val="minor"/>
      </rPr>
      <t>verificado</t>
    </r>
    <r>
      <rPr>
        <sz val="14"/>
        <rFont val="Calibri"/>
        <family val="2"/>
        <scheme val="minor"/>
      </rPr>
      <t xml:space="preserve"> y  levantada el Acta de Visita de obra y el consolidado </t>
    </r>
    <r>
      <rPr>
        <b/>
        <u/>
        <sz val="14"/>
        <rFont val="Calibri"/>
        <family val="2"/>
        <scheme val="minor"/>
      </rPr>
      <t xml:space="preserve">mensualmente </t>
    </r>
    <r>
      <rPr>
        <sz val="14"/>
        <rFont val="Calibri"/>
        <family val="2"/>
        <scheme val="minor"/>
      </rPr>
      <t xml:space="preserve">plasmado en el </t>
    </r>
    <r>
      <rPr>
        <b/>
        <u/>
        <sz val="14"/>
        <rFont val="Calibri"/>
        <family val="2"/>
        <scheme val="minor"/>
      </rPr>
      <t>Informe Técnico de seguimiento</t>
    </r>
    <r>
      <rPr>
        <sz val="14"/>
        <rFont val="Calibri"/>
        <family val="2"/>
        <scheme val="minor"/>
      </rPr>
      <t xml:space="preserve"> al cumplimiento del proceso constructivo de acuerdo con la aplicación de los procedimientos,  instructivos y demás documentación asociados al proceso de intervención de la malla vial, reflejado en el adecuado diligenciamiento de formatos y el cumplimiento de procedimientos, instructivos y planes de calidad.
</t>
    </r>
    <r>
      <rPr>
        <b/>
        <u/>
        <sz val="14"/>
        <rFont val="Calibri"/>
        <family val="2"/>
        <scheme val="minor"/>
      </rPr>
      <t>En esta verificación</t>
    </r>
    <r>
      <rPr>
        <sz val="14"/>
        <rFont val="Calibri"/>
        <family val="2"/>
        <scheme val="minor"/>
      </rPr>
      <t xml:space="preserve"> realizada mensualmente, para el periodo reportado no se han evidenciado incumplimientos en aplicación de procedimientos,  instructivos y demás documentación del proceso constructivo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</si>
  <si>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técnico de seguimiento a intervenciones, incluyendo formatos de actas de visitas de obra. de los meses enero , febrero marzo y abril) se evidencia la ejecución del control,
Se recomienda para el proximo reporte  revisar los codigos de los ducumentos que se nombran en estos informes ( Hay codificación desactualizadas ) los objetivos intucionales y funciones estan desactualizadas</t>
    </r>
  </si>
  <si>
    <r>
      <t>1. ¿Existe un responsable asignado a la ejecución del control?
2. ¿El responsable tiene la a</t>
    </r>
    <r>
      <rPr>
        <b/>
        <sz val="11"/>
        <rFont val="Calibri"/>
        <family val="2"/>
        <scheme val="minor"/>
      </rPr>
      <t>utoridad y adecuad</t>
    </r>
    <r>
      <rPr>
        <sz val="11"/>
        <rFont val="Calibri"/>
        <family val="2"/>
        <scheme val="minor"/>
      </rPr>
      <t xml:space="preserve">a segregación de funciones en la ejecución del control?
3. ¿La oportunidad (periocidad) en que se ejecuta el control ayuda a prevenir la mitigación del riesgo o a detectar la materialización del riesgo de manera oportuna? 
4. ¿Las actividades que se desarrollan en el control realmente buscan por si sola prevenir o detectar las causas que pueden dar origen al riesgo, ejemplo </t>
    </r>
    <r>
      <rPr>
        <b/>
        <sz val="11"/>
        <rFont val="Calibri"/>
        <family val="2"/>
        <scheme val="minor"/>
      </rPr>
      <t xml:space="preserve">Verificar, Validar Cotejar, Comparar, Revisar, etc.? </t>
    </r>
    <r>
      <rPr>
        <sz val="11"/>
        <rFont val="Calibri"/>
        <family val="2"/>
        <scheme val="minor"/>
      </rPr>
      <t xml:space="preserve">
5. ¿La fuente de información que se utiliza en el desarrollo del control es información confiable que permita mitigar el riesgo?
6. ¿Las observaciones, desviaciones o diferencias identificadas como resultados de la ejecución del control son investigadas y resueltas de manera oportuna?
7. ¿La evidencia o rastro de la ejecución del control,  permite a cualquier tercero con la evidencia, llegar a la misma conclusión?
</t>
    </r>
  </si>
  <si>
    <r>
      <t xml:space="preserve">Los profesionales del </t>
    </r>
    <r>
      <rPr>
        <b/>
        <u/>
        <sz val="14"/>
        <rFont val="Calibri"/>
        <family val="2"/>
        <scheme val="minor"/>
      </rPr>
      <t>grupo de Calidad</t>
    </r>
    <r>
      <rPr>
        <sz val="14"/>
        <rFont val="Calibri"/>
        <family val="2"/>
        <scheme val="minor"/>
      </rPr>
      <t xml:space="preserve"> designados por el Gerente de Intervención serán los encargados de  </t>
    </r>
    <r>
      <rPr>
        <b/>
        <u/>
        <sz val="14"/>
        <rFont val="Calibri"/>
        <family val="2"/>
        <scheme val="minor"/>
      </rPr>
      <t>verificar mensualmente</t>
    </r>
    <r>
      <rPr>
        <sz val="14"/>
        <rFont val="Calibri"/>
        <family val="2"/>
        <scheme val="minor"/>
      </rPr>
      <t xml:space="preserve"> los ensayos de laboratorio que se efectuarán con base en el Acuerdo de Servicio (GLAB-FM-129) entre la Gerencia de Intervención  y el Laboratorio. Como </t>
    </r>
    <r>
      <rPr>
        <b/>
        <u/>
        <sz val="14"/>
        <rFont val="Calibri"/>
        <family val="2"/>
        <scheme val="minor"/>
      </rPr>
      <t>evidencia</t>
    </r>
    <r>
      <rPr>
        <sz val="14"/>
        <rFont val="Calibri"/>
        <family val="2"/>
        <scheme val="minor"/>
      </rPr>
      <t xml:space="preserve"> queda el informe técnico de los Ensayos ejecutados, radicado mensualmente en la  Subdirección Técnica STPI .  
</t>
    </r>
    <r>
      <rPr>
        <b/>
        <u/>
        <sz val="14"/>
        <rFont val="Calibri"/>
        <family val="2"/>
        <scheme val="minor"/>
      </rPr>
      <t>En caso de</t>
    </r>
    <r>
      <rPr>
        <sz val="14"/>
        <rFont val="Calibri"/>
        <family val="2"/>
        <scheme val="minor"/>
      </rPr>
      <t xml:space="preserve"> encontrar resultados de los ensayos de laboratorio, que no cumplen con las especificaciones, se dejara el segmento que no cumplió en observación y se realizará el seguimiento.
</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</si>
  <si>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(grupo de calidad) han </t>
    </r>
    <r>
      <rPr>
        <b/>
        <u/>
        <sz val="14"/>
        <rFont val="Calibri"/>
        <family val="2"/>
        <scheme val="minor"/>
      </rPr>
      <t>verificado</t>
    </r>
    <r>
      <rPr>
        <sz val="14"/>
        <rFont val="Calibri"/>
        <family val="2"/>
        <scheme val="minor"/>
      </rPr>
      <t xml:space="preserve"> y consolidado </t>
    </r>
    <r>
      <rPr>
        <b/>
        <u/>
        <sz val="14"/>
        <rFont val="Calibri"/>
        <family val="2"/>
        <scheme val="minor"/>
      </rPr>
      <t>mensualmente</t>
    </r>
    <r>
      <rPr>
        <sz val="14"/>
        <rFont val="Calibri"/>
        <family val="2"/>
        <scheme val="minor"/>
      </rPr>
      <t xml:space="preserve"> los ensayos tomados a los materiales utilizados, las densidades en campo, toma de núcleos a la carpeta asfáltica, toma de asentamiento al concreto en planta y en campo, ensayos de resistencia a la flexión de los concretos hidráulicos en seguimientos a los frentes de obras, plasmado en el </t>
    </r>
    <r>
      <rPr>
        <b/>
        <u/>
        <sz val="14"/>
        <rFont val="Calibri"/>
        <family val="2"/>
        <scheme val="minor"/>
      </rPr>
      <t>Informe técnico de Ensayos ejecutados.</t>
    </r>
    <r>
      <rPr>
        <sz val="14"/>
        <rFont val="Calibri"/>
        <family val="2"/>
        <scheme val="minor"/>
      </rPr>
      <t xml:space="preserve">
</t>
    </r>
    <r>
      <rPr>
        <b/>
        <u/>
        <sz val="14"/>
        <rFont val="Calibri"/>
        <family val="2"/>
        <scheme val="minor"/>
      </rPr>
      <t>En esta verificación</t>
    </r>
    <r>
      <rPr>
        <sz val="14"/>
        <rFont val="Calibri"/>
        <family val="2"/>
        <scheme val="minor"/>
      </rPr>
      <t xml:space="preserve"> realizada mensualmente, para el periodo reportado si se  encontraron resultados de los ensayos de laboratorio, que no cumplen con las especificaciones. En el capitulo 5 "Controles de insumos - G.I." del informe de Ensayos ejecutados se realiza una tabla con los resultados de las muestras remitidas por el Laboratorio y el cumplimiento de cada especificación y el Capítulo 6 "Recomendaciones" el Seguimiento a los Productos no Conformes por Solicitud de la Subdirección Técnica de Producción e Intervención – STPI y en base a los controles de Calidad de la Gerencia de Intervención – GI, quedaran en Observación y se realizaran visitas de seguimiento periódicas, dicho seguimiento se reportará en el Informe de Seguimiento a Intervenciones, en el capítulo 4 " seguimientos a segmentos en observación". Los informes son remitidos a la Subdirección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</si>
  <si>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técnico de los Ensayos ejecutados de los meses enero , febrero marzo y abril) se evidencia la ejecución del control,
Se recomienda para el proximo reporte  revisar los codigos de los ducumentos que se nombran en estos informes ( Hay codificación desactualizadas ) los objetivos intucionales y funciones estan desactualizadas</t>
    </r>
  </si>
  <si>
    <r>
      <t xml:space="preserve">Los profesionales </t>
    </r>
    <r>
      <rPr>
        <b/>
        <u/>
        <sz val="14"/>
        <rFont val="Calibri"/>
        <family val="2"/>
        <scheme val="minor"/>
      </rPr>
      <t>Ingenieros de apoyo</t>
    </r>
    <r>
      <rPr>
        <sz val="14"/>
        <rFont val="Calibri"/>
        <family val="2"/>
        <scheme val="minor"/>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t>
    </r>
    <r>
      <rPr>
        <b/>
        <sz val="14"/>
        <rFont val="Calibri"/>
        <family val="2"/>
        <scheme val="minor"/>
      </rPr>
      <t xml:space="preserve"> </t>
    </r>
    <r>
      <rPr>
        <sz val="14"/>
        <rFont val="Calibri"/>
        <family val="2"/>
        <scheme val="minor"/>
      </rPr>
      <t xml:space="preserve">se </t>
    </r>
    <r>
      <rPr>
        <b/>
        <u/>
        <sz val="14"/>
        <rFont val="Calibri"/>
        <family val="2"/>
        <scheme val="minor"/>
      </rPr>
      <t>verifica semanalmente</t>
    </r>
    <r>
      <rPr>
        <sz val="14"/>
        <rFont val="Calibri"/>
        <family val="2"/>
        <scheme val="minor"/>
      </rPr>
      <t xml:space="preserve"> el cumplimiento de las alertas emitidas; </t>
    </r>
    <r>
      <rPr>
        <b/>
        <u/>
        <sz val="14"/>
        <rFont val="Calibri"/>
        <family val="2"/>
        <scheme val="minor"/>
      </rPr>
      <t>En caso que</t>
    </r>
    <r>
      <rPr>
        <sz val="14"/>
        <rFont val="Calibri"/>
        <family val="2"/>
        <scheme val="minor"/>
      </rPr>
      <t xml:space="preserve"> no sean atendidas y resueltas de manera oportuna, se informará a la Gerencia de producción a través de un correo electrónico o en el comité.
Como </t>
    </r>
    <r>
      <rPr>
        <b/>
        <u/>
        <sz val="14"/>
        <rFont val="Calibri"/>
        <family val="2"/>
        <scheme val="minor"/>
      </rPr>
      <t>evidencia</t>
    </r>
    <r>
      <rPr>
        <sz val="14"/>
        <rFont val="Calibri"/>
        <family val="2"/>
        <scheme val="minor"/>
      </rPr>
      <t xml:space="preserve"> queda el Informe mensual consolidado donde se evidencia los trámites de verificación de seguimiento a maquinaria en frentes de obra que envía la Gerencia de Intervención a la Subdirección Técnica de Producción e Intervención.</t>
    </r>
  </si>
  <si>
    <r>
      <rPr>
        <b/>
        <sz val="14"/>
        <rFont val="Calibri"/>
        <family val="2"/>
        <scheme val="minor"/>
      </rPr>
      <t xml:space="preserve">Si porque: </t>
    </r>
    <r>
      <rPr>
        <sz val="14"/>
        <rFont val="Calibri"/>
        <family val="2"/>
        <scheme val="minor"/>
      </rPr>
      <t xml:space="preserve">los </t>
    </r>
    <r>
      <rPr>
        <b/>
        <u/>
        <sz val="14"/>
        <rFont val="Calibri"/>
        <family val="2"/>
        <scheme val="minor"/>
      </rPr>
      <t>profesionales</t>
    </r>
    <r>
      <rPr>
        <sz val="14"/>
        <rFont val="Calibri"/>
        <family val="2"/>
        <scheme val="minor"/>
      </rPr>
      <t xml:space="preserve"> designados por el Gerente de Intervención (Ingenieros de apoyo), han </t>
    </r>
    <r>
      <rPr>
        <b/>
        <u/>
        <sz val="14"/>
        <rFont val="Calibri"/>
        <family val="2"/>
        <scheme val="minor"/>
      </rPr>
      <t>verificado</t>
    </r>
    <r>
      <rPr>
        <sz val="14"/>
        <rFont val="Calibri"/>
        <family val="2"/>
        <scheme val="minor"/>
      </rPr>
      <t xml:space="preserve"> </t>
    </r>
    <r>
      <rPr>
        <b/>
        <u/>
        <sz val="14"/>
        <rFont val="Calibri"/>
        <family val="2"/>
        <scheme val="minor"/>
      </rPr>
      <t>semanalmente</t>
    </r>
    <r>
      <rPr>
        <sz val="14"/>
        <rFont val="Calibri"/>
        <family val="2"/>
        <scheme val="minor"/>
      </rPr>
      <t xml:space="preserve"> el cumplimiento de las alertas emitidas  del estado del funcionamiento de la maquinaria y equipos y la experticia de los operarios, información que es consolidada mediante el </t>
    </r>
    <r>
      <rPr>
        <b/>
        <u/>
        <sz val="14"/>
        <rFont val="Calibri"/>
        <family val="2"/>
        <scheme val="minor"/>
      </rPr>
      <t>informe mensual de seguimiento a Maquinaría</t>
    </r>
    <r>
      <rPr>
        <sz val="14"/>
        <rFont val="Calibri"/>
        <family val="2"/>
        <scheme val="minor"/>
      </rPr>
      <t xml:space="preserve"> en frentes de obra, en el cual se aprecia novedades y observaciones reportadas.
</t>
    </r>
    <r>
      <rPr>
        <b/>
        <u/>
        <sz val="14"/>
        <rFont val="Calibri"/>
        <family val="2"/>
        <scheme val="minor"/>
      </rPr>
      <t>En esta verificación</t>
    </r>
    <r>
      <rPr>
        <sz val="14"/>
        <rFont val="Calibri"/>
        <family val="2"/>
        <scheme val="minor"/>
      </rPr>
      <t xml:space="preserve"> realizada diariamente, verificada semanalmente  y consolidada mensualmente para el periodo reportado no se ha evidenciado incumplimiento por parte de los profesionales que efectúan el control. Se aclara que en el periodo de monitoreo se atendieron las alertas emitidas a la Gerencia de Producción por parte de los profesionales designados.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</si>
  <si>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(Informe de novedades de maquinaria y equipos. de los meses enero , febrero marzo y abril) se evidencia la ejecución del control</t>
    </r>
  </si>
  <si>
    <t xml:space="preserve">2. Retrasos desde su iniciación, ejecución y terminación de la obra.   </t>
  </si>
  <si>
    <r>
      <t xml:space="preserve">El </t>
    </r>
    <r>
      <rPr>
        <b/>
        <u/>
        <sz val="14"/>
        <rFont val="Calibri"/>
        <family val="2"/>
        <scheme val="minor"/>
      </rPr>
      <t>Gerente de Intervención</t>
    </r>
    <r>
      <rPr>
        <sz val="14"/>
        <rFont val="Calibri"/>
        <family val="2"/>
        <scheme val="minor"/>
      </rPr>
      <t xml:space="preserve"> </t>
    </r>
    <r>
      <rPr>
        <b/>
        <u/>
        <sz val="14"/>
        <rFont val="Calibri"/>
        <family val="2"/>
        <scheme val="minor"/>
      </rPr>
      <t>revisa semanalmente</t>
    </r>
    <r>
      <rPr>
        <sz val="14"/>
        <rFont val="Calibri"/>
        <family val="2"/>
        <scheme val="minor"/>
      </rPr>
      <t xml:space="preserve"> el cumplimiento de la programación e informa al comité técnico  el avance del cumplimiento a lo programado, la meta misional, territorialización - ejecución y proyección de metas y de esta manera se toman desiciones. Como </t>
    </r>
    <r>
      <rPr>
        <b/>
        <u/>
        <sz val="14"/>
        <rFont val="Calibri"/>
        <family val="2"/>
        <scheme val="minor"/>
      </rPr>
      <t>evidencia</t>
    </r>
    <r>
      <rPr>
        <sz val="14"/>
        <rFont val="Calibri"/>
        <family val="2"/>
        <scheme val="minor"/>
      </rPr>
      <t xml:space="preserve"> queda el correo enviado que contiene el avance semanal del cumplimiento a lo programado donde se anexan  los cuadros de meta misional, territorialización - ejecución y proyección de metas.
</t>
    </r>
    <r>
      <rPr>
        <b/>
        <u/>
        <sz val="14"/>
        <rFont val="Calibri"/>
        <family val="2"/>
        <scheme val="minor"/>
      </rPr>
      <t>En caso de</t>
    </r>
    <r>
      <rPr>
        <sz val="14"/>
        <rFont val="Calibri"/>
        <family val="2"/>
        <scheme val="minor"/>
      </rPr>
      <t xml:space="preserve"> evidenciar retrasos el comité planteará soluciones que deben ser implementadas por los profesionales designados para dar cumplimiento al programa de trabajo. </t>
    </r>
  </si>
  <si>
    <r>
      <rPr>
        <b/>
        <sz val="14"/>
        <rFont val="Calibri"/>
        <family val="2"/>
        <scheme val="minor"/>
      </rPr>
      <t>Si porque:</t>
    </r>
    <r>
      <rPr>
        <sz val="14"/>
        <rFont val="Calibri"/>
        <family val="2"/>
        <scheme val="minor"/>
      </rPr>
      <t xml:space="preserve"> el </t>
    </r>
    <r>
      <rPr>
        <b/>
        <u/>
        <sz val="14"/>
        <rFont val="Calibri"/>
        <family val="2"/>
        <scheme val="minor"/>
      </rPr>
      <t>Gerente de Intervención</t>
    </r>
    <r>
      <rPr>
        <sz val="14"/>
        <rFont val="Calibri"/>
        <family val="2"/>
        <scheme val="minor"/>
      </rPr>
      <t xml:space="preserve"> ha </t>
    </r>
    <r>
      <rPr>
        <b/>
        <u/>
        <sz val="14"/>
        <rFont val="Calibri"/>
        <family val="2"/>
        <scheme val="minor"/>
      </rPr>
      <t>revisado semanalmente</t>
    </r>
    <r>
      <rPr>
        <sz val="14"/>
        <rFont val="Calibri"/>
        <family val="2"/>
        <scheme val="minor"/>
      </rPr>
      <t xml:space="preserve">  el cumplimiento de la programación con base en la información suministrada al </t>
    </r>
    <r>
      <rPr>
        <b/>
        <u/>
        <sz val="14"/>
        <rFont val="Calibri"/>
        <family val="2"/>
        <scheme val="minor"/>
      </rPr>
      <t>correo electrónico</t>
    </r>
    <r>
      <rPr>
        <sz val="14"/>
        <rFont val="Calibri"/>
        <family val="2"/>
        <scheme val="minor"/>
      </rPr>
      <t xml:space="preserve"> e informa en el </t>
    </r>
    <r>
      <rPr>
        <b/>
        <u/>
        <sz val="14"/>
        <rFont val="Calibri"/>
        <family val="2"/>
        <scheme val="minor"/>
      </rPr>
      <t>comité técnico</t>
    </r>
    <r>
      <rPr>
        <sz val="14"/>
        <rFont val="Calibri"/>
        <family val="2"/>
        <scheme val="minor"/>
      </rPr>
      <t xml:space="preserve"> de Intervención el seguimiento de metas por zonas y tipo de intervención de acuerdo con las actividades ejecutadas en los segmentos viales y los reportes en los cuadros de meta misional, territorialización - ejecución y proyección de metas.
</t>
    </r>
    <r>
      <rPr>
        <b/>
        <u/>
        <sz val="14"/>
        <rFont val="Calibri"/>
        <family val="2"/>
        <scheme val="minor"/>
      </rPr>
      <t>En esta verificación</t>
    </r>
    <r>
      <rPr>
        <sz val="14"/>
        <rFont val="Calibri"/>
        <family val="2"/>
        <scheme val="minor"/>
      </rPr>
      <t xml:space="preserve"> realizada semanalmente, para el periodo reportado no se presentaron retrasos e incumplimiento a la meta mensual programada, lo que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</si>
  <si>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La evaluación de los criterios es completa, 
</t>
    </r>
    <r>
      <rPr>
        <b/>
        <sz val="14"/>
        <rFont val="Calibri"/>
        <family val="2"/>
        <scheme val="minor"/>
      </rPr>
      <t>Ejecución de control:</t>
    </r>
    <r>
      <rPr>
        <sz val="14"/>
        <rFont val="Calibri"/>
        <family val="2"/>
        <scheme val="minor"/>
      </rPr>
      <t xml:space="preserve">
Con los soporte allegados   ( actas de comité y  correos de programación  enviados al Ing Alvaro  donde se anexan  los cuadros de meta misional, territorialización - ejecución y proyección de metas) se evidencia la ejecución del control
se recomienda para el proximo reporte remitir el correo de aceptado o revisado del Ing villate, al correo que le remiten con la programación</t>
    </r>
  </si>
  <si>
    <r>
      <t xml:space="preserve">Los profesionales </t>
    </r>
    <r>
      <rPr>
        <b/>
        <u/>
        <sz val="14"/>
        <rFont val="Calibri"/>
        <family val="2"/>
        <scheme val="minor"/>
      </rPr>
      <t>Directores de Obra</t>
    </r>
    <r>
      <rPr>
        <sz val="14"/>
        <rFont val="Calibri"/>
        <family val="2"/>
        <scheme val="minor"/>
      </rPr>
      <t xml:space="preserve"> designados por el Gerente de Intervención son los encargados de </t>
    </r>
    <r>
      <rPr>
        <b/>
        <u/>
        <sz val="14"/>
        <rFont val="Calibri"/>
        <family val="2"/>
        <scheme val="minor"/>
      </rPr>
      <t>verificar mensualmente</t>
    </r>
    <r>
      <rPr>
        <sz val="14"/>
        <rFont val="Calibri"/>
        <family val="2"/>
        <scheme val="minor"/>
      </rPr>
      <t xml:space="preserve"> que las condiciones del terreno para la ejecución permanezcan como las diagnósticadas inicialmente por la SMVL.
La </t>
    </r>
    <r>
      <rPr>
        <b/>
        <u/>
        <sz val="14"/>
        <rFont val="Calibri"/>
        <family val="2"/>
        <scheme val="minor"/>
      </rPr>
      <t>evidencia</t>
    </r>
    <r>
      <rPr>
        <sz val="14"/>
        <rFont val="Calibri"/>
        <family val="2"/>
        <scheme val="minor"/>
      </rPr>
      <t xml:space="preserve"> formato de verificación y la anotación en la bitácora.
</t>
    </r>
    <r>
      <rPr>
        <b/>
        <u/>
        <sz val="14"/>
        <rFont val="Calibri"/>
        <family val="2"/>
        <scheme val="minor"/>
      </rPr>
      <t>En caso de</t>
    </r>
    <r>
      <rPr>
        <sz val="14"/>
        <rFont val="Calibri"/>
        <family val="2"/>
        <scheme val="minor"/>
      </rPr>
      <t xml:space="preserve"> que las condiciones del terreno encontradas sean diferentes a las diagnósticadas inicialmente; se solicitara por correo a la SMVL realizar visita al segmento vial, para  su actualización cuando se requiera, de no ser atendida la solicitud  o resueltas de manera oportuna, se suspenden las actividades e informa al Subdirector de Mejoramiento por correo electrónico.</t>
    </r>
  </si>
  <si>
    <r>
      <t xml:space="preserve">Si porque: </t>
    </r>
    <r>
      <rPr>
        <sz val="14"/>
        <rFont val="Calibri"/>
        <family val="2"/>
        <scheme val="minor"/>
      </rPr>
      <t>Los</t>
    </r>
    <r>
      <rPr>
        <b/>
        <sz val="14"/>
        <rFont val="Calibri"/>
        <family val="2"/>
        <scheme val="minor"/>
      </rPr>
      <t xml:space="preserve"> </t>
    </r>
    <r>
      <rPr>
        <b/>
        <u/>
        <sz val="14"/>
        <rFont val="Calibri"/>
        <family val="2"/>
        <scheme val="minor"/>
      </rPr>
      <t>profesionales</t>
    </r>
    <r>
      <rPr>
        <b/>
        <sz val="14"/>
        <rFont val="Calibri"/>
        <family val="2"/>
        <scheme val="minor"/>
      </rPr>
      <t xml:space="preserve"> </t>
    </r>
    <r>
      <rPr>
        <sz val="14"/>
        <rFont val="Calibri"/>
        <family val="2"/>
        <scheme val="minor"/>
      </rPr>
      <t xml:space="preserve">designados por el Gerente de Intervención (Directores de Obra) han </t>
    </r>
    <r>
      <rPr>
        <b/>
        <u/>
        <sz val="14"/>
        <rFont val="Calibri"/>
        <family val="2"/>
        <scheme val="minor"/>
      </rPr>
      <t>verificado mensualmente</t>
    </r>
    <r>
      <rPr>
        <sz val="14"/>
        <rFont val="Calibri"/>
        <family val="2"/>
        <scheme val="minor"/>
      </rPr>
      <t xml:space="preserve"> que las condiciones del terreno permanezcan como las diagnósticadas inicialmente de los segmentos asignados para ejecución en sus diferentes zonas.
</t>
    </r>
    <r>
      <rPr>
        <b/>
        <u/>
        <sz val="14"/>
        <rFont val="Calibri"/>
        <family val="2"/>
        <scheme val="minor"/>
      </rPr>
      <t>En esta verificación</t>
    </r>
    <r>
      <rPr>
        <sz val="14"/>
        <rFont val="Calibri"/>
        <family val="2"/>
        <scheme val="minor"/>
      </rPr>
      <t xml:space="preserve"> realizada para el periodo reportado se encontraron condiciones de terreno diferentes a las diagnósticadas inicialmente y se solicitó a la Subdirección Técnica de Mejoramiento de la Malla Vial Local - SMVL realizar visita a los segmentos viales, para su respectiva valoración y actualización del segmento a intervenir, dicha visita queda plasmada en un acta de reunión con asistencia de las dos áreas involucradas.  Lo anterior,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</si>
  <si>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 cambios de diagnostico de febrero y marzo) se evidencia la ejecución del control, quedan pendientes lo de enero y abril</t>
    </r>
  </si>
  <si>
    <r>
      <t>Los profesionales</t>
    </r>
    <r>
      <rPr>
        <b/>
        <u/>
        <sz val="14"/>
        <rFont val="Calibri"/>
        <family val="2"/>
        <scheme val="minor"/>
      </rPr>
      <t xml:space="preserve"> Ingenieros de apoyo</t>
    </r>
    <r>
      <rPr>
        <sz val="14"/>
        <rFont val="Calibri"/>
        <family val="2"/>
        <scheme val="minor"/>
      </rPr>
      <t xml:space="preserve">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t>
    </r>
    <r>
      <rPr>
        <b/>
        <u/>
        <sz val="14"/>
        <rFont val="Calibri"/>
        <family val="2"/>
        <scheme val="minor"/>
      </rPr>
      <t>se verifica semanalmente</t>
    </r>
    <r>
      <rPr>
        <sz val="14"/>
        <rFont val="Calibri"/>
        <family val="2"/>
        <scheme val="minor"/>
      </rPr>
      <t xml:space="preserve"> el cumplimiento de las alertas emitidas; </t>
    </r>
    <r>
      <rPr>
        <b/>
        <u/>
        <sz val="14"/>
        <rFont val="Calibri"/>
        <family val="2"/>
        <scheme val="minor"/>
      </rPr>
      <t>En caso que</t>
    </r>
    <r>
      <rPr>
        <sz val="14"/>
        <rFont val="Calibri"/>
        <family val="2"/>
        <scheme val="minor"/>
      </rPr>
      <t xml:space="preserve"> no sean atendidas y resueltas de manera oportuna, se informará a la Gerencia de producción a través de un correo electrónico o en el comité.
Como</t>
    </r>
    <r>
      <rPr>
        <b/>
        <u/>
        <sz val="14"/>
        <rFont val="Calibri"/>
        <family val="2"/>
        <scheme val="minor"/>
      </rPr>
      <t xml:space="preserve"> evidencia</t>
    </r>
    <r>
      <rPr>
        <sz val="14"/>
        <rFont val="Calibri"/>
        <family val="2"/>
        <scheme val="minor"/>
      </rPr>
      <t xml:space="preserve"> queda el Informe mensual consolidado donde se evidencia los trámites de verificación  de seguimiento a maquinaria en frentes de obra que envía la Gerencia de Intervención a la Subdirección Técnica de Producción e Intervención</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</si>
  <si>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(Informe de novedades de maquinaria y equipos. de los meses enero , febrero marzo y abril) se evidencia la ejecución del control</t>
    </r>
  </si>
  <si>
    <t>3. Incumplimiento de la normativa, procedimientos y manuales ambiental, social y SST.  vigentes en la intervención de la malla vial</t>
  </si>
  <si>
    <t xml:space="preserve">
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85% se brindará apoyo personalizado. </t>
  </si>
  <si>
    <r>
      <rPr>
        <b/>
        <sz val="14"/>
        <rFont val="Calibri"/>
        <family val="2"/>
        <scheme val="minor"/>
      </rPr>
      <t>Si porque</t>
    </r>
    <r>
      <rPr>
        <sz val="14"/>
        <rFont val="Calibri"/>
        <family val="2"/>
        <scheme val="minor"/>
      </rPr>
      <t xml:space="preserve">: Los profesionales designados por el gerente GASA (Coordinadores (as)  Ambiental, Social y SST) </t>
    </r>
    <r>
      <rPr>
        <b/>
        <sz val="14"/>
        <rFont val="Calibri"/>
        <family val="2"/>
        <scheme val="minor"/>
      </rPr>
      <t>verificaron</t>
    </r>
    <r>
      <rPr>
        <sz val="14"/>
        <rFont val="Calibri"/>
        <family val="2"/>
        <scheme val="minor"/>
      </rPr>
      <t xml:space="preserve"> </t>
    </r>
    <r>
      <rPr>
        <b/>
        <sz val="14"/>
        <rFont val="Calibri"/>
        <family val="2"/>
        <scheme val="minor"/>
      </rPr>
      <t>mensualmente</t>
    </r>
    <r>
      <rPr>
        <sz val="14"/>
        <rFont val="Calibri"/>
        <family val="2"/>
        <scheme val="minor"/>
      </rPr>
      <t xml:space="preserve"> que los residentes cumplieran  con las actividades de sensibilización aprobadas por la gerencia GASA teniendo en cuenta el cronograma establecido al inicio de la vigencia, una vez realizadas las sensibilizaciones se aplicaron por parte de los residentes una evaluación a 41 jornadas de sensibilización con periodicidad bimestral en las tematicas de los tres componentes (Ambiental; Social y SST); lo anterior se realizó mediante un documento  de evaluación y la evidencia es el analisis, como producto de los resultados de las evaluaciones aplicadas. 
En este caso  los resultados de la evaluación superaron el 85%  de aprobación.</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</si>
  <si>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para el proximo reporte, con el fin de identificar si el control es adecuado, no es resumir el control sino hacer una autoevaluación de las variables que estan en las preguntas
</t>
    </r>
    <r>
      <rPr>
        <b/>
        <sz val="14"/>
        <rFont val="Calibri"/>
        <family val="2"/>
        <scheme val="minor"/>
      </rPr>
      <t>Ejecución de control:</t>
    </r>
    <r>
      <rPr>
        <sz val="14"/>
        <rFont val="Calibri"/>
        <family val="2"/>
        <scheme val="minor"/>
      </rPr>
      <t xml:space="preserve">
Con los soporte allegados  ( Tabulacion y analisis de evaluaciones de los meses  , febrero  y abril de las tematicas de los tres componentes (Ambiental; Social y SST)) se evidencia la ejecución del control</t>
    </r>
  </si>
  <si>
    <t xml:space="preserve">Gerencia GASA: Se realizó revisión encontrando que las 7 preguntas con las que se evalúa el control, se encuentran especificadas y  determinan que éste es adecuado para las causas identificadas. </t>
  </si>
  <si>
    <r>
      <t xml:space="preserve">Los </t>
    </r>
    <r>
      <rPr>
        <b/>
        <u/>
        <sz val="14"/>
        <rFont val="Calibri"/>
        <family val="2"/>
        <scheme val="minor"/>
      </rPr>
      <t>profesionales</t>
    </r>
    <r>
      <rPr>
        <sz val="14"/>
        <rFont val="Calibri"/>
        <family val="2"/>
        <scheme val="minor"/>
      </rPr>
      <t xml:space="preserve"> designados por el gerente GASA (Coordinadores (as)  Ambientales, Sociales y SST), </t>
    </r>
    <r>
      <rPr>
        <b/>
        <u/>
        <sz val="14"/>
        <rFont val="Calibri"/>
        <family val="2"/>
        <scheme val="minor"/>
      </rPr>
      <t>revisarán semanalment</t>
    </r>
    <r>
      <rPr>
        <sz val="14"/>
        <rFont val="Calibri"/>
        <family val="2"/>
        <scheme val="minor"/>
      </rPr>
      <t xml:space="preserve">e la correcta implementación de los procedimientos y el adecuado diligenciamiento de los formatos asociados a los mismos; las  </t>
    </r>
    <r>
      <rPr>
        <b/>
        <u/>
        <sz val="14"/>
        <rFont val="Calibri"/>
        <family val="2"/>
        <scheme val="minor"/>
      </rPr>
      <t>evidencias</t>
    </r>
    <r>
      <rPr>
        <sz val="14"/>
        <rFont val="Calibri"/>
        <family val="2"/>
        <scheme val="minor"/>
      </rPr>
      <t xml:space="preserve"> serán las actas de reunión de las revisiones.
</t>
    </r>
    <r>
      <rPr>
        <b/>
        <u/>
        <sz val="14"/>
        <rFont val="Calibri"/>
        <family val="2"/>
        <scheme val="minor"/>
      </rPr>
      <t>En el caso que</t>
    </r>
    <r>
      <rPr>
        <sz val="14"/>
        <rFont val="Calibri"/>
        <family val="2"/>
        <scheme val="minor"/>
      </rPr>
      <t xml:space="preserve"> se identifiquen anomalías, se procede a informar al supervisor del contrato para tomar las medidas correctivas necesarias. </t>
    </r>
  </si>
  <si>
    <t xml:space="preserve">Actas de Asistencia </t>
  </si>
  <si>
    <r>
      <rPr>
        <b/>
        <sz val="14"/>
        <rFont val="Calibri"/>
        <family val="2"/>
        <scheme val="minor"/>
      </rPr>
      <t>Si, porque</t>
    </r>
    <r>
      <rPr>
        <sz val="14"/>
        <rFont val="Calibri"/>
        <family val="2"/>
        <scheme val="minor"/>
      </rPr>
      <t xml:space="preserve"> los profesionales designados por el gerente GASA (Contratistas Coordinadores de las áreas Ambiental, Social y SST), han revisado semanalmente la correcta implementación por parte de los residentes de obra de la Gerencia GASA de los procedimientos y el adecuado diligenciamiento de los formatos asociados a los mismos. 
En el periodo reportado (1er cuatrimestre vigencia 2021) no se identificaron anomalías.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</si>
  <si>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t>
    </r>
    <r>
      <rPr>
        <sz val="14"/>
        <color rgb="FF0070C0"/>
        <rFont val="Calibri"/>
        <family val="2"/>
        <scheme val="minor"/>
      </rPr>
      <t>2. ¿El responsable tiene la autoridad y adecuada segregación de funciones en la ejecución del control?  no se contesto
3. ¿por ques semanalmente ayuda a prevenir ? 
4. valiando la correcta implementación de buscan por si prevenir o detectar?
5. ¿La fuente de información que se utiliza en el desarrollo del control es información confiable que permita mitigar el riesgo?  no se contesto
6. ¿que se hace con las diferencias identificadas como resultados de la ejecución del control resueltas de manera oportuna?no se contesto</t>
    </r>
    <r>
      <rPr>
        <sz val="14"/>
        <rFont val="Calibri"/>
        <family val="2"/>
        <scheme val="minor"/>
      </rPr>
      <t xml:space="preserve">
</t>
    </r>
    <r>
      <rPr>
        <b/>
        <sz val="14"/>
        <rFont val="Calibri"/>
        <family val="2"/>
        <scheme val="minor"/>
      </rPr>
      <t>Ejecución de control:</t>
    </r>
    <r>
      <rPr>
        <sz val="14"/>
        <rFont val="Calibri"/>
        <family val="2"/>
        <scheme val="minor"/>
      </rPr>
      <t xml:space="preserve">
Con los soporte allegados  ( Actas de reunión  de las tematicas de los tres componentes (Ambiental; Social y SST)) se evidencia la ejecución del control 
Se recomienda para el proximo reporte en las actas de SST describir en las actas  la correcta implementación de los procedimientos y el adecuado diligenciamiento de los formato</t>
    </r>
  </si>
  <si>
    <r>
      <t xml:space="preserve">Los </t>
    </r>
    <r>
      <rPr>
        <b/>
        <u/>
        <sz val="14"/>
        <rFont val="Calibri"/>
        <family val="2"/>
        <scheme val="minor"/>
      </rPr>
      <t>profesionales</t>
    </r>
    <r>
      <rPr>
        <sz val="14"/>
        <rFont val="Calibri"/>
        <family val="2"/>
        <scheme val="minor"/>
      </rPr>
      <t xml:space="preserve"> designados por le gerente GASA (Coordinadores (as)  Ambiental, Social y SST) realizarán al menos 2 visitas de seguimiento </t>
    </r>
    <r>
      <rPr>
        <b/>
        <u/>
        <sz val="14"/>
        <rFont val="Calibri"/>
        <family val="2"/>
        <scheme val="minor"/>
      </rPr>
      <t>al mes</t>
    </r>
    <r>
      <rPr>
        <sz val="14"/>
        <rFont val="Calibri"/>
        <family val="2"/>
        <scheme val="minor"/>
      </rPr>
      <t xml:space="preserve"> a los Frentes de Obra para </t>
    </r>
    <r>
      <rPr>
        <b/>
        <u/>
        <sz val="14"/>
        <rFont val="Calibri"/>
        <family val="2"/>
        <scheme val="minor"/>
      </rPr>
      <t>validar</t>
    </r>
    <r>
      <rPr>
        <sz val="14"/>
        <rFont val="Calibri"/>
        <family val="2"/>
        <scheme val="minor"/>
      </rPr>
      <t xml:space="preserve"> la correcta implementación de los controles ambientales, sociales y SST. 
Lo anterior se </t>
    </r>
    <r>
      <rPr>
        <b/>
        <u/>
        <sz val="14"/>
        <rFont val="Calibri"/>
        <family val="2"/>
        <scheme val="minor"/>
      </rPr>
      <t>evidenciará</t>
    </r>
    <r>
      <rPr>
        <sz val="14"/>
        <rFont val="Calibri"/>
        <family val="2"/>
        <scheme val="minor"/>
      </rPr>
      <t xml:space="preserve"> por medio de registro fotográfico de las visitas a los frentes de obra realizadas por los  coordinadores de GASA. 
</t>
    </r>
    <r>
      <rPr>
        <b/>
        <u/>
        <sz val="14"/>
        <rFont val="Calibri"/>
        <family val="2"/>
        <scheme val="minor"/>
      </rPr>
      <t>En el caso que</t>
    </r>
    <r>
      <rPr>
        <sz val="14"/>
        <rFont val="Calibri"/>
        <family val="2"/>
        <scheme val="minor"/>
      </rPr>
      <t xml:space="preserve"> se identifiquen anomalías, se procede a informar al supervisor del contrato para tomar las medidas correctivas necesaria  </t>
    </r>
  </si>
  <si>
    <t xml:space="preserve">Registro Fotografico </t>
  </si>
  <si>
    <r>
      <t xml:space="preserve">
</t>
    </r>
    <r>
      <rPr>
        <b/>
        <sz val="14"/>
        <rFont val="Calibri"/>
        <family val="2"/>
        <scheme val="minor"/>
      </rPr>
      <t>Si, porque:</t>
    </r>
    <r>
      <rPr>
        <sz val="14"/>
        <rFont val="Calibri"/>
        <family val="2"/>
        <scheme val="minor"/>
      </rPr>
      <t xml:space="preserve"> Los profesionales designados por le gerente GASA (Coordinadores (as)  Ambiental, Social y SST) realizaron al menos 2 visitas de seguimiento al mes a los Frentes de Obra valiando la correcta implementación de los controles ambientales, sociales y SST. 
Lo anterior se evidenció por medio de registro fotográfico de las visitas a los frentes de obra realizadas por los  coordinadores de GASA. 
En este periodo no se evidenciaron  anomalías</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</si>
  <si>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t>
    </r>
    <r>
      <rPr>
        <sz val="14"/>
        <color rgb="FF0070C0"/>
        <rFont val="Calibri"/>
        <family val="2"/>
        <scheme val="minor"/>
      </rPr>
      <t>2. ¿El responsable tiene la autoridad y adecuada segregación de funciones en la ejecución del control?  no se contesto
3. ¿por que dos ves al mes ayuda a prevenir ? 
4. valiando la correcta implementación de buscan por si prevenir o detectar?
5. ¿La fuente de información que se utiliza en el desarrollo del control es información confiable que permita mitigar el riesgo?  no se contesto
6. ¿que se hace con las diferencias identificadas como resultados de la ejecución del control resueltas de manera oportuna?no se contesto</t>
    </r>
    <r>
      <rPr>
        <sz val="14"/>
        <rFont val="Calibri"/>
        <family val="2"/>
        <scheme val="minor"/>
      </rPr>
      <t xml:space="preserve">
</t>
    </r>
    <r>
      <rPr>
        <b/>
        <sz val="14"/>
        <rFont val="Calibri"/>
        <family val="2"/>
        <scheme val="minor"/>
      </rPr>
      <t>Ejecución de control:</t>
    </r>
    <r>
      <rPr>
        <sz val="14"/>
        <rFont val="Calibri"/>
        <family val="2"/>
        <scheme val="minor"/>
      </rPr>
      <t xml:space="preserve">
Con los soporte allegados  ( registro fotográfico de las visitas a los frentes de obra  de las tematicas de los tres componentes (Ambiental; Social y SST)) se evidencia la ejecución del control 
</t>
    </r>
  </si>
  <si>
    <r>
      <t xml:space="preserve">Gerencia GASA: Se realizó revisión encontrando que las 7 preguntas con las que se evalúa el control, se encuentran especificadas y  determinan que éste es adecuado para las causas identificadas. 
</t>
    </r>
    <r>
      <rPr>
        <sz val="12"/>
        <color rgb="FF002060"/>
        <rFont val="Calibri"/>
        <family val="2"/>
        <scheme val="minor"/>
      </rPr>
      <t>2. ¿El responsable tiene la autoridad y adecuada segregación de funciones en la ejecución del control?  no se contesto
3. ¿por que dos ves al mes ayuda a prevenir ? 
4. valiando la correcta implementación de buscan por si prevenir o detectar?
5. ¿La fuente de información que se utiliza en el desarrollo del control es información confiable que permita mitigar el riesgo?  no se contesto
6. ¿que se hace con las diferencias identificadas como resultados de la ejecución del control resueltas de manera oportuna?no se contesto</t>
    </r>
  </si>
  <si>
    <r>
      <t xml:space="preserve">El Gerente de Intervención designa a los </t>
    </r>
    <r>
      <rPr>
        <b/>
        <u/>
        <sz val="14"/>
        <rFont val="Calibri"/>
        <family val="2"/>
        <scheme val="minor"/>
      </rPr>
      <t>profesionales</t>
    </r>
    <r>
      <rPr>
        <sz val="14"/>
        <rFont val="Calibri"/>
        <family val="2"/>
        <scheme val="minor"/>
      </rPr>
      <t xml:space="preserve"> de la GI para </t>
    </r>
    <r>
      <rPr>
        <b/>
        <u/>
        <sz val="14"/>
        <rFont val="Calibri"/>
        <family val="2"/>
        <scheme val="minor"/>
      </rPr>
      <t>verificar</t>
    </r>
    <r>
      <rPr>
        <sz val="14"/>
        <rFont val="Calibri"/>
        <family val="2"/>
        <scheme val="minor"/>
      </rPr>
      <t xml:space="preserve"> el almacenamiento </t>
    </r>
    <r>
      <rPr>
        <b/>
        <u/>
        <sz val="14"/>
        <rFont val="Calibri"/>
        <family val="2"/>
        <scheme val="minor"/>
      </rPr>
      <t>mensualmente</t>
    </r>
    <r>
      <rPr>
        <sz val="14"/>
        <rFont val="Calibri"/>
        <family val="2"/>
        <scheme val="minor"/>
      </rPr>
      <t xml:space="preserve"> de la información de las bases de datos de programación y segmentos terminados de la UMV, corroborando si se encuentra precisa, coherente y completa la información en la carpeta compartida destinada para tal almacenamiento. Como </t>
    </r>
    <r>
      <rPr>
        <b/>
        <u/>
        <sz val="14"/>
        <rFont val="Calibri"/>
        <family val="2"/>
        <scheme val="minor"/>
      </rPr>
      <t>evidencia</t>
    </r>
    <r>
      <rPr>
        <sz val="14"/>
        <rFont val="Calibri"/>
        <family val="2"/>
        <scheme val="minor"/>
      </rPr>
      <t xml:space="preserve"> se contará con el acta de verificación de integridad de las bases de datos.
</t>
    </r>
    <r>
      <rPr>
        <b/>
        <u/>
        <sz val="14"/>
        <rFont val="Calibri"/>
        <family val="2"/>
        <scheme val="minor"/>
      </rPr>
      <t>En caso que</t>
    </r>
    <r>
      <rPr>
        <sz val="14"/>
        <rFont val="Calibri"/>
        <family val="2"/>
        <scheme val="minor"/>
      </rPr>
      <t xml:space="preserve"> la información este inexacta o incompleta se solicitará a las profesionales designados completarla.</t>
    </r>
  </si>
  <si>
    <r>
      <rPr>
        <b/>
        <sz val="14"/>
        <rFont val="Calibri"/>
        <family val="2"/>
        <scheme val="minor"/>
      </rPr>
      <t>Si porque</t>
    </r>
    <r>
      <rPr>
        <sz val="14"/>
        <rFont val="Calibri"/>
        <family val="2"/>
        <scheme val="minor"/>
      </rPr>
      <t xml:space="preserve">: los </t>
    </r>
    <r>
      <rPr>
        <b/>
        <u/>
        <sz val="14"/>
        <rFont val="Calibri"/>
        <family val="2"/>
        <scheme val="minor"/>
      </rPr>
      <t>profesionales</t>
    </r>
    <r>
      <rPr>
        <sz val="14"/>
        <rFont val="Calibri"/>
        <family val="2"/>
        <scheme val="minor"/>
      </rPr>
      <t xml:space="preserve"> designados por el Gerente de Intervención, han </t>
    </r>
    <r>
      <rPr>
        <b/>
        <u/>
        <sz val="14"/>
        <rFont val="Calibri"/>
        <family val="2"/>
        <scheme val="minor"/>
      </rPr>
      <t>verificado mensualmente</t>
    </r>
    <r>
      <rPr>
        <sz val="14"/>
        <rFont val="Calibri"/>
        <family val="2"/>
        <scheme val="minor"/>
      </rPr>
      <t xml:space="preserve"> la integridad de la información por medio de las bases de datos  programación y segmentos terminados de la UMV almacenadas en la Carpeta compartida de la Gerencia de Intervención, corroborando si se encuentra precisa, coherente y completa a traves de una reunión que se efectua todos los meses para tal fin.
</t>
    </r>
    <r>
      <rPr>
        <b/>
        <u/>
        <sz val="14"/>
        <rFont val="Calibri"/>
        <family val="2"/>
        <scheme val="minor"/>
      </rPr>
      <t>En Esta verificación</t>
    </r>
    <r>
      <rPr>
        <sz val="14"/>
        <rFont val="Calibri"/>
        <family val="2"/>
        <scheme val="minor"/>
      </rPr>
      <t xml:space="preserve"> realizada mensualmente, para el periodo reportado no se presentó incumplimiento al almacenamiento  de la información de las bases de datos, lo que indica cumplimiento por parte de los profesionales que efectúan el control.</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</si>
  <si>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 actas de bases)) se evidencia la ejecución del control 
</t>
    </r>
  </si>
  <si>
    <r>
      <t xml:space="preserve">El </t>
    </r>
    <r>
      <rPr>
        <b/>
        <u/>
        <sz val="14"/>
        <rFont val="Calibri"/>
        <family val="2"/>
        <scheme val="minor"/>
      </rPr>
      <t>profesional</t>
    </r>
    <r>
      <rPr>
        <sz val="14"/>
        <rFont val="Calibri"/>
        <family val="2"/>
        <scheme val="minor"/>
      </rPr>
      <t xml:space="preserve"> designado por el Gerente de Intervención </t>
    </r>
    <r>
      <rPr>
        <b/>
        <u/>
        <sz val="14"/>
        <rFont val="Calibri"/>
        <family val="2"/>
        <scheme val="minor"/>
      </rPr>
      <t>revisará mensualmente</t>
    </r>
    <r>
      <rPr>
        <sz val="14"/>
        <rFont val="Calibri"/>
        <family val="2"/>
        <scheme val="minor"/>
      </rPr>
      <t xml:space="preserve"> la disponibilidad de las bases de datos de programación y  segmentos terminados de la UMV que se encuentran ubicados en una carpeta compartida, asegurando su accesibilidad para ser utilizada cuando se requiera.  Como </t>
    </r>
    <r>
      <rPr>
        <b/>
        <u/>
        <sz val="14"/>
        <rFont val="Calibri"/>
        <family val="2"/>
        <scheme val="minor"/>
      </rPr>
      <t>evidencia</t>
    </r>
    <r>
      <rPr>
        <sz val="14"/>
        <rFont val="Calibri"/>
        <family val="2"/>
        <scheme val="minor"/>
      </rPr>
      <t xml:space="preserve"> del control quedarán los correos electrónicos informando sobre el estado de la información.
</t>
    </r>
    <r>
      <rPr>
        <b/>
        <sz val="14"/>
        <rFont val="Calibri"/>
        <family val="2"/>
        <scheme val="minor"/>
      </rPr>
      <t>En caso de</t>
    </r>
    <r>
      <rPr>
        <sz val="14"/>
        <rFont val="Calibri"/>
        <family val="2"/>
        <scheme val="minor"/>
      </rPr>
      <t xml:space="preserve"> identificar que no se encuentra disponible se solicitará al responsable que permita su acceso y utilización.</t>
    </r>
  </si>
  <si>
    <r>
      <rPr>
        <b/>
        <sz val="14"/>
        <rFont val="Calibri"/>
        <family val="2"/>
        <scheme val="minor"/>
      </rPr>
      <t>Si porque</t>
    </r>
    <r>
      <rPr>
        <sz val="14"/>
        <rFont val="Calibri"/>
        <family val="2"/>
        <scheme val="minor"/>
      </rPr>
      <t xml:space="preserve">: el </t>
    </r>
    <r>
      <rPr>
        <b/>
        <u/>
        <sz val="14"/>
        <rFont val="Calibri"/>
        <family val="2"/>
        <scheme val="minor"/>
      </rPr>
      <t>profesional</t>
    </r>
    <r>
      <rPr>
        <sz val="14"/>
        <rFont val="Calibri"/>
        <family val="2"/>
        <scheme val="minor"/>
      </rPr>
      <t xml:space="preserve"> designado por el Gerente de Intervención permite permanentemente el acceso y utilización de la información de las bases de datos de programación y  segmentos terminados de la UMV en la carpeta compartida, </t>
    </r>
    <r>
      <rPr>
        <b/>
        <u/>
        <sz val="14"/>
        <rFont val="Calibri"/>
        <family val="2"/>
        <scheme val="minor"/>
      </rPr>
      <t>revisando mensualmente</t>
    </r>
    <r>
      <rPr>
        <sz val="14"/>
        <rFont val="Calibri"/>
        <family val="2"/>
        <scheme val="minor"/>
      </rPr>
      <t xml:space="preserve"> que la disponibilidad de la base de datos y asegurando su accesibilidad para ser utilizada cuando se requiera enviando por correo electrónico informando sobre su estado.
</t>
    </r>
    <r>
      <rPr>
        <b/>
        <u/>
        <sz val="14"/>
        <rFont val="Calibri"/>
        <family val="2"/>
        <scheme val="minor"/>
      </rPr>
      <t>En Esta verificación</t>
    </r>
    <r>
      <rPr>
        <sz val="14"/>
        <rFont val="Calibri"/>
        <family val="2"/>
        <scheme val="minor"/>
      </rPr>
      <t xml:space="preserve"> realizada mensualmente, para el periodo reportado no se ha presentado incumplimiento por parte de los profesionales que efectúan el control. </t>
    </r>
  </si>
  <si>
    <r>
      <rPr>
        <b/>
        <sz val="14"/>
        <rFont val="Calibri"/>
        <family val="2"/>
        <scheme val="minor"/>
      </rPr>
      <t xml:space="preserve">Diseño de Control: </t>
    </r>
    <r>
      <rPr>
        <sz val="14"/>
        <rFont val="Calibri"/>
        <family val="2"/>
        <scheme val="minor"/>
      </rPr>
      <t xml:space="preserve">
El control cumple con todas las variables establecidas en la política de la administración del riesgos  de la Unidad 
</t>
    </r>
    <r>
      <rPr>
        <b/>
        <sz val="14"/>
        <rFont val="Calibri"/>
        <family val="2"/>
        <scheme val="minor"/>
      </rPr>
      <t xml:space="preserve">Evaluación: </t>
    </r>
    <r>
      <rPr>
        <sz val="14"/>
        <rFont val="Calibri"/>
        <family val="2"/>
        <scheme val="minor"/>
      </rPr>
      <t xml:space="preserve">
Se recomienda contestar las 7 preguntas con las que se evalúa el control, con el fin de identificar si el control es adecuado para las causas identificadas 
</t>
    </r>
    <r>
      <rPr>
        <b/>
        <sz val="14"/>
        <rFont val="Calibri"/>
        <family val="2"/>
        <scheme val="minor"/>
      </rPr>
      <t>Ejecución de control:</t>
    </r>
    <r>
      <rPr>
        <sz val="14"/>
        <rFont val="Calibri"/>
        <family val="2"/>
        <scheme val="minor"/>
      </rPr>
      <t xml:space="preserve">
Con los soporte allegados  (Correos de bases) se evidencia la ejecución del control 
</t>
    </r>
  </si>
  <si>
    <t>Riesgo Bajo</t>
  </si>
  <si>
    <t>1. Realizar visita de inspección a los segmentos viales que se encuentran en ejecución, levantar el acta de visita de obra y consolidar información para ser presentada en el informe técnico de seguimiento a intervenciones.</t>
  </si>
  <si>
    <t>01/01/2021 a 30/04/2021</t>
  </si>
  <si>
    <t>(4 informes realizados de seguimiento / 4 informes programados de seguimiento ) X 100
Resultado = 100% cumplimiento</t>
  </si>
  <si>
    <r>
      <t xml:space="preserve">Memorando N° </t>
    </r>
    <r>
      <rPr>
        <b/>
        <sz val="14"/>
        <rFont val="Calibri"/>
        <family val="2"/>
        <scheme val="minor"/>
      </rPr>
      <t>20211320038083</t>
    </r>
    <r>
      <rPr>
        <sz val="14"/>
        <rFont val="Calibri"/>
        <family val="2"/>
        <scheme val="minor"/>
      </rPr>
      <t xml:space="preserve"> del 01 de marzo de 2021 Informe Técnico de seguimiento a Intervenciones mes de </t>
    </r>
    <r>
      <rPr>
        <b/>
        <sz val="14"/>
        <rFont val="Calibri"/>
        <family val="2"/>
        <scheme val="minor"/>
      </rPr>
      <t>enero</t>
    </r>
    <r>
      <rPr>
        <sz val="14"/>
        <rFont val="Calibri"/>
        <family val="2"/>
        <scheme val="minor"/>
      </rPr>
      <t xml:space="preserve"> de 2021, entregado al Subdirector STPI; obteniendo un total de 11 actas visitas de obra.
Memorando N° </t>
    </r>
    <r>
      <rPr>
        <b/>
        <sz val="14"/>
        <rFont val="Calibri"/>
        <family val="2"/>
        <scheme val="minor"/>
      </rPr>
      <t>20211320039603</t>
    </r>
    <r>
      <rPr>
        <sz val="14"/>
        <rFont val="Calibri"/>
        <family val="2"/>
        <scheme val="minor"/>
      </rPr>
      <t xml:space="preserve"> del 02 de marzo de 2020 Informe Técnico de seguimiento a Intervenciones mes de </t>
    </r>
    <r>
      <rPr>
        <b/>
        <sz val="14"/>
        <rFont val="Calibri"/>
        <family val="2"/>
        <scheme val="minor"/>
      </rPr>
      <t>febrero</t>
    </r>
    <r>
      <rPr>
        <sz val="14"/>
        <rFont val="Calibri"/>
        <family val="2"/>
        <scheme val="minor"/>
      </rPr>
      <t xml:space="preserve"> de 2021, entregado al Subdirector STPI; obteniendo un total de 13 actas visitas de obra.
Memorando N° </t>
    </r>
    <r>
      <rPr>
        <b/>
        <sz val="14"/>
        <rFont val="Calibri"/>
        <family val="2"/>
        <scheme val="minor"/>
      </rPr>
      <t>20211320047943</t>
    </r>
    <r>
      <rPr>
        <sz val="14"/>
        <rFont val="Calibri"/>
        <family val="2"/>
        <scheme val="minor"/>
      </rPr>
      <t xml:space="preserve"> del 06 de abril del 2021 Informe Técnico de seguimiento a Intervenciones mes de </t>
    </r>
    <r>
      <rPr>
        <b/>
        <sz val="14"/>
        <rFont val="Calibri"/>
        <family val="2"/>
        <scheme val="minor"/>
      </rPr>
      <t>marzo</t>
    </r>
    <r>
      <rPr>
        <sz val="14"/>
        <rFont val="Calibri"/>
        <family val="2"/>
        <scheme val="minor"/>
      </rPr>
      <t xml:space="preserve"> de 2021, entregado al Subdirector STPI; obteniendo un total de 17 actas visitas de obra.
Memorando N° </t>
    </r>
    <r>
      <rPr>
        <b/>
        <sz val="14"/>
        <rFont val="Calibri"/>
        <family val="2"/>
        <scheme val="minor"/>
      </rPr>
      <t>20211320056623</t>
    </r>
    <r>
      <rPr>
        <sz val="14"/>
        <rFont val="Calibri"/>
        <family val="2"/>
        <scheme val="minor"/>
      </rPr>
      <t xml:space="preserve"> del 05 de mayo del 2021 Informe Técnico de seguimiento a Intervenciones mes de </t>
    </r>
    <r>
      <rPr>
        <b/>
        <sz val="14"/>
        <rFont val="Calibri"/>
        <family val="2"/>
        <scheme val="minor"/>
      </rPr>
      <t>abril</t>
    </r>
    <r>
      <rPr>
        <sz val="14"/>
        <rFont val="Calibri"/>
        <family val="2"/>
        <scheme val="minor"/>
      </rPr>
      <t xml:space="preserve"> de 2021, entregado al Subdirector STPI; obteniendo un total de </t>
    </r>
    <r>
      <rPr>
        <b/>
        <sz val="14"/>
        <rFont val="Calibri"/>
        <family val="2"/>
        <scheme val="minor"/>
      </rPr>
      <t>28</t>
    </r>
    <r>
      <rPr>
        <sz val="14"/>
        <rFont val="Calibri"/>
        <family val="2"/>
        <scheme val="minor"/>
      </rPr>
      <t xml:space="preserve"> actas visitas de obra.
</t>
    </r>
  </si>
  <si>
    <t>Se evidencio la ejecución de la actividad</t>
  </si>
  <si>
    <t>2. Realizar recopilación de información para consolidar el informe técnico de los ensayos ejecutados.</t>
  </si>
  <si>
    <r>
      <t xml:space="preserve">Memorando N° </t>
    </r>
    <r>
      <rPr>
        <b/>
        <sz val="14"/>
        <rFont val="Calibri"/>
        <family val="2"/>
        <scheme val="minor"/>
      </rPr>
      <t>20211320038063</t>
    </r>
    <r>
      <rPr>
        <sz val="14"/>
        <rFont val="Calibri"/>
        <family val="2"/>
        <scheme val="minor"/>
      </rPr>
      <t xml:space="preserve"> del 01 de marzo del 2021 Informe Técnico de los Ensayos Ejecutados del mes de </t>
    </r>
    <r>
      <rPr>
        <b/>
        <sz val="14"/>
        <rFont val="Calibri"/>
        <family val="2"/>
        <scheme val="minor"/>
      </rPr>
      <t>enero</t>
    </r>
    <r>
      <rPr>
        <sz val="14"/>
        <rFont val="Calibri"/>
        <family val="2"/>
        <scheme val="minor"/>
      </rPr>
      <t xml:space="preserve"> de 2021, entregado al Subdirector STPI.
Memorando N° </t>
    </r>
    <r>
      <rPr>
        <b/>
        <sz val="14"/>
        <rFont val="Calibri"/>
        <family val="2"/>
        <scheme val="minor"/>
      </rPr>
      <t>20211320039623</t>
    </r>
    <r>
      <rPr>
        <sz val="14"/>
        <rFont val="Calibri"/>
        <family val="2"/>
        <scheme val="minor"/>
      </rPr>
      <t xml:space="preserve"> del 02 de marzo de 2020 Informe Técnico de los Ensayos Ejecutados en el mes de </t>
    </r>
    <r>
      <rPr>
        <b/>
        <sz val="14"/>
        <rFont val="Calibri"/>
        <family val="2"/>
        <scheme val="minor"/>
      </rPr>
      <t>febrero</t>
    </r>
    <r>
      <rPr>
        <sz val="14"/>
        <rFont val="Calibri"/>
        <family val="2"/>
        <scheme val="minor"/>
      </rPr>
      <t xml:space="preserve"> de 2021, entregado al Subdirector STPI.
Memorando N° </t>
    </r>
    <r>
      <rPr>
        <b/>
        <sz val="14"/>
        <rFont val="Calibri"/>
        <family val="2"/>
        <scheme val="minor"/>
      </rPr>
      <t>20211320047953</t>
    </r>
    <r>
      <rPr>
        <sz val="14"/>
        <rFont val="Calibri"/>
        <family val="2"/>
        <scheme val="minor"/>
      </rPr>
      <t xml:space="preserve"> del 06 de abril del 2021 Informe Técnico de los Ensayos Ejecutados en el mes de </t>
    </r>
    <r>
      <rPr>
        <b/>
        <sz val="14"/>
        <rFont val="Calibri"/>
        <family val="2"/>
        <scheme val="minor"/>
      </rPr>
      <t>marzo</t>
    </r>
    <r>
      <rPr>
        <sz val="14"/>
        <rFont val="Calibri"/>
        <family val="2"/>
        <scheme val="minor"/>
      </rPr>
      <t xml:space="preserve"> de 2021, entregado al Subdirector STPI.
Memorando N° </t>
    </r>
    <r>
      <rPr>
        <b/>
        <sz val="14"/>
        <rFont val="Calibri"/>
        <family val="2"/>
        <scheme val="minor"/>
      </rPr>
      <t>20211320056603</t>
    </r>
    <r>
      <rPr>
        <sz val="14"/>
        <rFont val="Calibri"/>
        <family val="2"/>
        <scheme val="minor"/>
      </rPr>
      <t xml:space="preserve"> del 05 de mayo del 2021 Informe Técnico de los Ensayos Ejecutados en el mes de </t>
    </r>
    <r>
      <rPr>
        <b/>
        <sz val="14"/>
        <rFont val="Calibri"/>
        <family val="2"/>
        <scheme val="minor"/>
      </rPr>
      <t>abril</t>
    </r>
    <r>
      <rPr>
        <sz val="14"/>
        <rFont val="Calibri"/>
        <family val="2"/>
        <scheme val="minor"/>
      </rPr>
      <t xml:space="preserve"> de 2021, entregado al Subdirector STP.</t>
    </r>
  </si>
  <si>
    <t>3. Consolidar los reportes presentados y sus seguimientos a través del informe de novedades de maquinaria y equipos.</t>
  </si>
  <si>
    <t>Gerente de Intervención y profesional (es) designado (s)
Carlos Castaño - Diego Gómez / GI</t>
  </si>
  <si>
    <t>(4 informes seguimiento maquinaria realizados / 4  informes seguimiento maquinaria programados) X 100 
Resultado = 100% cumplimiento</t>
  </si>
  <si>
    <r>
      <t xml:space="preserve">Memorando N° </t>
    </r>
    <r>
      <rPr>
        <b/>
        <sz val="14"/>
        <rFont val="Calibri"/>
        <family val="2"/>
        <scheme val="minor"/>
      </rPr>
      <t xml:space="preserve">20211320028823 </t>
    </r>
    <r>
      <rPr>
        <sz val="14"/>
        <rFont val="Calibri"/>
        <family val="2"/>
        <scheme val="minor"/>
      </rPr>
      <t xml:space="preserve">del 12 de febrero del 2021 Entrega informe de seguimiento a Maquinaría en frentes de obra de </t>
    </r>
    <r>
      <rPr>
        <b/>
        <sz val="14"/>
        <rFont val="Calibri"/>
        <family val="2"/>
        <scheme val="minor"/>
      </rPr>
      <t>enero</t>
    </r>
    <r>
      <rPr>
        <sz val="14"/>
        <rFont val="Calibri"/>
        <family val="2"/>
        <scheme val="minor"/>
      </rPr>
      <t xml:space="preserve"> de 2021.
Memorando N° </t>
    </r>
    <r>
      <rPr>
        <b/>
        <sz val="14"/>
        <rFont val="Calibri"/>
        <family val="2"/>
        <scheme val="minor"/>
      </rPr>
      <t>20211320044273</t>
    </r>
    <r>
      <rPr>
        <sz val="14"/>
        <rFont val="Calibri"/>
        <family val="2"/>
        <scheme val="minor"/>
      </rPr>
      <t xml:space="preserve"> del 17 de marzo del 2021 Entrega informe de seguimiento a Maquinaría en frentes de obra de </t>
    </r>
    <r>
      <rPr>
        <b/>
        <sz val="14"/>
        <rFont val="Calibri"/>
        <family val="2"/>
        <scheme val="minor"/>
      </rPr>
      <t>febrero</t>
    </r>
    <r>
      <rPr>
        <sz val="14"/>
        <rFont val="Calibri"/>
        <family val="2"/>
        <scheme val="minor"/>
      </rPr>
      <t xml:space="preserve"> de 2021.
Memorando N° </t>
    </r>
    <r>
      <rPr>
        <b/>
        <sz val="14"/>
        <rFont val="Calibri"/>
        <family val="2"/>
        <scheme val="minor"/>
      </rPr>
      <t>20211320047853</t>
    </r>
    <r>
      <rPr>
        <sz val="14"/>
        <rFont val="Calibri"/>
        <family val="2"/>
        <scheme val="minor"/>
      </rPr>
      <t xml:space="preserve"> del 05 de abril del 2021 Entrega informe de seguimiento a Maquinaría en frentes de obra de </t>
    </r>
    <r>
      <rPr>
        <b/>
        <sz val="14"/>
        <rFont val="Calibri"/>
        <family val="2"/>
        <scheme val="minor"/>
      </rPr>
      <t>marzo</t>
    </r>
    <r>
      <rPr>
        <sz val="14"/>
        <rFont val="Calibri"/>
        <family val="2"/>
        <scheme val="minor"/>
      </rPr>
      <t xml:space="preserve"> de 2021.
Memorando N° </t>
    </r>
    <r>
      <rPr>
        <b/>
        <sz val="14"/>
        <rFont val="Calibri"/>
        <family val="2"/>
        <scheme val="minor"/>
      </rPr>
      <t>20211320056713</t>
    </r>
    <r>
      <rPr>
        <sz val="14"/>
        <rFont val="Calibri"/>
        <family val="2"/>
        <scheme val="minor"/>
      </rPr>
      <t xml:space="preserve"> del 03 de mayo  del 2021 Entrega informe de seguimiento a Maquinaría en frentes de obra de </t>
    </r>
    <r>
      <rPr>
        <b/>
        <sz val="14"/>
        <rFont val="Calibri"/>
        <family val="2"/>
        <scheme val="minor"/>
      </rPr>
      <t>abril</t>
    </r>
    <r>
      <rPr>
        <sz val="14"/>
        <rFont val="Calibri"/>
        <family val="2"/>
        <scheme val="minor"/>
      </rPr>
      <t xml:space="preserve"> de 2021.</t>
    </r>
    <r>
      <rPr>
        <sz val="14"/>
        <color rgb="FFFF0000"/>
        <rFont val="Calibri"/>
        <family val="2"/>
        <scheme val="minor"/>
      </rPr>
      <t xml:space="preserve">
</t>
    </r>
  </si>
  <si>
    <t>1. Realizar seguimiento a las programaciones periodicas que contienen el avance del cumplimiento.</t>
  </si>
  <si>
    <t>Profesional designado por la Gerencia de Intervención
Sandra Rodriguez / GI</t>
  </si>
  <si>
    <t>( 4 Seguimientos Ejecutados / 4 seguimientos  programados )X 100
Resultado = 100% cumplimiento</t>
  </si>
  <si>
    <r>
      <t xml:space="preserve">Seguimiento a la Programación Periódica meses de </t>
    </r>
    <r>
      <rPr>
        <b/>
        <sz val="14"/>
        <rFont val="Calibri"/>
        <family val="2"/>
        <scheme val="minor"/>
      </rPr>
      <t>enero, febrero, marzo y abril</t>
    </r>
    <r>
      <rPr>
        <sz val="14"/>
        <rFont val="Calibri"/>
        <family val="2"/>
        <scheme val="minor"/>
      </rPr>
      <t xml:space="preserve"> del 2021, a través del envio de correos electrónicos que contiene el avance semanal del cumplimiento a lo programado donde se anexan los cuadros de meta misional, territorialización - ejecución y proyección de metas.
Acta de Comité Técnico de Intervención y seguimiento mes de </t>
    </r>
    <r>
      <rPr>
        <b/>
        <sz val="14"/>
        <rFont val="Calibri"/>
        <family val="2"/>
        <scheme val="minor"/>
      </rPr>
      <t>enero</t>
    </r>
    <r>
      <rPr>
        <sz val="14"/>
        <rFont val="Calibri"/>
        <family val="2"/>
        <scheme val="minor"/>
      </rPr>
      <t xml:space="preserve"> del 25 de enero de 2021, virtualmente a traves de Teams.
Acta de Comité Técnico de Intervención y seguimiento mes de </t>
    </r>
    <r>
      <rPr>
        <b/>
        <sz val="14"/>
        <rFont val="Calibri"/>
        <family val="2"/>
        <scheme val="minor"/>
      </rPr>
      <t>febrero</t>
    </r>
    <r>
      <rPr>
        <sz val="14"/>
        <rFont val="Calibri"/>
        <family val="2"/>
        <scheme val="minor"/>
      </rPr>
      <t xml:space="preserve"> del 22 de febrero de 2021, virtualmente a traves de Teams.
Acta de Comité Técnico de Intervención y seguimiento mes de </t>
    </r>
    <r>
      <rPr>
        <b/>
        <sz val="14"/>
        <rFont val="Calibri"/>
        <family val="2"/>
        <scheme val="minor"/>
      </rPr>
      <t>marzo</t>
    </r>
    <r>
      <rPr>
        <sz val="14"/>
        <rFont val="Calibri"/>
        <family val="2"/>
        <scheme val="minor"/>
      </rPr>
      <t xml:space="preserve"> del 23 de marzo de 2021, virtualmente a traves de Teams.
Acta de Comité Técnico de Intervención y seguimiento mes de </t>
    </r>
    <r>
      <rPr>
        <b/>
        <sz val="14"/>
        <rFont val="Calibri"/>
        <family val="2"/>
        <scheme val="minor"/>
      </rPr>
      <t>abril</t>
    </r>
    <r>
      <rPr>
        <sz val="14"/>
        <rFont val="Calibri"/>
        <family val="2"/>
        <scheme val="minor"/>
      </rPr>
      <t xml:space="preserve"> del 26 de abril de 2021, virtualmente a traves de Teams.
</t>
    </r>
  </si>
  <si>
    <t>2. Realizar visita y consolidar los formatos de verificación de la actualización del diagnóstico a la SMVL por condiciones del terreno.</t>
  </si>
  <si>
    <t>Profesional designado por la Gerencia de Intervención
Directores de zona / GI</t>
  </si>
  <si>
    <t>( 3 visitas ejecutados por cambio de diagnóstico / 3 visitas programadas por cambio de diagnóstico )X 100
Resultado = 100% cumplimiento</t>
  </si>
  <si>
    <t>Acta de reunión cambio de diagnóstico 1 visita técnica de obra CIV 2001678 Localidad Chapinero, el 16 de marzo 2021.
Acta de reunión cambio de diagnóstico 2  visita desvíos metro CIV 8008035 Localidad de Kennedy, el 16 de marzo 2021
Acta de reunión cambio de diagnóstico 3 visita técnica de obra CIV 13000460 Localidad Teusaquillo, el 03 febrero de 2021.</t>
  </si>
  <si>
    <t>1. Realizar las sensibilizaciones programadas en Cronograma aprobado por el Gerente GASA al inicio de la vigencia.</t>
  </si>
  <si>
    <t>(840  Sensibilizaciones programadas * 100 /  840 Sensibilizaciones realizadas).
Resultado 100% cumplimiento</t>
  </si>
  <si>
    <r>
      <t xml:space="preserve">Entre los meses de enero a abril de 2021 se realizaron  86  jornadas de sensibilización programadas según cronograma establecido para el área Social, beneficiando a  902  asistentes de la UMV. Los temas planteados por cada mes fueron:
Enero: Resolucion de Conflictos  
Febrero: Manual de Atencion al ciudadano y grupos de valor 
Marzo: Ubicacion y cuidado de las vallas institucionales en los frentes de obra
Abril : PQRSFD
</t>
    </r>
    <r>
      <rPr>
        <b/>
        <sz val="12"/>
        <rFont val="Calibri"/>
        <family val="2"/>
        <scheme val="minor"/>
      </rPr>
      <t>Evidencias: Actas de Sensibilizaciones realizadas en el 1er cuatrimestre</t>
    </r>
    <r>
      <rPr>
        <sz val="12"/>
        <rFont val="Calibri"/>
        <family val="2"/>
        <scheme val="minor"/>
      </rPr>
      <t xml:space="preserve">
</t>
    </r>
  </si>
  <si>
    <t>GASA: Teniendo en cuenta el comentario de la OAP, se realizó la sumatoria de las sensibilizaciones y se incluyó esa cifra en el indicador. 
EL denominador que se requiere en el indicador, es el del año para evidenciar el avance</t>
  </si>
  <si>
    <r>
      <t>Entre los meses de enero a abril de 2021 se realizaron 59</t>
    </r>
    <r>
      <rPr>
        <sz val="12"/>
        <color rgb="FFFF0000"/>
        <rFont val="Calibri"/>
        <family val="2"/>
        <scheme val="minor"/>
      </rPr>
      <t xml:space="preserve"> </t>
    </r>
    <r>
      <rPr>
        <sz val="12"/>
        <rFont val="Calibri"/>
        <family val="2"/>
        <scheme val="minor"/>
      </rPr>
      <t xml:space="preserve"> jornadas de sensibilización programadas según cronograma establecido para el área Ambiental, contando con 761 asistentes. los temas planteados por cada mes fueron:
Enero: Protección del Arbolado Publico, Zonas Verdes y Sumideros
Febrero: Nuevo Código de Colores para la Clasificación y Disposición de Residuos
Marzo: Uso Eficiente y Ahorro de Agua
Abril: Sensibilización en Manual de Buenas Practicas y Procedimientos Ambientales
</t>
    </r>
    <r>
      <rPr>
        <b/>
        <sz val="12"/>
        <rFont val="Calibri"/>
        <family val="2"/>
        <scheme val="minor"/>
      </rPr>
      <t>Evidencias: Actas de Sensibilizaciones realizadas en el 1er cuatrimestre</t>
    </r>
    <r>
      <rPr>
        <sz val="12"/>
        <rFont val="Calibri"/>
        <family val="2"/>
        <scheme val="minor"/>
      </rPr>
      <t xml:space="preserve">
</t>
    </r>
  </si>
  <si>
    <t xml:space="preserve">Mauricio Diaz Rodriguez  (área SST) Gerencia GASA </t>
  </si>
  <si>
    <r>
      <t xml:space="preserve">Entre los meses de Enero a abril  de 2021 se realizaron </t>
    </r>
    <r>
      <rPr>
        <sz val="12"/>
        <color theme="1"/>
        <rFont val="Calibri"/>
        <family val="2"/>
        <scheme val="minor"/>
      </rPr>
      <t>695 jo</t>
    </r>
    <r>
      <rPr>
        <sz val="12"/>
        <rFont val="Calibri"/>
        <family val="2"/>
        <scheme val="minor"/>
      </rPr>
      <t xml:space="preserve">rnadas de sensibilización programadas según cronograma establecido para el área de Seguridad y Salud en el Trabajo, beneficiando a 6950 asistentes de la UMV y Sintrauniobras. los temas planteados por cada mes fueron: 
Enero :  Políticas SG SST  - Manual De Buenas Prácticas Sst En Obra - Procedimiento Y Socialización Implementación Adecuada  Del PMT. Temas COVID -19  semanales Resolucion 1537 de 2020  Medidas especiales para motocicletas, Medidas especiales para bicicletas convencionales, eléctricas y patinetas eléctricas, Usuarios de servicio público de transporte y Uso del parotector respiratorio
Febrero:  USO, CUIDADO Y REPOSICIÓN DE EPP Y DOTACIÓN - PROCEDIMIENTO - SOCIALIZACION IMPLEMENTACION ADECUADA  DEL PMT Temas COVID -19  Aspectos Básicos Para La Trasmisión  Del Covid, Distanciamiento Social,  Etiqueta Respiratoria, Factores De Riesgo Del Hogar Y La Comunidad , Lavado De Manos, Identificación De Síntomas
Importancia Del Reporte De Condiciones De Salud
Marzo: IDENTIFICACIÓN DE PELIGROS Y CONTROLES EN OBRA - AST- PROCEDIMIENTO PARA EL ANALISIS DE TRABAJO SEGURO
SOCIALIZACION IMPLEMENTACION ADECUADA  DEL PMT. Temas COVID -19  Prorroga de la emergencia sanitaria en Colombia, Importancia de la vacunación contra COVID-19,  Como consultar turno de vacunación para COVID-19, Tipos de vacunas usadas contra la COVID-19.
Abril: MANIPULACIÓN DE SUSTANCIAS QUÍMICAS - PROCEDIMIENTOS DE MANIPULACION DE SUSTANCIAS QUIMICAS SOCIALIZACION IMPLEMENTACION ADECUADA  DEL PMT. Temas COVID -19 Retos en la fase de mitigación de la COVID-19, Protocolo para recibir las vacunas de la Covid-19, Paso a paso para agendar la cita para la vacuna contra covid-19, Razones por las que los contagios de coronavirus pueden seguir aumentando, aunque se avance en la vacunación.
</t>
    </r>
    <r>
      <rPr>
        <b/>
        <sz val="12"/>
        <rFont val="Calibri"/>
        <family val="2"/>
        <scheme val="minor"/>
      </rPr>
      <t>Evidencias: Actas de Sensibilizaciones realizadas en el 1er cuatrimestre</t>
    </r>
    <r>
      <rPr>
        <sz val="12"/>
        <rFont val="Calibri"/>
        <family val="2"/>
        <scheme val="minor"/>
      </rPr>
      <t xml:space="preserve">
</t>
    </r>
  </si>
  <si>
    <t>2. Comités de seguimiento social, ambiental y SST</t>
  </si>
  <si>
    <t>(51 Comités realizados * 100 /51 Comités programados).
Resultado 100% cumplimiento</t>
  </si>
  <si>
    <r>
      <t xml:space="preserve">En lo transcurrido del primer cuatrimestre de 2021 se realizaron 17 comités con el equipo del área social, lo que ha permitido desde la coordinación y la gerencia obtener un mayor control del avance, la calidad y oportunidad de las actividades ejecutadas de acuerdo a las intervenciones programadas
</t>
    </r>
    <r>
      <rPr>
        <b/>
        <sz val="12"/>
        <rFont val="Calibri"/>
        <family val="2"/>
        <scheme val="minor"/>
      </rPr>
      <t xml:space="preserve">
Evidencias: Actas de Reunión</t>
    </r>
  </si>
  <si>
    <t>GASA: No se entiende el comentario, en el indicador dice 51 comites realizados de 51 comités programados, para un 100% de cumplimiento. 
EL denominador que se requiere en el indicador, es el del año para evidenciar el avance</t>
  </si>
  <si>
    <r>
      <t xml:space="preserve">En lo transcurrido primer cuatrimestre de 2021 se realizaron 17 comités con el equipo del área ambiental, lo que permitió desde la coordinación y la gerencia obtener un mayor control del avance, la calidad y oportunidad de las actividades ejecutadas de acuerdo a las intervenciones programadas
</t>
    </r>
    <r>
      <rPr>
        <b/>
        <sz val="12"/>
        <rFont val="Calibri"/>
        <family val="2"/>
        <scheme val="minor"/>
      </rPr>
      <t xml:space="preserve">Evidencias: Actas de Reunión  </t>
    </r>
  </si>
  <si>
    <r>
      <t xml:space="preserve">En lo transcurrido del primer cuatrimeste de 2021 se realizaron 17 comités con el equipo del área de Seguridad y Salud en el Trabajo, lo que permitió desde la coordinación y la gerencia obtener un mayor control del avance, la calidad y oportunidad de las actividades ejecutadas de acuerdo a las intervenciones programadas
</t>
    </r>
    <r>
      <rPr>
        <b/>
        <sz val="12"/>
        <rFont val="Calibri"/>
        <family val="2"/>
        <scheme val="minor"/>
      </rPr>
      <t>Evidencias: Actas de Reunión.</t>
    </r>
  </si>
  <si>
    <t xml:space="preserve">3. Realizar de manera mensual un informe de parte del coordinador de cada área dirigido al Gerente GASA. </t>
  </si>
  <si>
    <t xml:space="preserve">( 24 recorridos de obra realizados / 24 recorridos de obra programados ) x 100
Resultado 100% cumplimiento
</t>
  </si>
  <si>
    <r>
      <t xml:space="preserve">Durante el primer cuatrimestre de 2021; desde la coordinacion social se realizaron 8 recorridos a  frentes de obra de acuerdo a la programacion diaria de intervenciones, con el fin de verificar y realizar seguimiento a la gestion social. De los recorridos realizados se realizó un informe mensual con registro  fotografico.
</t>
    </r>
    <r>
      <rPr>
        <b/>
        <sz val="12"/>
        <rFont val="Calibri"/>
        <family val="2"/>
        <scheme val="minor"/>
      </rPr>
      <t xml:space="preserve">Evidencias: Informes Mensuales de Recorridos </t>
    </r>
  </si>
  <si>
    <t>GASA: No se entiende el comentario, en el indicador dice 24 recorridos de obra realizado de 24 recorridos de obra programados, para un 100% de cumplimiento. 
EL denominador que se requiere en el indicador, es el del año para evidenciar el avance</t>
  </si>
  <si>
    <r>
      <t xml:space="preserve">Durante el primer cuatrimestre de 2021; desde la coordinacion ambiental se realizaron 8 recorridos a  frentes de obra de acuerdo a la programacion diaria de intervenciones, con el fin de verificar y realizar seguimiento a la gestion ambiental. De los recorridos realizados se realizó un informe mensual con registro  fotografico. 
</t>
    </r>
    <r>
      <rPr>
        <b/>
        <sz val="12"/>
        <rFont val="Calibri"/>
        <family val="2"/>
        <scheme val="minor"/>
      </rPr>
      <t xml:space="preserve">Evidencias: Informes Mensuales de Recorridos </t>
    </r>
  </si>
  <si>
    <r>
      <t xml:space="preserve">Durante el primer cuatrimestre de 2021; desde la coordinacion SST se realizaron 8 recorridos a  frentes de obra de acuerdo a la programacion diaria de intervenciones, con el fin de verificar y realizar seguimiento a la gestion SST.  como producto final de los recorridos de segiomiento  se elaboro un informe mensual con registro  fotografico entregado a la gerencia GASA.
</t>
    </r>
    <r>
      <rPr>
        <b/>
        <sz val="12"/>
        <rFont val="Calibri"/>
        <family val="2"/>
        <scheme val="minor"/>
      </rPr>
      <t xml:space="preserve">
Evidencias: Informes Mensuales de Recorridos </t>
    </r>
  </si>
  <si>
    <t>1. Solicitar la información completa para el almacenamiento de la base de datos de la programación y segmentos ejecutados en la UMV.</t>
  </si>
  <si>
    <r>
      <t xml:space="preserve">
Acta de reunión virtual de los meses de</t>
    </r>
    <r>
      <rPr>
        <b/>
        <sz val="14"/>
        <rFont val="Calibri"/>
        <family val="2"/>
        <scheme val="minor"/>
      </rPr>
      <t xml:space="preserve"> enero, febrero, marzo y abril</t>
    </r>
    <r>
      <rPr>
        <sz val="14"/>
        <rFont val="Calibri"/>
        <family val="2"/>
        <scheme val="minor"/>
      </rPr>
      <t xml:space="preserve"> de 2021, en la cual se verifica la  integridad del almacenamiento  de la información de las bases de datos de programación y  segmentos terminados de la UMV, corroborando si se encuentra precisa, coherente y completa la información en la carpeta compartida destinada para tal fin.
</t>
    </r>
  </si>
  <si>
    <t>se evidencio la ejecución de la actividad,</t>
  </si>
  <si>
    <t>2. Confirmar disponibilidad de bases de datos a traves de correo electrónico.</t>
  </si>
  <si>
    <r>
      <t xml:space="preserve">Correos electrónicos de los meses de </t>
    </r>
    <r>
      <rPr>
        <b/>
        <sz val="14"/>
        <rFont val="Calibri"/>
        <family val="2"/>
        <scheme val="minor"/>
      </rPr>
      <t>enero, febrero, marzo y abril</t>
    </r>
    <r>
      <rPr>
        <sz val="14"/>
        <rFont val="Calibri"/>
        <family val="2"/>
        <scheme val="minor"/>
      </rPr>
      <t xml:space="preserve"> de 2021, en el cual se  informa que la disponibilidad de la información almacenada de las bases de datos de programación y segmentos terminados de la UMV del año 2021, en la carpeta compartida del servidor se encuentra actualizada y completa asegurando su accesibilidad para ser utilizada cuando se requiera.</t>
    </r>
  </si>
  <si>
    <t>Desde mediados del mes de marzo de 2020 se declaró el estado de emergencia económica, social y ecológica actual que se presenta por el Covid 19, la cual no permite la reunión masiva de personas, mediante el Decreto 417 de 2020 y el Decreto 593 de 2020, como consecuencia de ello, se adoptó el aislamiento preventivo obligatorio de todas las personas habitantes en el Territorio Nacional, debido a lo anterior se han presentado algunas dificultades para implementación de los controles y actividades propuestas.</t>
  </si>
  <si>
    <t>3. ¿Se realizaron cambios en el Mapa de Riesgos del Proceso? SI__X___  NO _____ ¿Cuáles?</t>
  </si>
  <si>
    <t>Si, para ésta vigencia respecto al Riesgo # 2 se incluyó un nuevo control (2) y una nueva actividad y al Riesgo # 3 se incluyeron un nuevo control y una nueva actividad de control. Los cuales se reportan y se incluyen las respectivas evidencias de las actividades realizadas en el 1er cuatrimestre.</t>
  </si>
  <si>
    <t xml:space="preserve">Mauricio Diaz Rodriguez - Contratista GASA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</si>
</sst>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_(* #,##0_);_(* \(#,##0\);_(* &quot;-&quot;??_);_(@_)"/>
  </numFmts>
  <fonts count="81" x14ac:knownFonts="1">
    <font>
      <sz val="11"/>
      <color theme="1"/>
      <name val="Calibri"/>
      <family val="2"/>
      <scheme val="minor"/>
    </font>
    <font>
      <b/>
      <sz val="11"/>
      <name val="Calibri"/>
      <family val="2"/>
      <scheme val="minor"/>
    </font>
    <font>
      <sz val="11"/>
      <color theme="1"/>
      <name val="Calibri"/>
      <family val="2"/>
      <scheme val="minor"/>
    </font>
    <font>
      <b/>
      <sz val="14"/>
      <color theme="1"/>
      <name val="Arial"/>
      <family val="2"/>
    </font>
    <font>
      <b/>
      <sz val="11"/>
      <color theme="1"/>
      <name val="Arial"/>
      <family val="2"/>
    </font>
    <font>
      <sz val="11"/>
      <color theme="1"/>
      <name val="Arial"/>
      <family val="2"/>
    </font>
    <font>
      <b/>
      <sz val="12"/>
      <color theme="1"/>
      <name val="Arial"/>
      <family val="2"/>
    </font>
    <font>
      <sz val="11"/>
      <name val="Arial"/>
      <family val="2"/>
    </font>
    <font>
      <sz val="12"/>
      <color theme="1"/>
      <name val="Arial"/>
      <family val="2"/>
    </font>
    <font>
      <sz val="14"/>
      <name val="Arial"/>
      <family val="2"/>
    </font>
    <font>
      <sz val="10"/>
      <name val="Arial"/>
      <family val="2"/>
    </font>
    <font>
      <sz val="14"/>
      <color theme="1"/>
      <name val="Arial"/>
      <family val="2"/>
    </font>
    <font>
      <sz val="11"/>
      <color rgb="FF7030A0"/>
      <name val="Arial"/>
      <family val="2"/>
    </font>
    <font>
      <sz val="11"/>
      <color rgb="FFFF0000"/>
      <name val="Arial"/>
      <family val="2"/>
    </font>
    <font>
      <b/>
      <sz val="16"/>
      <color theme="1"/>
      <name val="Arial"/>
      <family val="2"/>
    </font>
    <font>
      <sz val="10"/>
      <color theme="1"/>
      <name val="Arial"/>
      <family val="2"/>
    </font>
    <font>
      <b/>
      <sz val="10"/>
      <name val="Arial"/>
      <family val="2"/>
    </font>
    <font>
      <i/>
      <sz val="10"/>
      <color theme="1"/>
      <name val="Arial"/>
      <family val="2"/>
    </font>
    <font>
      <b/>
      <sz val="10"/>
      <color theme="1"/>
      <name val="Arial"/>
      <family val="2"/>
    </font>
    <font>
      <b/>
      <sz val="11"/>
      <name val="Arial"/>
      <family val="2"/>
    </font>
    <font>
      <i/>
      <sz val="11"/>
      <name val="Arial"/>
      <family val="2"/>
    </font>
    <font>
      <b/>
      <sz val="12"/>
      <name val="Arial"/>
      <family val="2"/>
    </font>
    <font>
      <i/>
      <sz val="12"/>
      <name val="Arial"/>
      <family val="2"/>
    </font>
    <font>
      <i/>
      <sz val="12"/>
      <color theme="1"/>
      <name val="Arial"/>
      <family val="2"/>
    </font>
    <font>
      <b/>
      <sz val="18"/>
      <name val="Arial"/>
      <family val="2"/>
    </font>
    <font>
      <sz val="8"/>
      <name val="Calibri"/>
      <family val="2"/>
    </font>
    <font>
      <sz val="6"/>
      <color theme="1"/>
      <name val="Arial"/>
      <family val="2"/>
    </font>
    <font>
      <sz val="6"/>
      <name val="Arial"/>
      <family val="2"/>
    </font>
    <font>
      <sz val="12"/>
      <name val="Arial"/>
      <family val="2"/>
    </font>
    <font>
      <b/>
      <sz val="11"/>
      <color rgb="FFFF0000"/>
      <name val="Arial"/>
      <family val="2"/>
    </font>
    <font>
      <b/>
      <sz val="10"/>
      <color rgb="FFFF0000"/>
      <name val="Arial"/>
      <family val="2"/>
    </font>
    <font>
      <b/>
      <sz val="10"/>
      <color rgb="FF7030A0"/>
      <name val="Arial"/>
      <family val="2"/>
    </font>
    <font>
      <sz val="12"/>
      <color rgb="FFFF0000"/>
      <name val="Arial"/>
      <family val="2"/>
    </font>
    <font>
      <b/>
      <u/>
      <sz val="12"/>
      <name val="Arial"/>
      <family val="2"/>
    </font>
    <font>
      <sz val="12"/>
      <color theme="8"/>
      <name val="Arial"/>
      <family val="2"/>
    </font>
    <font>
      <sz val="12"/>
      <color rgb="FF00B050"/>
      <name val="Arial"/>
      <family val="2"/>
    </font>
    <font>
      <sz val="12"/>
      <color theme="5" tint="-0.249977111117893"/>
      <name val="Arial"/>
      <family val="2"/>
    </font>
    <font>
      <sz val="10"/>
      <name val="Calibri"/>
      <family val="2"/>
      <scheme val="minor"/>
    </font>
    <font>
      <sz val="14"/>
      <name val="Calibri"/>
      <family val="2"/>
      <scheme val="minor"/>
    </font>
    <font>
      <b/>
      <sz val="14"/>
      <name val="Calibri"/>
      <family val="2"/>
      <scheme val="minor"/>
    </font>
    <font>
      <b/>
      <sz val="14"/>
      <color theme="1"/>
      <name val="Calibri"/>
      <family val="2"/>
      <scheme val="minor"/>
    </font>
    <font>
      <sz val="8"/>
      <name val="Calibri"/>
      <family val="2"/>
      <scheme val="minor"/>
    </font>
    <font>
      <b/>
      <u/>
      <sz val="14"/>
      <name val="Calibri"/>
      <family val="2"/>
      <scheme val="minor"/>
    </font>
    <font>
      <sz val="8"/>
      <color rgb="FFFF0000"/>
      <name val="Calibri"/>
      <family val="2"/>
      <scheme val="minor"/>
    </font>
    <font>
      <b/>
      <sz val="16"/>
      <color theme="1"/>
      <name val="Calibri"/>
      <family val="2"/>
      <scheme val="minor"/>
    </font>
    <font>
      <sz val="16"/>
      <name val="Calibri"/>
      <family val="2"/>
      <scheme val="minor"/>
    </font>
    <font>
      <b/>
      <sz val="16"/>
      <name val="Calibri"/>
      <family val="2"/>
      <scheme val="minor"/>
    </font>
    <font>
      <sz val="16"/>
      <color rgb="FFFF0000"/>
      <name val="Calibri"/>
      <family val="2"/>
      <scheme val="minor"/>
    </font>
    <font>
      <sz val="14"/>
      <color rgb="FFFF0000"/>
      <name val="Calibri"/>
      <family val="2"/>
      <scheme val="minor"/>
    </font>
    <font>
      <b/>
      <i/>
      <sz val="14"/>
      <name val="Calibri"/>
      <family val="2"/>
      <scheme val="minor"/>
    </font>
    <font>
      <sz val="10"/>
      <color rgb="FFFF0000"/>
      <name val="Calibri"/>
      <family val="2"/>
      <scheme val="minor"/>
    </font>
    <font>
      <b/>
      <u/>
      <sz val="12"/>
      <color theme="5" tint="-0.249977111117893"/>
      <name val="Arial"/>
      <family val="2"/>
    </font>
    <font>
      <b/>
      <u/>
      <sz val="12"/>
      <color rgb="FF00B050"/>
      <name val="Arial"/>
      <family val="2"/>
    </font>
    <font>
      <u/>
      <sz val="12"/>
      <color rgb="FF00B050"/>
      <name val="Arial"/>
      <family val="2"/>
    </font>
    <font>
      <b/>
      <sz val="12"/>
      <color rgb="FF00B050"/>
      <name val="Arial"/>
      <family val="2"/>
    </font>
    <font>
      <sz val="12"/>
      <color rgb="FF7030A0"/>
      <name val="Arial"/>
      <family val="2"/>
    </font>
    <font>
      <i/>
      <sz val="14"/>
      <color theme="1"/>
      <name val="Arial"/>
      <family val="2"/>
    </font>
    <font>
      <sz val="10"/>
      <color rgb="FFFF0000"/>
      <name val="Arial"/>
      <family val="2"/>
    </font>
    <font>
      <sz val="14"/>
      <color rgb="FFFF0000"/>
      <name val="Arial"/>
      <family val="2"/>
    </font>
    <font>
      <sz val="11"/>
      <color rgb="FFFF0000"/>
      <name val="Calibri"/>
      <family val="2"/>
      <scheme val="minor"/>
    </font>
    <font>
      <u/>
      <sz val="10"/>
      <color indexed="12"/>
      <name val="Arial"/>
      <family val="2"/>
    </font>
    <font>
      <sz val="8"/>
      <name val="Arial"/>
      <family val="2"/>
    </font>
    <font>
      <b/>
      <sz val="8"/>
      <name val="Arial"/>
      <family val="2"/>
    </font>
    <font>
      <b/>
      <sz val="9"/>
      <name val="Arial"/>
      <family val="2"/>
    </font>
    <font>
      <b/>
      <sz val="9"/>
      <color theme="9" tint="-0.249977111117893"/>
      <name val="Arial"/>
      <family val="2"/>
    </font>
    <font>
      <sz val="9"/>
      <name val="Arial"/>
      <family val="2"/>
    </font>
    <font>
      <sz val="9"/>
      <color theme="1" tint="0.249977111117893"/>
      <name val="Arial"/>
      <family val="2"/>
    </font>
    <font>
      <b/>
      <u/>
      <sz val="9"/>
      <name val="Arial"/>
      <family val="2"/>
    </font>
    <font>
      <u/>
      <sz val="9"/>
      <name val="Arial"/>
      <family val="2"/>
    </font>
    <font>
      <b/>
      <sz val="9"/>
      <color indexed="81"/>
      <name val="Tahoma"/>
      <family val="2"/>
    </font>
    <font>
      <sz val="9"/>
      <color indexed="81"/>
      <name val="Tahoma"/>
      <family val="2"/>
    </font>
    <font>
      <b/>
      <sz val="10"/>
      <color indexed="81"/>
      <name val="Tahoma"/>
      <family val="2"/>
    </font>
    <font>
      <sz val="11"/>
      <name val="Calibri"/>
      <family val="2"/>
      <scheme val="minor"/>
    </font>
    <font>
      <sz val="12"/>
      <name val="Calibri"/>
      <family val="2"/>
      <scheme val="minor"/>
    </font>
    <font>
      <sz val="14"/>
      <color rgb="FF0070C0"/>
      <name val="Calibri"/>
      <family val="2"/>
      <scheme val="minor"/>
    </font>
    <font>
      <sz val="12"/>
      <color rgb="FF002060"/>
      <name val="Calibri"/>
      <family val="2"/>
      <scheme val="minor"/>
    </font>
    <font>
      <b/>
      <sz val="12"/>
      <name val="Calibri"/>
      <family val="2"/>
      <scheme val="minor"/>
    </font>
    <font>
      <sz val="12"/>
      <color rgb="FFFF0000"/>
      <name val="Calibri"/>
      <family val="2"/>
      <scheme val="minor"/>
    </font>
    <font>
      <sz val="12"/>
      <color theme="1"/>
      <name val="Calibri"/>
      <family val="2"/>
      <scheme val="minor"/>
    </font>
    <font>
      <b/>
      <sz val="12"/>
      <color indexed="81"/>
      <name val="Tahoma"/>
      <family val="2"/>
    </font>
    <font>
      <sz val="12"/>
      <color indexed="81"/>
      <name val="Tahoma"/>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9" tint="0.59999389629810485"/>
        <bgColor indexed="64"/>
      </patternFill>
    </fill>
    <fill>
      <patternFill patternType="solid">
        <fgColor theme="2"/>
        <bgColor indexed="64"/>
      </patternFill>
    </fill>
    <fill>
      <patternFill patternType="solid">
        <fgColor theme="5"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thin">
        <color indexed="64"/>
      </top>
      <bottom style="dashed">
        <color indexed="64"/>
      </bottom>
      <diagonal/>
    </border>
    <border>
      <left style="dashed">
        <color auto="1"/>
      </left>
      <right style="dashed">
        <color auto="1"/>
      </right>
      <top style="dashed">
        <color auto="1"/>
      </top>
      <bottom style="thin">
        <color auto="1"/>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style="thin">
        <color indexed="64"/>
      </bottom>
      <diagonal/>
    </border>
    <border>
      <left style="dashed">
        <color indexed="64"/>
      </left>
      <right style="double">
        <color indexed="64"/>
      </right>
      <top style="thin">
        <color indexed="64"/>
      </top>
      <bottom style="dashed">
        <color indexed="64"/>
      </bottom>
      <diagonal/>
    </border>
    <border>
      <left style="dashed">
        <color indexed="64"/>
      </left>
      <right style="double">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auto="1"/>
      </left>
      <right/>
      <top style="dashed">
        <color auto="1"/>
      </top>
      <bottom style="thin">
        <color auto="1"/>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bottom style="dashed">
        <color indexed="64"/>
      </bottom>
      <diagonal/>
    </border>
    <border>
      <left/>
      <right style="dashed">
        <color indexed="64"/>
      </right>
      <top/>
      <bottom style="dashed">
        <color indexed="64"/>
      </bottom>
      <diagonal/>
    </border>
    <border>
      <left style="thin">
        <color indexed="64"/>
      </left>
      <right style="thin">
        <color indexed="64"/>
      </right>
      <top/>
      <bottom style="dashed">
        <color indexed="64"/>
      </bottom>
      <diagonal/>
    </border>
    <border>
      <left style="dashed">
        <color indexed="64"/>
      </left>
      <right style="thin">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right/>
      <top style="dashed">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dashed">
        <color indexed="64"/>
      </right>
      <top style="thin">
        <color indexed="64"/>
      </top>
      <bottom/>
      <diagonal/>
    </border>
    <border>
      <left style="thin">
        <color indexed="64"/>
      </left>
      <right style="medium">
        <color indexed="64"/>
      </right>
      <top style="medium">
        <color indexed="64"/>
      </top>
      <bottom/>
      <diagonal/>
    </border>
  </borders>
  <cellStyleXfs count="6">
    <xf numFmtId="0" fontId="0" fillId="0" borderId="0"/>
    <xf numFmtId="0" fontId="10" fillId="0" borderId="0"/>
    <xf numFmtId="0" fontId="10" fillId="0" borderId="0"/>
    <xf numFmtId="164" fontId="2" fillId="0" borderId="0" applyFont="0" applyFill="0" applyBorder="0" applyAlignment="0" applyProtection="0"/>
    <xf numFmtId="43" fontId="2" fillId="0" borderId="0" applyFont="0" applyFill="0" applyBorder="0" applyAlignment="0" applyProtection="0"/>
    <xf numFmtId="0" fontId="60" fillId="0" borderId="0" applyNumberFormat="0" applyFill="0" applyBorder="0" applyAlignment="0" applyProtection="0">
      <alignment vertical="top"/>
      <protection locked="0"/>
    </xf>
  </cellStyleXfs>
  <cellXfs count="606">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7" fillId="2" borderId="0" xfId="0" applyFont="1" applyFill="1" applyBorder="1" applyAlignment="1">
      <alignment vertical="center"/>
    </xf>
    <xf numFmtId="0" fontId="5" fillId="0" borderId="23" xfId="0" applyFont="1" applyBorder="1" applyAlignment="1">
      <alignment vertical="center"/>
    </xf>
    <xf numFmtId="0" fontId="9" fillId="2" borderId="24" xfId="0" applyFont="1" applyFill="1" applyBorder="1" applyAlignment="1">
      <alignment vertical="center" wrapText="1"/>
    </xf>
    <xf numFmtId="0" fontId="9" fillId="2" borderId="23" xfId="0" applyFont="1" applyFill="1" applyBorder="1" applyAlignment="1">
      <alignment vertical="center" wrapText="1"/>
    </xf>
    <xf numFmtId="0" fontId="9" fillId="2" borderId="22" xfId="0" applyFont="1" applyFill="1" applyBorder="1" applyAlignment="1">
      <alignment vertical="center" wrapText="1"/>
    </xf>
    <xf numFmtId="0" fontId="5" fillId="0" borderId="25" xfId="0" applyFont="1" applyBorder="1" applyAlignment="1">
      <alignment vertical="center" wrapText="1"/>
    </xf>
    <xf numFmtId="0" fontId="5" fillId="0" borderId="23" xfId="0" applyFont="1" applyBorder="1" applyAlignment="1">
      <alignment vertical="center" wrapText="1"/>
    </xf>
    <xf numFmtId="0" fontId="12" fillId="0" borderId="23" xfId="0" applyFont="1" applyBorder="1" applyAlignment="1">
      <alignment horizontal="center" vertical="center" wrapText="1"/>
    </xf>
    <xf numFmtId="0" fontId="5" fillId="0" borderId="0" xfId="0" applyFont="1" applyAlignment="1">
      <alignment vertical="center" wrapText="1"/>
    </xf>
    <xf numFmtId="0" fontId="5" fillId="0" borderId="23" xfId="0" applyFont="1" applyBorder="1" applyAlignment="1">
      <alignment vertical="top" wrapText="1"/>
    </xf>
    <xf numFmtId="0" fontId="9" fillId="2" borderId="32" xfId="0" applyFont="1" applyFill="1" applyBorder="1" applyAlignment="1">
      <alignment vertical="center" wrapText="1"/>
    </xf>
    <xf numFmtId="0" fontId="9" fillId="2" borderId="36" xfId="0" applyFont="1" applyFill="1" applyBorder="1" applyAlignment="1">
      <alignment vertical="center" wrapText="1"/>
    </xf>
    <xf numFmtId="0" fontId="10" fillId="2" borderId="29" xfId="0" applyFont="1" applyFill="1" applyBorder="1" applyAlignment="1">
      <alignment vertical="center" wrapText="1"/>
    </xf>
    <xf numFmtId="0" fontId="10" fillId="2" borderId="21" xfId="0" applyFont="1" applyFill="1" applyBorder="1" applyAlignment="1">
      <alignment vertical="center" wrapText="1"/>
    </xf>
    <xf numFmtId="0" fontId="10" fillId="2" borderId="24" xfId="0" applyFont="1" applyFill="1" applyBorder="1" applyAlignment="1">
      <alignment vertical="center" wrapText="1"/>
    </xf>
    <xf numFmtId="0" fontId="10" fillId="2" borderId="23" xfId="0" applyFont="1" applyFill="1" applyBorder="1" applyAlignment="1">
      <alignment vertical="center" wrapText="1"/>
    </xf>
    <xf numFmtId="0" fontId="5" fillId="4" borderId="0" xfId="0" applyFont="1" applyFill="1" applyAlignment="1">
      <alignment vertical="center"/>
    </xf>
    <xf numFmtId="0" fontId="4" fillId="3" borderId="4" xfId="0" applyFont="1" applyFill="1" applyBorder="1" applyAlignment="1">
      <alignment horizontal="center" vertical="center" wrapText="1"/>
    </xf>
    <xf numFmtId="0" fontId="10" fillId="2" borderId="29" xfId="0" applyFont="1" applyFill="1" applyBorder="1" applyAlignment="1">
      <alignment horizontal="justify" vertical="top" wrapText="1"/>
    </xf>
    <xf numFmtId="0" fontId="10" fillId="2" borderId="21" xfId="0" applyFont="1" applyFill="1" applyBorder="1" applyAlignment="1">
      <alignment horizontal="justify" vertical="top"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34"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34" xfId="0"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wrapText="1"/>
    </xf>
    <xf numFmtId="0" fontId="10" fillId="0" borderId="0" xfId="0" applyFont="1" applyAlignment="1">
      <alignment horizontal="center" vertical="center" wrapText="1"/>
    </xf>
    <xf numFmtId="0" fontId="25" fillId="0" borderId="0" xfId="0" applyFont="1"/>
    <xf numFmtId="0" fontId="21" fillId="4" borderId="1" xfId="0" applyFont="1" applyFill="1" applyBorder="1" applyAlignment="1">
      <alignment horizontal="center" wrapText="1"/>
    </xf>
    <xf numFmtId="0" fontId="25" fillId="0" borderId="1" xfId="0" applyFont="1" applyBorder="1"/>
    <xf numFmtId="0" fontId="5" fillId="0" borderId="0" xfId="0" applyFont="1" applyBorder="1" applyAlignment="1">
      <alignment vertical="center"/>
    </xf>
    <xf numFmtId="0" fontId="15" fillId="2" borderId="28" xfId="0" applyFont="1" applyFill="1" applyBorder="1" applyAlignment="1">
      <alignment vertical="center" wrapText="1"/>
    </xf>
    <xf numFmtId="0" fontId="8" fillId="0" borderId="0" xfId="0" applyFont="1" applyBorder="1" applyAlignment="1">
      <alignment vertical="top" wrapText="1"/>
    </xf>
    <xf numFmtId="0" fontId="19" fillId="4" borderId="1" xfId="0" applyFont="1" applyFill="1" applyBorder="1" applyAlignment="1">
      <alignment horizontal="center" wrapText="1"/>
    </xf>
    <xf numFmtId="0" fontId="7" fillId="4" borderId="1" xfId="0" applyFont="1" applyFill="1" applyBorder="1" applyAlignment="1">
      <alignment horizontal="center" wrapText="1"/>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8" fillId="2" borderId="1" xfId="0" applyFont="1" applyFill="1" applyBorder="1" applyAlignment="1">
      <alignment horizontal="justify" vertical="center" wrapText="1"/>
    </xf>
    <xf numFmtId="0" fontId="9" fillId="2" borderId="38" xfId="0" applyFont="1" applyFill="1" applyBorder="1" applyAlignment="1">
      <alignment vertical="center" wrapText="1"/>
    </xf>
    <xf numFmtId="0" fontId="12" fillId="0" borderId="26" xfId="0" applyFont="1" applyBorder="1" applyAlignment="1">
      <alignment horizontal="center" vertical="center" wrapText="1"/>
    </xf>
    <xf numFmtId="0" fontId="5" fillId="0" borderId="27" xfId="0" applyFont="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4" fillId="4" borderId="15" xfId="0" applyFont="1" applyFill="1" applyBorder="1" applyAlignment="1">
      <alignment horizontal="center" vertical="center" wrapText="1"/>
    </xf>
    <xf numFmtId="0" fontId="5" fillId="0" borderId="38" xfId="0" applyFont="1" applyBorder="1" applyAlignment="1">
      <alignment vertical="center"/>
    </xf>
    <xf numFmtId="0" fontId="5" fillId="0" borderId="39" xfId="0" applyFont="1" applyBorder="1" applyAlignment="1">
      <alignment vertical="center"/>
    </xf>
    <xf numFmtId="0" fontId="5" fillId="0" borderId="40" xfId="0" applyFont="1" applyBorder="1" applyAlignment="1">
      <alignmen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4" fillId="4" borderId="2" xfId="0" applyFont="1" applyFill="1" applyBorder="1" applyAlignment="1">
      <alignment horizontal="center" wrapText="1"/>
    </xf>
    <xf numFmtId="0" fontId="5" fillId="0" borderId="45" xfId="0" applyFont="1" applyBorder="1" applyAlignment="1">
      <alignment vertical="center" wrapText="1"/>
    </xf>
    <xf numFmtId="0" fontId="5" fillId="0" borderId="1" xfId="0" applyFont="1" applyBorder="1" applyAlignment="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0" fillId="0" borderId="0" xfId="0"/>
    <xf numFmtId="0" fontId="5" fillId="0" borderId="0" xfId="0" applyFont="1" applyAlignment="1">
      <alignment vertical="center"/>
    </xf>
    <xf numFmtId="0" fontId="5" fillId="0" borderId="23" xfId="0" applyFont="1" applyBorder="1" applyAlignment="1">
      <alignment horizontal="center" vertical="center" wrapText="1"/>
    </xf>
    <xf numFmtId="0" fontId="8" fillId="0" borderId="0" xfId="0" applyFont="1" applyAlignment="1">
      <alignment vertical="center"/>
    </xf>
    <xf numFmtId="0" fontId="6" fillId="0" borderId="0" xfId="0" applyFont="1" applyAlignment="1">
      <alignment horizontal="center" vertical="center"/>
    </xf>
    <xf numFmtId="0" fontId="10" fillId="2" borderId="35" xfId="0" applyFont="1" applyFill="1" applyBorder="1" applyAlignment="1">
      <alignment vertical="center" wrapText="1"/>
    </xf>
    <xf numFmtId="0" fontId="10" fillId="2" borderId="36" xfId="0" applyFont="1" applyFill="1" applyBorder="1" applyAlignment="1">
      <alignment vertical="center" wrapText="1"/>
    </xf>
    <xf numFmtId="0" fontId="21" fillId="4" borderId="1" xfId="0" applyFont="1" applyFill="1" applyBorder="1" applyAlignment="1">
      <alignment horizontal="center" vertical="center" wrapText="1"/>
    </xf>
    <xf numFmtId="0" fontId="8" fillId="4" borderId="14" xfId="0" applyFont="1" applyFill="1" applyBorder="1" applyAlignment="1">
      <alignment horizontal="center" wrapText="1"/>
    </xf>
    <xf numFmtId="0" fontId="8" fillId="4" borderId="1" xfId="0" applyFont="1" applyFill="1" applyBorder="1" applyAlignment="1">
      <alignment horizontal="center" wrapText="1"/>
    </xf>
    <xf numFmtId="0" fontId="10" fillId="0" borderId="0" xfId="0" applyFont="1" applyAlignment="1">
      <alignment wrapText="1"/>
    </xf>
    <xf numFmtId="0" fontId="16" fillId="0" borderId="0" xfId="0" applyFont="1" applyAlignment="1">
      <alignment horizontal="center" wrapText="1"/>
    </xf>
    <xf numFmtId="0" fontId="9" fillId="2" borderId="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28" fillId="0" borderId="1" xfId="1" applyFont="1" applyBorder="1" applyAlignment="1" applyProtection="1">
      <alignment vertical="center" wrapText="1"/>
      <protection locked="0"/>
    </xf>
    <xf numFmtId="0" fontId="21" fillId="4" borderId="1" xfId="0" applyFont="1" applyFill="1" applyBorder="1" applyAlignment="1">
      <alignment horizontal="center" vertical="top" wrapText="1"/>
    </xf>
    <xf numFmtId="0" fontId="11" fillId="2" borderId="46" xfId="0" applyFont="1" applyFill="1" applyBorder="1" applyAlignment="1">
      <alignment vertical="top" wrapText="1"/>
    </xf>
    <xf numFmtId="0" fontId="28" fillId="2" borderId="1" xfId="0" applyFont="1" applyFill="1" applyBorder="1" applyAlignment="1">
      <alignment vertical="center" wrapText="1"/>
    </xf>
    <xf numFmtId="0" fontId="4" fillId="2" borderId="47" xfId="0" applyFont="1" applyFill="1" applyBorder="1" applyAlignment="1">
      <alignment vertical="center" wrapText="1"/>
    </xf>
    <xf numFmtId="0" fontId="18" fillId="2" borderId="47" xfId="0" applyFont="1" applyFill="1" applyBorder="1" applyAlignment="1">
      <alignment vertical="center" wrapText="1"/>
    </xf>
    <xf numFmtId="0" fontId="5" fillId="2" borderId="31" xfId="0" applyFont="1" applyFill="1" applyBorder="1" applyAlignment="1">
      <alignment vertical="center" wrapText="1"/>
    </xf>
    <xf numFmtId="0" fontId="5" fillId="2" borderId="24" xfId="0" applyFont="1" applyFill="1" applyBorder="1" applyAlignment="1">
      <alignment vertical="center"/>
    </xf>
    <xf numFmtId="0" fontId="12" fillId="0" borderId="49" xfId="0" applyFont="1" applyBorder="1" applyAlignment="1">
      <alignment horizontal="center" vertical="center" wrapText="1"/>
    </xf>
    <xf numFmtId="0" fontId="5" fillId="0" borderId="49" xfId="0" applyFont="1" applyBorder="1" applyAlignment="1">
      <alignment vertical="center" wrapText="1"/>
    </xf>
    <xf numFmtId="0" fontId="4" fillId="4" borderId="16" xfId="0" applyFont="1" applyFill="1" applyBorder="1" applyAlignment="1">
      <alignment horizontal="center" vertical="center" wrapText="1"/>
    </xf>
    <xf numFmtId="0" fontId="5" fillId="0" borderId="49" xfId="0" applyFont="1" applyBorder="1" applyAlignment="1">
      <alignment horizontal="center" vertical="center" wrapText="1"/>
    </xf>
    <xf numFmtId="0" fontId="4" fillId="4" borderId="15" xfId="0" applyFont="1" applyFill="1" applyBorder="1" applyAlignment="1">
      <alignment horizontal="center" vertical="center"/>
    </xf>
    <xf numFmtId="0" fontId="4" fillId="4" borderId="18" xfId="0" applyFont="1" applyFill="1" applyBorder="1" applyAlignment="1">
      <alignment horizontal="center" vertical="center" wrapText="1"/>
    </xf>
    <xf numFmtId="0" fontId="5" fillId="0" borderId="49" xfId="0" applyFont="1" applyBorder="1" applyAlignment="1">
      <alignment vertical="center"/>
    </xf>
    <xf numFmtId="0" fontId="7" fillId="0" borderId="23" xfId="0" applyFont="1" applyBorder="1" applyAlignment="1">
      <alignment vertical="center"/>
    </xf>
    <xf numFmtId="0" fontId="32" fillId="2" borderId="1" xfId="0" applyFont="1" applyFill="1" applyBorder="1" applyAlignment="1">
      <alignment vertical="top" wrapText="1"/>
    </xf>
    <xf numFmtId="0" fontId="32" fillId="2" borderId="1" xfId="0" applyFont="1" applyFill="1" applyBorder="1" applyAlignment="1">
      <alignment horizontal="justify" vertical="top" wrapText="1"/>
    </xf>
    <xf numFmtId="0" fontId="32" fillId="0" borderId="1" xfId="0" applyFont="1" applyBorder="1" applyAlignment="1">
      <alignment vertical="top" wrapText="1"/>
    </xf>
    <xf numFmtId="0" fontId="28" fillId="2" borderId="21" xfId="0" applyFont="1" applyFill="1" applyBorder="1" applyAlignment="1">
      <alignment vertical="center" wrapText="1"/>
    </xf>
    <xf numFmtId="0" fontId="13" fillId="0" borderId="25" xfId="0" applyFont="1" applyBorder="1" applyAlignment="1">
      <alignment vertical="center" wrapText="1"/>
    </xf>
    <xf numFmtId="0" fontId="9" fillId="2" borderId="31" xfId="0" applyFont="1" applyFill="1" applyBorder="1" applyAlignment="1">
      <alignment horizontal="center" vertical="center" wrapText="1"/>
    </xf>
    <xf numFmtId="0" fontId="9" fillId="2" borderId="32"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39" xfId="0" applyFont="1" applyFill="1" applyBorder="1" applyAlignment="1">
      <alignment horizontal="center" vertical="center"/>
    </xf>
    <xf numFmtId="14" fontId="4" fillId="0" borderId="14" xfId="0" applyNumberFormat="1" applyFont="1" applyBorder="1" applyAlignment="1">
      <alignment horizontal="center" vertical="center"/>
    </xf>
    <xf numFmtId="14" fontId="6" fillId="0" borderId="14" xfId="0" applyNumberFormat="1" applyFont="1" applyBorder="1" applyAlignment="1">
      <alignment horizontal="center" vertical="center"/>
    </xf>
    <xf numFmtId="0" fontId="28" fillId="2" borderId="30" xfId="0" applyFont="1" applyFill="1" applyBorder="1" applyAlignment="1">
      <alignment horizontal="justify" vertical="center" wrapText="1"/>
    </xf>
    <xf numFmtId="0" fontId="8" fillId="2" borderId="21" xfId="0" applyFont="1" applyFill="1" applyBorder="1" applyAlignment="1">
      <alignment horizontal="center" vertical="center"/>
    </xf>
    <xf numFmtId="0" fontId="28" fillId="2" borderId="23" xfId="0" applyFont="1" applyFill="1" applyBorder="1" applyAlignment="1">
      <alignment vertical="center" wrapText="1"/>
    </xf>
    <xf numFmtId="0" fontId="15" fillId="2" borderId="1"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 xfId="0" applyFont="1" applyFill="1" applyBorder="1" applyAlignment="1">
      <alignment horizontal="center" vertical="center" wrapText="1"/>
    </xf>
    <xf numFmtId="2" fontId="16" fillId="0" borderId="1" xfId="3" applyNumberFormat="1" applyFont="1" applyFill="1" applyBorder="1" applyAlignment="1" applyProtection="1">
      <alignment horizontal="center" vertical="center" wrapText="1"/>
    </xf>
    <xf numFmtId="0" fontId="34" fillId="2" borderId="30" xfId="0" applyFont="1" applyFill="1" applyBorder="1" applyAlignment="1">
      <alignment horizontal="center" vertical="center"/>
    </xf>
    <xf numFmtId="0" fontId="34" fillId="2" borderId="28" xfId="0" applyFont="1" applyFill="1" applyBorder="1" applyAlignment="1">
      <alignment vertical="center" wrapText="1"/>
    </xf>
    <xf numFmtId="0" fontId="34" fillId="2" borderId="37" xfId="0" applyFont="1" applyFill="1" applyBorder="1" applyAlignment="1">
      <alignment horizontal="center" vertical="center" wrapText="1"/>
    </xf>
    <xf numFmtId="0" fontId="34" fillId="2" borderId="44" xfId="0" applyFont="1" applyFill="1" applyBorder="1" applyAlignment="1">
      <alignment horizontal="center" vertical="center"/>
    </xf>
    <xf numFmtId="0" fontId="34" fillId="2" borderId="31" xfId="0" applyFont="1" applyFill="1" applyBorder="1" applyAlignment="1">
      <alignment horizontal="center" vertical="center"/>
    </xf>
    <xf numFmtId="0" fontId="28" fillId="0" borderId="30" xfId="0" applyFont="1" applyFill="1" applyBorder="1" applyAlignment="1">
      <alignment horizontal="justify" vertical="center" wrapText="1"/>
    </xf>
    <xf numFmtId="0" fontId="4" fillId="2" borderId="48" xfId="0" applyFont="1" applyFill="1" applyBorder="1" applyAlignment="1">
      <alignment horizontal="center" vertical="center" wrapText="1"/>
    </xf>
    <xf numFmtId="0" fontId="35" fillId="2" borderId="44" xfId="0" applyFont="1" applyFill="1" applyBorder="1" applyAlignment="1">
      <alignment vertical="center" wrapText="1"/>
    </xf>
    <xf numFmtId="0" fontId="35" fillId="2" borderId="21" xfId="0" applyFont="1" applyFill="1" applyBorder="1" applyAlignment="1">
      <alignment vertical="center" wrapText="1"/>
    </xf>
    <xf numFmtId="0" fontId="36" fillId="2" borderId="30" xfId="0" applyFont="1" applyFill="1" applyBorder="1" applyAlignment="1">
      <alignment horizontal="justify" vertical="center" wrapText="1"/>
    </xf>
    <xf numFmtId="0" fontId="8" fillId="2" borderId="30" xfId="0" applyFont="1" applyFill="1" applyBorder="1" applyAlignment="1">
      <alignment horizontal="center" vertical="center"/>
    </xf>
    <xf numFmtId="0" fontId="8" fillId="2" borderId="28" xfId="0" applyFont="1" applyFill="1" applyBorder="1" applyAlignment="1">
      <alignment vertical="center" wrapText="1"/>
    </xf>
    <xf numFmtId="0" fontId="8" fillId="2" borderId="21" xfId="0" applyFont="1" applyFill="1" applyBorder="1" applyAlignment="1">
      <alignment horizontal="center" vertical="center" wrapText="1"/>
    </xf>
    <xf numFmtId="0" fontId="28" fillId="2" borderId="30" xfId="0" applyFont="1" applyFill="1" applyBorder="1" applyAlignment="1">
      <alignment horizontal="center" vertical="center"/>
    </xf>
    <xf numFmtId="0" fontId="35" fillId="2" borderId="30" xfId="0" applyFont="1" applyFill="1" applyBorder="1" applyAlignment="1">
      <alignment horizontal="justify" vertical="center" wrapText="1"/>
    </xf>
    <xf numFmtId="0" fontId="28" fillId="2" borderId="31" xfId="0" applyFont="1" applyFill="1" applyBorder="1" applyAlignment="1">
      <alignment horizontal="center" vertical="center"/>
    </xf>
    <xf numFmtId="0" fontId="37" fillId="2" borderId="0" xfId="1" applyFont="1" applyFill="1"/>
    <xf numFmtId="0" fontId="38" fillId="2" borderId="5" xfId="1" applyFont="1" applyFill="1" applyBorder="1"/>
    <xf numFmtId="0" fontId="39" fillId="2" borderId="50" xfId="1" applyFont="1" applyFill="1" applyBorder="1" applyAlignment="1">
      <alignment vertical="center"/>
    </xf>
    <xf numFmtId="0" fontId="38" fillId="2" borderId="12" xfId="1" applyFont="1" applyFill="1" applyBorder="1"/>
    <xf numFmtId="0" fontId="39" fillId="2" borderId="0" xfId="1" applyFont="1" applyFill="1" applyAlignment="1">
      <alignment vertical="center"/>
    </xf>
    <xf numFmtId="0" fontId="38" fillId="2" borderId="57" xfId="1" applyFont="1" applyFill="1" applyBorder="1"/>
    <xf numFmtId="0" fontId="39" fillId="2" borderId="58" xfId="1" applyFont="1" applyFill="1" applyBorder="1" applyAlignment="1">
      <alignment vertical="center"/>
    </xf>
    <xf numFmtId="0" fontId="38" fillId="2" borderId="0" xfId="1" applyFont="1" applyFill="1"/>
    <xf numFmtId="0" fontId="43" fillId="2" borderId="0" xfId="1" applyFont="1" applyFill="1" applyAlignment="1">
      <alignment horizontal="center" wrapText="1"/>
    </xf>
    <xf numFmtId="0" fontId="41" fillId="2" borderId="0" xfId="1" applyFont="1" applyFill="1" applyAlignment="1">
      <alignment wrapText="1"/>
    </xf>
    <xf numFmtId="0" fontId="45" fillId="2" borderId="0" xfId="1" applyFont="1" applyFill="1"/>
    <xf numFmtId="0" fontId="46" fillId="2" borderId="0" xfId="1" applyFont="1" applyFill="1"/>
    <xf numFmtId="0" fontId="45" fillId="2" borderId="12" xfId="1" applyFont="1" applyFill="1" applyBorder="1"/>
    <xf numFmtId="0" fontId="45" fillId="2" borderId="84" xfId="1" applyFont="1" applyFill="1" applyBorder="1"/>
    <xf numFmtId="0" fontId="45" fillId="2" borderId="20" xfId="1" applyFont="1" applyFill="1" applyBorder="1"/>
    <xf numFmtId="0" fontId="45" fillId="2" borderId="8" xfId="1" applyFont="1" applyFill="1" applyBorder="1"/>
    <xf numFmtId="0" fontId="45" fillId="2" borderId="85" xfId="1" applyFont="1" applyFill="1" applyBorder="1"/>
    <xf numFmtId="0" fontId="47" fillId="2" borderId="20" xfId="1" applyFont="1" applyFill="1" applyBorder="1" applyAlignment="1">
      <alignment horizontal="left"/>
    </xf>
    <xf numFmtId="0" fontId="45" fillId="2" borderId="8" xfId="1" applyFont="1" applyFill="1" applyBorder="1" applyAlignment="1">
      <alignment horizontal="center"/>
    </xf>
    <xf numFmtId="0" fontId="47" fillId="2" borderId="8" xfId="1" applyFont="1" applyFill="1" applyBorder="1" applyAlignment="1">
      <alignment horizontal="center"/>
    </xf>
    <xf numFmtId="0" fontId="45" fillId="2" borderId="85" xfId="1" applyFont="1" applyFill="1" applyBorder="1" applyAlignment="1">
      <alignment horizontal="center"/>
    </xf>
    <xf numFmtId="0" fontId="45" fillId="2" borderId="0" xfId="1" applyFont="1" applyFill="1" applyAlignment="1">
      <alignment horizontal="center"/>
    </xf>
    <xf numFmtId="0" fontId="45" fillId="2" borderId="84" xfId="1" applyFont="1" applyFill="1" applyBorder="1" applyAlignment="1">
      <alignment horizontal="center"/>
    </xf>
    <xf numFmtId="0" fontId="48" fillId="2" borderId="0" xfId="1" applyFont="1" applyFill="1" applyAlignment="1">
      <alignment horizontal="center"/>
    </xf>
    <xf numFmtId="0" fontId="46" fillId="2" borderId="0" xfId="1" applyFont="1" applyFill="1" applyAlignment="1">
      <alignment vertical="center"/>
    </xf>
    <xf numFmtId="0" fontId="50" fillId="2" borderId="0" xfId="1" applyFont="1" applyFill="1"/>
    <xf numFmtId="0" fontId="4" fillId="3" borderId="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0" fillId="0" borderId="1" xfId="0" applyBorder="1" applyAlignment="1">
      <alignment horizontal="center"/>
    </xf>
    <xf numFmtId="0" fontId="21" fillId="0" borderId="1" xfId="0" applyFont="1" applyBorder="1" applyAlignment="1">
      <alignment horizontal="left" vertical="center" wrapText="1"/>
    </xf>
    <xf numFmtId="0" fontId="6" fillId="0" borderId="1" xfId="0" applyFont="1" applyBorder="1" applyAlignment="1">
      <alignment horizontal="center" vertical="center"/>
    </xf>
    <xf numFmtId="0" fontId="4" fillId="0" borderId="14" xfId="0" applyFont="1" applyBorder="1" applyAlignment="1">
      <alignment horizontal="center" vertical="center"/>
    </xf>
    <xf numFmtId="0" fontId="6" fillId="4"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4" borderId="14" xfId="0" applyFont="1" applyFill="1" applyBorder="1" applyAlignment="1">
      <alignment horizontal="center" vertical="center"/>
    </xf>
    <xf numFmtId="0" fontId="21" fillId="0" borderId="17" xfId="0" applyFont="1" applyBorder="1" applyAlignment="1">
      <alignment horizontal="left" vertical="center" wrapText="1"/>
    </xf>
    <xf numFmtId="0" fontId="4" fillId="4" borderId="2" xfId="0" applyFont="1" applyFill="1" applyBorder="1" applyAlignment="1">
      <alignment horizontal="center" vertical="center" wrapText="1"/>
    </xf>
    <xf numFmtId="0" fontId="4" fillId="4" borderId="14" xfId="0" applyFont="1" applyFill="1" applyBorder="1" applyAlignment="1">
      <alignment horizontal="center" vertical="center"/>
    </xf>
    <xf numFmtId="0" fontId="10" fillId="2" borderId="1" xfId="0" applyFont="1" applyFill="1" applyBorder="1" applyAlignment="1">
      <alignment horizontal="center" vertical="center"/>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21" xfId="0" applyFont="1" applyBorder="1" applyAlignment="1">
      <alignment horizontal="justify" vertical="center" wrapText="1"/>
    </xf>
    <xf numFmtId="0" fontId="28" fillId="0" borderId="24" xfId="0" applyFont="1" applyBorder="1" applyAlignment="1">
      <alignment horizontal="center" vertical="center" wrapText="1"/>
    </xf>
    <xf numFmtId="0" fontId="28" fillId="0" borderId="31" xfId="0" applyFont="1" applyBorder="1" applyAlignment="1">
      <alignment horizontal="center" vertical="center" wrapText="1"/>
    </xf>
    <xf numFmtId="0" fontId="28" fillId="2" borderId="24"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28" fillId="2" borderId="29" xfId="0" applyFont="1" applyFill="1" applyBorder="1" applyAlignment="1">
      <alignment horizontal="justify" vertical="center" wrapText="1"/>
    </xf>
    <xf numFmtId="0" fontId="28" fillId="2" borderId="21" xfId="0" applyFont="1" applyFill="1" applyBorder="1" applyAlignment="1">
      <alignment horizontal="justify" vertical="center" wrapText="1"/>
    </xf>
    <xf numFmtId="0" fontId="28" fillId="2" borderId="37" xfId="0" applyFont="1" applyFill="1" applyBorder="1" applyAlignment="1">
      <alignment horizontal="justify" vertical="center" wrapText="1"/>
    </xf>
    <xf numFmtId="0" fontId="28" fillId="0" borderId="28" xfId="0" applyFont="1" applyBorder="1" applyAlignment="1">
      <alignment horizontal="justify" vertical="center" wrapText="1"/>
    </xf>
    <xf numFmtId="0" fontId="8" fillId="0" borderId="40" xfId="0" applyFont="1" applyBorder="1" applyAlignment="1">
      <alignment horizontal="justify" vertical="center" wrapText="1"/>
    </xf>
    <xf numFmtId="0" fontId="8" fillId="0" borderId="45" xfId="0" applyFont="1" applyBorder="1" applyAlignment="1">
      <alignment horizontal="justify" vertical="center" wrapText="1"/>
    </xf>
    <xf numFmtId="0" fontId="35" fillId="2" borderId="23" xfId="0" applyFont="1" applyFill="1" applyBorder="1" applyAlignment="1">
      <alignment vertical="center" wrapText="1"/>
    </xf>
    <xf numFmtId="0" fontId="35" fillId="0" borderId="30" xfId="0" applyFont="1" applyFill="1" applyBorder="1" applyAlignment="1">
      <alignment horizontal="justify" vertical="center" wrapText="1"/>
    </xf>
    <xf numFmtId="0" fontId="35" fillId="2" borderId="24" xfId="0" applyFont="1" applyFill="1" applyBorder="1" applyAlignment="1">
      <alignment horizontal="justify" vertical="center" wrapText="1"/>
    </xf>
    <xf numFmtId="0" fontId="10" fillId="2" borderId="37" xfId="0" applyFont="1" applyFill="1" applyBorder="1" applyAlignment="1">
      <alignment horizontal="justify" vertical="top" wrapText="1"/>
    </xf>
    <xf numFmtId="0" fontId="0" fillId="0" borderId="1" xfId="0" applyBorder="1" applyAlignment="1">
      <alignment horizontal="center" vertical="center" wrapText="1"/>
    </xf>
    <xf numFmtId="0" fontId="21" fillId="0" borderId="0" xfId="0" applyFont="1" applyAlignment="1">
      <alignment vertical="center"/>
    </xf>
    <xf numFmtId="0" fontId="32" fillId="2" borderId="29" xfId="0" applyFont="1" applyFill="1" applyBorder="1" applyAlignment="1">
      <alignment vertical="center" wrapText="1"/>
    </xf>
    <xf numFmtId="0" fontId="57" fillId="2" borderId="1" xfId="0" applyFont="1" applyFill="1" applyBorder="1" applyAlignment="1">
      <alignment horizontal="justify" vertical="center" wrapText="1"/>
    </xf>
    <xf numFmtId="0" fontId="57" fillId="2" borderId="1" xfId="0" applyFont="1" applyFill="1" applyBorder="1" applyAlignment="1">
      <alignment horizontal="center" vertical="center"/>
    </xf>
    <xf numFmtId="0" fontId="57" fillId="2" borderId="21" xfId="0" applyFont="1" applyFill="1" applyBorder="1" applyAlignment="1">
      <alignment horizontal="center" vertical="center"/>
    </xf>
    <xf numFmtId="0" fontId="57" fillId="2" borderId="1" xfId="0" applyFont="1" applyFill="1" applyBorder="1" applyAlignment="1">
      <alignment horizontal="center" vertical="center" wrapText="1"/>
    </xf>
    <xf numFmtId="2" fontId="30" fillId="0" borderId="1" xfId="3" applyNumberFormat="1" applyFont="1" applyFill="1" applyBorder="1" applyAlignment="1" applyProtection="1">
      <alignment horizontal="center" vertical="center" wrapText="1"/>
    </xf>
    <xf numFmtId="0" fontId="32" fillId="2" borderId="29" xfId="0" applyFont="1" applyFill="1" applyBorder="1" applyAlignment="1">
      <alignment horizontal="justify" vertical="center" wrapText="1"/>
    </xf>
    <xf numFmtId="0" fontId="32" fillId="2" borderId="21" xfId="0" applyFont="1" applyFill="1" applyBorder="1" applyAlignment="1">
      <alignment horizontal="justify" vertical="center" wrapText="1"/>
    </xf>
    <xf numFmtId="0" fontId="32" fillId="2" borderId="37" xfId="0" applyFont="1" applyFill="1" applyBorder="1" applyAlignment="1">
      <alignment horizontal="justify" vertical="center" wrapText="1"/>
    </xf>
    <xf numFmtId="0" fontId="32" fillId="0" borderId="29" xfId="0" applyFont="1" applyBorder="1" applyAlignment="1">
      <alignment horizontal="center" vertical="center" wrapText="1"/>
    </xf>
    <xf numFmtId="0" fontId="32" fillId="0" borderId="28" xfId="0" applyFont="1" applyBorder="1" applyAlignment="1">
      <alignment horizontal="justify" vertical="center" wrapText="1"/>
    </xf>
    <xf numFmtId="0" fontId="32" fillId="0" borderId="30" xfId="0" applyFont="1" applyBorder="1" applyAlignment="1">
      <alignment horizontal="center" vertical="center" wrapText="1"/>
    </xf>
    <xf numFmtId="0" fontId="32" fillId="0" borderId="37" xfId="0" applyFont="1" applyBorder="1" applyAlignment="1">
      <alignment horizontal="justify" vertical="center"/>
    </xf>
    <xf numFmtId="0" fontId="32" fillId="0" borderId="40" xfId="0" applyFont="1" applyBorder="1" applyAlignment="1">
      <alignment horizontal="justify" vertical="center" wrapText="1"/>
    </xf>
    <xf numFmtId="0" fontId="32" fillId="0" borderId="43" xfId="0" applyFont="1" applyBorder="1" applyAlignment="1">
      <alignment horizontal="center" vertical="center" wrapText="1"/>
    </xf>
    <xf numFmtId="0" fontId="32" fillId="0" borderId="44" xfId="0" applyFont="1" applyBorder="1" applyAlignment="1">
      <alignment horizontal="center" vertical="center" wrapText="1"/>
    </xf>
    <xf numFmtId="0" fontId="32" fillId="0" borderId="21" xfId="0" applyFont="1" applyBorder="1" applyAlignment="1">
      <alignment horizontal="justify" vertical="center" wrapText="1"/>
    </xf>
    <xf numFmtId="0" fontId="7" fillId="0" borderId="24" xfId="0" applyFont="1" applyBorder="1" applyAlignment="1">
      <alignment horizontal="center" vertical="center" wrapText="1"/>
    </xf>
    <xf numFmtId="0" fontId="57" fillId="2" borderId="29" xfId="0" applyFont="1" applyFill="1" applyBorder="1" applyAlignment="1">
      <alignment horizontal="justify" vertical="top" wrapText="1"/>
    </xf>
    <xf numFmtId="0" fontId="57" fillId="2" borderId="21" xfId="0" applyFont="1" applyFill="1" applyBorder="1" applyAlignment="1">
      <alignment horizontal="justify" vertical="top" wrapText="1"/>
    </xf>
    <xf numFmtId="0" fontId="57" fillId="2" borderId="35" xfId="0" applyFont="1" applyFill="1" applyBorder="1" applyAlignment="1">
      <alignment horizontal="justify" vertical="top" wrapText="1"/>
    </xf>
    <xf numFmtId="0" fontId="13" fillId="0" borderId="9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vertical="center"/>
    </xf>
    <xf numFmtId="0" fontId="13" fillId="0" borderId="28" xfId="0" applyFont="1" applyBorder="1" applyAlignment="1">
      <alignment vertical="center" wrapText="1"/>
    </xf>
    <xf numFmtId="0" fontId="57" fillId="2" borderId="37" xfId="0" applyFont="1" applyFill="1" applyBorder="1" applyAlignment="1">
      <alignment horizontal="justify" vertical="top" wrapText="1"/>
    </xf>
    <xf numFmtId="0" fontId="59" fillId="0" borderId="1"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3" xfId="0" applyFont="1" applyBorder="1" applyAlignment="1">
      <alignment vertical="center"/>
    </xf>
    <xf numFmtId="0" fontId="7" fillId="0" borderId="25" xfId="0" applyFont="1" applyBorder="1" applyAlignment="1">
      <alignment vertical="center" wrapText="1"/>
    </xf>
    <xf numFmtId="0" fontId="38" fillId="2" borderId="0" xfId="1" applyFont="1" applyFill="1" applyAlignment="1">
      <alignment horizontal="center"/>
    </xf>
    <xf numFmtId="0" fontId="39" fillId="2" borderId="72" xfId="1" applyFont="1" applyFill="1" applyBorder="1" applyAlignment="1">
      <alignment horizontal="center" vertical="center" wrapText="1"/>
    </xf>
    <xf numFmtId="0" fontId="48" fillId="2" borderId="0" xfId="1" applyFont="1" applyFill="1" applyAlignment="1">
      <alignment horizontal="left"/>
    </xf>
    <xf numFmtId="0" fontId="39" fillId="2" borderId="0" xfId="1" applyFont="1" applyFill="1" applyAlignment="1">
      <alignment horizontal="center" vertical="center"/>
    </xf>
    <xf numFmtId="0" fontId="41" fillId="0" borderId="0" xfId="0" applyFont="1" applyAlignment="1">
      <alignment horizontal="center" vertical="center" wrapText="1"/>
    </xf>
    <xf numFmtId="0" fontId="61" fillId="0" borderId="0" xfId="0" applyFont="1" applyAlignment="1">
      <alignment horizontal="center" vertical="center" wrapText="1"/>
    </xf>
    <xf numFmtId="0" fontId="62" fillId="0" borderId="0" xfId="0" applyFont="1" applyAlignment="1">
      <alignment horizontal="center" vertical="center" wrapText="1"/>
    </xf>
    <xf numFmtId="0" fontId="62" fillId="0" borderId="9" xfId="0" applyFont="1" applyBorder="1" applyAlignment="1">
      <alignment vertical="center" wrapText="1"/>
    </xf>
    <xf numFmtId="0" fontId="62" fillId="0" borderId="0" xfId="0" applyFont="1" applyAlignment="1">
      <alignment vertical="center" wrapText="1"/>
    </xf>
    <xf numFmtId="0" fontId="63" fillId="3" borderId="1" xfId="0" applyFont="1" applyFill="1" applyBorder="1" applyAlignment="1">
      <alignment horizontal="center" vertical="center" wrapText="1"/>
    </xf>
    <xf numFmtId="0" fontId="63" fillId="5" borderId="1" xfId="0" applyFont="1" applyFill="1" applyBorder="1" applyAlignment="1">
      <alignment vertical="center" wrapText="1"/>
    </xf>
    <xf numFmtId="0" fontId="63" fillId="5" borderId="1" xfId="0" applyFont="1" applyFill="1" applyBorder="1" applyAlignment="1">
      <alignment horizontal="center" vertical="center" wrapText="1"/>
    </xf>
    <xf numFmtId="0" fontId="63" fillId="3" borderId="1" xfId="0" applyFont="1" applyFill="1" applyBorder="1" applyAlignment="1">
      <alignment vertical="center" wrapText="1"/>
    </xf>
    <xf numFmtId="0" fontId="65" fillId="0" borderId="1" xfId="1" applyFont="1" applyBorder="1" applyAlignment="1" applyProtection="1">
      <alignment vertical="center" wrapText="1"/>
      <protection locked="0"/>
    </xf>
    <xf numFmtId="0" fontId="63" fillId="0" borderId="1" xfId="1" applyFont="1" applyBorder="1" applyAlignment="1" applyProtection="1">
      <alignment horizontal="center" vertical="center" wrapText="1"/>
      <protection locked="0"/>
    </xf>
    <xf numFmtId="0" fontId="63" fillId="0" borderId="1" xfId="1" applyFont="1" applyBorder="1" applyAlignment="1">
      <alignment horizontal="center" vertical="center" wrapText="1"/>
    </xf>
    <xf numFmtId="0" fontId="63" fillId="0" borderId="2" xfId="1" applyFont="1" applyBorder="1" applyAlignment="1" applyProtection="1">
      <alignment horizontal="center" vertical="center" wrapText="1"/>
      <protection locked="0"/>
    </xf>
    <xf numFmtId="2" fontId="63" fillId="0" borderId="1" xfId="4" applyNumberFormat="1" applyFont="1" applyFill="1" applyBorder="1" applyAlignment="1" applyProtection="1">
      <alignment horizontal="center" vertical="center" wrapText="1"/>
    </xf>
    <xf numFmtId="2" fontId="63" fillId="0" borderId="2" xfId="4" applyNumberFormat="1" applyFont="1" applyFill="1" applyBorder="1" applyAlignment="1" applyProtection="1">
      <alignment horizontal="center" vertical="center" wrapText="1"/>
      <protection locked="0"/>
    </xf>
    <xf numFmtId="0" fontId="65" fillId="0" borderId="1" xfId="1" applyFont="1" applyBorder="1" applyAlignment="1" applyProtection="1">
      <alignment horizontal="left" vertical="center" wrapText="1"/>
      <protection locked="0"/>
    </xf>
    <xf numFmtId="0" fontId="65" fillId="0" borderId="1" xfId="0" applyFont="1" applyBorder="1" applyAlignment="1" applyProtection="1">
      <alignment horizontal="left" vertical="center" wrapText="1"/>
      <protection locked="0"/>
    </xf>
    <xf numFmtId="0" fontId="65" fillId="0" borderId="0" xfId="0" applyFont="1" applyAlignment="1">
      <alignment horizontal="center" vertical="center" wrapText="1"/>
    </xf>
    <xf numFmtId="0" fontId="65" fillId="0" borderId="6" xfId="1" applyFont="1" applyBorder="1" applyAlignment="1" applyProtection="1">
      <alignment vertical="center" wrapText="1"/>
      <protection locked="0"/>
    </xf>
    <xf numFmtId="0" fontId="65" fillId="0" borderId="1" xfId="1" applyFont="1" applyBorder="1" applyAlignment="1" applyProtection="1">
      <alignment horizontal="justify" vertical="center" wrapText="1"/>
      <protection locked="0"/>
    </xf>
    <xf numFmtId="2" fontId="63" fillId="0" borderId="1" xfId="4" applyNumberFormat="1" applyFont="1" applyFill="1" applyBorder="1" applyAlignment="1" applyProtection="1">
      <alignment horizontal="center" vertical="center" wrapText="1"/>
      <protection locked="0"/>
    </xf>
    <xf numFmtId="0" fontId="65" fillId="0" borderId="6" xfId="0" applyFont="1" applyBorder="1" applyAlignment="1" applyProtection="1">
      <alignment horizontal="left" vertical="center" wrapText="1"/>
      <protection locked="0"/>
    </xf>
    <xf numFmtId="0" fontId="65" fillId="0" borderId="0" xfId="0" applyFont="1" applyAlignment="1">
      <alignment horizontal="left" vertical="center" wrapText="1"/>
    </xf>
    <xf numFmtId="0" fontId="65" fillId="0" borderId="2" xfId="1" applyFont="1" applyBorder="1" applyAlignment="1" applyProtection="1">
      <alignment vertical="center" wrapText="1"/>
      <protection locked="0"/>
    </xf>
    <xf numFmtId="0" fontId="63" fillId="2" borderId="1" xfId="1" applyFont="1" applyFill="1" applyBorder="1" applyAlignment="1" applyProtection="1">
      <alignment horizontal="center" vertical="center" wrapText="1"/>
      <protection locked="0"/>
    </xf>
    <xf numFmtId="0" fontId="63" fillId="2" borderId="1" xfId="1" applyFont="1" applyFill="1" applyBorder="1" applyAlignment="1">
      <alignment horizontal="center" vertical="center" wrapText="1"/>
    </xf>
    <xf numFmtId="2" fontId="63" fillId="2" borderId="1" xfId="4" applyNumberFormat="1" applyFont="1" applyFill="1" applyBorder="1" applyAlignment="1" applyProtection="1">
      <alignment horizontal="center" vertical="center" wrapText="1"/>
    </xf>
    <xf numFmtId="2" fontId="63" fillId="2" borderId="1" xfId="4" applyNumberFormat="1" applyFont="1" applyFill="1" applyBorder="1" applyAlignment="1" applyProtection="1">
      <alignment horizontal="center" vertical="center" wrapText="1"/>
      <protection locked="0"/>
    </xf>
    <xf numFmtId="0" fontId="65" fillId="2" borderId="1" xfId="0" applyFont="1" applyFill="1" applyBorder="1" applyAlignment="1" applyProtection="1">
      <alignment horizontal="left" vertical="center" wrapText="1"/>
      <protection locked="0"/>
    </xf>
    <xf numFmtId="0" fontId="63" fillId="2" borderId="2" xfId="1" applyFont="1" applyFill="1" applyBorder="1" applyAlignment="1" applyProtection="1">
      <alignment horizontal="center" vertical="center" wrapText="1"/>
      <protection locked="0"/>
    </xf>
    <xf numFmtId="0" fontId="63" fillId="2" borderId="2" xfId="1" applyFont="1" applyFill="1" applyBorder="1" applyAlignment="1">
      <alignment horizontal="center" vertical="center" wrapText="1"/>
    </xf>
    <xf numFmtId="2" fontId="63" fillId="2" borderId="2" xfId="4" applyNumberFormat="1" applyFont="1" applyFill="1" applyBorder="1" applyAlignment="1" applyProtection="1">
      <alignment horizontal="center" vertical="center" wrapText="1"/>
    </xf>
    <xf numFmtId="2" fontId="63" fillId="2" borderId="2" xfId="4" applyNumberFormat="1" applyFont="1" applyFill="1" applyBorder="1" applyAlignment="1" applyProtection="1">
      <alignment horizontal="center" vertical="center" wrapText="1"/>
      <protection locked="0"/>
    </xf>
    <xf numFmtId="0" fontId="65" fillId="2" borderId="2" xfId="0" applyFont="1" applyFill="1" applyBorder="1" applyAlignment="1" applyProtection="1">
      <alignment horizontal="left" vertical="center" wrapText="1"/>
      <protection locked="0"/>
    </xf>
    <xf numFmtId="0" fontId="65" fillId="0" borderId="1" xfId="0" applyFont="1" applyBorder="1" applyAlignment="1" applyProtection="1">
      <alignment vertical="center" wrapText="1"/>
      <protection locked="0"/>
    </xf>
    <xf numFmtId="0" fontId="65" fillId="0" borderId="2" xfId="0" applyFont="1" applyBorder="1" applyAlignment="1" applyProtection="1">
      <alignment vertical="center" wrapText="1"/>
      <protection locked="0"/>
    </xf>
    <xf numFmtId="0" fontId="65" fillId="0" borderId="1" xfId="0" applyFont="1" applyBorder="1" applyAlignment="1">
      <alignment horizontal="left" vertical="center" wrapText="1"/>
    </xf>
    <xf numFmtId="0" fontId="62" fillId="0" borderId="0" xfId="1" applyFont="1" applyAlignment="1">
      <alignment horizontal="center" vertical="center" wrapText="1"/>
    </xf>
    <xf numFmtId="0" fontId="61" fillId="0" borderId="0" xfId="1" applyFont="1" applyAlignment="1">
      <alignment horizontal="center" vertical="center" wrapText="1"/>
    </xf>
    <xf numFmtId="2" fontId="62" fillId="0" borderId="0" xfId="4" applyNumberFormat="1" applyFont="1" applyFill="1" applyBorder="1" applyAlignment="1" applyProtection="1">
      <alignment horizontal="center" vertical="center" wrapText="1"/>
    </xf>
    <xf numFmtId="165" fontId="41" fillId="0" borderId="0" xfId="4" applyNumberFormat="1" applyFont="1" applyFill="1" applyAlignment="1" applyProtection="1">
      <alignment horizontal="center" vertical="center" wrapText="1"/>
    </xf>
    <xf numFmtId="0" fontId="37" fillId="2" borderId="0" xfId="1" applyFont="1" applyFill="1" applyAlignment="1">
      <alignment vertical="center"/>
    </xf>
    <xf numFmtId="0" fontId="37" fillId="0" borderId="0" xfId="1" applyFont="1"/>
    <xf numFmtId="0" fontId="37" fillId="0" borderId="0" xfId="1" applyFont="1" applyAlignment="1">
      <alignment vertical="center"/>
    </xf>
    <xf numFmtId="0" fontId="38" fillId="0" borderId="0" xfId="1" applyFont="1"/>
    <xf numFmtId="0" fontId="39" fillId="0" borderId="69" xfId="1" applyFont="1" applyBorder="1" applyAlignment="1">
      <alignment horizontal="center" vertical="center"/>
    </xf>
    <xf numFmtId="0" fontId="41" fillId="0" borderId="0" xfId="1" applyFont="1"/>
    <xf numFmtId="0" fontId="39" fillId="0" borderId="0" xfId="1" applyFont="1" applyAlignment="1">
      <alignment vertical="center" wrapText="1"/>
    </xf>
    <xf numFmtId="0" fontId="72" fillId="0" borderId="0" xfId="1" applyFont="1" applyAlignment="1">
      <alignment vertical="center" wrapText="1"/>
    </xf>
    <xf numFmtId="0" fontId="73" fillId="7" borderId="0" xfId="1" applyFont="1" applyFill="1" applyAlignment="1">
      <alignment vertical="center" wrapText="1"/>
    </xf>
    <xf numFmtId="0" fontId="37" fillId="8" borderId="0" xfId="1" applyFont="1" applyFill="1"/>
    <xf numFmtId="0" fontId="72" fillId="8" borderId="0" xfId="1" applyFont="1" applyFill="1" applyAlignment="1">
      <alignment vertical="center" wrapText="1"/>
    </xf>
    <xf numFmtId="0" fontId="39" fillId="2" borderId="76" xfId="1" applyFont="1" applyFill="1" applyBorder="1" applyAlignment="1">
      <alignment vertical="center" wrapText="1"/>
    </xf>
    <xf numFmtId="0" fontId="39" fillId="2" borderId="72" xfId="1" applyFont="1" applyFill="1" applyBorder="1" applyAlignment="1">
      <alignment vertical="center" wrapText="1"/>
    </xf>
    <xf numFmtId="0" fontId="41" fillId="2" borderId="0" xfId="1" applyFont="1" applyFill="1" applyAlignment="1">
      <alignment vertical="center" wrapText="1"/>
    </xf>
    <xf numFmtId="0" fontId="39" fillId="0" borderId="73" xfId="1" applyFont="1" applyBorder="1" applyAlignment="1">
      <alignment vertical="center" wrapText="1"/>
    </xf>
    <xf numFmtId="0" fontId="38" fillId="0" borderId="73" xfId="1" applyFont="1" applyBorder="1" applyAlignment="1">
      <alignment horizontal="left" vertical="center" wrapText="1"/>
    </xf>
    <xf numFmtId="0" fontId="38" fillId="0" borderId="73" xfId="1" applyFont="1" applyBorder="1" applyAlignment="1">
      <alignment horizontal="center" vertical="center" wrapText="1"/>
    </xf>
    <xf numFmtId="9" fontId="38" fillId="0" borderId="73" xfId="1" applyNumberFormat="1" applyFont="1" applyBorder="1" applyAlignment="1">
      <alignment horizontal="center" vertical="center" wrapText="1"/>
    </xf>
    <xf numFmtId="0" fontId="39" fillId="0" borderId="1" xfId="1" applyFont="1" applyBorder="1" applyAlignment="1">
      <alignment vertical="center" wrapText="1"/>
    </xf>
    <xf numFmtId="0" fontId="38" fillId="0" borderId="1" xfId="1" applyFont="1" applyBorder="1" applyAlignment="1">
      <alignment horizontal="left" vertical="center" wrapText="1"/>
    </xf>
    <xf numFmtId="0" fontId="38" fillId="0" borderId="1" xfId="1" applyFont="1" applyBorder="1" applyAlignment="1">
      <alignment horizontal="center" vertical="center" wrapText="1"/>
    </xf>
    <xf numFmtId="9" fontId="38" fillId="0" borderId="1" xfId="1" applyNumberFormat="1" applyFont="1" applyBorder="1" applyAlignment="1">
      <alignment horizontal="center" vertical="center" wrapText="1"/>
    </xf>
    <xf numFmtId="0" fontId="39" fillId="0" borderId="88" xfId="1" applyFont="1" applyBorder="1" applyAlignment="1">
      <alignment vertical="center" wrapText="1"/>
    </xf>
    <xf numFmtId="0" fontId="38" fillId="0" borderId="88" xfId="1" applyFont="1" applyBorder="1" applyAlignment="1">
      <alignment horizontal="left" vertical="center" wrapText="1"/>
    </xf>
    <xf numFmtId="0" fontId="38" fillId="0" borderId="88" xfId="1" applyFont="1" applyBorder="1" applyAlignment="1">
      <alignment horizontal="center" vertical="center" wrapText="1"/>
    </xf>
    <xf numFmtId="9" fontId="38" fillId="0" borderId="88" xfId="1" applyNumberFormat="1" applyFont="1" applyBorder="1" applyAlignment="1">
      <alignment horizontal="center" vertical="center" wrapText="1"/>
    </xf>
    <xf numFmtId="0" fontId="39" fillId="0" borderId="6" xfId="1" applyFont="1" applyBorder="1" applyAlignment="1">
      <alignment horizontal="center" vertical="center" wrapText="1"/>
    </xf>
    <xf numFmtId="0" fontId="38" fillId="0" borderId="6" xfId="1" applyFont="1" applyBorder="1" applyAlignment="1">
      <alignment horizontal="left" vertical="center" wrapText="1"/>
    </xf>
    <xf numFmtId="0" fontId="38" fillId="0" borderId="6" xfId="1" applyFont="1" applyBorder="1" applyAlignment="1">
      <alignment horizontal="center" vertical="center" wrapText="1"/>
    </xf>
    <xf numFmtId="9" fontId="38" fillId="0" borderId="6" xfId="1" applyNumberFormat="1" applyFont="1" applyBorder="1" applyAlignment="1">
      <alignment horizontal="center" vertical="center" wrapText="1"/>
    </xf>
    <xf numFmtId="0" fontId="39" fillId="0" borderId="1" xfId="1" applyFont="1" applyBorder="1" applyAlignment="1">
      <alignment horizontal="center" vertical="center" wrapText="1"/>
    </xf>
    <xf numFmtId="9" fontId="38" fillId="0" borderId="1" xfId="1" applyNumberFormat="1" applyFont="1" applyBorder="1" applyAlignment="1">
      <alignment horizontal="center" vertical="center"/>
    </xf>
    <xf numFmtId="9" fontId="38" fillId="0" borderId="88" xfId="1" applyNumberFormat="1" applyFont="1" applyBorder="1" applyAlignment="1">
      <alignment horizontal="center" vertical="center"/>
    </xf>
    <xf numFmtId="0" fontId="45" fillId="2" borderId="0" xfId="1" applyFont="1" applyFill="1" applyAlignment="1">
      <alignment vertical="center"/>
    </xf>
    <xf numFmtId="0" fontId="6" fillId="0" borderId="1" xfId="0" applyFont="1" applyBorder="1" applyAlignment="1">
      <alignment horizontal="center" vertical="center"/>
    </xf>
    <xf numFmtId="0" fontId="11" fillId="0" borderId="4" xfId="0" applyFont="1" applyBorder="1" applyAlignment="1">
      <alignment horizontal="left" vertical="center" wrapText="1"/>
    </xf>
    <xf numFmtId="0" fontId="11" fillId="0" borderId="17" xfId="0" applyFont="1" applyBorder="1" applyAlignment="1">
      <alignment horizontal="left" vertical="center"/>
    </xf>
    <xf numFmtId="0" fontId="11" fillId="0" borderId="14" xfId="0" applyFont="1" applyBorder="1" applyAlignment="1">
      <alignment horizontal="left" vertical="center"/>
    </xf>
    <xf numFmtId="0" fontId="5" fillId="0" borderId="4"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11" fillId="0" borderId="4" xfId="0" applyFont="1" applyBorder="1" applyAlignment="1">
      <alignment horizontal="left" vertical="top" wrapText="1"/>
    </xf>
    <xf numFmtId="0" fontId="11" fillId="0" borderId="17" xfId="0" applyFont="1" applyBorder="1" applyAlignment="1">
      <alignment horizontal="left" vertical="top"/>
    </xf>
    <xf numFmtId="0" fontId="11" fillId="0" borderId="14" xfId="0" applyFont="1" applyBorder="1" applyAlignment="1">
      <alignment horizontal="left" vertical="top"/>
    </xf>
    <xf numFmtId="0" fontId="6" fillId="4" borderId="1" xfId="0" applyFont="1" applyFill="1" applyBorder="1" applyAlignment="1">
      <alignment horizontal="center" vertical="center"/>
    </xf>
    <xf numFmtId="0" fontId="0" fillId="0" borderId="17" xfId="0" applyBorder="1" applyAlignment="1">
      <alignment horizontal="center"/>
    </xf>
    <xf numFmtId="0" fontId="0" fillId="0" borderId="1" xfId="0" applyBorder="1" applyAlignment="1">
      <alignment horizontal="center"/>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2" borderId="1" xfId="0" applyFont="1" applyFill="1" applyBorder="1" applyAlignment="1">
      <alignment horizontal="left" vertical="center" wrapText="1"/>
    </xf>
    <xf numFmtId="0" fontId="14" fillId="4" borderId="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4" xfId="0" applyFont="1" applyFill="1" applyBorder="1" applyAlignment="1">
      <alignment horizontal="center" vertical="center"/>
    </xf>
    <xf numFmtId="0" fontId="0" fillId="0" borderId="8" xfId="0" applyBorder="1" applyAlignment="1">
      <alignment horizontal="center"/>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14" fillId="4" borderId="1"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9" fillId="0" borderId="4"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horizontal="left" vertical="top" wrapText="1"/>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1" xfId="0" applyFont="1" applyBorder="1" applyAlignment="1">
      <alignment horizontal="center" vertical="center"/>
    </xf>
    <xf numFmtId="0" fontId="19" fillId="4" borderId="2"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4" xfId="0" applyFont="1" applyFill="1" applyBorder="1" applyAlignment="1">
      <alignment horizontal="center" vertical="center"/>
    </xf>
    <xf numFmtId="0" fontId="24" fillId="0" borderId="4"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4" xfId="0" applyFont="1" applyBorder="1" applyAlignment="1">
      <alignment horizontal="center" vertical="center" wrapText="1"/>
    </xf>
    <xf numFmtId="0" fontId="21" fillId="0" borderId="4"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2" borderId="4" xfId="0" applyFont="1" applyFill="1" applyBorder="1" applyAlignment="1">
      <alignment horizontal="left" vertical="center" wrapText="1"/>
    </xf>
    <xf numFmtId="0" fontId="21" fillId="2" borderId="17"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8" fillId="2" borderId="58" xfId="1" applyFont="1" applyFill="1" applyBorder="1" applyAlignment="1">
      <alignment horizontal="center" vertical="center" wrapText="1"/>
    </xf>
    <xf numFmtId="0" fontId="39" fillId="2" borderId="51" xfId="1" applyFont="1" applyFill="1" applyBorder="1" applyAlignment="1">
      <alignment horizontal="center" vertical="center"/>
    </xf>
    <xf numFmtId="0" fontId="39" fillId="2" borderId="52" xfId="1" applyFont="1" applyFill="1" applyBorder="1" applyAlignment="1">
      <alignment horizontal="center" vertical="center"/>
    </xf>
    <xf numFmtId="0" fontId="39" fillId="2" borderId="53" xfId="1" applyFont="1" applyFill="1" applyBorder="1" applyAlignment="1">
      <alignment horizontal="center" vertical="center"/>
    </xf>
    <xf numFmtId="0" fontId="39" fillId="2" borderId="19" xfId="1" applyFont="1" applyFill="1" applyBorder="1" applyAlignment="1">
      <alignment horizontal="left" vertical="center"/>
    </xf>
    <xf numFmtId="0" fontId="39" fillId="2" borderId="17" xfId="1" applyFont="1" applyFill="1" applyBorder="1" applyAlignment="1">
      <alignment horizontal="left" vertical="center"/>
    </xf>
    <xf numFmtId="0" fontId="39" fillId="2" borderId="54" xfId="1" applyFont="1" applyFill="1" applyBorder="1" applyAlignment="1">
      <alignment horizontal="left" vertical="center"/>
    </xf>
    <xf numFmtId="0" fontId="39" fillId="2" borderId="55" xfId="1" applyFont="1" applyFill="1" applyBorder="1" applyAlignment="1">
      <alignment horizontal="left" vertical="center"/>
    </xf>
    <xf numFmtId="0" fontId="39" fillId="2" borderId="56" xfId="1" applyFont="1" applyFill="1" applyBorder="1" applyAlignment="1">
      <alignment horizontal="left" vertical="center"/>
    </xf>
    <xf numFmtId="0" fontId="39" fillId="2" borderId="59" xfId="1" applyFont="1" applyFill="1" applyBorder="1" applyAlignment="1">
      <alignment horizontal="left" vertical="center"/>
    </xf>
    <xf numFmtId="0" fontId="39" fillId="2" borderId="60" xfId="1" applyFont="1" applyFill="1" applyBorder="1" applyAlignment="1">
      <alignment horizontal="left" vertical="center"/>
    </xf>
    <xf numFmtId="0" fontId="39" fillId="2" borderId="61" xfId="1" applyFont="1" applyFill="1" applyBorder="1" applyAlignment="1">
      <alignment horizontal="left" vertical="center"/>
    </xf>
    <xf numFmtId="0" fontId="38" fillId="2" borderId="0" xfId="1" applyFont="1" applyFill="1" applyAlignment="1">
      <alignment horizontal="center"/>
    </xf>
    <xf numFmtId="0" fontId="39" fillId="2" borderId="72" xfId="1" applyFont="1" applyFill="1" applyBorder="1" applyAlignment="1">
      <alignment horizontal="center" vertical="center" wrapText="1"/>
    </xf>
    <xf numFmtId="0" fontId="39" fillId="2" borderId="5" xfId="1" applyFont="1" applyFill="1" applyBorder="1" applyAlignment="1">
      <alignment horizontal="center" vertical="center"/>
    </xf>
    <xf numFmtId="0" fontId="39" fillId="2" borderId="50" xfId="1" applyFont="1" applyFill="1" applyBorder="1" applyAlignment="1">
      <alignment horizontal="center" vertical="center"/>
    </xf>
    <xf numFmtId="0" fontId="39" fillId="2" borderId="67" xfId="1" applyFont="1" applyFill="1" applyBorder="1" applyAlignment="1">
      <alignment horizontal="center" vertical="center"/>
    </xf>
    <xf numFmtId="0" fontId="39" fillId="2" borderId="3" xfId="1" applyFont="1" applyFill="1" applyBorder="1" applyAlignment="1">
      <alignment horizontal="center" vertical="center" wrapText="1"/>
    </xf>
    <xf numFmtId="0" fontId="46" fillId="2" borderId="75" xfId="1" applyFont="1" applyFill="1" applyBorder="1" applyAlignment="1">
      <alignment horizontal="left" vertical="center"/>
    </xf>
    <xf numFmtId="0" fontId="46" fillId="2" borderId="16" xfId="1" applyFont="1" applyFill="1" applyBorder="1" applyAlignment="1">
      <alignment horizontal="left" vertical="center"/>
    </xf>
    <xf numFmtId="0" fontId="46" fillId="2" borderId="83" xfId="1" applyFont="1" applyFill="1" applyBorder="1" applyAlignment="1">
      <alignment horizontal="left" vertical="center"/>
    </xf>
    <xf numFmtId="0" fontId="45" fillId="2" borderId="12" xfId="1" applyFont="1" applyFill="1" applyBorder="1" applyAlignment="1">
      <alignment horizontal="left" wrapText="1"/>
    </xf>
    <xf numFmtId="0" fontId="44" fillId="2" borderId="75" xfId="1" applyFont="1" applyFill="1" applyBorder="1" applyAlignment="1">
      <alignment horizontal="left"/>
    </xf>
    <xf numFmtId="0" fontId="44" fillId="2" borderId="16" xfId="1" applyFont="1" applyFill="1" applyBorder="1" applyAlignment="1">
      <alignment horizontal="left"/>
    </xf>
    <xf numFmtId="0" fontId="44" fillId="2" borderId="83" xfId="1" applyFont="1" applyFill="1" applyBorder="1" applyAlignment="1">
      <alignment horizontal="left"/>
    </xf>
    <xf numFmtId="0" fontId="48" fillId="2" borderId="0" xfId="1" applyFont="1" applyFill="1" applyAlignment="1">
      <alignment horizontal="left"/>
    </xf>
    <xf numFmtId="0" fontId="46" fillId="2" borderId="68" xfId="1" applyFont="1" applyFill="1" applyBorder="1" applyAlignment="1">
      <alignment horizontal="center" vertical="center"/>
    </xf>
    <xf numFmtId="0" fontId="46" fillId="2" borderId="69" xfId="1" applyFont="1" applyFill="1" applyBorder="1" applyAlignment="1">
      <alignment horizontal="center" vertical="center"/>
    </xf>
    <xf numFmtId="0" fontId="46" fillId="2" borderId="70" xfId="1" applyFont="1" applyFill="1" applyBorder="1" applyAlignment="1">
      <alignment horizontal="center" vertical="center"/>
    </xf>
    <xf numFmtId="0" fontId="46" fillId="2" borderId="3" xfId="1" applyFont="1" applyFill="1" applyBorder="1" applyAlignment="1">
      <alignment horizontal="center" vertical="center"/>
    </xf>
    <xf numFmtId="0" fontId="46" fillId="2" borderId="6" xfId="1" applyFont="1" applyFill="1" applyBorder="1" applyAlignment="1">
      <alignment horizontal="center" vertical="center"/>
    </xf>
    <xf numFmtId="0" fontId="46" fillId="2" borderId="7" xfId="1" applyFont="1" applyFill="1" applyBorder="1" applyAlignment="1">
      <alignment horizontal="center" vertical="center"/>
    </xf>
    <xf numFmtId="0" fontId="46" fillId="2" borderId="86" xfId="1" applyFont="1" applyFill="1" applyBorder="1" applyAlignment="1">
      <alignment horizontal="center" vertical="center"/>
    </xf>
    <xf numFmtId="0" fontId="46" fillId="2" borderId="73" xfId="1" applyFont="1" applyFill="1" applyBorder="1" applyAlignment="1">
      <alignment horizontal="center" vertical="center"/>
    </xf>
    <xf numFmtId="0" fontId="46" fillId="2" borderId="74" xfId="1" applyFont="1" applyFill="1" applyBorder="1" applyAlignment="1">
      <alignment horizontal="center" vertical="center"/>
    </xf>
    <xf numFmtId="0" fontId="46" fillId="2" borderId="0" xfId="1" applyFont="1" applyFill="1" applyAlignment="1">
      <alignment horizontal="center" vertical="center"/>
    </xf>
    <xf numFmtId="0" fontId="44" fillId="2" borderId="82" xfId="1" applyFont="1" applyFill="1" applyBorder="1" applyAlignment="1">
      <alignment horizontal="left" vertical="center"/>
    </xf>
    <xf numFmtId="0" fontId="44" fillId="2" borderId="77" xfId="1" applyFont="1" applyFill="1" applyBorder="1" applyAlignment="1">
      <alignment horizontal="left" vertical="center"/>
    </xf>
    <xf numFmtId="0" fontId="44" fillId="2" borderId="78" xfId="1" applyFont="1" applyFill="1" applyBorder="1" applyAlignment="1">
      <alignment horizontal="left" vertical="center"/>
    </xf>
    <xf numFmtId="0" fontId="38" fillId="2" borderId="57" xfId="1" applyFont="1" applyFill="1" applyBorder="1" applyAlignment="1">
      <alignment horizontal="center" vertical="center" wrapText="1"/>
    </xf>
    <xf numFmtId="0" fontId="38" fillId="2" borderId="66" xfId="1" applyFont="1" applyFill="1" applyBorder="1" applyAlignment="1">
      <alignment horizontal="center" vertical="center" wrapText="1"/>
    </xf>
    <xf numFmtId="0" fontId="46" fillId="3" borderId="51" xfId="1" applyFont="1" applyFill="1" applyBorder="1" applyAlignment="1">
      <alignment horizontal="center" vertical="center"/>
    </xf>
    <xf numFmtId="0" fontId="46" fillId="3" borderId="52" xfId="1" applyFont="1" applyFill="1" applyBorder="1" applyAlignment="1">
      <alignment horizontal="center" vertical="center"/>
    </xf>
    <xf numFmtId="0" fontId="46" fillId="3" borderId="53" xfId="1" applyFont="1" applyFill="1" applyBorder="1" applyAlignment="1">
      <alignment horizontal="center" vertical="center"/>
    </xf>
    <xf numFmtId="0" fontId="39" fillId="2" borderId="81" xfId="1" applyFont="1" applyFill="1" applyBorder="1" applyAlignment="1">
      <alignment horizontal="center"/>
    </xf>
    <xf numFmtId="0" fontId="39" fillId="2" borderId="1" xfId="1" applyFont="1" applyFill="1" applyBorder="1" applyAlignment="1">
      <alignment horizontal="center"/>
    </xf>
    <xf numFmtId="0" fontId="39" fillId="2" borderId="4" xfId="1" applyFont="1" applyFill="1" applyBorder="1" applyAlignment="1">
      <alignment horizontal="center"/>
    </xf>
    <xf numFmtId="0" fontId="39" fillId="2" borderId="81" xfId="1" applyFont="1" applyFill="1" applyBorder="1" applyAlignment="1">
      <alignment horizontal="center" vertical="center"/>
    </xf>
    <xf numFmtId="0" fontId="39" fillId="2" borderId="1" xfId="1" applyFont="1" applyFill="1" applyBorder="1" applyAlignment="1">
      <alignment horizontal="center" vertical="center"/>
    </xf>
    <xf numFmtId="0" fontId="39" fillId="2" borderId="80" xfId="1" applyFont="1" applyFill="1" applyBorder="1" applyAlignment="1">
      <alignment horizontal="center" vertical="center"/>
    </xf>
    <xf numFmtId="0" fontId="39" fillId="2" borderId="0" xfId="1" applyFont="1" applyFill="1" applyAlignment="1">
      <alignment horizontal="center" vertical="center"/>
    </xf>
    <xf numFmtId="0" fontId="49" fillId="2" borderId="0" xfId="1" applyFont="1" applyFill="1" applyAlignment="1">
      <alignment horizontal="left"/>
    </xf>
    <xf numFmtId="0" fontId="39" fillId="2" borderId="87" xfId="1" applyFont="1" applyFill="1" applyBorder="1" applyAlignment="1">
      <alignment horizontal="center" vertical="center"/>
    </xf>
    <xf numFmtId="0" fontId="39" fillId="2" borderId="88" xfId="1" applyFont="1" applyFill="1" applyBorder="1" applyAlignment="1">
      <alignment horizontal="center" vertical="center"/>
    </xf>
    <xf numFmtId="0" fontId="39" fillId="2" borderId="89" xfId="1" applyFont="1" applyFill="1" applyBorder="1" applyAlignment="1">
      <alignment horizontal="center" vertical="center"/>
    </xf>
    <xf numFmtId="0" fontId="5" fillId="0" borderId="4" xfId="0" applyFont="1" applyBorder="1" applyAlignment="1">
      <alignment horizontal="justify" vertical="center" wrapText="1"/>
    </xf>
    <xf numFmtId="0" fontId="5" fillId="0" borderId="17" xfId="0" applyFont="1" applyBorder="1" applyAlignment="1">
      <alignment horizontal="justify" vertical="center"/>
    </xf>
    <xf numFmtId="0" fontId="5" fillId="0" borderId="14" xfId="0" applyFont="1" applyBorder="1" applyAlignment="1">
      <alignment horizontal="justify" vertical="center"/>
    </xf>
    <xf numFmtId="0" fontId="4" fillId="2" borderId="4"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justify" vertical="center"/>
    </xf>
    <xf numFmtId="0" fontId="4" fillId="2" borderId="17" xfId="0" applyFont="1" applyFill="1" applyBorder="1" applyAlignment="1">
      <alignment horizontal="justify" vertical="center"/>
    </xf>
    <xf numFmtId="0" fontId="4" fillId="2" borderId="14" xfId="0" applyFont="1" applyFill="1" applyBorder="1" applyAlignment="1">
      <alignment horizontal="justify" vertical="center"/>
    </xf>
    <xf numFmtId="0" fontId="19" fillId="3" borderId="5"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19" fillId="3" borderId="67" xfId="0" applyFont="1" applyFill="1" applyBorder="1" applyAlignment="1">
      <alignment horizontal="center" vertical="center" wrapText="1"/>
    </xf>
    <xf numFmtId="0" fontId="16" fillId="3" borderId="5" xfId="5" applyFont="1" applyFill="1" applyBorder="1" applyAlignment="1" applyProtection="1">
      <alignment horizontal="center" vertical="center" wrapText="1"/>
    </xf>
    <xf numFmtId="0" fontId="16" fillId="3" borderId="50" xfId="5" applyFont="1" applyFill="1" applyBorder="1" applyAlignment="1" applyProtection="1">
      <alignment horizontal="center" vertical="center" wrapText="1"/>
    </xf>
    <xf numFmtId="0" fontId="16" fillId="3" borderId="67" xfId="5" applyFont="1" applyFill="1" applyBorder="1" applyAlignment="1" applyProtection="1">
      <alignment horizontal="center" vertical="center" wrapText="1"/>
    </xf>
    <xf numFmtId="0" fontId="7" fillId="0" borderId="12"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4" xfId="5" applyFont="1" applyFill="1" applyBorder="1" applyAlignment="1" applyProtection="1">
      <alignment horizontal="center" vertical="center" wrapText="1"/>
    </xf>
    <xf numFmtId="0" fontId="7" fillId="0" borderId="57" xfId="5" applyFont="1" applyFill="1" applyBorder="1" applyAlignment="1" applyProtection="1">
      <alignment horizontal="center" vertical="center" wrapText="1"/>
    </xf>
    <xf numFmtId="0" fontId="7" fillId="0" borderId="58" xfId="5" applyFont="1" applyFill="1" applyBorder="1" applyAlignment="1" applyProtection="1">
      <alignment horizontal="center" vertical="center" wrapText="1"/>
    </xf>
    <xf numFmtId="0" fontId="7" fillId="0" borderId="66" xfId="5" applyFont="1" applyFill="1" applyBorder="1" applyAlignment="1" applyProtection="1">
      <alignment horizontal="center" vertical="center" wrapText="1"/>
    </xf>
    <xf numFmtId="0" fontId="63" fillId="3" borderId="1" xfId="0" applyFont="1" applyFill="1" applyBorder="1" applyAlignment="1">
      <alignment horizontal="center" vertical="center" wrapText="1"/>
    </xf>
    <xf numFmtId="0" fontId="63" fillId="5" borderId="1" xfId="0" applyFont="1" applyFill="1" applyBorder="1" applyAlignment="1">
      <alignment horizontal="center" vertical="center" wrapText="1"/>
    </xf>
    <xf numFmtId="0" fontId="63" fillId="3" borderId="2" xfId="0" applyFont="1" applyFill="1" applyBorder="1" applyAlignment="1">
      <alignment horizontal="center" vertical="center" wrapText="1"/>
    </xf>
    <xf numFmtId="0" fontId="63" fillId="3" borderId="6" xfId="0" applyFont="1" applyFill="1" applyBorder="1" applyAlignment="1">
      <alignment horizontal="center" vertical="center" wrapText="1"/>
    </xf>
    <xf numFmtId="0" fontId="63" fillId="3" borderId="4" xfId="0" applyFont="1" applyFill="1" applyBorder="1" applyAlignment="1">
      <alignment horizontal="center" vertical="center" wrapText="1"/>
    </xf>
    <xf numFmtId="0" fontId="63" fillId="3" borderId="17" xfId="0" applyFont="1" applyFill="1" applyBorder="1" applyAlignment="1">
      <alignment horizontal="center" vertical="center" wrapText="1"/>
    </xf>
    <xf numFmtId="0" fontId="63" fillId="3" borderId="14" xfId="0" applyFont="1" applyFill="1" applyBorder="1" applyAlignment="1">
      <alignment horizontal="center" vertical="center" wrapText="1"/>
    </xf>
    <xf numFmtId="0" fontId="63" fillId="3" borderId="9" xfId="0" applyFont="1" applyFill="1" applyBorder="1" applyAlignment="1">
      <alignment horizontal="center" vertical="center" wrapText="1"/>
    </xf>
    <xf numFmtId="0" fontId="63" fillId="0" borderId="1" xfId="1" applyFont="1" applyBorder="1" applyAlignment="1" applyProtection="1">
      <alignment horizontal="center" vertical="center" wrapText="1"/>
      <protection locked="0"/>
    </xf>
    <xf numFmtId="0" fontId="65" fillId="0" borderId="1" xfId="1" applyFont="1" applyBorder="1" applyAlignment="1" applyProtection="1">
      <alignment horizontal="left" vertical="center" wrapText="1"/>
      <protection locked="0"/>
    </xf>
    <xf numFmtId="0" fontId="65" fillId="0" borderId="1" xfId="1" applyFont="1" applyBorder="1" applyAlignment="1" applyProtection="1">
      <alignment horizontal="justify" vertical="center" wrapText="1"/>
      <protection locked="0"/>
    </xf>
    <xf numFmtId="0" fontId="65" fillId="0" borderId="1" xfId="1" applyFont="1" applyBorder="1" applyAlignment="1" applyProtection="1">
      <alignment horizontal="center" vertical="center" wrapText="1"/>
      <protection locked="0"/>
    </xf>
    <xf numFmtId="0" fontId="66" fillId="6" borderId="1" xfId="1" applyFont="1" applyFill="1" applyBorder="1" applyAlignment="1" applyProtection="1">
      <alignment horizontal="center" vertical="center" wrapText="1"/>
      <protection locked="0"/>
    </xf>
    <xf numFmtId="0" fontId="63" fillId="0" borderId="1" xfId="0" applyFont="1" applyBorder="1" applyAlignment="1" applyProtection="1">
      <alignment horizontal="center" vertical="center" wrapText="1"/>
      <protection locked="0"/>
    </xf>
    <xf numFmtId="0" fontId="65" fillId="0" borderId="15" xfId="1" applyFont="1" applyBorder="1" applyAlignment="1" applyProtection="1">
      <alignment horizontal="justify" vertical="center" wrapText="1"/>
      <protection locked="0"/>
    </xf>
    <xf numFmtId="0" fontId="65" fillId="0" borderId="13" xfId="1" applyFont="1" applyBorder="1" applyAlignment="1" applyProtection="1">
      <alignment horizontal="justify" vertical="center" wrapText="1"/>
      <protection locked="0"/>
    </xf>
    <xf numFmtId="2" fontId="63" fillId="0" borderId="1" xfId="4" applyNumberFormat="1" applyFont="1" applyFill="1" applyBorder="1" applyAlignment="1" applyProtection="1">
      <alignment horizontal="center" vertical="center" wrapText="1"/>
    </xf>
    <xf numFmtId="2" fontId="63" fillId="0" borderId="1" xfId="4" applyNumberFormat="1" applyFont="1" applyFill="1" applyBorder="1" applyAlignment="1" applyProtection="1">
      <alignment horizontal="center" vertical="center" wrapText="1"/>
      <protection locked="0"/>
    </xf>
    <xf numFmtId="0" fontId="65" fillId="0" borderId="2" xfId="1" applyFont="1" applyBorder="1" applyAlignment="1" applyProtection="1">
      <alignment horizontal="justify" vertical="center" wrapText="1"/>
      <protection locked="0"/>
    </xf>
    <xf numFmtId="0" fontId="65" fillId="0" borderId="9" xfId="1" applyFont="1" applyBorder="1" applyAlignment="1" applyProtection="1">
      <alignment horizontal="justify" vertical="center" wrapText="1"/>
      <protection locked="0"/>
    </xf>
    <xf numFmtId="0" fontId="63" fillId="0" borderId="1" xfId="1" applyFont="1" applyBorder="1" applyAlignment="1">
      <alignment horizontal="center" vertical="center" wrapText="1"/>
    </xf>
    <xf numFmtId="0" fontId="65" fillId="0" borderId="2" xfId="0" applyFont="1" applyBorder="1" applyAlignment="1" applyProtection="1">
      <alignment horizontal="left" vertical="center" wrapText="1"/>
      <protection locked="0"/>
    </xf>
    <xf numFmtId="0" fontId="65" fillId="0" borderId="9" xfId="0" applyFont="1" applyBorder="1" applyAlignment="1" applyProtection="1">
      <alignment horizontal="left" vertical="center" wrapText="1"/>
      <protection locked="0"/>
    </xf>
    <xf numFmtId="0" fontId="65" fillId="0" borderId="6" xfId="0" applyFont="1" applyBorder="1" applyAlignment="1" applyProtection="1">
      <alignment horizontal="left" vertical="center" wrapText="1"/>
      <protection locked="0"/>
    </xf>
    <xf numFmtId="0" fontId="65" fillId="0" borderId="4" xfId="1" applyFont="1" applyBorder="1" applyAlignment="1" applyProtection="1">
      <alignment horizontal="justify" vertical="center" wrapText="1"/>
      <protection locked="0"/>
    </xf>
    <xf numFmtId="0" fontId="65" fillId="0" borderId="14" xfId="1" applyFont="1" applyBorder="1" applyAlignment="1" applyProtection="1">
      <alignment horizontal="justify" vertical="center" wrapText="1"/>
      <protection locked="0"/>
    </xf>
    <xf numFmtId="0" fontId="63" fillId="0" borderId="1" xfId="0" applyFont="1" applyBorder="1" applyAlignment="1">
      <alignment horizontal="center" vertical="center" wrapText="1"/>
    </xf>
    <xf numFmtId="14" fontId="65" fillId="0" borderId="2" xfId="0" applyNumberFormat="1" applyFont="1" applyBorder="1" applyAlignment="1" applyProtection="1">
      <alignment horizontal="center" vertical="center" wrapText="1"/>
      <protection locked="0"/>
    </xf>
    <xf numFmtId="14" fontId="65" fillId="0" borderId="9" xfId="0" applyNumberFormat="1" applyFont="1" applyBorder="1" applyAlignment="1" applyProtection="1">
      <alignment horizontal="center" vertical="center" wrapText="1"/>
      <protection locked="0"/>
    </xf>
    <xf numFmtId="14" fontId="65" fillId="0" borderId="6" xfId="0" applyNumberFormat="1" applyFont="1" applyBorder="1" applyAlignment="1" applyProtection="1">
      <alignment horizontal="center" vertical="center" wrapText="1"/>
      <protection locked="0"/>
    </xf>
    <xf numFmtId="0" fontId="65" fillId="0" borderId="2" xfId="1" applyFont="1" applyBorder="1" applyAlignment="1" applyProtection="1">
      <alignment horizontal="left" vertical="center" wrapText="1"/>
      <protection locked="0"/>
    </xf>
    <xf numFmtId="0" fontId="65" fillId="0" borderId="9" xfId="1" applyFont="1" applyBorder="1" applyAlignment="1" applyProtection="1">
      <alignment horizontal="left" vertical="center" wrapText="1"/>
      <protection locked="0"/>
    </xf>
    <xf numFmtId="0" fontId="63" fillId="0" borderId="2" xfId="0" applyFont="1" applyBorder="1" applyAlignment="1" applyProtection="1">
      <alignment horizontal="center" vertical="center" wrapText="1"/>
      <protection locked="0"/>
    </xf>
    <xf numFmtId="0" fontId="63" fillId="0" borderId="9" xfId="0" applyFont="1" applyBorder="1" applyAlignment="1" applyProtection="1">
      <alignment horizontal="center" vertical="center" wrapText="1"/>
      <protection locked="0"/>
    </xf>
    <xf numFmtId="0" fontId="63" fillId="0" borderId="6" xfId="0" applyFont="1" applyBorder="1" applyAlignment="1" applyProtection="1">
      <alignment horizontal="center" vertical="center" wrapText="1"/>
      <protection locked="0"/>
    </xf>
    <xf numFmtId="2" fontId="63" fillId="0" borderId="2" xfId="4" applyNumberFormat="1" applyFont="1" applyFill="1" applyBorder="1" applyAlignment="1" applyProtection="1">
      <alignment horizontal="center" vertical="center" wrapText="1"/>
      <protection locked="0"/>
    </xf>
    <xf numFmtId="2" fontId="63" fillId="0" borderId="9" xfId="4" applyNumberFormat="1" applyFont="1" applyFill="1" applyBorder="1" applyAlignment="1" applyProtection="1">
      <alignment horizontal="center" vertical="center" wrapText="1"/>
      <protection locked="0"/>
    </xf>
    <xf numFmtId="2" fontId="63" fillId="0" borderId="6" xfId="4" applyNumberFormat="1" applyFont="1" applyFill="1" applyBorder="1" applyAlignment="1" applyProtection="1">
      <alignment horizontal="center" vertical="center" wrapText="1"/>
      <protection locked="0"/>
    </xf>
    <xf numFmtId="0" fontId="65" fillId="2" borderId="4" xfId="1" applyFont="1" applyFill="1" applyBorder="1" applyAlignment="1" applyProtection="1">
      <alignment horizontal="justify" vertical="center" wrapText="1"/>
      <protection locked="0"/>
    </xf>
    <xf numFmtId="0" fontId="65" fillId="2" borderId="14" xfId="1" applyFont="1" applyFill="1" applyBorder="1" applyAlignment="1" applyProtection="1">
      <alignment horizontal="justify" vertical="center" wrapText="1"/>
      <protection locked="0"/>
    </xf>
    <xf numFmtId="0" fontId="65" fillId="2" borderId="2" xfId="1" applyFont="1" applyFill="1" applyBorder="1" applyAlignment="1" applyProtection="1">
      <alignment horizontal="left" vertical="center" wrapText="1"/>
      <protection locked="0"/>
    </xf>
    <xf numFmtId="0" fontId="65" fillId="2" borderId="9" xfId="1" applyFont="1" applyFill="1" applyBorder="1" applyAlignment="1" applyProtection="1">
      <alignment horizontal="left" vertical="center" wrapText="1"/>
      <protection locked="0"/>
    </xf>
    <xf numFmtId="0" fontId="65" fillId="2" borderId="6" xfId="1" applyFont="1" applyFill="1" applyBorder="1" applyAlignment="1" applyProtection="1">
      <alignment horizontal="left" vertical="center" wrapText="1"/>
      <protection locked="0"/>
    </xf>
    <xf numFmtId="0" fontId="65" fillId="0" borderId="2" xfId="0" applyFont="1" applyBorder="1" applyAlignment="1" applyProtection="1">
      <alignment horizontal="center" vertical="center" wrapText="1"/>
      <protection locked="0"/>
    </xf>
    <xf numFmtId="0" fontId="65" fillId="0" borderId="9" xfId="0" applyFont="1" applyBorder="1" applyAlignment="1" applyProtection="1">
      <alignment horizontal="center" vertical="center" wrapText="1"/>
      <protection locked="0"/>
    </xf>
    <xf numFmtId="0" fontId="65" fillId="0" borderId="6" xfId="0" applyFont="1" applyBorder="1" applyAlignment="1" applyProtection="1">
      <alignment horizontal="center" vertical="center" wrapText="1"/>
      <protection locked="0"/>
    </xf>
    <xf numFmtId="0" fontId="63" fillId="0" borderId="2" xfId="1" applyFont="1" applyBorder="1" applyAlignment="1" applyProtection="1">
      <alignment horizontal="center" vertical="center" wrapText="1"/>
      <protection locked="0"/>
    </xf>
    <xf numFmtId="0" fontId="63" fillId="0" borderId="6" xfId="1" applyFont="1" applyBorder="1" applyAlignment="1" applyProtection="1">
      <alignment horizontal="center" vertical="center" wrapText="1"/>
      <protection locked="0"/>
    </xf>
    <xf numFmtId="2" fontId="63" fillId="0" borderId="2" xfId="4" applyNumberFormat="1" applyFont="1" applyFill="1" applyBorder="1" applyAlignment="1" applyProtection="1">
      <alignment horizontal="center" vertical="center" wrapText="1"/>
    </xf>
    <xf numFmtId="2" fontId="63" fillId="0" borderId="9" xfId="4" applyNumberFormat="1" applyFont="1" applyFill="1" applyBorder="1" applyAlignment="1" applyProtection="1">
      <alignment horizontal="center" vertical="center" wrapText="1"/>
    </xf>
    <xf numFmtId="2" fontId="63" fillId="0" borderId="6" xfId="4" applyNumberFormat="1" applyFont="1" applyFill="1" applyBorder="1" applyAlignment="1" applyProtection="1">
      <alignment horizontal="center" vertical="center" wrapText="1"/>
    </xf>
    <xf numFmtId="0" fontId="63" fillId="0" borderId="9" xfId="1" applyFont="1" applyBorder="1" applyAlignment="1" applyProtection="1">
      <alignment horizontal="center" vertical="center" wrapText="1"/>
      <protection locked="0"/>
    </xf>
    <xf numFmtId="0" fontId="63" fillId="0" borderId="2" xfId="1" applyFont="1" applyBorder="1" applyAlignment="1">
      <alignment horizontal="center" vertical="center" wrapText="1"/>
    </xf>
    <xf numFmtId="0" fontId="63" fillId="0" borderId="9" xfId="1" applyFont="1" applyBorder="1" applyAlignment="1">
      <alignment horizontal="center" vertical="center" wrapText="1"/>
    </xf>
    <xf numFmtId="0" fontId="63" fillId="0" borderId="6" xfId="1" applyFont="1" applyBorder="1" applyAlignment="1">
      <alignment horizontal="center" vertical="center" wrapText="1"/>
    </xf>
    <xf numFmtId="0" fontId="63" fillId="0" borderId="2" xfId="0" applyFont="1" applyBorder="1" applyAlignment="1">
      <alignment horizontal="center" vertical="center" wrapText="1"/>
    </xf>
    <xf numFmtId="0" fontId="63" fillId="0" borderId="9" xfId="0" applyFont="1" applyBorder="1" applyAlignment="1">
      <alignment horizontal="center" vertical="center" wrapText="1"/>
    </xf>
    <xf numFmtId="0" fontId="63" fillId="0" borderId="6" xfId="0" applyFont="1" applyBorder="1" applyAlignment="1">
      <alignment horizontal="center" vertical="center" wrapText="1"/>
    </xf>
    <xf numFmtId="2" fontId="63" fillId="2" borderId="2" xfId="4" applyNumberFormat="1" applyFont="1" applyFill="1" applyBorder="1" applyAlignment="1" applyProtection="1">
      <alignment horizontal="center" vertical="center" wrapText="1"/>
      <protection locked="0"/>
    </xf>
    <xf numFmtId="2" fontId="63" fillId="2" borderId="9" xfId="4" applyNumberFormat="1" applyFont="1" applyFill="1" applyBorder="1" applyAlignment="1" applyProtection="1">
      <alignment horizontal="center" vertical="center" wrapText="1"/>
      <protection locked="0"/>
    </xf>
    <xf numFmtId="2" fontId="63" fillId="2" borderId="6" xfId="4" applyNumberFormat="1" applyFont="1" applyFill="1" applyBorder="1" applyAlignment="1" applyProtection="1">
      <alignment horizontal="center" vertical="center" wrapText="1"/>
      <protection locked="0"/>
    </xf>
    <xf numFmtId="0" fontId="63" fillId="2" borderId="1" xfId="1" applyFont="1" applyFill="1" applyBorder="1" applyAlignment="1" applyProtection="1">
      <alignment horizontal="center" vertical="center" wrapText="1"/>
      <protection locked="0"/>
    </xf>
    <xf numFmtId="0" fontId="65" fillId="0" borderId="6" xfId="1" applyFont="1" applyBorder="1" applyAlignment="1" applyProtection="1">
      <alignment horizontal="left" vertical="center" wrapText="1"/>
      <protection locked="0"/>
    </xf>
    <xf numFmtId="0" fontId="45" fillId="2" borderId="12" xfId="1" applyFont="1" applyFill="1" applyBorder="1" applyAlignment="1">
      <alignment horizontal="center" vertical="center" wrapText="1"/>
    </xf>
    <xf numFmtId="0" fontId="45" fillId="2" borderId="0" xfId="1" applyFont="1" applyFill="1" applyAlignment="1">
      <alignment horizontal="center" vertical="center" wrapText="1"/>
    </xf>
    <xf numFmtId="0" fontId="45" fillId="2" borderId="84" xfId="1" applyFont="1" applyFill="1" applyBorder="1" applyAlignment="1">
      <alignment horizontal="center" vertical="center" wrapText="1"/>
    </xf>
    <xf numFmtId="0" fontId="45" fillId="2" borderId="0" xfId="1" applyFont="1" applyFill="1" applyAlignment="1">
      <alignment horizontal="left" wrapText="1"/>
    </xf>
    <xf numFmtId="0" fontId="39" fillId="2" borderId="81" xfId="1" applyFont="1" applyFill="1" applyBorder="1" applyAlignment="1">
      <alignment horizontal="center" vertical="center" wrapText="1"/>
    </xf>
    <xf numFmtId="0" fontId="39" fillId="2" borderId="87" xfId="1" applyFont="1" applyFill="1" applyBorder="1" applyAlignment="1">
      <alignment horizontal="center" vertical="center" wrapText="1"/>
    </xf>
    <xf numFmtId="0" fontId="38" fillId="0" borderId="1" xfId="1" applyFont="1" applyBorder="1" applyAlignment="1">
      <alignment horizontal="center" vertical="center" wrapText="1"/>
    </xf>
    <xf numFmtId="0" fontId="38" fillId="0" borderId="1" xfId="1" applyFont="1" applyBorder="1" applyAlignment="1">
      <alignment horizontal="left" vertical="center" wrapText="1"/>
    </xf>
    <xf numFmtId="0" fontId="38" fillId="0" borderId="80" xfId="1" applyFont="1" applyBorder="1" applyAlignment="1">
      <alignment horizontal="center" vertical="center" wrapText="1"/>
    </xf>
    <xf numFmtId="0" fontId="38" fillId="0" borderId="88" xfId="1" applyFont="1" applyBorder="1" applyAlignment="1">
      <alignment horizontal="center" vertical="center" wrapText="1"/>
    </xf>
    <xf numFmtId="0" fontId="38" fillId="0" borderId="88" xfId="1" applyFont="1" applyBorder="1" applyAlignment="1">
      <alignment horizontal="left" vertical="center" wrapText="1"/>
    </xf>
    <xf numFmtId="0" fontId="38" fillId="0" borderId="89" xfId="1" applyFont="1" applyBorder="1" applyAlignment="1">
      <alignment horizontal="center" vertical="center" wrapText="1"/>
    </xf>
    <xf numFmtId="0" fontId="73" fillId="0" borderId="1" xfId="1" applyFont="1" applyBorder="1" applyAlignment="1">
      <alignment horizontal="left" vertical="center" wrapText="1"/>
    </xf>
    <xf numFmtId="0" fontId="38" fillId="7" borderId="16" xfId="1" applyFont="1" applyFill="1" applyBorder="1" applyAlignment="1">
      <alignment horizontal="center" vertical="center" wrapText="1"/>
    </xf>
    <xf numFmtId="0" fontId="38" fillId="7" borderId="0" xfId="1" applyFont="1" applyFill="1" applyAlignment="1">
      <alignment horizontal="center" vertical="center" wrapText="1"/>
    </xf>
    <xf numFmtId="0" fontId="39" fillId="0" borderId="1" xfId="1" applyFont="1" applyBorder="1" applyAlignment="1">
      <alignment horizontal="center" vertical="center" wrapText="1"/>
    </xf>
    <xf numFmtId="9" fontId="38" fillId="9" borderId="1" xfId="1" applyNumberFormat="1" applyFont="1" applyFill="1" applyBorder="1" applyAlignment="1">
      <alignment horizontal="center" vertical="center" wrapText="1"/>
    </xf>
    <xf numFmtId="0" fontId="38" fillId="7" borderId="50" xfId="1" applyFont="1" applyFill="1" applyBorder="1" applyAlignment="1">
      <alignment horizontal="center" vertical="center" wrapText="1"/>
    </xf>
    <xf numFmtId="0" fontId="73" fillId="0" borderId="1" xfId="1" applyFont="1" applyBorder="1" applyAlignment="1">
      <alignment horizontal="left" vertical="top" wrapText="1"/>
    </xf>
    <xf numFmtId="0" fontId="38" fillId="9" borderId="1" xfId="1" applyFont="1" applyFill="1" applyBorder="1" applyAlignment="1">
      <alignment horizontal="center" vertical="center" wrapText="1"/>
    </xf>
    <xf numFmtId="0" fontId="38" fillId="0" borderId="6" xfId="1" applyFont="1" applyBorder="1" applyAlignment="1">
      <alignment horizontal="center" vertical="center" wrapText="1"/>
    </xf>
    <xf numFmtId="0" fontId="38" fillId="2" borderId="6" xfId="1" applyFont="1" applyFill="1" applyBorder="1" applyAlignment="1">
      <alignment vertical="top" wrapText="1"/>
    </xf>
    <xf numFmtId="0" fontId="38" fillId="0" borderId="79" xfId="1" applyFont="1" applyBorder="1" applyAlignment="1">
      <alignment horizontal="center" vertical="center" wrapText="1"/>
    </xf>
    <xf numFmtId="0" fontId="39" fillId="2" borderId="91" xfId="1" applyFont="1" applyFill="1" applyBorder="1" applyAlignment="1">
      <alignment horizontal="center" vertical="center" wrapText="1"/>
    </xf>
    <xf numFmtId="0" fontId="39" fillId="2" borderId="86" xfId="1" applyFont="1" applyFill="1" applyBorder="1" applyAlignment="1">
      <alignment horizontal="center" vertical="center" wrapText="1"/>
    </xf>
    <xf numFmtId="0" fontId="38" fillId="0" borderId="73" xfId="1" applyFont="1" applyBorder="1" applyAlignment="1">
      <alignment horizontal="center" vertical="center" wrapText="1"/>
    </xf>
    <xf numFmtId="0" fontId="38" fillId="0" borderId="73" xfId="1" applyFont="1" applyBorder="1" applyAlignment="1">
      <alignment horizontal="left" vertical="center" wrapText="1"/>
    </xf>
    <xf numFmtId="0" fontId="38" fillId="0" borderId="74" xfId="1" applyFont="1" applyBorder="1" applyAlignment="1">
      <alignment horizontal="center" vertical="center" wrapText="1"/>
    </xf>
    <xf numFmtId="0" fontId="38" fillId="8" borderId="1" xfId="1" applyFont="1" applyFill="1" applyBorder="1" applyAlignment="1">
      <alignment horizontal="left" vertical="center" wrapText="1"/>
    </xf>
    <xf numFmtId="0" fontId="38" fillId="8" borderId="63" xfId="1" applyFont="1" applyFill="1" applyBorder="1" applyAlignment="1">
      <alignment horizontal="left" vertical="center" wrapText="1"/>
    </xf>
    <xf numFmtId="0" fontId="38" fillId="8" borderId="52" xfId="1" applyFont="1" applyFill="1" applyBorder="1" applyAlignment="1">
      <alignment horizontal="left" vertical="center" wrapText="1"/>
    </xf>
    <xf numFmtId="0" fontId="38" fillId="8" borderId="53" xfId="1" applyFont="1" applyFill="1" applyBorder="1" applyAlignment="1">
      <alignment horizontal="left" vertical="center" wrapText="1"/>
    </xf>
    <xf numFmtId="0" fontId="38" fillId="0" borderId="4" xfId="1" applyFont="1" applyBorder="1" applyAlignment="1">
      <alignment horizontal="left" vertical="center"/>
    </xf>
    <xf numFmtId="0" fontId="38" fillId="0" borderId="17" xfId="1" applyFont="1" applyBorder="1" applyAlignment="1">
      <alignment horizontal="left" vertical="center"/>
    </xf>
    <xf numFmtId="0" fontId="38" fillId="0" borderId="14" xfId="1" applyFont="1" applyBorder="1" applyAlignment="1">
      <alignment horizontal="left" vertical="center"/>
    </xf>
    <xf numFmtId="0" fontId="38" fillId="0" borderId="1" xfId="1" applyFont="1" applyBorder="1" applyAlignment="1">
      <alignment vertical="center" wrapText="1"/>
    </xf>
    <xf numFmtId="0" fontId="38" fillId="0" borderId="63" xfId="1" applyFont="1" applyBorder="1" applyAlignment="1">
      <alignment horizontal="left" vertical="center" wrapText="1"/>
    </xf>
    <xf numFmtId="0" fontId="38" fillId="0" borderId="52" xfId="1" applyFont="1" applyBorder="1" applyAlignment="1">
      <alignment horizontal="left" vertical="center" wrapText="1"/>
    </xf>
    <xf numFmtId="0" fontId="38" fillId="0" borderId="53" xfId="1" applyFont="1" applyBorder="1" applyAlignment="1">
      <alignment horizontal="left" vertical="center" wrapText="1"/>
    </xf>
    <xf numFmtId="0" fontId="39" fillId="8" borderId="75" xfId="1" applyFont="1" applyFill="1" applyBorder="1" applyAlignment="1">
      <alignment horizontal="center" vertical="center" wrapText="1"/>
    </xf>
    <xf numFmtId="0" fontId="39" fillId="8" borderId="13" xfId="1" applyFont="1" applyFill="1" applyBorder="1" applyAlignment="1">
      <alignment horizontal="center" vertical="center" wrapText="1"/>
    </xf>
    <xf numFmtId="0" fontId="39" fillId="8" borderId="20" xfId="1" applyFont="1" applyFill="1" applyBorder="1" applyAlignment="1">
      <alignment horizontal="center" vertical="center" wrapText="1"/>
    </xf>
    <xf numFmtId="0" fontId="39" fillId="8" borderId="11" xfId="1" applyFont="1" applyFill="1" applyBorder="1" applyAlignment="1">
      <alignment horizontal="center" vertical="center" wrapText="1"/>
    </xf>
    <xf numFmtId="0" fontId="38" fillId="8" borderId="2" xfId="1" applyFont="1" applyFill="1" applyBorder="1" applyAlignment="1">
      <alignment horizontal="center" vertical="center" wrapText="1"/>
    </xf>
    <xf numFmtId="0" fontId="38" fillId="8" borderId="6" xfId="1" applyFont="1" applyFill="1" applyBorder="1" applyAlignment="1">
      <alignment horizontal="center" vertical="center" wrapText="1"/>
    </xf>
    <xf numFmtId="0" fontId="39" fillId="0" borderId="75" xfId="1" applyFont="1" applyBorder="1" applyAlignment="1">
      <alignment horizontal="center" vertical="center" wrapText="1"/>
    </xf>
    <xf numFmtId="0" fontId="39" fillId="0" borderId="13" xfId="1" applyFont="1" applyBorder="1" applyAlignment="1">
      <alignment horizontal="center" vertical="center" wrapText="1"/>
    </xf>
    <xf numFmtId="0" fontId="39" fillId="0" borderId="12" xfId="1" applyFont="1" applyBorder="1" applyAlignment="1">
      <alignment horizontal="center" vertical="center" wrapText="1"/>
    </xf>
    <xf numFmtId="0" fontId="39" fillId="0" borderId="10" xfId="1" applyFont="1" applyBorder="1" applyAlignment="1">
      <alignment horizontal="center" vertical="center" wrapText="1"/>
    </xf>
    <xf numFmtId="0" fontId="39" fillId="0" borderId="20" xfId="1" applyFont="1" applyBorder="1" applyAlignment="1">
      <alignment horizontal="center" vertical="center" wrapText="1"/>
    </xf>
    <xf numFmtId="0" fontId="39" fillId="0" borderId="11" xfId="1" applyFont="1" applyBorder="1" applyAlignment="1">
      <alignment horizontal="center" vertical="center" wrapText="1"/>
    </xf>
    <xf numFmtId="0" fontId="38" fillId="0" borderId="2" xfId="1" applyFont="1" applyBorder="1" applyAlignment="1">
      <alignment horizontal="center" vertical="center" wrapText="1"/>
    </xf>
    <xf numFmtId="0" fontId="38" fillId="0" borderId="9" xfId="1" applyFont="1" applyBorder="1" applyAlignment="1">
      <alignment horizontal="center" vertical="center" wrapText="1"/>
    </xf>
    <xf numFmtId="0" fontId="38" fillId="0" borderId="4" xfId="1" applyFont="1" applyBorder="1" applyAlignment="1">
      <alignment horizontal="left" vertical="center" wrapText="1"/>
    </xf>
    <xf numFmtId="0" fontId="38" fillId="0" borderId="14" xfId="1" applyFont="1" applyBorder="1" applyAlignment="1">
      <alignment horizontal="left" vertical="center" wrapText="1"/>
    </xf>
    <xf numFmtId="0" fontId="39" fillId="0" borderId="1" xfId="1" applyFont="1" applyBorder="1" applyAlignment="1">
      <alignment horizontal="left" vertical="center" wrapText="1"/>
    </xf>
    <xf numFmtId="0" fontId="39" fillId="0" borderId="5" xfId="1" applyFont="1" applyBorder="1" applyAlignment="1">
      <alignment horizontal="center" vertical="center" wrapText="1"/>
    </xf>
    <xf numFmtId="0" fontId="39" fillId="0" borderId="71" xfId="1" applyFont="1" applyBorder="1" applyAlignment="1">
      <alignment horizontal="center" vertical="center" wrapText="1"/>
    </xf>
    <xf numFmtId="0" fontId="38" fillId="0" borderId="72" xfId="1" applyFont="1" applyBorder="1" applyAlignment="1">
      <alignment horizontal="center" vertical="center" wrapText="1"/>
    </xf>
    <xf numFmtId="0" fontId="38" fillId="0" borderId="73" xfId="1" applyFont="1" applyBorder="1" applyAlignment="1">
      <alignment vertical="center" wrapText="1"/>
    </xf>
    <xf numFmtId="0" fontId="38" fillId="0" borderId="0" xfId="1" applyFont="1" applyAlignment="1">
      <alignment horizontal="center"/>
    </xf>
    <xf numFmtId="0" fontId="39" fillId="0" borderId="51" xfId="1" applyFont="1" applyBorder="1" applyAlignment="1">
      <alignment horizontal="left" vertical="center"/>
    </xf>
    <xf numFmtId="0" fontId="39" fillId="0" borderId="52" xfId="1" applyFont="1" applyBorder="1" applyAlignment="1">
      <alignment horizontal="left" vertical="center"/>
    </xf>
    <xf numFmtId="0" fontId="39" fillId="0" borderId="53" xfId="1" applyFont="1" applyBorder="1" applyAlignment="1">
      <alignment horizontal="left" vertical="center"/>
    </xf>
    <xf numFmtId="0" fontId="38" fillId="0" borderId="59" xfId="1" applyFont="1" applyBorder="1" applyAlignment="1">
      <alignment horizontal="center" vertical="center" wrapText="1"/>
    </xf>
    <xf numFmtId="0" fontId="38" fillId="0" borderId="60" xfId="1" applyFont="1" applyBorder="1" applyAlignment="1">
      <alignment horizontal="center" vertical="center" wrapText="1"/>
    </xf>
    <xf numFmtId="0" fontId="38" fillId="0" borderId="61" xfId="1" applyFont="1" applyBorder="1" applyAlignment="1">
      <alignment horizontal="center" vertical="center" wrapText="1"/>
    </xf>
    <xf numFmtId="0" fontId="40" fillId="0" borderId="5" xfId="1" applyFont="1" applyBorder="1" applyAlignment="1">
      <alignment horizontal="center" vertical="center"/>
    </xf>
    <xf numFmtId="0" fontId="40" fillId="0" borderId="50" xfId="1" applyFont="1" applyBorder="1" applyAlignment="1">
      <alignment horizontal="center" vertical="center"/>
    </xf>
    <xf numFmtId="0" fontId="40" fillId="0" borderId="67" xfId="1" applyFont="1" applyBorder="1" applyAlignment="1">
      <alignment horizontal="center" vertical="center"/>
    </xf>
    <xf numFmtId="0" fontId="39" fillId="0" borderId="68" xfId="1" applyFont="1" applyBorder="1" applyAlignment="1">
      <alignment horizontal="center" vertical="center"/>
    </xf>
    <xf numFmtId="0" fontId="39" fillId="0" borderId="69" xfId="1" applyFont="1" applyBorder="1" applyAlignment="1">
      <alignment horizontal="center" vertical="center"/>
    </xf>
    <xf numFmtId="0" fontId="39" fillId="0" borderId="69" xfId="1" applyFont="1" applyBorder="1" applyAlignment="1">
      <alignment horizontal="center" vertical="center" wrapText="1"/>
    </xf>
    <xf numFmtId="0" fontId="39" fillId="0" borderId="70" xfId="1" applyFont="1" applyBorder="1" applyAlignment="1">
      <alignment horizontal="center" vertical="center"/>
    </xf>
    <xf numFmtId="0" fontId="39" fillId="0" borderId="57" xfId="1" applyFont="1" applyBorder="1" applyAlignment="1">
      <alignment horizontal="left" vertical="center"/>
    </xf>
    <xf numFmtId="0" fontId="39" fillId="0" borderId="64" xfId="1" applyFont="1" applyBorder="1" applyAlignment="1">
      <alignment horizontal="left" vertical="center"/>
    </xf>
    <xf numFmtId="0" fontId="38" fillId="0" borderId="58" xfId="1" applyFont="1" applyBorder="1" applyAlignment="1">
      <alignment horizontal="center" vertical="center"/>
    </xf>
    <xf numFmtId="0" fontId="39" fillId="0" borderId="65" xfId="1" applyFont="1" applyBorder="1" applyAlignment="1">
      <alignment horizontal="left" vertical="center"/>
    </xf>
    <xf numFmtId="0" fontId="39" fillId="0" borderId="58" xfId="1" applyFont="1" applyBorder="1" applyAlignment="1">
      <alignment horizontal="left" vertical="center"/>
    </xf>
    <xf numFmtId="0" fontId="38" fillId="0" borderId="58" xfId="1" applyFont="1" applyBorder="1" applyAlignment="1">
      <alignment horizontal="center" vertical="center" wrapText="1"/>
    </xf>
    <xf numFmtId="0" fontId="38" fillId="0" borderId="66" xfId="1" applyFont="1" applyBorder="1" applyAlignment="1">
      <alignment horizontal="center" vertical="center"/>
    </xf>
    <xf numFmtId="0" fontId="39" fillId="0" borderId="62" xfId="1" applyFont="1" applyBorder="1" applyAlignment="1">
      <alignment horizontal="left" vertical="center"/>
    </xf>
    <xf numFmtId="0" fontId="38" fillId="0" borderId="52" xfId="1" applyFont="1" applyBorder="1" applyAlignment="1">
      <alignment horizontal="center" vertical="center"/>
    </xf>
    <xf numFmtId="0" fontId="39" fillId="0" borderId="63" xfId="1" applyFont="1" applyBorder="1" applyAlignment="1">
      <alignment horizontal="left" vertical="center"/>
    </xf>
    <xf numFmtId="15" fontId="38" fillId="0" borderId="52" xfId="1" applyNumberFormat="1" applyFont="1" applyBorder="1" applyAlignment="1">
      <alignment horizontal="center" vertical="center"/>
    </xf>
    <xf numFmtId="0" fontId="38" fillId="0" borderId="53" xfId="1" applyFont="1" applyBorder="1" applyAlignment="1">
      <alignment horizontal="center" vertical="center"/>
    </xf>
  </cellXfs>
  <cellStyles count="6">
    <cellStyle name="Hipervínculo" xfId="5" builtinId="8"/>
    <cellStyle name="Millares" xfId="3" builtinId="3"/>
    <cellStyle name="Millares 2" xfId="4" xr:uid="{00000000-0005-0000-0000-000002000000}"/>
    <cellStyle name="Normal" xfId="0" builtinId="0"/>
    <cellStyle name="Normal 2" xfId="1" xr:uid="{00000000-0005-0000-0000-000004000000}"/>
    <cellStyle name="Normal 2 3" xfId="2" xr:uid="{00000000-0005-0000-0000-000005000000}"/>
  </cellStyles>
  <dxfs count="181">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rgb="FF33CC33"/>
        </patternFill>
      </fill>
    </dxf>
    <dxf>
      <fill>
        <patternFill>
          <bgColor rgb="FFFFFF00"/>
        </patternFill>
      </fill>
    </dxf>
    <dxf>
      <fill>
        <patternFill>
          <bgColor rgb="FFFF9900"/>
        </patternFill>
      </fill>
    </dxf>
    <dxf>
      <fill>
        <patternFill>
          <bgColor rgb="FFFF0000"/>
        </patternFill>
      </fill>
    </dxf>
    <dxf>
      <fill>
        <patternFill>
          <bgColor theme="0"/>
        </patternFill>
      </fill>
    </dxf>
    <dxf>
      <fill>
        <patternFill patternType="solid">
          <bgColor theme="0"/>
        </patternFill>
      </fill>
    </dxf>
    <dxf>
      <fill>
        <patternFill>
          <bgColor rgb="FF33CC33"/>
        </patternFill>
      </fill>
    </dxf>
    <dxf>
      <fill>
        <patternFill>
          <bgColor rgb="FFFFFF00"/>
        </patternFill>
      </fill>
    </dxf>
    <dxf>
      <fill>
        <patternFill>
          <bgColor rgb="FFFF990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634246</xdr:colOff>
      <xdr:row>6</xdr:row>
      <xdr:rowOff>95250</xdr:rowOff>
    </xdr:from>
    <xdr:to>
      <xdr:col>1</xdr:col>
      <xdr:colOff>1828799</xdr:colOff>
      <xdr:row>8</xdr:row>
      <xdr:rowOff>217714</xdr:rowOff>
    </xdr:to>
    <xdr:pic>
      <xdr:nvPicPr>
        <xdr:cNvPr id="2" name="Picture 1" descr="escudo negro">
          <a:extLst>
            <a:ext uri="{FF2B5EF4-FFF2-40B4-BE49-F238E27FC236}">
              <a16:creationId xmlns:a16="http://schemas.microsoft.com/office/drawing/2014/main" id="{724E51EA-5BC8-4741-8977-991ACAF084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70317" y="258536"/>
          <a:ext cx="1194553" cy="121103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634246</xdr:colOff>
      <xdr:row>5</xdr:row>
      <xdr:rowOff>95250</xdr:rowOff>
    </xdr:from>
    <xdr:to>
      <xdr:col>10</xdr:col>
      <xdr:colOff>1828799</xdr:colOff>
      <xdr:row>7</xdr:row>
      <xdr:rowOff>269875</xdr:rowOff>
    </xdr:to>
    <xdr:pic>
      <xdr:nvPicPr>
        <xdr:cNvPr id="2" name="Picture 1" descr="escudo negro">
          <a:extLst>
            <a:ext uri="{FF2B5EF4-FFF2-40B4-BE49-F238E27FC236}">
              <a16:creationId xmlns:a16="http://schemas.microsoft.com/office/drawing/2014/main" id="{C072D55F-92F0-42CB-84AD-F045FD99609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7596" y="257175"/>
          <a:ext cx="1194553" cy="1270000"/>
        </a:xfrm>
        <a:prstGeom prst="rect">
          <a:avLst/>
        </a:prstGeom>
        <a:noFill/>
        <a:ln w="9525">
          <a:noFill/>
          <a:miter lim="800000"/>
          <a:headEnd/>
          <a:tailEnd/>
        </a:ln>
      </xdr:spPr>
    </xdr:pic>
    <xdr:clientData/>
  </xdr:twoCellAnchor>
  <xdr:twoCellAnchor>
    <xdr:from>
      <xdr:col>1</xdr:col>
      <xdr:colOff>396875</xdr:colOff>
      <xdr:row>5</xdr:row>
      <xdr:rowOff>47625</xdr:rowOff>
    </xdr:from>
    <xdr:to>
      <xdr:col>2</xdr:col>
      <xdr:colOff>337303</xdr:colOff>
      <xdr:row>7</xdr:row>
      <xdr:rowOff>215446</xdr:rowOff>
    </xdr:to>
    <xdr:pic>
      <xdr:nvPicPr>
        <xdr:cNvPr id="3" name="Picture 1" descr="escudo negro">
          <a:extLst>
            <a:ext uri="{FF2B5EF4-FFF2-40B4-BE49-F238E27FC236}">
              <a16:creationId xmlns:a16="http://schemas.microsoft.com/office/drawing/2014/main" id="{EF332BE9-AE8A-4094-B1E4-D8CB31516A9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8500" y="206375"/>
          <a:ext cx="1194553" cy="1263196"/>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734218</xdr:colOff>
      <xdr:row>4</xdr:row>
      <xdr:rowOff>67469</xdr:rowOff>
    </xdr:from>
    <xdr:to>
      <xdr:col>2</xdr:col>
      <xdr:colOff>178553</xdr:colOff>
      <xdr:row>6</xdr:row>
      <xdr:rowOff>235290</xdr:rowOff>
    </xdr:to>
    <xdr:pic>
      <xdr:nvPicPr>
        <xdr:cNvPr id="3" name="Picture 1" descr="escudo negro">
          <a:extLst>
            <a:ext uri="{FF2B5EF4-FFF2-40B4-BE49-F238E27FC236}">
              <a16:creationId xmlns:a16="http://schemas.microsoft.com/office/drawing/2014/main" id="{14C3DB98-A242-40B5-8C84-F433C2997C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32656" y="226219"/>
          <a:ext cx="1408866" cy="1259227"/>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634246</xdr:colOff>
      <xdr:row>1</xdr:row>
      <xdr:rowOff>95250</xdr:rowOff>
    </xdr:from>
    <xdr:to>
      <xdr:col>1</xdr:col>
      <xdr:colOff>1828799</xdr:colOff>
      <xdr:row>3</xdr:row>
      <xdr:rowOff>269875</xdr:rowOff>
    </xdr:to>
    <xdr:pic>
      <xdr:nvPicPr>
        <xdr:cNvPr id="2" name="Picture 1" descr="escudo negro">
          <a:extLst>
            <a:ext uri="{FF2B5EF4-FFF2-40B4-BE49-F238E27FC236}">
              <a16:creationId xmlns:a16="http://schemas.microsoft.com/office/drawing/2014/main" id="{B924FE8B-4FD7-470B-9DB8-9054B318ECD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0621" y="444500"/>
          <a:ext cx="1194553" cy="12700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0</xdr:colOff>
      <xdr:row>7</xdr:row>
      <xdr:rowOff>0</xdr:rowOff>
    </xdr:from>
    <xdr:ext cx="585060" cy="5663"/>
    <xdr:pic>
      <xdr:nvPicPr>
        <xdr:cNvPr id="2" name="1 Imagen">
          <a:extLst>
            <a:ext uri="{FF2B5EF4-FFF2-40B4-BE49-F238E27FC236}">
              <a16:creationId xmlns:a16="http://schemas.microsoft.com/office/drawing/2014/main" id="{C7F49ABB-ABCD-4847-B156-2BB424479225}"/>
            </a:ext>
          </a:extLst>
        </xdr:cNvPr>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1666875" y="1581150"/>
          <a:ext cx="585060" cy="5663"/>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445435</xdr:colOff>
      <xdr:row>1</xdr:row>
      <xdr:rowOff>58832</xdr:rowOff>
    </xdr:from>
    <xdr:to>
      <xdr:col>3</xdr:col>
      <xdr:colOff>571501</xdr:colOff>
      <xdr:row>3</xdr:row>
      <xdr:rowOff>172843</xdr:rowOff>
    </xdr:to>
    <xdr:pic>
      <xdr:nvPicPr>
        <xdr:cNvPr id="2" name="Imagen 1">
          <a:extLst>
            <a:ext uri="{FF2B5EF4-FFF2-40B4-BE49-F238E27FC236}">
              <a16:creationId xmlns:a16="http://schemas.microsoft.com/office/drawing/2014/main" id="{F7826F91-4C84-41D6-BCF4-5BB651BE23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035" y="230282"/>
          <a:ext cx="792816" cy="790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bernal/AppData/Local/Microsoft/Windows/Temporary%20Internet%20Files/Content.Outlook/6YTLUNT7/Matriz%20de%20Riesgos%20Contractu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_IMVI-MR-2021-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to%20167-2020\Evaluaci&#243;n%20Riesgos%20jun20\IMVI\6._IMVI-MR-2020__enero_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MV\Documentos\Betty\GESTION%20AMBIENTAL%202018%20-%202019%20II\GESTION%20AMBIENTAL%202018%20-%202019\PLANES%20DE%20ACCION\INSTRUMENTOS%20PLANEACI&#211;N%20IMVI%202020\IMVI-MR-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x"/>
      <sheetName val="Fm-2x"/>
      <sheetName val="Fm-3x"/>
      <sheetName val="Fm-4x"/>
      <sheetName val="Fm-5x"/>
      <sheetName val="Fm-6x"/>
      <sheetName val="DB"/>
      <sheetName val="Hoja1"/>
      <sheetName val="Hoja2"/>
    </sheetNames>
    <sheetDataSet>
      <sheetData sheetId="0" refreshError="1"/>
      <sheetData sheetId="1" refreshError="1"/>
      <sheetData sheetId="2" refreshError="1"/>
      <sheetData sheetId="3" refreshError="1"/>
      <sheetData sheetId="4" refreshError="1"/>
      <sheetData sheetId="5" refreshError="1"/>
      <sheetData sheetId="6" refreshError="1">
        <row r="5">
          <cell r="D5">
            <v>1</v>
          </cell>
          <cell r="H5" t="str">
            <v>X</v>
          </cell>
          <cell r="J5">
            <v>0</v>
          </cell>
          <cell r="K5">
            <v>0</v>
          </cell>
          <cell r="L5">
            <v>0</v>
          </cell>
          <cell r="N5" t="str">
            <v>EVITAR EL RIESGO</v>
          </cell>
        </row>
        <row r="6">
          <cell r="D6">
            <v>0</v>
          </cell>
          <cell r="J6">
            <v>1</v>
          </cell>
          <cell r="K6">
            <v>1</v>
          </cell>
          <cell r="L6">
            <v>1</v>
          </cell>
          <cell r="N6" t="str">
            <v>REDUCIR EL RIESGO</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PROBABILIDAD"/>
      <sheetName val="TIPOLOGÍA DE RIESGOS"/>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row r="38">
          <cell r="B38" t="str">
            <v>Rara vezInsignificante</v>
          </cell>
          <cell r="C38" t="str">
            <v>Riesgo bajo</v>
          </cell>
        </row>
        <row r="39">
          <cell r="B39" t="str">
            <v>Rara vezMenor</v>
          </cell>
          <cell r="C39" t="str">
            <v>Riesgo bajo</v>
          </cell>
        </row>
        <row r="40">
          <cell r="B40" t="str">
            <v>Rara vezModerado</v>
          </cell>
          <cell r="C40" t="str">
            <v>Riesgo moderado</v>
          </cell>
        </row>
        <row r="41">
          <cell r="B41" t="str">
            <v>Rara vezMayor</v>
          </cell>
          <cell r="C41" t="str">
            <v>Riesgo alto</v>
          </cell>
        </row>
        <row r="42">
          <cell r="B42" t="str">
            <v>Rara vezCatastrófico</v>
          </cell>
          <cell r="C42" t="str">
            <v>Riesgo extremo</v>
          </cell>
        </row>
        <row r="43">
          <cell r="B43" t="str">
            <v>ImprobableInsignificante</v>
          </cell>
          <cell r="C43" t="str">
            <v>Riesgo bajo</v>
          </cell>
        </row>
        <row r="44">
          <cell r="B44" t="str">
            <v>ImprobableMenor</v>
          </cell>
          <cell r="C44" t="str">
            <v>Riesgo bajo</v>
          </cell>
        </row>
        <row r="45">
          <cell r="B45" t="str">
            <v>ImprobableModerado</v>
          </cell>
          <cell r="C45" t="str">
            <v>Riesgo moderado</v>
          </cell>
        </row>
        <row r="46">
          <cell r="B46" t="str">
            <v>ImprobableMayor</v>
          </cell>
          <cell r="C46" t="str">
            <v>Riesgo alto</v>
          </cell>
        </row>
        <row r="47">
          <cell r="B47" t="str">
            <v>ImprobableCatastrófico</v>
          </cell>
          <cell r="C47" t="str">
            <v>Riesgo extremo</v>
          </cell>
        </row>
        <row r="48">
          <cell r="B48" t="str">
            <v>PosibleInsignificante</v>
          </cell>
          <cell r="C48" t="str">
            <v>Riesgo bajo</v>
          </cell>
        </row>
        <row r="49">
          <cell r="B49" t="str">
            <v>PosibleMenor</v>
          </cell>
          <cell r="C49" t="str">
            <v>Riesgo moderado</v>
          </cell>
        </row>
        <row r="50">
          <cell r="B50" t="str">
            <v>PosibleModerado</v>
          </cell>
          <cell r="C50" t="str">
            <v>Riesgo alto</v>
          </cell>
        </row>
        <row r="51">
          <cell r="B51" t="str">
            <v>PosibleMayor</v>
          </cell>
          <cell r="C51" t="str">
            <v>Riesgo extremo</v>
          </cell>
        </row>
        <row r="52">
          <cell r="B52" t="str">
            <v>PosibleCatastrófico</v>
          </cell>
          <cell r="C52" t="str">
            <v>Riesgo extremo</v>
          </cell>
        </row>
        <row r="53">
          <cell r="B53" t="str">
            <v>ProbableInsignificante</v>
          </cell>
          <cell r="C53" t="str">
            <v>Riesgo moderado</v>
          </cell>
        </row>
        <row r="54">
          <cell r="B54" t="str">
            <v>ProbableMenor</v>
          </cell>
          <cell r="C54" t="str">
            <v>Riesgo alto</v>
          </cell>
        </row>
        <row r="55">
          <cell r="B55" t="str">
            <v>ProbableModerado</v>
          </cell>
          <cell r="C55" t="str">
            <v>Riesgo alto</v>
          </cell>
        </row>
        <row r="56">
          <cell r="B56" t="str">
            <v>ProbableMayor</v>
          </cell>
          <cell r="C56" t="str">
            <v>Riesgo extremo</v>
          </cell>
        </row>
        <row r="57">
          <cell r="B57" t="str">
            <v>ProbableCatastrófico</v>
          </cell>
          <cell r="C57" t="str">
            <v>Riesgo extremo</v>
          </cell>
        </row>
        <row r="58">
          <cell r="B58" t="str">
            <v>Casi seguroInsignificante</v>
          </cell>
          <cell r="C58" t="str">
            <v>Riesgo alto</v>
          </cell>
        </row>
        <row r="59">
          <cell r="B59" t="str">
            <v>Casi seguroMenor</v>
          </cell>
          <cell r="C59" t="str">
            <v>Riesgo alto</v>
          </cell>
        </row>
        <row r="60">
          <cell r="B60" t="str">
            <v>Casi seguroModerado</v>
          </cell>
          <cell r="C60" t="str">
            <v>Riesgo extremo</v>
          </cell>
        </row>
        <row r="61">
          <cell r="B61" t="str">
            <v>Casi seguroMayor</v>
          </cell>
          <cell r="C61" t="str">
            <v>Riesgo extremo</v>
          </cell>
        </row>
        <row r="62">
          <cell r="B62" t="str">
            <v>Casi seguroCatastrófico</v>
          </cell>
          <cell r="C62" t="str">
            <v>Riesgo extremo</v>
          </cell>
        </row>
        <row r="70">
          <cell r="B70" t="str">
            <v>FuerteFuerte</v>
          </cell>
          <cell r="C70" t="str">
            <v>No</v>
          </cell>
          <cell r="D70" t="str">
            <v>Fuerte</v>
          </cell>
        </row>
        <row r="71">
          <cell r="B71" t="str">
            <v>FuerteModerado</v>
          </cell>
          <cell r="C71" t="str">
            <v>Sí</v>
          </cell>
          <cell r="D71" t="str">
            <v>Moderado</v>
          </cell>
        </row>
        <row r="72">
          <cell r="B72" t="str">
            <v>FuerteDébil</v>
          </cell>
          <cell r="C72" t="str">
            <v>Sí</v>
          </cell>
          <cell r="D72" t="str">
            <v>Débil</v>
          </cell>
        </row>
        <row r="73">
          <cell r="B73" t="str">
            <v>ModeradoFuerte</v>
          </cell>
          <cell r="C73" t="str">
            <v>Sí</v>
          </cell>
          <cell r="D73" t="str">
            <v>Moderado</v>
          </cell>
        </row>
        <row r="74">
          <cell r="B74" t="str">
            <v>ModeradoModerado</v>
          </cell>
          <cell r="C74" t="str">
            <v>Sí</v>
          </cell>
          <cell r="D74" t="str">
            <v>Moderado</v>
          </cell>
        </row>
        <row r="75">
          <cell r="B75" t="str">
            <v>ModeradoDébil</v>
          </cell>
          <cell r="C75" t="str">
            <v>Sí</v>
          </cell>
          <cell r="D75" t="str">
            <v>Débil</v>
          </cell>
        </row>
        <row r="76">
          <cell r="B76" t="str">
            <v>DébilFuerte</v>
          </cell>
          <cell r="C76" t="str">
            <v>Sí</v>
          </cell>
          <cell r="D76" t="str">
            <v>Débil</v>
          </cell>
        </row>
        <row r="77">
          <cell r="B77" t="str">
            <v>DébilModerado</v>
          </cell>
          <cell r="C77" t="str">
            <v>Sí</v>
          </cell>
          <cell r="D77" t="str">
            <v>Débil</v>
          </cell>
        </row>
        <row r="78">
          <cell r="B78" t="str">
            <v>DébilDébil</v>
          </cell>
          <cell r="C78" t="str">
            <v>Sí</v>
          </cell>
          <cell r="D78" t="str">
            <v>Débil</v>
          </cell>
        </row>
        <row r="95">
          <cell r="B95" t="str">
            <v>FuerteDirectamenteDirectamente</v>
          </cell>
          <cell r="C95">
            <v>2</v>
          </cell>
          <cell r="D95">
            <v>2</v>
          </cell>
        </row>
        <row r="96">
          <cell r="B96" t="str">
            <v>FuerteDirectamenteIndirectamente</v>
          </cell>
          <cell r="C96">
            <v>2</v>
          </cell>
          <cell r="D96">
            <v>1</v>
          </cell>
        </row>
        <row r="97">
          <cell r="B97" t="str">
            <v>FuerteDirectamenteNo disminuye</v>
          </cell>
          <cell r="C97">
            <v>2</v>
          </cell>
          <cell r="D97">
            <v>0</v>
          </cell>
        </row>
        <row r="98">
          <cell r="B98" t="str">
            <v>FuerteNo disminuyeDirectamente</v>
          </cell>
          <cell r="C98">
            <v>0</v>
          </cell>
          <cell r="D98">
            <v>2</v>
          </cell>
        </row>
        <row r="99">
          <cell r="B99" t="str">
            <v>ModeradoDirectamenteDirectamente</v>
          </cell>
          <cell r="C99">
            <v>1</v>
          </cell>
          <cell r="D99">
            <v>1</v>
          </cell>
        </row>
        <row r="100">
          <cell r="B100" t="str">
            <v>ModeradoDirectamenteIndirectamente</v>
          </cell>
          <cell r="C100">
            <v>1</v>
          </cell>
          <cell r="D100">
            <v>0</v>
          </cell>
        </row>
        <row r="101">
          <cell r="B101" t="str">
            <v>ModeradoDirectamenteNo disminuye</v>
          </cell>
          <cell r="C101">
            <v>1</v>
          </cell>
          <cell r="D101">
            <v>0</v>
          </cell>
        </row>
        <row r="102">
          <cell r="B102" t="str">
            <v>ModeradoNo disminuyeDirectamente</v>
          </cell>
          <cell r="C102">
            <v>0</v>
          </cell>
          <cell r="D102">
            <v>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2">
          <cell r="B12" t="str">
            <v>Gestión contractual </v>
          </cell>
        </row>
        <row r="13">
          <cell r="B13" t="str">
            <v>Gestión financiera </v>
          </cell>
        </row>
        <row r="14">
          <cell r="B14" t="str">
            <v>Gestión de laboratorio </v>
          </cell>
        </row>
        <row r="15">
          <cell r="B15" t="str">
            <v>Gestión del talento humano </v>
          </cell>
        </row>
        <row r="16">
          <cell r="B16" t="str">
            <v>Gestión ambiental </v>
          </cell>
        </row>
        <row r="17">
          <cell r="B17" t="str">
            <v>Gestión documental </v>
          </cell>
        </row>
        <row r="18">
          <cell r="B18" t="str">
            <v>Gestión jurídica </v>
          </cell>
        </row>
        <row r="19">
          <cell r="B19" t="str">
            <v>Control Disciplinario Interno </v>
          </cell>
        </row>
        <row r="20">
          <cell r="B20" t="str">
            <v>Control evaluación y mejora de la gestión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row r="4">
          <cell r="E4" t="str">
            <v>Daño_fisico</v>
          </cell>
        </row>
        <row r="69">
          <cell r="B69" t="str">
            <v>FuerteFuerte</v>
          </cell>
          <cell r="C69" t="str">
            <v>No</v>
          </cell>
          <cell r="D69" t="str">
            <v>Fuerte</v>
          </cell>
        </row>
        <row r="70">
          <cell r="B70" t="str">
            <v>FuerteModerado</v>
          </cell>
          <cell r="C70" t="str">
            <v>Sí</v>
          </cell>
          <cell r="D70" t="str">
            <v>Moderado</v>
          </cell>
        </row>
        <row r="71">
          <cell r="B71" t="str">
            <v>FuerteDébil</v>
          </cell>
          <cell r="C71" t="str">
            <v>Sí</v>
          </cell>
          <cell r="D71" t="str">
            <v>Débil</v>
          </cell>
        </row>
        <row r="72">
          <cell r="B72" t="str">
            <v>ModeradoFuerte</v>
          </cell>
          <cell r="C72" t="str">
            <v>Sí</v>
          </cell>
          <cell r="D72" t="str">
            <v>Moderado</v>
          </cell>
        </row>
        <row r="73">
          <cell r="B73" t="str">
            <v>ModeradoModerado</v>
          </cell>
          <cell r="C73" t="str">
            <v>Sí</v>
          </cell>
          <cell r="D73" t="str">
            <v>Moderado</v>
          </cell>
        </row>
        <row r="74">
          <cell r="B74" t="str">
            <v>ModeradoDébil</v>
          </cell>
          <cell r="C74" t="str">
            <v>Sí</v>
          </cell>
          <cell r="D74" t="str">
            <v>Débil</v>
          </cell>
        </row>
        <row r="75">
          <cell r="B75" t="str">
            <v>DébilFuerte</v>
          </cell>
          <cell r="C75" t="str">
            <v>Sí</v>
          </cell>
          <cell r="D75" t="str">
            <v>Débil</v>
          </cell>
        </row>
        <row r="76">
          <cell r="B76" t="str">
            <v>DébilModerado</v>
          </cell>
          <cell r="C76" t="str">
            <v>Sí</v>
          </cell>
          <cell r="D76" t="str">
            <v>Débil</v>
          </cell>
        </row>
        <row r="77">
          <cell r="B77" t="str">
            <v>DébilDébil</v>
          </cell>
          <cell r="C77" t="str">
            <v>Sí</v>
          </cell>
          <cell r="D77" t="str">
            <v>Débil</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0"/>
  <sheetViews>
    <sheetView view="pageBreakPreview" topLeftCell="D22" zoomScale="70" zoomScaleNormal="50" zoomScaleSheetLayoutView="70" zoomScalePageLayoutView="30" workbookViewId="0">
      <selection activeCell="L25" sqref="L25"/>
    </sheetView>
  </sheetViews>
  <sheetFormatPr baseColWidth="10" defaultColWidth="10.140625" defaultRowHeight="14.25" x14ac:dyDescent="0.25"/>
  <cols>
    <col min="1" max="1" width="2" style="1" customWidth="1"/>
    <col min="2" max="2" width="39.5703125" style="1" customWidth="1"/>
    <col min="3" max="3" width="39.5703125" style="1" hidden="1" customWidth="1"/>
    <col min="4" max="4" width="39" style="1" customWidth="1"/>
    <col min="5" max="5" width="34.5703125" style="1" hidden="1" customWidth="1"/>
    <col min="6" max="6" width="14.42578125" style="1" bestFit="1" customWidth="1"/>
    <col min="7" max="7" width="14.42578125" style="1" hidden="1" customWidth="1"/>
    <col min="8" max="8" width="23.140625" style="1" customWidth="1"/>
    <col min="9" max="9" width="23.140625" style="1" hidden="1" customWidth="1"/>
    <col min="10" max="10" width="53" style="1" customWidth="1"/>
    <col min="11" max="11" width="62.5703125" style="1" hidden="1" customWidth="1"/>
    <col min="12" max="12" width="33.140625" style="1" customWidth="1"/>
    <col min="13" max="13" width="33.140625" style="64" hidden="1" customWidth="1"/>
    <col min="14" max="14" width="32.5703125" style="1" customWidth="1"/>
    <col min="15" max="15" width="32.5703125" style="64" hidden="1" customWidth="1"/>
    <col min="16" max="16" width="111" style="1" customWidth="1"/>
    <col min="17" max="17" width="2.140625" style="1" customWidth="1"/>
    <col min="18" max="18" width="125" style="1" hidden="1" customWidth="1"/>
    <col min="19" max="19" width="84.140625" style="1" hidden="1" customWidth="1"/>
    <col min="20" max="16384" width="10.140625" style="1"/>
  </cols>
  <sheetData>
    <row r="1" spans="1:20" x14ac:dyDescent="0.25">
      <c r="A1" s="64"/>
      <c r="B1" s="64" t="s">
        <v>5</v>
      </c>
      <c r="C1" s="64"/>
      <c r="D1" s="64"/>
      <c r="E1" s="64"/>
      <c r="F1" s="64"/>
      <c r="G1" s="64"/>
      <c r="H1" s="64" t="s">
        <v>5</v>
      </c>
      <c r="I1" s="64"/>
      <c r="J1" s="64"/>
      <c r="K1" s="64"/>
      <c r="L1" s="64" t="s">
        <v>6</v>
      </c>
      <c r="N1" s="64"/>
      <c r="P1" s="64"/>
      <c r="Q1" s="64"/>
      <c r="R1" s="64"/>
      <c r="S1" s="64"/>
      <c r="T1" s="64"/>
    </row>
    <row r="2" spans="1:20" x14ac:dyDescent="0.25">
      <c r="A2" s="64"/>
      <c r="B2" s="64" t="s">
        <v>0</v>
      </c>
      <c r="C2" s="64"/>
      <c r="D2" s="64"/>
      <c r="E2" s="64"/>
      <c r="F2" s="64"/>
      <c r="G2" s="64"/>
      <c r="H2" s="64" t="s">
        <v>0</v>
      </c>
      <c r="I2" s="64"/>
      <c r="J2" s="64"/>
      <c r="K2" s="64"/>
      <c r="L2" s="64" t="s">
        <v>7</v>
      </c>
      <c r="N2" s="64"/>
      <c r="P2" s="64"/>
      <c r="Q2" s="64"/>
      <c r="R2" s="64"/>
      <c r="S2" s="64"/>
      <c r="T2" s="64"/>
    </row>
    <row r="3" spans="1:20" x14ac:dyDescent="0.25">
      <c r="A3" s="64"/>
      <c r="B3" s="64" t="s">
        <v>8</v>
      </c>
      <c r="C3" s="64"/>
      <c r="D3" s="64"/>
      <c r="E3" s="64"/>
      <c r="F3" s="64"/>
      <c r="G3" s="64"/>
      <c r="H3" s="64" t="s">
        <v>9</v>
      </c>
      <c r="I3" s="64"/>
      <c r="J3" s="64"/>
      <c r="K3" s="64"/>
      <c r="L3" s="64" t="s">
        <v>10</v>
      </c>
      <c r="N3" s="64"/>
      <c r="P3" s="64"/>
      <c r="Q3" s="64"/>
      <c r="R3" s="64"/>
      <c r="S3" s="64"/>
      <c r="T3" s="64"/>
    </row>
    <row r="4" spans="1:20" x14ac:dyDescent="0.25">
      <c r="A4" s="64"/>
      <c r="B4" s="64"/>
      <c r="C4" s="64"/>
      <c r="D4" s="64"/>
      <c r="E4" s="64"/>
      <c r="F4" s="64"/>
      <c r="G4" s="64"/>
      <c r="H4" s="64" t="s">
        <v>11</v>
      </c>
      <c r="I4" s="64"/>
      <c r="J4" s="64"/>
      <c r="K4" s="64"/>
      <c r="L4" s="64"/>
      <c r="N4" s="64"/>
      <c r="P4" s="64"/>
      <c r="Q4" s="64"/>
      <c r="R4" s="64"/>
      <c r="S4" s="64"/>
      <c r="T4" s="64"/>
    </row>
    <row r="5" spans="1:20" x14ac:dyDescent="0.25">
      <c r="A5" s="64"/>
      <c r="B5" s="64"/>
      <c r="C5" s="64"/>
      <c r="D5" s="64"/>
      <c r="E5" s="64"/>
      <c r="F5" s="64"/>
      <c r="G5" s="64"/>
      <c r="H5" s="64" t="s">
        <v>12</v>
      </c>
      <c r="I5" s="64"/>
      <c r="J5" s="64"/>
      <c r="K5" s="64"/>
      <c r="L5" s="64"/>
      <c r="N5" s="64"/>
      <c r="P5" s="64"/>
      <c r="Q5" s="64"/>
      <c r="R5" s="64"/>
      <c r="S5" s="64"/>
      <c r="T5" s="64"/>
    </row>
    <row r="6" spans="1:20" s="30" customFormat="1" ht="12.75" x14ac:dyDescent="0.2">
      <c r="A6" s="73"/>
      <c r="B6" s="31"/>
      <c r="C6" s="31"/>
      <c r="D6" s="73"/>
      <c r="E6" s="73"/>
      <c r="F6" s="73"/>
      <c r="G6" s="73"/>
      <c r="H6" s="73"/>
      <c r="I6" s="73"/>
      <c r="J6" s="73"/>
      <c r="K6" s="73"/>
      <c r="L6" s="73"/>
      <c r="M6" s="73"/>
      <c r="N6" s="74"/>
      <c r="O6" s="74"/>
      <c r="P6" s="74"/>
      <c r="Q6" s="73"/>
      <c r="R6" s="73"/>
      <c r="S6" s="73"/>
      <c r="T6" s="73"/>
    </row>
    <row r="7" spans="1:20" s="32" customFormat="1" ht="62.25" customHeight="1" x14ac:dyDescent="0.25">
      <c r="A7" s="73"/>
      <c r="B7" s="310"/>
      <c r="C7" s="157"/>
      <c r="D7" s="311" t="s">
        <v>13</v>
      </c>
      <c r="E7" s="311"/>
      <c r="F7" s="311"/>
      <c r="G7" s="311"/>
      <c r="H7" s="311"/>
      <c r="I7" s="311"/>
      <c r="J7" s="311"/>
      <c r="K7" s="311"/>
      <c r="L7" s="311"/>
      <c r="M7" s="311"/>
      <c r="N7" s="311"/>
      <c r="O7" s="311"/>
      <c r="P7" s="311"/>
      <c r="Q7" s="73"/>
      <c r="R7" s="73"/>
      <c r="S7" s="73"/>
      <c r="T7" s="73"/>
    </row>
    <row r="8" spans="1:20" s="32" customFormat="1" ht="24" customHeight="1" x14ac:dyDescent="0.25">
      <c r="A8" s="73"/>
      <c r="B8" s="310"/>
      <c r="C8" s="157"/>
      <c r="D8" s="312" t="s">
        <v>14</v>
      </c>
      <c r="E8" s="312"/>
      <c r="F8" s="312"/>
      <c r="G8" s="312"/>
      <c r="H8" s="312"/>
      <c r="I8" s="312"/>
      <c r="J8" s="312"/>
      <c r="K8" s="158"/>
      <c r="L8" s="312" t="s">
        <v>15</v>
      </c>
      <c r="M8" s="312"/>
      <c r="N8" s="312"/>
      <c r="O8" s="312"/>
      <c r="P8" s="312"/>
      <c r="Q8" s="73"/>
      <c r="R8" s="73"/>
      <c r="S8" s="73"/>
      <c r="T8" s="73"/>
    </row>
    <row r="9" spans="1:20" s="32" customFormat="1" ht="24" customHeight="1" x14ac:dyDescent="0.25">
      <c r="A9" s="73"/>
      <c r="B9" s="310"/>
      <c r="C9" s="157"/>
      <c r="D9" s="313" t="s">
        <v>16</v>
      </c>
      <c r="E9" s="313"/>
      <c r="F9" s="313"/>
      <c r="G9" s="313"/>
      <c r="H9" s="313"/>
      <c r="I9" s="313"/>
      <c r="J9" s="313"/>
      <c r="K9" s="313"/>
      <c r="L9" s="313"/>
      <c r="M9" s="313"/>
      <c r="N9" s="313"/>
      <c r="O9" s="313"/>
      <c r="P9" s="313"/>
      <c r="Q9" s="73"/>
      <c r="R9" s="73"/>
      <c r="S9" s="73"/>
      <c r="T9" s="73"/>
    </row>
    <row r="10" spans="1:20" s="32" customFormat="1" ht="18.75" customHeight="1" x14ac:dyDescent="0.25">
      <c r="A10" s="73"/>
      <c r="B10" s="309"/>
      <c r="C10" s="309"/>
      <c r="D10" s="309"/>
      <c r="E10" s="309"/>
      <c r="F10" s="309"/>
      <c r="G10" s="309"/>
      <c r="H10" s="309"/>
      <c r="I10" s="309"/>
      <c r="J10" s="309"/>
      <c r="K10" s="309"/>
      <c r="L10" s="309"/>
      <c r="M10" s="309"/>
      <c r="N10" s="309"/>
      <c r="O10" s="309"/>
      <c r="P10" s="309"/>
      <c r="Q10" s="73"/>
      <c r="R10" s="73"/>
      <c r="S10" s="73"/>
      <c r="T10" s="73"/>
    </row>
    <row r="11" spans="1:20" ht="20.25" x14ac:dyDescent="0.25">
      <c r="A11" s="64"/>
      <c r="B11" s="314" t="s">
        <v>17</v>
      </c>
      <c r="C11" s="315"/>
      <c r="D11" s="315"/>
      <c r="E11" s="315"/>
      <c r="F11" s="315"/>
      <c r="G11" s="315"/>
      <c r="H11" s="315"/>
      <c r="I11" s="315"/>
      <c r="J11" s="315"/>
      <c r="K11" s="315"/>
      <c r="L11" s="315"/>
      <c r="M11" s="315"/>
      <c r="N11" s="315"/>
      <c r="O11" s="315"/>
      <c r="P11" s="316"/>
      <c r="Q11" s="64"/>
      <c r="R11" s="64"/>
      <c r="S11" s="64"/>
      <c r="T11" s="64"/>
    </row>
    <row r="12" spans="1:20" ht="22.5" customHeight="1" x14ac:dyDescent="0.25">
      <c r="A12" s="64"/>
      <c r="B12" s="153" t="s">
        <v>18</v>
      </c>
      <c r="C12" s="153"/>
      <c r="D12" s="317" t="s">
        <v>19</v>
      </c>
      <c r="E12" s="318"/>
      <c r="F12" s="318"/>
      <c r="G12" s="318"/>
      <c r="H12" s="318"/>
      <c r="I12" s="318"/>
      <c r="J12" s="318"/>
      <c r="K12" s="318"/>
      <c r="L12" s="318"/>
      <c r="M12" s="318"/>
      <c r="N12" s="318"/>
      <c r="O12" s="318"/>
      <c r="P12" s="319"/>
      <c r="Q12" s="64"/>
      <c r="R12" s="64"/>
      <c r="S12" s="64"/>
      <c r="T12" s="64"/>
    </row>
    <row r="13" spans="1:20" ht="71.25" customHeight="1" x14ac:dyDescent="0.25">
      <c r="A13" s="64"/>
      <c r="B13" s="153" t="s">
        <v>20</v>
      </c>
      <c r="C13" s="153"/>
      <c r="D13" s="320" t="s">
        <v>21</v>
      </c>
      <c r="E13" s="321"/>
      <c r="F13" s="321"/>
      <c r="G13" s="321"/>
      <c r="H13" s="321"/>
      <c r="I13" s="321"/>
      <c r="J13" s="321"/>
      <c r="K13" s="321"/>
      <c r="L13" s="321"/>
      <c r="M13" s="321"/>
      <c r="N13" s="321"/>
      <c r="O13" s="321"/>
      <c r="P13" s="322"/>
      <c r="Q13" s="64"/>
      <c r="R13" s="64"/>
      <c r="S13" s="64"/>
      <c r="T13" s="64"/>
    </row>
    <row r="14" spans="1:20" ht="39.75" customHeight="1" x14ac:dyDescent="0.25">
      <c r="A14" s="64"/>
      <c r="B14" s="323" t="s">
        <v>226</v>
      </c>
      <c r="C14" s="324"/>
      <c r="D14" s="324"/>
      <c r="E14" s="324"/>
      <c r="F14" s="324"/>
      <c r="G14" s="324"/>
      <c r="H14" s="324"/>
      <c r="I14" s="324"/>
      <c r="J14" s="325"/>
      <c r="K14" s="154"/>
      <c r="L14" s="326" t="s">
        <v>22</v>
      </c>
      <c r="M14" s="326"/>
      <c r="N14" s="327"/>
      <c r="O14" s="155"/>
      <c r="P14" s="328" t="s">
        <v>23</v>
      </c>
      <c r="Q14" s="64"/>
      <c r="R14" s="64"/>
      <c r="S14" s="64"/>
      <c r="T14" s="64"/>
    </row>
    <row r="15" spans="1:20" s="29" customFormat="1" ht="92.25" customHeight="1" x14ac:dyDescent="0.25">
      <c r="B15" s="70" t="s">
        <v>24</v>
      </c>
      <c r="C15" s="70"/>
      <c r="D15" s="70" t="s">
        <v>25</v>
      </c>
      <c r="E15" s="70"/>
      <c r="F15" s="33" t="s">
        <v>26</v>
      </c>
      <c r="G15" s="33"/>
      <c r="H15" s="70" t="s">
        <v>27</v>
      </c>
      <c r="I15" s="61"/>
      <c r="J15" s="28" t="s">
        <v>28</v>
      </c>
      <c r="K15" s="62"/>
      <c r="L15" s="71" t="s">
        <v>29</v>
      </c>
      <c r="M15" s="71"/>
      <c r="N15" s="72" t="s">
        <v>30</v>
      </c>
      <c r="O15" s="72"/>
      <c r="P15" s="328"/>
    </row>
    <row r="17" spans="2:19" ht="215.25" hidden="1" customHeight="1" x14ac:dyDescent="0.25">
      <c r="B17" s="189" t="s">
        <v>31</v>
      </c>
      <c r="C17" s="118" t="s">
        <v>31</v>
      </c>
      <c r="D17" s="104" t="s">
        <v>206</v>
      </c>
      <c r="E17" s="125" t="s">
        <v>32</v>
      </c>
      <c r="F17" s="105" t="s">
        <v>6</v>
      </c>
      <c r="G17" s="105" t="s">
        <v>6</v>
      </c>
      <c r="H17" s="96" t="s">
        <v>33</v>
      </c>
      <c r="I17" s="119" t="s">
        <v>33</v>
      </c>
      <c r="J17" s="104" t="s">
        <v>207</v>
      </c>
      <c r="K17" s="120" t="s">
        <v>208</v>
      </c>
      <c r="L17" s="121" t="s">
        <v>5</v>
      </c>
      <c r="M17" s="111" t="s">
        <v>5</v>
      </c>
      <c r="N17" s="123" t="s">
        <v>5</v>
      </c>
      <c r="O17" s="113" t="s">
        <v>5</v>
      </c>
      <c r="P17" s="122" t="s">
        <v>212</v>
      </c>
      <c r="Q17" s="64"/>
      <c r="R17" s="81" t="s">
        <v>35</v>
      </c>
      <c r="S17" s="122" t="s">
        <v>34</v>
      </c>
    </row>
    <row r="18" spans="2:19" ht="405.6" hidden="1" customHeight="1" x14ac:dyDescent="0.25">
      <c r="B18" s="189" t="s">
        <v>31</v>
      </c>
      <c r="C18" s="118" t="s">
        <v>31</v>
      </c>
      <c r="D18" s="104" t="s">
        <v>32</v>
      </c>
      <c r="E18" s="125" t="s">
        <v>32</v>
      </c>
      <c r="F18" s="106" t="s">
        <v>6</v>
      </c>
      <c r="G18" s="106" t="s">
        <v>6</v>
      </c>
      <c r="H18" s="106" t="s">
        <v>36</v>
      </c>
      <c r="I18" s="183" t="s">
        <v>36</v>
      </c>
      <c r="J18" s="116" t="s">
        <v>209</v>
      </c>
      <c r="K18" s="184" t="s">
        <v>210</v>
      </c>
      <c r="L18" s="124" t="s">
        <v>5</v>
      </c>
      <c r="M18" s="114" t="s">
        <v>5</v>
      </c>
      <c r="N18" s="123" t="s">
        <v>5</v>
      </c>
      <c r="O18" s="123" t="s">
        <v>5</v>
      </c>
      <c r="P18" s="112" t="s">
        <v>213</v>
      </c>
      <c r="Q18" s="64"/>
      <c r="R18" s="81" t="s">
        <v>39</v>
      </c>
      <c r="S18" s="112" t="s">
        <v>38</v>
      </c>
    </row>
    <row r="19" spans="2:19" ht="386.1" customHeight="1" x14ac:dyDescent="0.25">
      <c r="B19" s="175" t="s">
        <v>40</v>
      </c>
      <c r="C19" s="185" t="s">
        <v>40</v>
      </c>
      <c r="D19" s="104" t="s">
        <v>42</v>
      </c>
      <c r="E19" s="125" t="s">
        <v>42</v>
      </c>
      <c r="F19" s="106" t="s">
        <v>6</v>
      </c>
      <c r="G19" s="106" t="s">
        <v>6</v>
      </c>
      <c r="H19" s="106" t="s">
        <v>43</v>
      </c>
      <c r="I19" s="183" t="s">
        <v>43</v>
      </c>
      <c r="J19" s="104" t="s">
        <v>231</v>
      </c>
      <c r="K19" s="125" t="s">
        <v>228</v>
      </c>
      <c r="L19" s="126" t="s">
        <v>5</v>
      </c>
      <c r="M19" s="115" t="s">
        <v>5</v>
      </c>
      <c r="N19" s="126" t="s">
        <v>5</v>
      </c>
      <c r="O19" s="126" t="s">
        <v>5</v>
      </c>
      <c r="P19" s="112" t="s">
        <v>243</v>
      </c>
      <c r="Q19" s="64"/>
      <c r="R19" s="82" t="s">
        <v>47</v>
      </c>
      <c r="S19" s="112" t="s">
        <v>46</v>
      </c>
    </row>
    <row r="20" spans="2:19" ht="317.45" customHeight="1" x14ac:dyDescent="0.25">
      <c r="B20" s="175" t="s">
        <v>40</v>
      </c>
      <c r="C20" s="185" t="s">
        <v>40</v>
      </c>
      <c r="D20" s="104" t="s">
        <v>42</v>
      </c>
      <c r="E20" s="125" t="s">
        <v>42</v>
      </c>
      <c r="F20" s="106" t="s">
        <v>6</v>
      </c>
      <c r="G20" s="106" t="s">
        <v>6</v>
      </c>
      <c r="H20" s="106" t="s">
        <v>48</v>
      </c>
      <c r="I20" s="183" t="s">
        <v>48</v>
      </c>
      <c r="J20" s="104" t="s">
        <v>229</v>
      </c>
      <c r="K20" s="125" t="s">
        <v>229</v>
      </c>
      <c r="L20" s="126" t="s">
        <v>5</v>
      </c>
      <c r="M20" s="115" t="s">
        <v>5</v>
      </c>
      <c r="N20" s="126" t="s">
        <v>5</v>
      </c>
      <c r="O20" s="126" t="s">
        <v>5</v>
      </c>
      <c r="P20" s="112" t="s">
        <v>211</v>
      </c>
      <c r="Q20" s="64"/>
      <c r="R20" s="82" t="s">
        <v>52</v>
      </c>
      <c r="S20" s="112" t="s">
        <v>51</v>
      </c>
    </row>
    <row r="21" spans="2:19" ht="250.5" customHeight="1" x14ac:dyDescent="0.25">
      <c r="B21" s="175" t="s">
        <v>40</v>
      </c>
      <c r="C21" s="14"/>
      <c r="D21" s="104" t="s">
        <v>42</v>
      </c>
      <c r="E21" s="14"/>
      <c r="F21" s="106" t="s">
        <v>6</v>
      </c>
      <c r="G21" s="8"/>
      <c r="H21" s="106" t="s">
        <v>227</v>
      </c>
      <c r="I21" s="84"/>
      <c r="J21" s="104" t="s">
        <v>230</v>
      </c>
      <c r="K21" s="83"/>
      <c r="L21" s="99" t="s">
        <v>5</v>
      </c>
      <c r="M21" s="98"/>
      <c r="N21" s="100" t="s">
        <v>4</v>
      </c>
      <c r="O21" s="101"/>
      <c r="P21" s="112" t="s">
        <v>244</v>
      </c>
      <c r="Q21" s="12"/>
      <c r="R21" s="117"/>
    </row>
    <row r="22" spans="2:19" ht="198.95" customHeight="1" x14ac:dyDescent="0.25">
      <c r="B22" s="163" t="s">
        <v>53</v>
      </c>
      <c r="C22" s="59"/>
      <c r="D22" s="299" t="s">
        <v>249</v>
      </c>
      <c r="E22" s="300"/>
      <c r="F22" s="300"/>
      <c r="G22" s="300"/>
      <c r="H22" s="300"/>
      <c r="I22" s="300"/>
      <c r="J22" s="300"/>
      <c r="K22" s="300"/>
      <c r="L22" s="300"/>
      <c r="M22" s="300"/>
      <c r="N22" s="300"/>
      <c r="O22" s="300"/>
      <c r="P22" s="301"/>
      <c r="Q22" s="64"/>
      <c r="R22" s="64"/>
    </row>
    <row r="23" spans="2:19" ht="12" customHeight="1" x14ac:dyDescent="0.25">
      <c r="B23" s="64"/>
      <c r="C23" s="64"/>
      <c r="D23" s="64"/>
      <c r="E23" s="64"/>
      <c r="F23" s="64"/>
      <c r="G23" s="64"/>
      <c r="H23" s="64"/>
      <c r="I23" s="64"/>
      <c r="J23" s="64"/>
      <c r="K23" s="64"/>
      <c r="L23" s="64"/>
      <c r="N23" s="64"/>
      <c r="P23" s="64"/>
      <c r="Q23" s="64"/>
      <c r="R23" s="64"/>
    </row>
    <row r="24" spans="2:19" ht="36.75" customHeight="1" x14ac:dyDescent="0.25">
      <c r="B24" s="164" t="s">
        <v>54</v>
      </c>
      <c r="C24" s="60"/>
      <c r="D24" s="302" t="s">
        <v>216</v>
      </c>
      <c r="E24" s="303"/>
      <c r="F24" s="303"/>
      <c r="G24" s="303"/>
      <c r="H24" s="303"/>
      <c r="I24" s="303"/>
      <c r="J24" s="303"/>
      <c r="K24" s="303"/>
      <c r="L24" s="304"/>
      <c r="M24" s="160"/>
      <c r="N24" s="161" t="s">
        <v>55</v>
      </c>
      <c r="O24" s="165"/>
      <c r="P24" s="102">
        <v>44387</v>
      </c>
      <c r="Q24" s="64"/>
      <c r="R24" s="64"/>
    </row>
    <row r="25" spans="2:19" ht="36.75" customHeight="1" x14ac:dyDescent="0.25">
      <c r="B25" s="163" t="s">
        <v>56</v>
      </c>
      <c r="C25" s="163"/>
      <c r="D25" s="308" t="s">
        <v>57</v>
      </c>
      <c r="E25" s="308"/>
      <c r="F25" s="308"/>
      <c r="G25" s="161"/>
      <c r="H25" s="298" t="s">
        <v>58</v>
      </c>
      <c r="I25" s="298"/>
      <c r="J25" s="298"/>
      <c r="K25" s="159"/>
      <c r="L25" s="161" t="s">
        <v>59</v>
      </c>
      <c r="M25" s="161"/>
      <c r="N25" s="298" t="s">
        <v>60</v>
      </c>
      <c r="O25" s="298"/>
      <c r="P25" s="298"/>
      <c r="Q25" s="3"/>
      <c r="R25" s="3"/>
    </row>
    <row r="26" spans="2:19" ht="12.75" customHeight="1" x14ac:dyDescent="0.25">
      <c r="B26" s="3"/>
      <c r="C26" s="3"/>
      <c r="D26" s="3"/>
      <c r="E26" s="3"/>
      <c r="F26" s="64"/>
      <c r="G26" s="64"/>
      <c r="H26" s="64"/>
      <c r="I26" s="64"/>
      <c r="J26" s="64"/>
      <c r="K26" s="64"/>
      <c r="L26" s="64"/>
      <c r="N26" s="66"/>
      <c r="O26" s="66"/>
      <c r="P26" s="66"/>
      <c r="Q26" s="64"/>
      <c r="R26" s="64"/>
    </row>
    <row r="27" spans="2:19" ht="15" customHeight="1" x14ac:dyDescent="0.25">
      <c r="B27" s="188" t="s">
        <v>232</v>
      </c>
      <c r="C27" s="3"/>
      <c r="D27" s="3"/>
      <c r="E27" s="3"/>
      <c r="F27" s="3"/>
      <c r="G27" s="3"/>
      <c r="H27" s="67"/>
      <c r="I27" s="67"/>
      <c r="J27" s="67"/>
      <c r="K27" s="67"/>
      <c r="L27" s="67"/>
      <c r="M27" s="67"/>
      <c r="N27" s="66"/>
      <c r="O27" s="66"/>
      <c r="P27" s="66"/>
      <c r="Q27" s="64"/>
      <c r="R27" s="64"/>
    </row>
    <row r="30" spans="2:19" ht="288.75" customHeight="1" x14ac:dyDescent="0.25">
      <c r="B30" s="64"/>
      <c r="C30" s="64"/>
      <c r="D30" s="305"/>
      <c r="E30" s="306"/>
      <c r="F30" s="306"/>
      <c r="G30" s="306"/>
      <c r="H30" s="306"/>
      <c r="I30" s="306"/>
      <c r="J30" s="306"/>
      <c r="K30" s="306"/>
      <c r="L30" s="306"/>
      <c r="M30" s="306"/>
      <c r="N30" s="306"/>
      <c r="O30" s="306"/>
      <c r="P30" s="307"/>
      <c r="Q30" s="64"/>
      <c r="R30" s="64"/>
    </row>
  </sheetData>
  <mergeCells count="18">
    <mergeCell ref="B11:P11"/>
    <mergeCell ref="D12:P12"/>
    <mergeCell ref="D13:P13"/>
    <mergeCell ref="B14:J14"/>
    <mergeCell ref="L14:N14"/>
    <mergeCell ref="P14:P15"/>
    <mergeCell ref="B10:P10"/>
    <mergeCell ref="B7:B9"/>
    <mergeCell ref="D7:P7"/>
    <mergeCell ref="D8:J8"/>
    <mergeCell ref="L8:P8"/>
    <mergeCell ref="D9:P9"/>
    <mergeCell ref="N25:P25"/>
    <mergeCell ref="D22:P22"/>
    <mergeCell ref="D24:L24"/>
    <mergeCell ref="D30:P30"/>
    <mergeCell ref="D25:F25"/>
    <mergeCell ref="H25:J25"/>
  </mergeCells>
  <dataValidations count="4">
    <dataValidation type="list" allowBlank="1" showInputMessage="1" showErrorMessage="1" sqref="N21:O21 N17:O18" xr:uid="{00000000-0002-0000-0100-000000000000}">
      <formula1>$H$1:$H$4</formula1>
    </dataValidation>
    <dataValidation type="list" allowBlank="1" showInputMessage="1" showErrorMessage="1" sqref="L17:M21 N19:O20" xr:uid="{00000000-0002-0000-0100-000001000000}">
      <formula1>$B$1:$B$3</formula1>
    </dataValidation>
    <dataValidation type="list" allowBlank="1" showInputMessage="1" showErrorMessage="1" sqref="F17:G21" xr:uid="{00000000-0002-0000-0100-000003000000}">
      <formula1>$L$1:$L$3</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H21" xr:uid="{00000000-0002-0000-0100-000006000000}"/>
  </dataValidations>
  <printOptions horizontalCentered="1"/>
  <pageMargins left="0.51181102362204722" right="0.51181102362204722" top="0.55118110236220474" bottom="0.55118110236220474" header="0.31496062992125984" footer="0.31496062992125984"/>
  <pageSetup scale="36" fitToHeight="0" orientation="landscape" r:id="rId1"/>
  <headerFooter>
    <oddFooter>&amp;LCalle 26 No. 57-41 Torre 8, Pisos 7 y 8 CEMSA - C.P. 111321 
Pbx: 3779555 – Información: Línea 195
www.umv.gov.co&amp;CCEM-FM-014 Hoja1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35"/>
  <sheetViews>
    <sheetView view="pageBreakPreview" topLeftCell="D20" zoomScale="60" zoomScaleNormal="50" zoomScalePageLayoutView="40" workbookViewId="0">
      <selection activeCell="D21" sqref="D21:W21"/>
    </sheetView>
  </sheetViews>
  <sheetFormatPr baseColWidth="10" defaultColWidth="3.42578125" defaultRowHeight="14.25" zeroHeight="1" x14ac:dyDescent="0.25"/>
  <cols>
    <col min="1" max="1" width="4.42578125" style="1" customWidth="1"/>
    <col min="2" max="2" width="18.85546875" style="1" customWidth="1"/>
    <col min="3" max="3" width="16.5703125" style="1" customWidth="1"/>
    <col min="4" max="4" width="19.7109375" style="1" customWidth="1"/>
    <col min="5" max="5" width="33" style="1" customWidth="1"/>
    <col min="6" max="15" width="21" style="1" customWidth="1"/>
    <col min="16" max="16" width="25.140625" style="1" customWidth="1"/>
    <col min="17" max="18" width="21" style="1" customWidth="1"/>
    <col min="19" max="19" width="19" style="1" customWidth="1"/>
    <col min="20" max="20" width="20.42578125" style="1" customWidth="1"/>
    <col min="21" max="21" width="20.7109375" style="1" customWidth="1"/>
    <col min="22" max="22" width="21.7109375" style="1" customWidth="1"/>
    <col min="23" max="23" width="44.28515625" style="1" customWidth="1"/>
    <col min="24" max="24" width="3.42578125" style="1" customWidth="1"/>
    <col min="25" max="25" width="63.140625" style="1" hidden="1" customWidth="1"/>
    <col min="26" max="16377" width="3.42578125" style="1" customWidth="1"/>
    <col min="16378" max="16384" width="3.42578125" style="1"/>
  </cols>
  <sheetData>
    <row r="1" spans="1:25" hidden="1" x14ac:dyDescent="0.25">
      <c r="A1" s="64"/>
      <c r="B1" s="20" t="s">
        <v>61</v>
      </c>
      <c r="C1" s="20" t="s">
        <v>62</v>
      </c>
      <c r="D1" s="20" t="s">
        <v>63</v>
      </c>
      <c r="E1" s="20" t="s">
        <v>64</v>
      </c>
      <c r="F1" s="20" t="s">
        <v>65</v>
      </c>
      <c r="G1" s="20" t="s">
        <v>66</v>
      </c>
      <c r="H1" s="20"/>
      <c r="I1" s="20"/>
      <c r="J1" s="64" t="s">
        <v>5</v>
      </c>
      <c r="K1" s="64"/>
      <c r="L1" s="64" t="s">
        <v>5</v>
      </c>
      <c r="M1" s="64"/>
      <c r="N1" s="64" t="s">
        <v>67</v>
      </c>
      <c r="O1" s="64"/>
      <c r="P1" s="64" t="s">
        <v>68</v>
      </c>
      <c r="Q1" s="64"/>
      <c r="R1" s="64"/>
      <c r="S1" s="64"/>
      <c r="T1" s="64"/>
      <c r="U1" s="64"/>
      <c r="V1" s="64"/>
      <c r="W1" s="64"/>
      <c r="X1" s="64"/>
    </row>
    <row r="2" spans="1:25" hidden="1" x14ac:dyDescent="0.25">
      <c r="A2" s="64"/>
      <c r="B2" s="20" t="s">
        <v>69</v>
      </c>
      <c r="C2" s="20" t="s">
        <v>70</v>
      </c>
      <c r="D2" s="20" t="s">
        <v>71</v>
      </c>
      <c r="E2" s="20" t="s">
        <v>72</v>
      </c>
      <c r="F2" s="20" t="s">
        <v>73</v>
      </c>
      <c r="G2" s="20" t="s">
        <v>74</v>
      </c>
      <c r="H2" s="20"/>
      <c r="I2" s="20"/>
      <c r="J2" s="64" t="s">
        <v>0</v>
      </c>
      <c r="K2" s="64"/>
      <c r="L2" s="64" t="s">
        <v>0</v>
      </c>
      <c r="M2" s="64"/>
      <c r="N2" s="64" t="s">
        <v>75</v>
      </c>
      <c r="O2" s="64"/>
      <c r="P2" s="64" t="s">
        <v>76</v>
      </c>
      <c r="Q2" s="64"/>
      <c r="R2" s="64"/>
      <c r="S2" s="64"/>
      <c r="T2" s="64"/>
      <c r="U2" s="64"/>
      <c r="V2" s="64"/>
      <c r="W2" s="64"/>
      <c r="X2" s="64"/>
    </row>
    <row r="3" spans="1:25" hidden="1" x14ac:dyDescent="0.25">
      <c r="A3" s="64"/>
      <c r="B3" s="20"/>
      <c r="C3" s="20"/>
      <c r="D3" s="20"/>
      <c r="E3" s="20" t="s">
        <v>77</v>
      </c>
      <c r="F3" s="20"/>
      <c r="G3" s="20" t="s">
        <v>78</v>
      </c>
      <c r="H3" s="20"/>
      <c r="I3" s="20"/>
      <c r="J3" s="64" t="s">
        <v>8</v>
      </c>
      <c r="K3" s="64"/>
      <c r="L3" s="64" t="s">
        <v>9</v>
      </c>
      <c r="M3" s="64"/>
      <c r="N3" s="64"/>
      <c r="O3" s="64"/>
      <c r="P3" s="64" t="s">
        <v>79</v>
      </c>
      <c r="Q3" s="64"/>
      <c r="R3" s="64"/>
      <c r="S3" s="64"/>
      <c r="T3" s="64"/>
      <c r="U3" s="64"/>
      <c r="V3" s="64"/>
      <c r="W3" s="64"/>
      <c r="X3" s="64"/>
    </row>
    <row r="4" spans="1:25" hidden="1" x14ac:dyDescent="0.25">
      <c r="A4" s="64"/>
      <c r="B4" s="20"/>
      <c r="C4" s="20"/>
      <c r="D4" s="20"/>
      <c r="E4" s="20"/>
      <c r="F4" s="20"/>
      <c r="G4" s="20"/>
      <c r="H4" s="20"/>
      <c r="I4" s="20"/>
      <c r="J4" s="64"/>
      <c r="K4" s="64"/>
      <c r="L4" s="64" t="s">
        <v>11</v>
      </c>
      <c r="M4" s="64"/>
      <c r="N4" s="64"/>
      <c r="O4" s="64"/>
      <c r="P4" s="64"/>
      <c r="Q4" s="64"/>
      <c r="R4" s="64"/>
      <c r="S4" s="64"/>
      <c r="T4" s="64"/>
      <c r="U4" s="64"/>
      <c r="V4" s="64"/>
      <c r="W4" s="64"/>
      <c r="X4" s="64"/>
    </row>
    <row r="5" spans="1:25" s="30" customFormat="1" ht="12.75" x14ac:dyDescent="0.2">
      <c r="A5" s="73"/>
      <c r="B5" s="31"/>
      <c r="C5" s="73"/>
      <c r="D5" s="73"/>
      <c r="E5" s="73"/>
      <c r="F5" s="73"/>
      <c r="G5" s="73"/>
      <c r="H5" s="74"/>
      <c r="I5" s="74"/>
      <c r="J5" s="73"/>
      <c r="K5" s="73"/>
      <c r="L5" s="73"/>
      <c r="M5" s="73"/>
      <c r="N5" s="73"/>
      <c r="O5" s="73"/>
      <c r="P5" s="73"/>
      <c r="Q5" s="73"/>
      <c r="R5" s="73"/>
      <c r="S5" s="73"/>
      <c r="T5" s="73"/>
      <c r="U5" s="73"/>
      <c r="V5" s="73"/>
      <c r="W5" s="73"/>
      <c r="X5" s="73"/>
    </row>
    <row r="6" spans="1:25" s="32" customFormat="1" ht="62.25" customHeight="1" x14ac:dyDescent="0.2">
      <c r="A6" s="73"/>
      <c r="B6" s="310"/>
      <c r="C6" s="310"/>
      <c r="D6" s="311" t="s">
        <v>13</v>
      </c>
      <c r="E6" s="311"/>
      <c r="F6" s="311"/>
      <c r="G6" s="311"/>
      <c r="H6" s="311"/>
      <c r="I6" s="311"/>
      <c r="J6" s="311"/>
      <c r="K6" s="311"/>
      <c r="L6" s="311"/>
      <c r="M6" s="311"/>
      <c r="N6" s="311"/>
      <c r="O6" s="311"/>
      <c r="P6" s="311"/>
      <c r="Q6" s="311"/>
      <c r="R6" s="311"/>
      <c r="S6" s="311"/>
      <c r="T6" s="311"/>
      <c r="U6" s="311"/>
      <c r="V6" s="311"/>
      <c r="W6" s="311"/>
    </row>
    <row r="7" spans="1:25" s="32" customFormat="1" ht="24" customHeight="1" x14ac:dyDescent="0.2">
      <c r="A7" s="73"/>
      <c r="B7" s="310"/>
      <c r="C7" s="310"/>
      <c r="D7" s="312" t="s">
        <v>14</v>
      </c>
      <c r="E7" s="312"/>
      <c r="F7" s="312"/>
      <c r="G7" s="312"/>
      <c r="H7" s="312"/>
      <c r="I7" s="312"/>
      <c r="J7" s="312"/>
      <c r="K7" s="312"/>
      <c r="L7" s="312"/>
      <c r="M7" s="34"/>
      <c r="N7" s="312" t="s">
        <v>15</v>
      </c>
      <c r="O7" s="312"/>
      <c r="P7" s="312"/>
      <c r="Q7" s="312"/>
      <c r="R7" s="312"/>
      <c r="S7" s="312"/>
      <c r="T7" s="312"/>
      <c r="U7" s="312"/>
      <c r="V7" s="312"/>
      <c r="W7" s="312"/>
    </row>
    <row r="8" spans="1:25" s="32" customFormat="1" ht="24" customHeight="1" x14ac:dyDescent="0.2">
      <c r="A8" s="73"/>
      <c r="B8" s="310"/>
      <c r="C8" s="310"/>
      <c r="D8" s="313" t="s">
        <v>16</v>
      </c>
      <c r="E8" s="313"/>
      <c r="F8" s="313"/>
      <c r="G8" s="313"/>
      <c r="H8" s="313"/>
      <c r="I8" s="313"/>
      <c r="J8" s="313"/>
      <c r="K8" s="313"/>
      <c r="L8" s="313"/>
      <c r="M8" s="313"/>
      <c r="N8" s="313"/>
      <c r="O8" s="313"/>
      <c r="P8" s="313"/>
      <c r="Q8" s="313"/>
      <c r="R8" s="313"/>
      <c r="S8" s="313"/>
      <c r="T8" s="313"/>
      <c r="U8" s="313"/>
      <c r="V8" s="313"/>
      <c r="W8" s="313"/>
    </row>
    <row r="9" spans="1:25" s="32" customFormat="1" ht="18.75" customHeight="1" x14ac:dyDescent="0.25">
      <c r="A9" s="73"/>
      <c r="B9" s="332"/>
      <c r="C9" s="332"/>
      <c r="D9" s="332"/>
      <c r="E9" s="332"/>
      <c r="F9" s="332"/>
      <c r="G9" s="332"/>
      <c r="H9" s="332"/>
      <c r="I9" s="332"/>
      <c r="J9" s="73"/>
      <c r="K9" s="73"/>
      <c r="L9" s="73"/>
      <c r="M9" s="73"/>
    </row>
    <row r="10" spans="1:25" ht="20.25" x14ac:dyDescent="0.25">
      <c r="A10" s="64"/>
      <c r="B10" s="336" t="s">
        <v>80</v>
      </c>
      <c r="C10" s="336"/>
      <c r="D10" s="336"/>
      <c r="E10" s="336"/>
      <c r="F10" s="336"/>
      <c r="G10" s="336"/>
      <c r="H10" s="336"/>
      <c r="I10" s="336"/>
      <c r="J10" s="336"/>
      <c r="K10" s="336"/>
      <c r="L10" s="336"/>
      <c r="M10" s="336"/>
      <c r="N10" s="336"/>
      <c r="O10" s="336"/>
      <c r="P10" s="336"/>
      <c r="Q10" s="336"/>
      <c r="R10" s="336"/>
      <c r="S10" s="336"/>
      <c r="T10" s="336"/>
      <c r="U10" s="336"/>
      <c r="V10" s="336"/>
      <c r="W10" s="336"/>
      <c r="X10" s="64"/>
    </row>
    <row r="11" spans="1:25" s="35" customFormat="1" ht="34.5" customHeight="1" x14ac:dyDescent="0.25">
      <c r="A11" s="64"/>
      <c r="B11" s="327" t="s">
        <v>18</v>
      </c>
      <c r="C11" s="327"/>
      <c r="D11" s="327"/>
      <c r="E11" s="339" t="s">
        <v>81</v>
      </c>
      <c r="F11" s="339"/>
      <c r="G11" s="339"/>
      <c r="H11" s="339"/>
      <c r="I11" s="339"/>
      <c r="J11" s="339"/>
      <c r="K11" s="339"/>
      <c r="L11" s="339"/>
      <c r="M11" s="339"/>
      <c r="N11" s="339"/>
      <c r="O11" s="339"/>
      <c r="P11" s="339"/>
      <c r="Q11" s="339"/>
      <c r="R11" s="339"/>
      <c r="S11" s="339"/>
      <c r="T11" s="339"/>
      <c r="U11" s="339"/>
      <c r="V11" s="339"/>
      <c r="W11" s="339"/>
    </row>
    <row r="12" spans="1:25" s="35" customFormat="1" ht="49.5" customHeight="1" x14ac:dyDescent="0.25">
      <c r="A12" s="64"/>
      <c r="B12" s="327" t="s">
        <v>20</v>
      </c>
      <c r="C12" s="327"/>
      <c r="D12" s="327"/>
      <c r="E12" s="338" t="s">
        <v>21</v>
      </c>
      <c r="F12" s="338"/>
      <c r="G12" s="338"/>
      <c r="H12" s="338"/>
      <c r="I12" s="338"/>
      <c r="J12" s="338"/>
      <c r="K12" s="338"/>
      <c r="L12" s="338"/>
      <c r="M12" s="338"/>
      <c r="N12" s="338"/>
      <c r="O12" s="338"/>
      <c r="P12" s="338"/>
      <c r="Q12" s="338"/>
      <c r="R12" s="338"/>
      <c r="S12" s="338"/>
      <c r="T12" s="338"/>
      <c r="U12" s="338"/>
      <c r="V12" s="338"/>
      <c r="W12" s="338"/>
    </row>
    <row r="13" spans="1:25" ht="77.25" customHeight="1" x14ac:dyDescent="0.25">
      <c r="A13" s="64"/>
      <c r="B13" s="327" t="str">
        <f>+'1. RIESGOS SIGNIFICATIVOS'!B14:J14</f>
        <v>DEL MAPA DE RIESGOS - VERSIÓN_1_del 31 de enero de 2021___</v>
      </c>
      <c r="C13" s="327"/>
      <c r="D13" s="327"/>
      <c r="E13" s="327"/>
      <c r="F13" s="327" t="s">
        <v>82</v>
      </c>
      <c r="G13" s="327"/>
      <c r="H13" s="327"/>
      <c r="I13" s="327"/>
      <c r="J13" s="327"/>
      <c r="K13" s="327"/>
      <c r="L13" s="327"/>
      <c r="M13" s="327"/>
      <c r="N13" s="327"/>
      <c r="O13" s="327"/>
      <c r="P13" s="327"/>
      <c r="Q13" s="327"/>
      <c r="R13" s="327"/>
      <c r="S13" s="327"/>
      <c r="T13" s="327"/>
      <c r="U13" s="327"/>
      <c r="V13" s="340" t="s">
        <v>233</v>
      </c>
      <c r="W13" s="340"/>
      <c r="X13" s="64"/>
    </row>
    <row r="14" spans="1:25" s="29" customFormat="1" ht="159" x14ac:dyDescent="0.25">
      <c r="B14" s="70" t="s">
        <v>24</v>
      </c>
      <c r="C14" s="27" t="s">
        <v>83</v>
      </c>
      <c r="D14" s="70" t="s">
        <v>27</v>
      </c>
      <c r="E14" s="70" t="s">
        <v>28</v>
      </c>
      <c r="F14" s="38" t="s">
        <v>84</v>
      </c>
      <c r="G14" s="38" t="s">
        <v>85</v>
      </c>
      <c r="H14" s="38" t="s">
        <v>86</v>
      </c>
      <c r="I14" s="38" t="s">
        <v>85</v>
      </c>
      <c r="J14" s="38" t="s">
        <v>87</v>
      </c>
      <c r="K14" s="38" t="s">
        <v>85</v>
      </c>
      <c r="L14" s="38" t="s">
        <v>88</v>
      </c>
      <c r="M14" s="38" t="s">
        <v>85</v>
      </c>
      <c r="N14" s="38" t="s">
        <v>89</v>
      </c>
      <c r="O14" s="38" t="s">
        <v>85</v>
      </c>
      <c r="P14" s="38" t="s">
        <v>90</v>
      </c>
      <c r="Q14" s="38" t="s">
        <v>85</v>
      </c>
      <c r="R14" s="39" t="s">
        <v>91</v>
      </c>
      <c r="S14" s="70" t="s">
        <v>85</v>
      </c>
      <c r="T14" s="70" t="s">
        <v>92</v>
      </c>
      <c r="U14" s="70" t="s">
        <v>93</v>
      </c>
      <c r="V14" s="164" t="s">
        <v>94</v>
      </c>
      <c r="W14" s="164" t="s">
        <v>23</v>
      </c>
    </row>
    <row r="15" spans="1:25" s="2" customFormat="1" ht="264.95" hidden="1" customHeight="1" x14ac:dyDescent="0.25">
      <c r="B15" s="190" t="str">
        <f>+'1. RIESGOS SIGNIFICATIVOS'!B17</f>
        <v xml:space="preserve">Retrasos en la ejecución de la obra  </v>
      </c>
      <c r="C15" s="190" t="str">
        <f>+'1. RIESGOS SIGNIFICATIVOS'!F17</f>
        <v>Gestión</v>
      </c>
      <c r="D15" s="190" t="str">
        <f>+'1. RIESGOS SIGNIFICATIVOS'!H17</f>
        <v>Falta de reacción a las alertas generadas durante el seguimiento a la programación</v>
      </c>
      <c r="E15" s="190" t="str">
        <f>+'1. RIESGOS SIGNIFICATIVOS'!J17</f>
        <v xml:space="preserve">El Gerente de Intervención revisa semanalmente el cumplimiento de la programación e informa al comité técnico  el avance del cumplimiento a lo programado, la meta misional, territorialización - ejecución y proyección de metas y de esta manera se toman desiciones. Como evidencia queda el correo enviado que contiene el avance semanal del cumplimiento a lo programado donde se anexan  los cuadros de meta misional, territorialización - ejecución y proyección de metas.
En caso de evidenciar retrasos el comité planteará soluciones que deben ser implementadas por  los profesionales designados para dar cumplimiento al programa de trabajo. </v>
      </c>
      <c r="F15" s="191" t="s">
        <v>61</v>
      </c>
      <c r="G15" s="192">
        <f>+IF(F15=$B$28,15,0)</f>
        <v>15</v>
      </c>
      <c r="H15" s="191" t="s">
        <v>62</v>
      </c>
      <c r="I15" s="191">
        <f>+IF(H15=$C$28,15,0)</f>
        <v>15</v>
      </c>
      <c r="J15" s="191" t="s">
        <v>63</v>
      </c>
      <c r="K15" s="191">
        <f>+IF(J15=$D$28,15,0)</f>
        <v>15</v>
      </c>
      <c r="L15" s="191" t="s">
        <v>64</v>
      </c>
      <c r="M15" s="191">
        <f>+IF(L15=$E$28,15,IF(L15=$E$29,10,0))</f>
        <v>15</v>
      </c>
      <c r="N15" s="191" t="s">
        <v>67</v>
      </c>
      <c r="O15" s="191">
        <f>+IF(N15=$N$28,15,0)</f>
        <v>15</v>
      </c>
      <c r="P15" s="193" t="s">
        <v>65</v>
      </c>
      <c r="Q15" s="191">
        <f>+IF(P15=$F$28,15,0)</f>
        <v>15</v>
      </c>
      <c r="R15" s="193" t="s">
        <v>66</v>
      </c>
      <c r="S15" s="191">
        <f>+IF(R15=$G$1,10,IF(R15=$G$2,5,0))</f>
        <v>10</v>
      </c>
      <c r="T15" s="191">
        <f>+G15+I15+K15+M15+O15+Q15+S15</f>
        <v>100</v>
      </c>
      <c r="U15" s="191" t="s">
        <v>79</v>
      </c>
      <c r="V15" s="194">
        <v>100</v>
      </c>
      <c r="W15" s="190" t="s">
        <v>214</v>
      </c>
      <c r="Y15" s="43" t="s">
        <v>95</v>
      </c>
    </row>
    <row r="16" spans="1:25" s="2" customFormat="1" ht="327.75" hidden="1" customHeight="1" x14ac:dyDescent="0.25">
      <c r="B16" s="190" t="str">
        <f>+'1. RIESGOS SIGNIFICATIVOS'!B18</f>
        <v xml:space="preserve">Retrasos en la ejecución de la obra  </v>
      </c>
      <c r="C16" s="190" t="str">
        <f>+'1. RIESGOS SIGNIFICATIVOS'!F18</f>
        <v>Gestión</v>
      </c>
      <c r="D16" s="190" t="str">
        <f>+'1. RIESGOS SIGNIFICATIVOS'!H18</f>
        <v>Imprevistos en el suministro de equipo, maquinaria e insumos</v>
      </c>
      <c r="E16" s="190" t="str">
        <f>+'1. RIESGOS SIGNIFICATIVOS'!J18</f>
        <v>Los profesionales Ingenieros de apoyo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verifica semanalmente el cumplimiento de las alertas emitidas; En caso que no sean atendidas y resueltas de manera oportuna, se informará a la Gerencia de producción a través de un correo electrónico o en el comité.
Como evidencia queda el Informe mensual consolidado donde se evidencia los trámites de verificación  de seguimiento a maquinaria en frentes de obra que envía la Gerencia de Intervención a la Subdirección Técnica de Producción e Intervención</v>
      </c>
      <c r="F16" s="191" t="s">
        <v>61</v>
      </c>
      <c r="G16" s="192">
        <f>+IF(F16=$B$28,15,0)</f>
        <v>15</v>
      </c>
      <c r="H16" s="191" t="s">
        <v>62</v>
      </c>
      <c r="I16" s="191">
        <f>+IF(H16=$C$28,15,0)</f>
        <v>15</v>
      </c>
      <c r="J16" s="191" t="s">
        <v>63</v>
      </c>
      <c r="K16" s="191">
        <f>+IF(J16=$D$28,15,0)</f>
        <v>15</v>
      </c>
      <c r="L16" s="191" t="s">
        <v>72</v>
      </c>
      <c r="M16" s="191">
        <f>+IF(L16=$E$28,15,IF(L16=$E$29,10,0))</f>
        <v>10</v>
      </c>
      <c r="N16" s="191" t="s">
        <v>67</v>
      </c>
      <c r="O16" s="191">
        <f>+IF(N16=$N$28,15,0)</f>
        <v>15</v>
      </c>
      <c r="P16" s="193" t="s">
        <v>65</v>
      </c>
      <c r="Q16" s="191">
        <f>+IF(P16=$F$28,15,0)</f>
        <v>15</v>
      </c>
      <c r="R16" s="193" t="s">
        <v>66</v>
      </c>
      <c r="S16" s="191">
        <f t="shared" ref="S16:S18" si="0">+IF(R16=$G$1,10,IF(R16=$G$2,5,0))</f>
        <v>10</v>
      </c>
      <c r="T16" s="191">
        <f t="shared" ref="T16:T19" si="1">+G16+I16+K16+M16+O16+Q16+S16</f>
        <v>95</v>
      </c>
      <c r="U16" s="191" t="s">
        <v>76</v>
      </c>
      <c r="V16" s="194">
        <v>95</v>
      </c>
      <c r="W16" s="190" t="s">
        <v>215</v>
      </c>
      <c r="Y16" s="43" t="s">
        <v>96</v>
      </c>
    </row>
    <row r="17" spans="1:24" s="2" customFormat="1" ht="360" customHeight="1" x14ac:dyDescent="0.25">
      <c r="B17" s="176" t="str">
        <f>+'1. RIESGOS SIGNIFICATIVOS'!B19</f>
        <v>Incumplimiento de la normativa, procedimientos y manuales ambiental, social y SST.  vigentes en la intervención de la malla vial</v>
      </c>
      <c r="C17" s="176" t="str">
        <f>+'1. RIESGOS SIGNIFICATIVOS'!F19</f>
        <v>Gestión</v>
      </c>
      <c r="D17" s="176" t="str">
        <f>+'1. RIESGOS SIGNIFICATIVOS'!H19</f>
        <v xml:space="preserve">Desconocimiento en los lineamientos y procedimientos ambientales, sociales y SST.  por parte de los colaboradores. </v>
      </c>
      <c r="E17" s="176" t="str">
        <f>+'1. RIESGOS SIGNIFICATIVOS'!J19</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70% se brindará apoyo personalizado. </v>
      </c>
      <c r="F17" s="169" t="s">
        <v>61</v>
      </c>
      <c r="G17" s="108">
        <f>+IF(F17=$B$28,15,0)</f>
        <v>15</v>
      </c>
      <c r="H17" s="107" t="s">
        <v>62</v>
      </c>
      <c r="I17" s="107">
        <f>+IF(H17=$C$28,15,0)</f>
        <v>15</v>
      </c>
      <c r="J17" s="107" t="s">
        <v>63</v>
      </c>
      <c r="K17" s="107">
        <f>+IF(J17=$D$28,15,0)</f>
        <v>15</v>
      </c>
      <c r="L17" s="107" t="s">
        <v>72</v>
      </c>
      <c r="M17" s="107">
        <f>+IF(L17=$E$28,15,IF(L17=$E$29,10,0))</f>
        <v>10</v>
      </c>
      <c r="N17" s="107" t="s">
        <v>67</v>
      </c>
      <c r="O17" s="107">
        <f>+IF(N17=$N$28,15,0)</f>
        <v>15</v>
      </c>
      <c r="P17" s="109" t="s">
        <v>65</v>
      </c>
      <c r="Q17" s="107">
        <f>+IF(P17=$F$28,15,0)</f>
        <v>15</v>
      </c>
      <c r="R17" s="40" t="s">
        <v>66</v>
      </c>
      <c r="S17" s="107">
        <f t="shared" si="0"/>
        <v>10</v>
      </c>
      <c r="T17" s="107">
        <f t="shared" si="1"/>
        <v>95</v>
      </c>
      <c r="U17" s="107" t="s">
        <v>76</v>
      </c>
      <c r="V17" s="110">
        <v>95</v>
      </c>
      <c r="W17" s="43" t="s">
        <v>246</v>
      </c>
    </row>
    <row r="18" spans="1:24" s="2" customFormat="1" ht="347.45" customHeight="1" x14ac:dyDescent="0.25">
      <c r="B18" s="176" t="str">
        <f>+'1. RIESGOS SIGNIFICATIVOS'!B20</f>
        <v>Incumplimiento de la normativa, procedimientos y manuales ambiental, social y SST.  vigentes en la intervención de la malla vial</v>
      </c>
      <c r="C18" s="176" t="str">
        <f>+'1. RIESGOS SIGNIFICATIVOS'!F20</f>
        <v>Gestión</v>
      </c>
      <c r="D18" s="176" t="str">
        <f>+'1. RIESGOS SIGNIFICATIVOS'!H20</f>
        <v xml:space="preserve">Deficiencia en el seguimiento y control de la aplicación de los lineamientos ambiental, social y SST.  en las intervenciones de la Entidad. </v>
      </c>
      <c r="E18" s="176" t="str">
        <f>+'1. RIESGOS SIGNIFICATIVOS'!J20</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F18" s="107" t="s">
        <v>61</v>
      </c>
      <c r="G18" s="108">
        <f>+IF(F18=$B$28,15,0)</f>
        <v>15</v>
      </c>
      <c r="H18" s="107" t="s">
        <v>62</v>
      </c>
      <c r="I18" s="107">
        <f>+IF(H18=$C$28,15,0)</f>
        <v>15</v>
      </c>
      <c r="J18" s="107" t="s">
        <v>63</v>
      </c>
      <c r="K18" s="107">
        <f>+IF(J18=$D$28,15,0)</f>
        <v>15</v>
      </c>
      <c r="L18" s="107" t="s">
        <v>72</v>
      </c>
      <c r="M18" s="107">
        <f>+IF(L18=$E$28,15,IF(L18=$E$29,10,0))</f>
        <v>10</v>
      </c>
      <c r="N18" s="107" t="s">
        <v>67</v>
      </c>
      <c r="O18" s="107">
        <f>+IF(N18=$N$28,15,0)</f>
        <v>15</v>
      </c>
      <c r="P18" s="109" t="s">
        <v>65</v>
      </c>
      <c r="Q18" s="107">
        <f>+IF(P18=$F$28,15,0)</f>
        <v>15</v>
      </c>
      <c r="R18" s="40" t="s">
        <v>66</v>
      </c>
      <c r="S18" s="107">
        <f t="shared" si="0"/>
        <v>10</v>
      </c>
      <c r="T18" s="107">
        <f t="shared" si="1"/>
        <v>95</v>
      </c>
      <c r="U18" s="107" t="s">
        <v>76</v>
      </c>
      <c r="V18" s="110">
        <v>95</v>
      </c>
      <c r="W18" s="43" t="s">
        <v>245</v>
      </c>
    </row>
    <row r="19" spans="1:24" s="2" customFormat="1" ht="216.75" x14ac:dyDescent="0.25">
      <c r="B19" s="176" t="str">
        <f>+'1. RIESGOS SIGNIFICATIVOS'!B21</f>
        <v>Incumplimiento de la normativa, procedimientos y manuales ambiental, social y SST.  vigentes en la intervención de la malla vial</v>
      </c>
      <c r="C19" s="176" t="str">
        <f>+'1. RIESGOS SIGNIFICATIVOS'!F21</f>
        <v>Gestión</v>
      </c>
      <c r="D19" s="176" t="str">
        <f>+'1. RIESGOS SIGNIFICATIVOS'!H21</f>
        <v xml:space="preserve">Inadecuada implementación de las medidas de control ambiental, social y sst en los frentes de obra. </v>
      </c>
      <c r="E19" s="176" t="str">
        <f>+'1. RIESGOS SIGNIFICATIVOS'!J21</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F19" s="107" t="s">
        <v>61</v>
      </c>
      <c r="G19" s="108">
        <f>+IF(F19=$B$28,15,0)</f>
        <v>15</v>
      </c>
      <c r="H19" s="107" t="s">
        <v>62</v>
      </c>
      <c r="I19" s="107">
        <f>+IF(H19=$C$28,15,0)</f>
        <v>15</v>
      </c>
      <c r="J19" s="107" t="s">
        <v>63</v>
      </c>
      <c r="K19" s="107">
        <f>+IF(J19=$D$28,15,0)</f>
        <v>15</v>
      </c>
      <c r="L19" s="107" t="s">
        <v>72</v>
      </c>
      <c r="M19" s="107">
        <f>+IF(L19=$E$28,15,IF(L19=$E$29,10,0))</f>
        <v>10</v>
      </c>
      <c r="N19" s="107" t="s">
        <v>67</v>
      </c>
      <c r="O19" s="107">
        <f>+IF(N19=$N$28,15,0)</f>
        <v>15</v>
      </c>
      <c r="P19" s="109" t="s">
        <v>65</v>
      </c>
      <c r="Q19" s="107">
        <f>+IF(P19=$F$28,15,0)</f>
        <v>15</v>
      </c>
      <c r="R19" s="40" t="s">
        <v>66</v>
      </c>
      <c r="S19" s="107">
        <f>+IF(R19=$G$1,10,IF(R19=$G$2,5,0))</f>
        <v>10</v>
      </c>
      <c r="T19" s="107">
        <f t="shared" si="1"/>
        <v>95</v>
      </c>
      <c r="U19" s="107" t="s">
        <v>76</v>
      </c>
      <c r="V19" s="110">
        <v>95</v>
      </c>
      <c r="W19" s="176" t="s">
        <v>247</v>
      </c>
    </row>
    <row r="20" spans="1:24" s="2" customFormat="1" ht="110.25" customHeight="1" x14ac:dyDescent="0.25">
      <c r="B20" s="75"/>
      <c r="C20" s="75"/>
      <c r="D20" s="75"/>
      <c r="E20" s="40"/>
      <c r="F20" s="41"/>
      <c r="G20" s="41"/>
      <c r="H20" s="41"/>
      <c r="I20" s="41"/>
      <c r="J20" s="41"/>
      <c r="K20" s="41"/>
      <c r="L20" s="41"/>
      <c r="M20" s="41"/>
      <c r="N20" s="41"/>
      <c r="O20" s="41"/>
      <c r="P20" s="42"/>
      <c r="Q20" s="41"/>
      <c r="R20" s="40"/>
      <c r="S20" s="41"/>
      <c r="T20" s="41"/>
      <c r="U20" s="41"/>
      <c r="V20" s="41"/>
      <c r="W20" s="44"/>
    </row>
    <row r="21" spans="1:24" s="37" customFormat="1" ht="147.75" customHeight="1" x14ac:dyDescent="0.25">
      <c r="A21" s="64"/>
      <c r="B21" s="323" t="s">
        <v>53</v>
      </c>
      <c r="C21" s="337"/>
      <c r="D21" s="341" t="s">
        <v>248</v>
      </c>
      <c r="E21" s="342"/>
      <c r="F21" s="342"/>
      <c r="G21" s="342"/>
      <c r="H21" s="342"/>
      <c r="I21" s="342"/>
      <c r="J21" s="342"/>
      <c r="K21" s="342"/>
      <c r="L21" s="342"/>
      <c r="M21" s="342"/>
      <c r="N21" s="342"/>
      <c r="O21" s="342"/>
      <c r="P21" s="342"/>
      <c r="Q21" s="342"/>
      <c r="R21" s="342"/>
      <c r="S21" s="342"/>
      <c r="T21" s="342"/>
      <c r="U21" s="342"/>
      <c r="V21" s="342"/>
      <c r="W21" s="343"/>
    </row>
    <row r="22" spans="1:24" x14ac:dyDescent="0.25">
      <c r="A22" s="64"/>
      <c r="B22" s="64"/>
      <c r="C22" s="64"/>
      <c r="D22" s="64"/>
      <c r="E22" s="64"/>
      <c r="F22" s="64"/>
      <c r="G22" s="64"/>
      <c r="H22" s="64"/>
      <c r="I22" s="64"/>
      <c r="J22" s="64"/>
      <c r="K22" s="64"/>
      <c r="L22" s="64"/>
      <c r="M22" s="64"/>
      <c r="N22" s="64"/>
      <c r="O22" s="64"/>
      <c r="P22" s="64"/>
      <c r="Q22" s="64"/>
      <c r="R22" s="64"/>
      <c r="S22" s="64"/>
      <c r="T22" s="64"/>
      <c r="U22" s="64"/>
      <c r="V22" s="64"/>
      <c r="W22" s="64"/>
      <c r="X22" s="64"/>
    </row>
    <row r="23" spans="1:24" ht="54.95" customHeight="1" x14ac:dyDescent="0.25">
      <c r="A23" s="64"/>
      <c r="B23" s="347" t="s">
        <v>54</v>
      </c>
      <c r="C23" s="347"/>
      <c r="D23" s="347"/>
      <c r="E23" s="348" t="s">
        <v>216</v>
      </c>
      <c r="F23" s="349"/>
      <c r="G23" s="349"/>
      <c r="H23" s="349"/>
      <c r="I23" s="349"/>
      <c r="J23" s="349"/>
      <c r="K23" s="349"/>
      <c r="L23" s="349"/>
      <c r="M23" s="349"/>
      <c r="N23" s="349"/>
      <c r="O23" s="349"/>
      <c r="P23" s="349"/>
      <c r="Q23" s="349"/>
      <c r="R23" s="349"/>
      <c r="S23" s="58"/>
      <c r="T23" s="308" t="s">
        <v>55</v>
      </c>
      <c r="U23" s="308"/>
      <c r="V23" s="344">
        <v>44387</v>
      </c>
      <c r="W23" s="345"/>
      <c r="X23" s="64"/>
    </row>
    <row r="24" spans="1:24" ht="36.75" customHeight="1" x14ac:dyDescent="0.25">
      <c r="A24" s="64"/>
      <c r="B24" s="346" t="s">
        <v>56</v>
      </c>
      <c r="C24" s="346"/>
      <c r="D24" s="346"/>
      <c r="E24" s="329" t="s">
        <v>97</v>
      </c>
      <c r="F24" s="330"/>
      <c r="G24" s="330"/>
      <c r="H24" s="330"/>
      <c r="I24" s="330"/>
      <c r="J24" s="330"/>
      <c r="K24" s="330"/>
      <c r="L24" s="330"/>
      <c r="M24" s="330"/>
      <c r="N24" s="331"/>
      <c r="O24" s="58"/>
      <c r="P24" s="329" t="s">
        <v>98</v>
      </c>
      <c r="Q24" s="330"/>
      <c r="R24" s="331"/>
      <c r="S24" s="58"/>
      <c r="T24" s="302" t="s">
        <v>60</v>
      </c>
      <c r="U24" s="303"/>
      <c r="V24" s="303"/>
      <c r="W24" s="304"/>
      <c r="X24" s="64"/>
    </row>
    <row r="25" spans="1:24" x14ac:dyDescent="0.25">
      <c r="A25" s="64"/>
      <c r="B25" s="64"/>
      <c r="C25" s="64"/>
      <c r="D25" s="64"/>
      <c r="E25" s="64"/>
      <c r="F25" s="64"/>
      <c r="G25" s="64"/>
      <c r="H25" s="64"/>
      <c r="I25" s="64"/>
      <c r="J25" s="64"/>
      <c r="K25" s="64"/>
      <c r="L25" s="64"/>
      <c r="M25" s="64"/>
      <c r="N25" s="64"/>
      <c r="O25" s="64"/>
      <c r="P25" s="64"/>
      <c r="Q25" s="64"/>
      <c r="R25" s="64"/>
      <c r="S25" s="64"/>
      <c r="T25" s="64"/>
      <c r="U25" s="64"/>
      <c r="V25" s="64"/>
      <c r="W25" s="64"/>
      <c r="X25" s="64"/>
    </row>
    <row r="26" spans="1:24" ht="174" hidden="1" customHeight="1" x14ac:dyDescent="0.25">
      <c r="A26" s="64"/>
      <c r="B26" s="64"/>
      <c r="C26" s="64"/>
      <c r="D26" s="64"/>
      <c r="E26" s="333"/>
      <c r="F26" s="334"/>
      <c r="G26" s="334"/>
      <c r="H26" s="334"/>
      <c r="I26" s="334"/>
      <c r="J26" s="334"/>
      <c r="K26" s="334"/>
      <c r="L26" s="334"/>
      <c r="M26" s="334"/>
      <c r="N26" s="334"/>
      <c r="O26" s="334"/>
      <c r="P26" s="334"/>
      <c r="Q26" s="334"/>
      <c r="R26" s="334"/>
      <c r="S26" s="334"/>
      <c r="T26" s="334"/>
      <c r="U26" s="334"/>
      <c r="V26" s="334"/>
      <c r="W26" s="334"/>
      <c r="X26" s="335"/>
    </row>
    <row r="27" spans="1:24" hidden="1" x14ac:dyDescent="0.25">
      <c r="A27" s="64"/>
      <c r="B27" s="64"/>
      <c r="C27" s="64"/>
      <c r="D27" s="64"/>
      <c r="E27" s="64"/>
      <c r="F27" s="64"/>
      <c r="G27" s="64"/>
      <c r="H27" s="64"/>
      <c r="I27" s="64"/>
      <c r="J27" s="64"/>
      <c r="K27" s="64"/>
      <c r="L27" s="64"/>
      <c r="M27" s="64"/>
      <c r="N27" s="64"/>
      <c r="O27" s="64"/>
      <c r="P27" s="64"/>
      <c r="Q27" s="64"/>
      <c r="R27" s="64"/>
      <c r="S27" s="64"/>
      <c r="T27" s="64"/>
      <c r="U27" s="64"/>
      <c r="V27" s="64"/>
      <c r="W27" s="64"/>
      <c r="X27" s="64"/>
    </row>
    <row r="28" spans="1:24" ht="15" hidden="1" x14ac:dyDescent="0.25">
      <c r="A28" s="64"/>
      <c r="B28" s="64" t="s">
        <v>61</v>
      </c>
      <c r="C28" s="64" t="s">
        <v>62</v>
      </c>
      <c r="D28" s="64" t="s">
        <v>63</v>
      </c>
      <c r="E28" s="64" t="s">
        <v>64</v>
      </c>
      <c r="F28" s="64" t="s">
        <v>65</v>
      </c>
      <c r="G28" s="64" t="s">
        <v>66</v>
      </c>
      <c r="H28" s="63"/>
      <c r="I28" s="63"/>
      <c r="J28" s="64" t="s">
        <v>5</v>
      </c>
      <c r="K28" s="63"/>
      <c r="L28" s="64" t="s">
        <v>5</v>
      </c>
      <c r="M28" s="63"/>
      <c r="N28" s="64" t="s">
        <v>67</v>
      </c>
      <c r="O28" s="63"/>
      <c r="P28" s="64" t="s">
        <v>68</v>
      </c>
      <c r="Q28" s="64"/>
      <c r="R28" s="64"/>
      <c r="S28" s="64"/>
      <c r="T28" s="64"/>
      <c r="U28" s="64"/>
      <c r="V28" s="64"/>
      <c r="W28" s="64"/>
      <c r="X28" s="64"/>
    </row>
    <row r="29" spans="1:24" ht="251.25" hidden="1" customHeight="1" x14ac:dyDescent="0.25">
      <c r="A29" s="64"/>
      <c r="B29" s="64" t="s">
        <v>69</v>
      </c>
      <c r="C29" s="64" t="s">
        <v>70</v>
      </c>
      <c r="D29" s="64" t="s">
        <v>71</v>
      </c>
      <c r="E29" s="64" t="s">
        <v>72</v>
      </c>
      <c r="F29" s="64" t="s">
        <v>73</v>
      </c>
      <c r="G29" s="64" t="s">
        <v>74</v>
      </c>
      <c r="H29" s="63"/>
      <c r="I29" s="63"/>
      <c r="J29" s="64" t="s">
        <v>0</v>
      </c>
      <c r="K29" s="63"/>
      <c r="L29" s="64" t="s">
        <v>0</v>
      </c>
      <c r="M29" s="63"/>
      <c r="N29" s="64" t="s">
        <v>75</v>
      </c>
      <c r="O29" s="63"/>
      <c r="P29" s="64" t="s">
        <v>76</v>
      </c>
      <c r="Q29" s="64"/>
      <c r="R29" s="64"/>
      <c r="S29" s="64"/>
      <c r="T29" s="64"/>
      <c r="U29" s="64"/>
      <c r="V29" s="64"/>
      <c r="W29" s="64"/>
      <c r="X29" s="64"/>
    </row>
    <row r="30" spans="1:24" ht="15" hidden="1" x14ac:dyDescent="0.25">
      <c r="A30" s="64"/>
      <c r="B30" s="63"/>
      <c r="C30" s="63"/>
      <c r="D30" s="63"/>
      <c r="E30" s="64" t="s">
        <v>77</v>
      </c>
      <c r="F30" s="63"/>
      <c r="G30" s="64" t="s">
        <v>78</v>
      </c>
      <c r="H30" s="63"/>
      <c r="I30" s="63"/>
      <c r="J30" s="64" t="s">
        <v>8</v>
      </c>
      <c r="K30" s="63"/>
      <c r="L30" s="64" t="s">
        <v>9</v>
      </c>
      <c r="M30" s="63"/>
      <c r="N30" s="63"/>
      <c r="O30" s="63"/>
      <c r="P30" s="64" t="s">
        <v>79</v>
      </c>
      <c r="Q30" s="64"/>
      <c r="R30" s="64"/>
      <c r="S30" s="64"/>
      <c r="T30" s="64"/>
      <c r="U30" s="64"/>
      <c r="V30" s="64"/>
      <c r="W30" s="64"/>
      <c r="X30" s="64"/>
    </row>
    <row r="31" spans="1:24" ht="15" hidden="1" x14ac:dyDescent="0.25">
      <c r="A31" s="64"/>
      <c r="B31" s="63"/>
      <c r="C31" s="63"/>
      <c r="D31" s="63"/>
      <c r="E31" s="63"/>
      <c r="F31" s="63"/>
      <c r="G31" s="63"/>
      <c r="H31" s="63"/>
      <c r="I31" s="63"/>
      <c r="J31" s="63"/>
      <c r="K31" s="63"/>
      <c r="L31" s="64" t="s">
        <v>11</v>
      </c>
      <c r="M31" s="63"/>
      <c r="N31" s="63"/>
      <c r="O31" s="63"/>
      <c r="P31" s="63"/>
      <c r="Q31" s="64"/>
      <c r="R31" s="64"/>
      <c r="S31" s="64"/>
      <c r="T31" s="64"/>
      <c r="U31" s="64"/>
      <c r="V31" s="64"/>
      <c r="W31" s="64"/>
      <c r="X31" s="64"/>
    </row>
    <row r="32" spans="1:24" ht="15" hidden="1" x14ac:dyDescent="0.25">
      <c r="A32" s="64"/>
      <c r="B32" s="64" t="s">
        <v>69</v>
      </c>
      <c r="C32" s="64" t="s">
        <v>70</v>
      </c>
      <c r="D32" s="64" t="s">
        <v>71</v>
      </c>
      <c r="E32" s="64" t="s">
        <v>72</v>
      </c>
      <c r="F32" s="64" t="s">
        <v>73</v>
      </c>
      <c r="G32" s="64" t="s">
        <v>74</v>
      </c>
      <c r="H32" s="63"/>
      <c r="I32" s="63"/>
      <c r="J32" s="64" t="s">
        <v>0</v>
      </c>
      <c r="K32" s="63"/>
      <c r="L32" s="64" t="s">
        <v>0</v>
      </c>
      <c r="M32" s="63"/>
      <c r="N32" s="64" t="s">
        <v>75</v>
      </c>
      <c r="O32" s="63"/>
      <c r="P32" s="64" t="s">
        <v>76</v>
      </c>
      <c r="Q32" s="64"/>
      <c r="R32" s="64"/>
      <c r="S32" s="64"/>
      <c r="T32" s="64"/>
      <c r="U32" s="64"/>
      <c r="V32" s="64"/>
      <c r="W32" s="64"/>
      <c r="X32" s="64"/>
    </row>
    <row r="33" spans="2:17" ht="15" hidden="1" x14ac:dyDescent="0.25">
      <c r="B33" s="63"/>
      <c r="C33" s="63"/>
      <c r="D33" s="63"/>
      <c r="E33" s="64" t="s">
        <v>77</v>
      </c>
      <c r="F33" s="63"/>
      <c r="G33" s="64" t="s">
        <v>78</v>
      </c>
      <c r="H33" s="63"/>
      <c r="I33" s="63"/>
      <c r="J33" s="64" t="s">
        <v>8</v>
      </c>
      <c r="K33" s="63"/>
      <c r="L33" s="64" t="s">
        <v>9</v>
      </c>
      <c r="M33" s="63"/>
      <c r="N33" s="63"/>
      <c r="O33" s="63"/>
      <c r="P33" s="64" t="s">
        <v>79</v>
      </c>
      <c r="Q33" s="64"/>
    </row>
    <row r="34" spans="2:17" ht="15" hidden="1" x14ac:dyDescent="0.25">
      <c r="B34" s="63"/>
      <c r="C34" s="63"/>
      <c r="D34" s="63"/>
      <c r="E34" s="63"/>
      <c r="F34" s="63"/>
      <c r="G34" s="63"/>
      <c r="H34" s="63"/>
      <c r="I34" s="63"/>
      <c r="J34" s="63"/>
      <c r="K34" s="63"/>
      <c r="L34" s="64" t="s">
        <v>11</v>
      </c>
      <c r="M34" s="63"/>
      <c r="N34" s="63"/>
      <c r="O34" s="63"/>
      <c r="P34" s="63"/>
      <c r="Q34" s="64"/>
    </row>
    <row r="35" spans="2:17" x14ac:dyDescent="0.25">
      <c r="B35" s="64"/>
      <c r="C35" s="64"/>
      <c r="D35" s="64"/>
      <c r="E35" s="64"/>
      <c r="F35" s="64"/>
      <c r="G35" s="64"/>
      <c r="H35" s="64"/>
      <c r="I35" s="64"/>
      <c r="J35" s="64"/>
      <c r="K35" s="64"/>
      <c r="L35" s="64"/>
      <c r="M35" s="64"/>
      <c r="N35" s="64"/>
      <c r="O35" s="64"/>
      <c r="P35" s="64"/>
      <c r="Q35" s="64"/>
    </row>
  </sheetData>
  <mergeCells count="25">
    <mergeCell ref="E26:X26"/>
    <mergeCell ref="B10:W10"/>
    <mergeCell ref="B13:E13"/>
    <mergeCell ref="F13:U13"/>
    <mergeCell ref="B11:D11"/>
    <mergeCell ref="B21:C21"/>
    <mergeCell ref="B12:D12"/>
    <mergeCell ref="E12:W12"/>
    <mergeCell ref="E11:W11"/>
    <mergeCell ref="V13:W13"/>
    <mergeCell ref="D21:W21"/>
    <mergeCell ref="V23:W23"/>
    <mergeCell ref="T23:U23"/>
    <mergeCell ref="B24:D24"/>
    <mergeCell ref="B23:D23"/>
    <mergeCell ref="E23:R23"/>
    <mergeCell ref="P24:R24"/>
    <mergeCell ref="T24:W24"/>
    <mergeCell ref="B9:I9"/>
    <mergeCell ref="E24:N24"/>
    <mergeCell ref="B6:C8"/>
    <mergeCell ref="D6:W6"/>
    <mergeCell ref="N7:W7"/>
    <mergeCell ref="D7:L7"/>
    <mergeCell ref="D8:W8"/>
  </mergeCells>
  <dataValidations count="8">
    <dataValidation type="list" allowBlank="1" showInputMessage="1" showErrorMessage="1" sqref="F15:F20" xr:uid="{00000000-0002-0000-0200-000000000000}">
      <formula1>$B$1:$B$2</formula1>
    </dataValidation>
    <dataValidation type="list" allowBlank="1" showInputMessage="1" showErrorMessage="1" sqref="H15:H20" xr:uid="{00000000-0002-0000-0200-000001000000}">
      <formula1>$C$1:$C$2</formula1>
    </dataValidation>
    <dataValidation type="list" allowBlank="1" showInputMessage="1" showErrorMessage="1" sqref="J15:J20" xr:uid="{00000000-0002-0000-0200-000002000000}">
      <formula1>$D$1:$D$2</formula1>
    </dataValidation>
    <dataValidation type="list" allowBlank="1" showInputMessage="1" showErrorMessage="1" sqref="L15:L20" xr:uid="{00000000-0002-0000-0200-000003000000}">
      <formula1>$E$1:$E$3</formula1>
    </dataValidation>
    <dataValidation type="list" allowBlank="1" showInputMessage="1" showErrorMessage="1" sqref="P15:P20" xr:uid="{00000000-0002-0000-0200-000004000000}">
      <formula1>$F$1:$F$2</formula1>
    </dataValidation>
    <dataValidation type="list" allowBlank="1" showInputMessage="1" showErrorMessage="1" sqref="R15:R20" xr:uid="{00000000-0002-0000-0200-000005000000}">
      <formula1>$G$1:$G$3</formula1>
    </dataValidation>
    <dataValidation type="list" allowBlank="1" showInputMessage="1" showErrorMessage="1" sqref="N15:N20" xr:uid="{00000000-0002-0000-0200-000006000000}">
      <formula1>$N$1:$N$2</formula1>
    </dataValidation>
    <dataValidation type="list" allowBlank="1" showInputMessage="1" showErrorMessage="1" sqref="U15:U20" xr:uid="{00000000-0002-0000-0200-000007000000}">
      <formula1>$P$1:$P$3</formula1>
    </dataValidation>
  </dataValidations>
  <printOptions horizontalCentered="1"/>
  <pageMargins left="0.51181102362204722" right="0.51181102362204722" top="0.55118110236220474" bottom="0.55118110236220474" header="0.31496062992125984" footer="0.31496062992125984"/>
  <pageSetup scale="25" fitToHeight="0" orientation="landscape" r:id="rId1"/>
  <headerFooter>
    <oddFooter>&amp;LCalle 26 No. 57-41 Torre 8, Pisos 7 y 8 CEMSA - C.P. 111321 
Pbx: 3779555 – Información: Línea 195
www.umv.gov.co&amp;CCEM-FM-014 Hoja2
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3"/>
  <sheetViews>
    <sheetView view="pageBreakPreview" topLeftCell="C20" zoomScale="80" zoomScaleNormal="80" zoomScaleSheetLayoutView="80" zoomScalePageLayoutView="60" workbookViewId="0">
      <selection activeCell="C21" sqref="C21:M21"/>
    </sheetView>
  </sheetViews>
  <sheetFormatPr baseColWidth="10" defaultColWidth="11.42578125" defaultRowHeight="14.25" zeroHeight="1" x14ac:dyDescent="0.25"/>
  <cols>
    <col min="1" max="1" width="2.85546875" style="4" customWidth="1"/>
    <col min="2" max="2" width="29.5703125" style="1" customWidth="1"/>
    <col min="3" max="3" width="12" style="1" customWidth="1"/>
    <col min="4" max="4" width="57.42578125" style="1" customWidth="1"/>
    <col min="5" max="5" width="34.42578125" style="1" customWidth="1"/>
    <col min="6" max="6" width="34.42578125" style="64" hidden="1" customWidth="1"/>
    <col min="7" max="7" width="44.5703125" style="1" customWidth="1"/>
    <col min="8" max="8" width="44.5703125" style="64" hidden="1" customWidth="1"/>
    <col min="9" max="9" width="37.42578125" style="1" customWidth="1"/>
    <col min="10" max="10" width="37.42578125" style="64" hidden="1" customWidth="1"/>
    <col min="11" max="11" width="43.42578125" style="1" customWidth="1"/>
    <col min="12" max="12" width="43.42578125" style="64" hidden="1" customWidth="1"/>
    <col min="13" max="13" width="41.5703125" style="1" customWidth="1"/>
    <col min="14" max="14" width="7" style="4" customWidth="1"/>
    <col min="15" max="15" width="81.7109375" style="4" hidden="1" customWidth="1"/>
    <col min="16" max="16360" width="11.42578125" style="4"/>
    <col min="16361" max="16384" width="6" style="4" customWidth="1"/>
  </cols>
  <sheetData>
    <row r="1" spans="1:16" hidden="1" x14ac:dyDescent="0.25">
      <c r="B1" s="64" t="s">
        <v>5</v>
      </c>
      <c r="C1" s="64"/>
      <c r="D1" s="64"/>
      <c r="E1" s="64"/>
      <c r="G1" s="64"/>
      <c r="I1" s="64"/>
      <c r="K1" s="64"/>
      <c r="M1" s="64"/>
    </row>
    <row r="2" spans="1:16" hidden="1" x14ac:dyDescent="0.25">
      <c r="B2" s="64" t="s">
        <v>0</v>
      </c>
      <c r="C2" s="64"/>
      <c r="D2" s="64"/>
      <c r="E2" s="64"/>
      <c r="G2" s="64"/>
      <c r="I2" s="64"/>
      <c r="K2" s="64"/>
      <c r="M2" s="64"/>
    </row>
    <row r="3" spans="1:16" hidden="1" x14ac:dyDescent="0.25">
      <c r="B3" s="64" t="s">
        <v>37</v>
      </c>
      <c r="C3" s="64"/>
      <c r="D3" s="64"/>
      <c r="E3" s="64"/>
      <c r="G3" s="64"/>
      <c r="I3" s="64"/>
      <c r="K3" s="64"/>
      <c r="M3" s="64"/>
    </row>
    <row r="4" spans="1:16" s="30" customFormat="1" ht="12.75" x14ac:dyDescent="0.2">
      <c r="A4" s="73"/>
      <c r="B4" s="31"/>
      <c r="C4" s="73"/>
      <c r="D4" s="73"/>
      <c r="E4" s="73"/>
      <c r="F4" s="73"/>
      <c r="G4" s="73"/>
      <c r="H4" s="73"/>
      <c r="I4" s="73"/>
      <c r="J4" s="73"/>
      <c r="K4" s="74"/>
      <c r="L4" s="74"/>
      <c r="M4" s="74"/>
      <c r="N4" s="73"/>
      <c r="O4" s="73"/>
    </row>
    <row r="5" spans="1:16" s="32" customFormat="1" ht="62.25" customHeight="1" x14ac:dyDescent="0.2">
      <c r="A5" s="73"/>
      <c r="B5" s="310"/>
      <c r="C5" s="310"/>
      <c r="D5" s="364" t="s">
        <v>13</v>
      </c>
      <c r="E5" s="365"/>
      <c r="F5" s="365"/>
      <c r="G5" s="365"/>
      <c r="H5" s="365"/>
      <c r="I5" s="365"/>
      <c r="J5" s="365"/>
      <c r="K5" s="365"/>
      <c r="L5" s="365"/>
      <c r="M5" s="366"/>
      <c r="N5" s="73"/>
    </row>
    <row r="6" spans="1:16" s="32" customFormat="1" ht="24" customHeight="1" x14ac:dyDescent="0.2">
      <c r="A6" s="73"/>
      <c r="B6" s="310"/>
      <c r="C6" s="310"/>
      <c r="D6" s="367" t="s">
        <v>14</v>
      </c>
      <c r="E6" s="369"/>
      <c r="F6" s="166"/>
      <c r="G6" s="367" t="s">
        <v>15</v>
      </c>
      <c r="H6" s="368"/>
      <c r="I6" s="368"/>
      <c r="J6" s="368"/>
      <c r="K6" s="368"/>
      <c r="L6" s="368"/>
      <c r="M6" s="369"/>
      <c r="N6" s="73"/>
    </row>
    <row r="7" spans="1:16" s="32" customFormat="1" ht="24" customHeight="1" x14ac:dyDescent="0.2">
      <c r="A7" s="73"/>
      <c r="B7" s="310"/>
      <c r="C7" s="310"/>
      <c r="D7" s="370" t="s">
        <v>16</v>
      </c>
      <c r="E7" s="371"/>
      <c r="F7" s="371"/>
      <c r="G7" s="371"/>
      <c r="H7" s="371"/>
      <c r="I7" s="371"/>
      <c r="J7" s="371"/>
      <c r="K7" s="371"/>
      <c r="L7" s="371"/>
      <c r="M7" s="372"/>
      <c r="N7" s="73"/>
    </row>
    <row r="8" spans="1:16" s="32" customFormat="1" ht="18.75" customHeight="1" x14ac:dyDescent="0.25">
      <c r="A8" s="73"/>
      <c r="B8" s="332"/>
      <c r="C8" s="332"/>
      <c r="D8" s="332"/>
      <c r="E8" s="332"/>
      <c r="F8" s="332"/>
      <c r="G8" s="332"/>
      <c r="H8" s="332"/>
      <c r="I8" s="332"/>
      <c r="J8" s="332"/>
      <c r="K8" s="332"/>
      <c r="L8" s="332"/>
      <c r="M8" s="332"/>
      <c r="N8" s="73"/>
    </row>
    <row r="9" spans="1:16" s="1" customFormat="1" ht="20.25" x14ac:dyDescent="0.2">
      <c r="A9" s="64"/>
      <c r="B9" s="314" t="s">
        <v>99</v>
      </c>
      <c r="C9" s="315"/>
      <c r="D9" s="315"/>
      <c r="E9" s="315"/>
      <c r="F9" s="315"/>
      <c r="G9" s="315"/>
      <c r="H9" s="315"/>
      <c r="I9" s="315"/>
      <c r="J9" s="315"/>
      <c r="K9" s="315"/>
      <c r="L9" s="315"/>
      <c r="M9" s="316"/>
      <c r="N9" s="73"/>
      <c r="O9" s="64"/>
    </row>
    <row r="10" spans="1:16" s="1" customFormat="1" ht="29.25" customHeight="1" x14ac:dyDescent="0.25">
      <c r="A10" s="64"/>
      <c r="B10" s="153" t="s">
        <v>18</v>
      </c>
      <c r="C10" s="375" t="s">
        <v>81</v>
      </c>
      <c r="D10" s="376"/>
      <c r="E10" s="376"/>
      <c r="F10" s="376"/>
      <c r="G10" s="376"/>
      <c r="H10" s="376"/>
      <c r="I10" s="376"/>
      <c r="J10" s="376"/>
      <c r="K10" s="376"/>
      <c r="L10" s="376"/>
      <c r="M10" s="377"/>
      <c r="N10" s="64"/>
      <c r="O10" s="64"/>
    </row>
    <row r="11" spans="1:16" s="1" customFormat="1" ht="49.5" customHeight="1" x14ac:dyDescent="0.25">
      <c r="A11" s="64"/>
      <c r="B11" s="21" t="s">
        <v>20</v>
      </c>
      <c r="C11" s="378" t="s">
        <v>21</v>
      </c>
      <c r="D11" s="379"/>
      <c r="E11" s="379"/>
      <c r="F11" s="379"/>
      <c r="G11" s="379"/>
      <c r="H11" s="379"/>
      <c r="I11" s="379"/>
      <c r="J11" s="379"/>
      <c r="K11" s="379"/>
      <c r="L11" s="379"/>
      <c r="M11" s="380"/>
      <c r="N11" s="64"/>
      <c r="O11" s="64"/>
    </row>
    <row r="12" spans="1:16" s="1" customFormat="1" ht="39.75" customHeight="1" x14ac:dyDescent="0.25">
      <c r="A12" s="64"/>
      <c r="B12" s="327" t="str">
        <f>+'1. RIESGOS SIGNIFICATIVOS'!B14:J14</f>
        <v>DEL MAPA DE RIESGOS - VERSIÓN_1_del 31 de enero de 2021___</v>
      </c>
      <c r="C12" s="327"/>
      <c r="D12" s="323"/>
      <c r="E12" s="323" t="s">
        <v>100</v>
      </c>
      <c r="F12" s="324"/>
      <c r="G12" s="324"/>
      <c r="H12" s="324"/>
      <c r="I12" s="324"/>
      <c r="J12" s="324"/>
      <c r="K12" s="324"/>
      <c r="L12" s="324"/>
      <c r="M12" s="337"/>
      <c r="N12" s="64"/>
      <c r="O12" s="64"/>
    </row>
    <row r="13" spans="1:16" s="1" customFormat="1" ht="39.75" customHeight="1" x14ac:dyDescent="0.25">
      <c r="A13" s="64"/>
      <c r="B13" s="373" t="s">
        <v>101</v>
      </c>
      <c r="C13" s="351" t="s">
        <v>83</v>
      </c>
      <c r="D13" s="353" t="s">
        <v>102</v>
      </c>
      <c r="E13" s="360" t="s">
        <v>2</v>
      </c>
      <c r="F13" s="360"/>
      <c r="G13" s="360"/>
      <c r="H13" s="168"/>
      <c r="I13" s="361" t="s">
        <v>3</v>
      </c>
      <c r="J13" s="362"/>
      <c r="K13" s="363"/>
      <c r="L13" s="89"/>
      <c r="M13" s="358" t="s">
        <v>103</v>
      </c>
      <c r="N13" s="64"/>
      <c r="O13" s="64"/>
    </row>
    <row r="14" spans="1:16" s="2" customFormat="1" ht="86.25" customHeight="1" x14ac:dyDescent="0.25">
      <c r="B14" s="374"/>
      <c r="C14" s="352"/>
      <c r="D14" s="354"/>
      <c r="E14" s="167" t="s">
        <v>104</v>
      </c>
      <c r="F14" s="167"/>
      <c r="G14" s="167" t="s">
        <v>105</v>
      </c>
      <c r="H14" s="76"/>
      <c r="I14" s="76" t="s">
        <v>106</v>
      </c>
      <c r="J14" s="87"/>
      <c r="K14" s="50" t="s">
        <v>105</v>
      </c>
      <c r="L14" s="90"/>
      <c r="M14" s="359"/>
    </row>
    <row r="15" spans="1:16" ht="248.1" hidden="1" customHeight="1" x14ac:dyDescent="0.25">
      <c r="B15" s="195" t="str">
        <f>+'1. RIESGOS SIGNIFICATIVOS'!B17</f>
        <v xml:space="preserve">Retrasos en la ejecución de la obra  </v>
      </c>
      <c r="C15" s="196" t="str">
        <f>+'1. RIESGOS SIGNIFICATIVOS'!F17</f>
        <v>Gestión</v>
      </c>
      <c r="D15" s="197" t="str">
        <f>+'1. RIESGOS SIGNIFICATIVOS'!J17</f>
        <v xml:space="preserve">El Gerente de Intervención revisa semanalmente el cumplimiento de la programación e informa al comité técnico  el avance del cumplimiento a lo programado, la meta misional, territorialización - ejecución y proyección de metas y de esta manera se toman desiciones. Como evidencia queda el correo enviado que contiene el avance semanal del cumplimiento a lo programado donde se anexan  los cuadros de meta misional, territorialización - ejecución y proyección de metas.
En caso de evidenciar retrasos el comité planteará soluciones que deben ser implementadas por  los profesionales designados para dar cumplimiento al programa de trabajo. </v>
      </c>
      <c r="E15" s="198" t="s">
        <v>5</v>
      </c>
      <c r="F15" s="198" t="s">
        <v>5</v>
      </c>
      <c r="G15" s="199" t="s">
        <v>234</v>
      </c>
      <c r="H15" s="199" t="s">
        <v>107</v>
      </c>
      <c r="I15" s="200" t="s">
        <v>5</v>
      </c>
      <c r="J15" s="200" t="s">
        <v>5</v>
      </c>
      <c r="K15" s="201" t="s">
        <v>108</v>
      </c>
      <c r="L15" s="201" t="s">
        <v>108</v>
      </c>
      <c r="M15" s="202" t="s">
        <v>109</v>
      </c>
      <c r="N15" s="43"/>
      <c r="O15" s="181" t="s">
        <v>109</v>
      </c>
      <c r="P15" s="4" t="s">
        <v>221</v>
      </c>
    </row>
    <row r="16" spans="1:16" ht="288.60000000000002" hidden="1" customHeight="1" x14ac:dyDescent="0.25">
      <c r="B16" s="195" t="str">
        <f>+'1. RIESGOS SIGNIFICATIVOS'!B18</f>
        <v xml:space="preserve">Retrasos en la ejecución de la obra  </v>
      </c>
      <c r="C16" s="196" t="str">
        <f>+'1. RIESGOS SIGNIFICATIVOS'!F18</f>
        <v>Gestión</v>
      </c>
      <c r="D16" s="197" t="str">
        <f>+'1. RIESGOS SIGNIFICATIVOS'!J18</f>
        <v>Los profesionales Ingenieros de apoyo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verifica semanalmente el cumplimiento de las alertas emitidas; En caso que no sean atendidas y resueltas de manera oportuna, se informará a la Gerencia de producción a través de un correo electrónico o en el comité.
Como evidencia queda el Informe mensual consolidado donde se evidencia los trámites de verificación  de seguimiento a maquinaria en frentes de obra que envía la Gerencia de Intervención a la Subdirección Técnica de Producción e Intervención</v>
      </c>
      <c r="E16" s="203" t="s">
        <v>5</v>
      </c>
      <c r="F16" s="203" t="s">
        <v>5</v>
      </c>
      <c r="G16" s="199" t="s">
        <v>217</v>
      </c>
      <c r="H16" s="199" t="s">
        <v>110</v>
      </c>
      <c r="I16" s="204" t="s">
        <v>5</v>
      </c>
      <c r="J16" s="204" t="s">
        <v>5</v>
      </c>
      <c r="K16" s="205" t="s">
        <v>108</v>
      </c>
      <c r="L16" s="205" t="s">
        <v>108</v>
      </c>
      <c r="M16" s="202" t="s">
        <v>109</v>
      </c>
      <c r="N16" s="43"/>
      <c r="O16" s="181" t="s">
        <v>109</v>
      </c>
      <c r="P16" s="4" t="s">
        <v>221</v>
      </c>
    </row>
    <row r="17" spans="2:16" ht="409.5" customHeight="1" x14ac:dyDescent="0.25">
      <c r="B17" s="177" t="str">
        <f>+'1. RIESGOS SIGNIFICATIVOS'!B19</f>
        <v>Incumplimiento de la normativa, procedimientos y manuales ambiental, social y SST.  vigentes en la intervención de la malla vial</v>
      </c>
      <c r="C17" s="178" t="str">
        <f>+'1. RIESGOS SIGNIFICATIVOS'!F19</f>
        <v>Gestión</v>
      </c>
      <c r="D17" s="179" t="str">
        <f>+'1. RIESGOS SIGNIFICATIVOS'!J19</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70% se brindará apoyo personalizado. </v>
      </c>
      <c r="E17" s="170" t="s">
        <v>5</v>
      </c>
      <c r="F17" s="170" t="s">
        <v>5</v>
      </c>
      <c r="G17" s="180" t="s">
        <v>235</v>
      </c>
      <c r="H17" s="180"/>
      <c r="I17" s="171" t="s">
        <v>5</v>
      </c>
      <c r="J17" s="171" t="s">
        <v>5</v>
      </c>
      <c r="K17" s="172"/>
      <c r="L17" s="172"/>
      <c r="M17" s="182" t="s">
        <v>236</v>
      </c>
      <c r="N17" s="43"/>
      <c r="O17" s="182" t="s">
        <v>112</v>
      </c>
      <c r="P17" s="4" t="s">
        <v>221</v>
      </c>
    </row>
    <row r="18" spans="2:16" ht="300" x14ac:dyDescent="0.25">
      <c r="B18" s="177" t="str">
        <f>+'1. RIESGOS SIGNIFICATIVOS'!B20</f>
        <v>Incumplimiento de la normativa, procedimientos y manuales ambiental, social y SST.  vigentes en la intervención de la malla vial</v>
      </c>
      <c r="C18" s="178" t="str">
        <f>+'1. RIESGOS SIGNIFICATIVOS'!F20</f>
        <v>Gestión</v>
      </c>
      <c r="D18" s="179" t="str">
        <f>+'1. RIESGOS SIGNIFICATIVOS'!J20</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E18" s="173" t="s">
        <v>37</v>
      </c>
      <c r="F18" s="173" t="s">
        <v>37</v>
      </c>
      <c r="G18" s="180" t="s">
        <v>237</v>
      </c>
      <c r="H18" s="180"/>
      <c r="I18" s="174" t="s">
        <v>5</v>
      </c>
      <c r="J18" s="174" t="s">
        <v>5</v>
      </c>
      <c r="K18" s="172" t="s">
        <v>218</v>
      </c>
      <c r="L18" s="172" t="s">
        <v>114</v>
      </c>
      <c r="M18" s="182" t="s">
        <v>239</v>
      </c>
      <c r="N18" s="43"/>
      <c r="O18" s="182" t="s">
        <v>115</v>
      </c>
      <c r="P18" s="4" t="s">
        <v>222</v>
      </c>
    </row>
    <row r="19" spans="2:16" ht="228" x14ac:dyDescent="0.25">
      <c r="B19" s="177" t="str">
        <f>+'1. RIESGOS SIGNIFICATIVOS'!B21</f>
        <v>Incumplimiento de la normativa, procedimientos y manuales ambiental, social y SST.  vigentes en la intervención de la malla vial</v>
      </c>
      <c r="C19" s="178" t="str">
        <f>+'1. RIESGOS SIGNIFICATIVOS'!F21</f>
        <v>Gestión</v>
      </c>
      <c r="D19" s="179" t="str">
        <f>+'1. RIESGOS SIGNIFICATIVOS'!J21</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E19" s="206" t="s">
        <v>5</v>
      </c>
      <c r="F19" s="65"/>
      <c r="G19" s="9" t="s">
        <v>238</v>
      </c>
      <c r="H19" s="92"/>
      <c r="I19" s="48" t="s">
        <v>5</v>
      </c>
      <c r="J19" s="65"/>
      <c r="K19" s="51"/>
      <c r="L19" s="92"/>
      <c r="M19" s="54"/>
      <c r="O19" s="54"/>
      <c r="P19" s="4" t="s">
        <v>221</v>
      </c>
    </row>
    <row r="20" spans="2:16" ht="102" customHeight="1" x14ac:dyDescent="0.25">
      <c r="B20" s="6"/>
      <c r="C20" s="7"/>
      <c r="D20" s="45"/>
      <c r="E20" s="46"/>
      <c r="F20" s="85"/>
      <c r="G20" s="47"/>
      <c r="H20" s="86"/>
      <c r="I20" s="49"/>
      <c r="J20" s="88"/>
      <c r="K20" s="52"/>
      <c r="L20" s="91"/>
      <c r="M20" s="55"/>
    </row>
    <row r="21" spans="2:16" s="1" customFormat="1" ht="182.1" customHeight="1" x14ac:dyDescent="0.25">
      <c r="B21" s="163" t="s">
        <v>53</v>
      </c>
      <c r="C21" s="305" t="s">
        <v>240</v>
      </c>
      <c r="D21" s="306"/>
      <c r="E21" s="306"/>
      <c r="F21" s="306"/>
      <c r="G21" s="306"/>
      <c r="H21" s="306"/>
      <c r="I21" s="306"/>
      <c r="J21" s="306"/>
      <c r="K21" s="306"/>
      <c r="L21" s="306"/>
      <c r="M21" s="307"/>
      <c r="N21" s="64"/>
      <c r="O21" s="64"/>
    </row>
    <row r="22" spans="2:16" x14ac:dyDescent="0.25">
      <c r="B22" s="64"/>
      <c r="C22" s="64"/>
      <c r="D22" s="64"/>
      <c r="E22" s="64"/>
      <c r="G22" s="64"/>
      <c r="I22" s="64"/>
      <c r="K22" s="64"/>
      <c r="M22" s="64"/>
    </row>
    <row r="23" spans="2:16" ht="37.5" customHeight="1" x14ac:dyDescent="0.25">
      <c r="B23" s="164" t="s">
        <v>54</v>
      </c>
      <c r="C23" s="355" t="s">
        <v>216</v>
      </c>
      <c r="D23" s="356"/>
      <c r="E23" s="356"/>
      <c r="F23" s="356"/>
      <c r="G23" s="356"/>
      <c r="H23" s="356"/>
      <c r="I23" s="357"/>
      <c r="J23" s="160"/>
      <c r="K23" s="161" t="s">
        <v>55</v>
      </c>
      <c r="L23" s="165"/>
      <c r="M23" s="103">
        <v>44387</v>
      </c>
    </row>
    <row r="24" spans="2:16" ht="37.5" customHeight="1" x14ac:dyDescent="0.25">
      <c r="B24" s="163" t="s">
        <v>56</v>
      </c>
      <c r="C24" s="308" t="s">
        <v>57</v>
      </c>
      <c r="D24" s="308"/>
      <c r="E24" s="350" t="s">
        <v>58</v>
      </c>
      <c r="F24" s="350"/>
      <c r="G24" s="350"/>
      <c r="H24" s="159"/>
      <c r="I24" s="161" t="s">
        <v>59</v>
      </c>
      <c r="J24" s="161"/>
      <c r="K24" s="350" t="s">
        <v>60</v>
      </c>
      <c r="L24" s="350"/>
      <c r="M24" s="350"/>
    </row>
    <row r="25" spans="2:16" x14ac:dyDescent="0.25">
      <c r="B25" s="64"/>
      <c r="C25" s="64"/>
      <c r="D25" s="64"/>
      <c r="E25" s="64"/>
      <c r="G25" s="64"/>
      <c r="I25" s="64"/>
      <c r="K25" s="64"/>
      <c r="M25" s="64"/>
    </row>
    <row r="26" spans="2:16" x14ac:dyDescent="0.25">
      <c r="B26" s="64"/>
      <c r="C26" s="64"/>
      <c r="D26" s="64"/>
      <c r="E26" s="64"/>
      <c r="G26" s="64"/>
      <c r="I26" s="64"/>
      <c r="K26" s="64"/>
      <c r="M26" s="64"/>
    </row>
    <row r="27" spans="2:16" x14ac:dyDescent="0.25">
      <c r="B27" s="64"/>
      <c r="C27" s="64"/>
      <c r="D27" s="64"/>
      <c r="E27" s="64"/>
      <c r="G27" s="64"/>
      <c r="I27" s="64"/>
      <c r="K27" s="64"/>
      <c r="M27" s="64"/>
    </row>
    <row r="28" spans="2:16" x14ac:dyDescent="0.25">
      <c r="B28" s="64"/>
      <c r="C28" s="64"/>
      <c r="D28" s="64"/>
      <c r="E28" s="64"/>
      <c r="G28" s="64"/>
      <c r="I28" s="64"/>
      <c r="K28" s="64"/>
      <c r="M28" s="64"/>
    </row>
    <row r="29" spans="2:16" x14ac:dyDescent="0.25">
      <c r="B29" s="64"/>
      <c r="C29" s="64"/>
      <c r="D29" s="64"/>
      <c r="E29" s="64"/>
      <c r="G29" s="64"/>
      <c r="I29" s="64"/>
      <c r="K29" s="64"/>
      <c r="M29" s="64"/>
    </row>
    <row r="30" spans="2:16" x14ac:dyDescent="0.25">
      <c r="B30" s="64"/>
      <c r="C30" s="64"/>
      <c r="D30" s="64"/>
      <c r="E30" s="64"/>
      <c r="G30" s="64"/>
      <c r="I30" s="64"/>
      <c r="K30" s="64"/>
      <c r="M30" s="64"/>
    </row>
    <row r="31" spans="2:16" x14ac:dyDescent="0.25">
      <c r="B31" s="64"/>
      <c r="C31" s="64"/>
      <c r="D31" s="64"/>
      <c r="E31" s="64"/>
      <c r="G31" s="64"/>
      <c r="I31" s="64"/>
      <c r="K31" s="64"/>
      <c r="M31" s="64"/>
    </row>
    <row r="32" spans="2:16" x14ac:dyDescent="0.25">
      <c r="B32" s="64"/>
      <c r="C32" s="64"/>
      <c r="D32" s="64"/>
      <c r="E32" s="64"/>
      <c r="G32" s="64"/>
      <c r="I32" s="64"/>
      <c r="K32" s="64"/>
      <c r="M32" s="64"/>
    </row>
    <row r="33" x14ac:dyDescent="0.25"/>
  </sheetData>
  <mergeCells count="22">
    <mergeCell ref="B13:B14"/>
    <mergeCell ref="B9:M9"/>
    <mergeCell ref="C10:M10"/>
    <mergeCell ref="C11:M11"/>
    <mergeCell ref="B12:D12"/>
    <mergeCell ref="E12:M12"/>
    <mergeCell ref="B5:C7"/>
    <mergeCell ref="B8:M8"/>
    <mergeCell ref="D5:M5"/>
    <mergeCell ref="G6:M6"/>
    <mergeCell ref="D6:E6"/>
    <mergeCell ref="D7:M7"/>
    <mergeCell ref="K24:M24"/>
    <mergeCell ref="C13:C14"/>
    <mergeCell ref="D13:D14"/>
    <mergeCell ref="C23:I23"/>
    <mergeCell ref="C24:D24"/>
    <mergeCell ref="E24:G24"/>
    <mergeCell ref="C21:M21"/>
    <mergeCell ref="M13:M14"/>
    <mergeCell ref="E13:G13"/>
    <mergeCell ref="I13:K13"/>
  </mergeCells>
  <dataValidations count="2">
    <dataValidation type="list" allowBlank="1" showInputMessage="1" showErrorMessage="1" sqref="F20 J20 I15:I20 E15:E20 F15:F18 J15:J18" xr:uid="{00000000-0002-0000-0300-000000000000}">
      <formula1>$B$1:$B$3</formula1>
    </dataValidation>
    <dataValidation type="list" allowBlank="1" showInputMessage="1" showErrorMessage="1" sqref="F19 J19" xr:uid="{00000000-0002-0000-0300-000001000000}">
      <formula1>$A$1:$A$3</formula1>
    </dataValidation>
  </dataValidations>
  <printOptions horizontalCentered="1"/>
  <pageMargins left="0.51181102362204722" right="0.51181102362204722" top="0.55118110236220474" bottom="0.55118110236220474" header="0.31496062992125984" footer="0.31496062992125984"/>
  <pageSetup scale="40" fitToHeight="0" orientation="landscape" r:id="rId1"/>
  <headerFooter>
    <oddFooter>&amp;LCalle 26 No. 57-41 Torre 8, Pisos 7 y 8 CEMSA - C.P. 111321 
Pbx: 3779555 – Información: Línea 195
www.umv.gov.co&amp;CCEM-FM-014 Hoja3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9"/>
  <sheetViews>
    <sheetView topLeftCell="A4" workbookViewId="0">
      <selection activeCell="D4" sqref="D4"/>
    </sheetView>
  </sheetViews>
  <sheetFormatPr baseColWidth="10" defaultColWidth="11.42578125" defaultRowHeight="15" x14ac:dyDescent="0.25"/>
  <cols>
    <col min="1" max="1" width="16.7109375" customWidth="1"/>
    <col min="2" max="2" width="22.85546875" customWidth="1"/>
    <col min="3" max="3" width="27.5703125" customWidth="1"/>
    <col min="4" max="4" width="40.140625" customWidth="1"/>
    <col min="5" max="5" width="37.85546875" customWidth="1"/>
    <col min="6" max="6" width="38.5703125" customWidth="1"/>
  </cols>
  <sheetData>
    <row r="1" spans="1:6" ht="45.75" x14ac:dyDescent="0.25">
      <c r="A1" s="78" t="s">
        <v>24</v>
      </c>
      <c r="B1" s="70" t="s">
        <v>27</v>
      </c>
      <c r="C1" s="70" t="s">
        <v>28</v>
      </c>
      <c r="D1" s="156" t="s">
        <v>178</v>
      </c>
      <c r="E1" s="164" t="s">
        <v>179</v>
      </c>
      <c r="F1" s="70" t="s">
        <v>180</v>
      </c>
    </row>
    <row r="2" spans="1:6" ht="229.5" x14ac:dyDescent="0.25">
      <c r="A2" s="16" t="s">
        <v>31</v>
      </c>
      <c r="B2" s="17" t="s">
        <v>33</v>
      </c>
      <c r="C2" s="68" t="s">
        <v>181</v>
      </c>
      <c r="D2" s="36" t="s">
        <v>182</v>
      </c>
      <c r="E2" s="43" t="s">
        <v>183</v>
      </c>
      <c r="F2" s="53" t="s">
        <v>184</v>
      </c>
    </row>
    <row r="3" spans="1:6" ht="369.75" x14ac:dyDescent="0.25">
      <c r="A3" s="16" t="s">
        <v>31</v>
      </c>
      <c r="B3" s="19" t="s">
        <v>36</v>
      </c>
      <c r="C3" s="69" t="s">
        <v>185</v>
      </c>
      <c r="D3" s="36" t="s">
        <v>186</v>
      </c>
      <c r="E3" s="43" t="s">
        <v>187</v>
      </c>
      <c r="F3" s="57" t="s">
        <v>111</v>
      </c>
    </row>
    <row r="4" spans="1:6" ht="395.25" x14ac:dyDescent="0.25">
      <c r="A4" s="18" t="s">
        <v>41</v>
      </c>
      <c r="B4" s="19" t="s">
        <v>44</v>
      </c>
      <c r="C4" s="69" t="s">
        <v>45</v>
      </c>
      <c r="D4" s="36" t="s">
        <v>188</v>
      </c>
      <c r="E4" s="43" t="s">
        <v>189</v>
      </c>
      <c r="F4" s="57" t="s">
        <v>113</v>
      </c>
    </row>
    <row r="5" spans="1:6" ht="318.75" x14ac:dyDescent="0.25">
      <c r="A5" s="18" t="s">
        <v>41</v>
      </c>
      <c r="B5" s="19" t="s">
        <v>49</v>
      </c>
      <c r="C5" s="69" t="s">
        <v>50</v>
      </c>
      <c r="D5" s="36" t="s">
        <v>190</v>
      </c>
      <c r="E5" s="43" t="s">
        <v>191</v>
      </c>
      <c r="F5" s="57" t="s">
        <v>192</v>
      </c>
    </row>
    <row r="6" spans="1:6" ht="409.5" x14ac:dyDescent="0.25">
      <c r="A6" s="18" t="s">
        <v>193</v>
      </c>
      <c r="B6" s="19" t="s">
        <v>194</v>
      </c>
      <c r="C6" s="69" t="s">
        <v>195</v>
      </c>
      <c r="D6" s="36" t="s">
        <v>196</v>
      </c>
      <c r="E6" s="43" t="s">
        <v>197</v>
      </c>
      <c r="F6" s="54" t="s">
        <v>198</v>
      </c>
    </row>
    <row r="7" spans="1:6" x14ac:dyDescent="0.25">
      <c r="A7" s="80"/>
      <c r="B7" s="77"/>
      <c r="C7" s="80"/>
      <c r="D7" s="93"/>
      <c r="E7" s="94"/>
      <c r="F7" s="97"/>
    </row>
    <row r="8" spans="1:6" x14ac:dyDescent="0.25">
      <c r="A8" s="80"/>
      <c r="B8" s="77"/>
      <c r="C8" s="80"/>
      <c r="D8" s="93"/>
      <c r="E8" s="94"/>
      <c r="F8" s="95"/>
    </row>
    <row r="9" spans="1:6" ht="18" x14ac:dyDescent="0.25">
      <c r="A9" s="63"/>
      <c r="B9" s="63"/>
      <c r="C9" s="63"/>
      <c r="D9" s="79"/>
      <c r="E9" s="63"/>
      <c r="F9" s="6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C3" sqref="C3"/>
    </sheetView>
  </sheetViews>
  <sheetFormatPr baseColWidth="10" defaultColWidth="11.42578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22"/>
  <sheetViews>
    <sheetView view="pageBreakPreview" topLeftCell="A17" zoomScale="60" zoomScaleNormal="60" zoomScalePageLayoutView="60" workbookViewId="0">
      <selection activeCell="C19" sqref="C19:I19"/>
    </sheetView>
  </sheetViews>
  <sheetFormatPr baseColWidth="10" defaultColWidth="11.42578125" defaultRowHeight="15" x14ac:dyDescent="0.25"/>
  <cols>
    <col min="1" max="1" width="3.140625" customWidth="1"/>
    <col min="2" max="2" width="35.5703125" style="64" customWidth="1"/>
    <col min="3" max="3" width="12.85546875" style="64" customWidth="1"/>
    <col min="4" max="4" width="43.140625" style="64" customWidth="1"/>
    <col min="5" max="8" width="44.42578125" style="64" customWidth="1"/>
    <col min="9" max="9" width="49" style="64" customWidth="1"/>
    <col min="10" max="10" width="3.140625" customWidth="1"/>
  </cols>
  <sheetData>
    <row r="1" spans="1:13" s="30" customFormat="1" ht="12.75" x14ac:dyDescent="0.2">
      <c r="A1" s="73"/>
      <c r="B1" s="31"/>
      <c r="C1" s="73"/>
      <c r="D1" s="73"/>
      <c r="E1" s="73"/>
      <c r="F1" s="73"/>
      <c r="G1" s="73"/>
      <c r="H1" s="74"/>
      <c r="I1" s="74"/>
      <c r="J1" s="73"/>
      <c r="K1" s="73"/>
      <c r="L1" s="73"/>
      <c r="M1" s="73"/>
    </row>
    <row r="2" spans="1:13" s="32" customFormat="1" ht="62.25" customHeight="1" x14ac:dyDescent="0.2">
      <c r="A2" s="73"/>
      <c r="B2" s="310"/>
      <c r="C2" s="311" t="s">
        <v>13</v>
      </c>
      <c r="D2" s="311"/>
      <c r="E2" s="311"/>
      <c r="F2" s="311"/>
      <c r="G2" s="311"/>
      <c r="H2" s="311"/>
      <c r="I2" s="311"/>
      <c r="J2" s="73"/>
      <c r="K2" s="73"/>
      <c r="L2" s="73"/>
      <c r="M2" s="73"/>
    </row>
    <row r="3" spans="1:13" s="32" customFormat="1" ht="24" customHeight="1" x14ac:dyDescent="0.2">
      <c r="A3" s="73"/>
      <c r="B3" s="310"/>
      <c r="C3" s="312" t="s">
        <v>14</v>
      </c>
      <c r="D3" s="312"/>
      <c r="E3" s="312"/>
      <c r="F3" s="312"/>
      <c r="G3" s="312" t="s">
        <v>15</v>
      </c>
      <c r="H3" s="312"/>
      <c r="I3" s="312"/>
      <c r="J3" s="73"/>
      <c r="K3" s="73"/>
      <c r="L3" s="73"/>
      <c r="M3" s="73"/>
    </row>
    <row r="4" spans="1:13" s="32" customFormat="1" ht="24" customHeight="1" x14ac:dyDescent="0.2">
      <c r="A4" s="73"/>
      <c r="B4" s="310"/>
      <c r="C4" s="313" t="s">
        <v>16</v>
      </c>
      <c r="D4" s="313"/>
      <c r="E4" s="313"/>
      <c r="F4" s="313"/>
      <c r="G4" s="313"/>
      <c r="H4" s="313"/>
      <c r="I4" s="313"/>
      <c r="J4" s="73"/>
      <c r="K4" s="73"/>
      <c r="L4" s="73"/>
      <c r="M4" s="73"/>
    </row>
    <row r="5" spans="1:13" s="32" customFormat="1" ht="18.75" customHeight="1" x14ac:dyDescent="0.25">
      <c r="A5" s="73"/>
      <c r="B5" s="309"/>
      <c r="C5" s="309"/>
      <c r="D5" s="309"/>
      <c r="E5" s="309"/>
      <c r="F5" s="309"/>
      <c r="G5" s="309"/>
      <c r="H5" s="309"/>
      <c r="I5" s="309"/>
      <c r="J5" s="73"/>
      <c r="K5" s="73"/>
      <c r="L5" s="73"/>
      <c r="M5" s="73"/>
    </row>
    <row r="6" spans="1:13" ht="20.25" x14ac:dyDescent="0.25">
      <c r="A6" s="63"/>
      <c r="B6" s="314" t="s">
        <v>199</v>
      </c>
      <c r="C6" s="315"/>
      <c r="D6" s="315"/>
      <c r="E6" s="315"/>
      <c r="F6" s="315"/>
      <c r="G6" s="315"/>
      <c r="H6" s="315"/>
      <c r="I6" s="316"/>
      <c r="J6" s="63"/>
      <c r="K6" s="63"/>
      <c r="L6" s="63"/>
      <c r="M6" s="63"/>
    </row>
    <row r="7" spans="1:13" s="1" customFormat="1" ht="27.75" customHeight="1" x14ac:dyDescent="0.25">
      <c r="A7" s="64"/>
      <c r="B7" s="21" t="s">
        <v>18</v>
      </c>
      <c r="C7" s="439" t="s">
        <v>19</v>
      </c>
      <c r="D7" s="440"/>
      <c r="E7" s="440"/>
      <c r="F7" s="440"/>
      <c r="G7" s="440"/>
      <c r="H7" s="440"/>
      <c r="I7" s="441"/>
      <c r="J7" s="64"/>
      <c r="K7" s="64"/>
      <c r="L7" s="64"/>
      <c r="M7" s="64"/>
    </row>
    <row r="8" spans="1:13" s="1" customFormat="1" ht="49.5" customHeight="1" x14ac:dyDescent="0.25">
      <c r="A8" s="64"/>
      <c r="B8" s="21" t="s">
        <v>20</v>
      </c>
      <c r="C8" s="442" t="s">
        <v>21</v>
      </c>
      <c r="D8" s="443"/>
      <c r="E8" s="443"/>
      <c r="F8" s="443"/>
      <c r="G8" s="443"/>
      <c r="H8" s="443"/>
      <c r="I8" s="444"/>
      <c r="J8" s="64"/>
      <c r="K8" s="64"/>
      <c r="L8" s="64"/>
      <c r="M8" s="64"/>
    </row>
    <row r="9" spans="1:13" s="1" customFormat="1" ht="28.5" customHeight="1" x14ac:dyDescent="0.25">
      <c r="A9" s="64"/>
      <c r="B9" s="162" t="s">
        <v>54</v>
      </c>
      <c r="C9" s="302" t="s">
        <v>219</v>
      </c>
      <c r="D9" s="303"/>
      <c r="E9" s="303"/>
      <c r="F9" s="303"/>
      <c r="G9" s="304"/>
      <c r="H9" s="161" t="s">
        <v>55</v>
      </c>
      <c r="I9" s="102">
        <v>44180</v>
      </c>
      <c r="J9" s="64"/>
      <c r="K9" s="64"/>
      <c r="L9" s="64"/>
      <c r="M9" s="64"/>
    </row>
    <row r="10" spans="1:13" ht="47.25" customHeight="1" x14ac:dyDescent="0.25">
      <c r="A10" s="63"/>
      <c r="B10" s="323" t="str">
        <f>+'1. RIESGOS SIGNIFICATIVOS'!B14:J14</f>
        <v>DEL MAPA DE RIESGOS - VERSIÓN_1_del 31 de enero de 2021___</v>
      </c>
      <c r="C10" s="324"/>
      <c r="D10" s="337"/>
      <c r="E10" s="323" t="s">
        <v>200</v>
      </c>
      <c r="F10" s="324"/>
      <c r="G10" s="324"/>
      <c r="H10" s="324"/>
      <c r="I10" s="337"/>
      <c r="J10" s="63"/>
      <c r="K10" s="63"/>
      <c r="L10" s="63"/>
      <c r="M10" s="63"/>
    </row>
    <row r="11" spans="1:13" ht="78" customHeight="1" x14ac:dyDescent="0.25">
      <c r="A11" s="63"/>
      <c r="B11" s="24" t="s">
        <v>101</v>
      </c>
      <c r="C11" s="25" t="s">
        <v>83</v>
      </c>
      <c r="D11" s="26" t="s">
        <v>102</v>
      </c>
      <c r="E11" s="56" t="s">
        <v>201</v>
      </c>
      <c r="F11" s="167" t="s">
        <v>202</v>
      </c>
      <c r="G11" s="56" t="s">
        <v>203</v>
      </c>
      <c r="H11" s="167" t="s">
        <v>204</v>
      </c>
      <c r="I11" s="167" t="s">
        <v>205</v>
      </c>
      <c r="J11" s="63"/>
      <c r="K11" s="63"/>
      <c r="L11" s="63"/>
      <c r="M11" s="63"/>
    </row>
    <row r="12" spans="1:13" ht="209.25" hidden="1" customHeight="1" x14ac:dyDescent="0.25">
      <c r="A12" s="63"/>
      <c r="B12" s="207" t="str">
        <f>+'1. RIESGOS SIGNIFICATIVOS'!B17</f>
        <v xml:space="preserve">Retrasos en la ejecución de la obra  </v>
      </c>
      <c r="C12" s="208" t="str">
        <f>+'1. RIESGOS SIGNIFICATIVOS'!F17</f>
        <v>Gestión</v>
      </c>
      <c r="D12" s="209" t="str">
        <f>+'1. RIESGOS SIGNIFICATIVOS'!J17</f>
        <v xml:space="preserve">El Gerente de Intervención revisa semanalmente el cumplimiento de la programación e informa al comité técnico  el avance del cumplimiento a lo programado, la meta misional, territorialización - ejecución y proyección de metas y de esta manera se toman desiciones. Como evidencia queda el correo enviado que contiene el avance semanal del cumplimiento a lo programado donde se anexan  los cuadros de meta misional, territorialización - ejecución y proyección de metas.
En caso de evidenciar retrasos el comité planteará soluciones que deben ser implementadas por  los profesionales designados para dar cumplimiento al programa de trabajo. </v>
      </c>
      <c r="E12" s="210" t="s">
        <v>220</v>
      </c>
      <c r="F12" s="210" t="s">
        <v>220</v>
      </c>
      <c r="G12" s="211"/>
      <c r="H12" s="212"/>
      <c r="I12" s="213" t="s">
        <v>225</v>
      </c>
      <c r="J12" s="63"/>
      <c r="K12" s="63"/>
      <c r="L12" s="63"/>
      <c r="M12" s="63"/>
    </row>
    <row r="13" spans="1:13" ht="261.75" hidden="1" customHeight="1" x14ac:dyDescent="0.25">
      <c r="A13" s="63"/>
      <c r="B13" s="207" t="str">
        <f>+'1. RIESGOS SIGNIFICATIVOS'!B18</f>
        <v xml:space="preserve">Retrasos en la ejecución de la obra  </v>
      </c>
      <c r="C13" s="208" t="str">
        <f>+'1. RIESGOS SIGNIFICATIVOS'!F18</f>
        <v>Gestión</v>
      </c>
      <c r="D13" s="214" t="str">
        <f>+'1. RIESGOS SIGNIFICATIVOS'!J18</f>
        <v>Los profesionales Ingenieros de apoyo designados por el Gerente de Intervención son los encargados de consolidar diariamente los reportes enviados por chat que realizarán los profesionales encargados de los frentes de obra del estado del funcionamiento de la maquinaria y equipos y la experticia de los operarios, y se envia los reportes a la Gerencia de Producción, se verifica semanalmente el cumplimiento de las alertas emitidas; En caso que no sean atendidas y resueltas de manera oportuna, se informará a la Gerencia de producción a través de un correo electrónico o en el comité.
Como evidencia queda el Informe mensual consolidado donde se evidencia los trámites de verificación  de seguimiento a maquinaria en frentes de obra que envía la Gerencia de Intervención a la Subdirección Técnica de Producción e Intervención</v>
      </c>
      <c r="E13" s="215" t="s">
        <v>223</v>
      </c>
      <c r="F13" s="215" t="s">
        <v>223</v>
      </c>
      <c r="G13" s="216"/>
      <c r="H13" s="217"/>
      <c r="I13" s="97" t="s">
        <v>225</v>
      </c>
      <c r="J13" s="63"/>
      <c r="K13" s="63"/>
      <c r="L13" s="63"/>
      <c r="M13" s="63"/>
    </row>
    <row r="14" spans="1:13" ht="231.75" customHeight="1" x14ac:dyDescent="0.25">
      <c r="A14" s="63"/>
      <c r="B14" s="22" t="str">
        <f>+'1. RIESGOS SIGNIFICATIVOS'!B19</f>
        <v>Incumplimiento de la normativa, procedimientos y manuales ambiental, social y SST.  vigentes en la intervención de la malla vial</v>
      </c>
      <c r="C14" s="23" t="str">
        <f>+'1. RIESGOS SIGNIFICATIVOS'!F19</f>
        <v>Gestión</v>
      </c>
      <c r="D14" s="186" t="str">
        <f>+'1. RIESGOS SIGNIFICATIVOS'!J19</f>
        <v xml:space="preserve">Los profesionales designados por el gerente GASA (Coordinadores (as)  Ambiental, Social y SST) verificarán mensualmente que los residentes cumplan  con las actividades de sensibilización aprobadas por la gerencia GASA teniendo en cuenta el cronograma establecido al inicio de la vigencia, una vez realizadas las sensibilizaciones se aplicará por parte de los residentes una evaluación a 6 jornadas de sensibilización con periodicidad bimestral en las tematicas de los tres componentes (Ambiental; Social y SST); lo anterior se realizará mediante un documento  de evaluación y la evidencia será el analisis, como producto de los resultados de las evaluaciones aplicadas. 
En caso de que los resultados de la evaluación no superen el 70% se brindará apoyo personalizado. </v>
      </c>
      <c r="E14" s="187" t="s">
        <v>223</v>
      </c>
      <c r="F14" s="187" t="s">
        <v>223</v>
      </c>
      <c r="G14" s="48"/>
      <c r="H14" s="5"/>
      <c r="I14" s="218" t="s">
        <v>225</v>
      </c>
      <c r="J14" s="63"/>
      <c r="K14" s="63"/>
      <c r="L14" s="63"/>
      <c r="M14" s="63"/>
    </row>
    <row r="15" spans="1:13" ht="175.5" customHeight="1" x14ac:dyDescent="0.25">
      <c r="A15" s="63"/>
      <c r="B15" s="22" t="str">
        <f>+'1. RIESGOS SIGNIFICATIVOS'!B20</f>
        <v>Incumplimiento de la normativa, procedimientos y manuales ambiental, social y SST.  vigentes en la intervención de la malla vial</v>
      </c>
      <c r="C15" s="23" t="str">
        <f>+'1. RIESGOS SIGNIFICATIVOS'!F20</f>
        <v>Gestión</v>
      </c>
      <c r="D15" s="186" t="str">
        <f>+'1. RIESGOS SIGNIFICATIVOS'!J20</f>
        <v xml:space="preserve">Los profesionales designados por el gerente GASA (Coordinadores (as)  Ambientales, Sociales y SST), revisarán semanalmente la correcta implementación de los procedimientos y el adecuado diligenciamiento de los formatos asociados a los mismos; las  evidencias serán las actas de reunión de las revisiones.
En el caso que se identifiquen anomalías, se procede a informar al supervisor del contrato para tomar las medidas correctivas necesarias. </v>
      </c>
      <c r="E15" s="187" t="s">
        <v>223</v>
      </c>
      <c r="F15" s="187" t="s">
        <v>224</v>
      </c>
      <c r="G15" s="48"/>
      <c r="H15" s="5"/>
      <c r="I15" s="218" t="s">
        <v>241</v>
      </c>
      <c r="J15" s="63"/>
      <c r="K15" s="63"/>
      <c r="L15" s="63"/>
      <c r="M15" s="63"/>
    </row>
    <row r="16" spans="1:13" ht="193.5" customHeight="1" x14ac:dyDescent="0.25">
      <c r="A16" s="63"/>
      <c r="B16" s="22" t="str">
        <f>+'1. RIESGOS SIGNIFICATIVOS'!B21</f>
        <v>Incumplimiento de la normativa, procedimientos y manuales ambiental, social y SST.  vigentes en la intervención de la malla vial</v>
      </c>
      <c r="C16" s="23" t="str">
        <f>+'1. RIESGOS SIGNIFICATIVOS'!F21</f>
        <v>Gestión</v>
      </c>
      <c r="D16" s="186" t="str">
        <f>+'1. RIESGOS SIGNIFICATIVOS'!J21</f>
        <v xml:space="preserve">Los profesionales designados por le gerente GASA (Coordinadores (as)  Ambiental, Social y SST) realizarán al menos 2 visitas de seguimiento al mes a los Frentes de Obra para validar la correcta implementación de los controles ambientales, sociales y SST. 
Lo anterior se evidenciará por medio de registro fotográfico de las visitas a los frentes de obra realizadas por los  coordinadores de GASA. 
En el caso que se identifiquen anomalías, se procede a informar al supervisor del contrato para tomar las medidas correctivas necesarias. </v>
      </c>
      <c r="E16" s="187" t="s">
        <v>223</v>
      </c>
      <c r="F16" s="187" t="s">
        <v>223</v>
      </c>
      <c r="G16" s="65"/>
      <c r="H16" s="5"/>
      <c r="I16" s="218" t="s">
        <v>225</v>
      </c>
      <c r="J16" s="63"/>
      <c r="K16" s="63"/>
      <c r="L16" s="63"/>
      <c r="M16" s="63"/>
    </row>
    <row r="17" spans="2:9" ht="102" customHeight="1" x14ac:dyDescent="0.25">
      <c r="B17" s="6"/>
      <c r="C17" s="7"/>
      <c r="D17" s="15"/>
      <c r="E17" s="11"/>
      <c r="F17" s="10"/>
      <c r="G17" s="11"/>
      <c r="H17" s="10"/>
      <c r="I17" s="9"/>
    </row>
    <row r="18" spans="2:9" ht="102" customHeight="1" x14ac:dyDescent="0.25">
      <c r="B18" s="6"/>
      <c r="C18" s="7"/>
      <c r="D18" s="68"/>
      <c r="E18" s="11"/>
      <c r="F18" s="13"/>
      <c r="G18" s="65"/>
      <c r="H18" s="5"/>
      <c r="I18" s="9"/>
    </row>
    <row r="19" spans="2:9" s="1" customFormat="1" ht="126.75" customHeight="1" x14ac:dyDescent="0.25">
      <c r="B19" s="163" t="s">
        <v>53</v>
      </c>
      <c r="C19" s="436" t="s">
        <v>242</v>
      </c>
      <c r="D19" s="437"/>
      <c r="E19" s="437"/>
      <c r="F19" s="437"/>
      <c r="G19" s="437"/>
      <c r="H19" s="437"/>
      <c r="I19" s="438"/>
    </row>
    <row r="21" spans="2:9" s="4" customFormat="1" ht="37.5" customHeight="1" x14ac:dyDescent="0.25">
      <c r="B21" s="164" t="s">
        <v>54</v>
      </c>
      <c r="C21" s="302" t="s">
        <v>216</v>
      </c>
      <c r="D21" s="303"/>
      <c r="E21" s="303"/>
      <c r="F21" s="303"/>
      <c r="G21" s="304"/>
      <c r="H21" s="161" t="s">
        <v>55</v>
      </c>
      <c r="I21" s="102">
        <v>44387</v>
      </c>
    </row>
    <row r="22" spans="2:9" s="4" customFormat="1" ht="37.5" customHeight="1" x14ac:dyDescent="0.25">
      <c r="B22" s="163" t="s">
        <v>56</v>
      </c>
      <c r="C22" s="308" t="s">
        <v>57</v>
      </c>
      <c r="D22" s="308"/>
      <c r="E22" s="350" t="s">
        <v>58</v>
      </c>
      <c r="F22" s="350"/>
      <c r="G22" s="161" t="s">
        <v>59</v>
      </c>
      <c r="H22" s="350" t="s">
        <v>60</v>
      </c>
      <c r="I22" s="350"/>
    </row>
  </sheetData>
  <mergeCells count="17">
    <mergeCell ref="B2:B4"/>
    <mergeCell ref="C19:I19"/>
    <mergeCell ref="G3:I3"/>
    <mergeCell ref="B5:I5"/>
    <mergeCell ref="C7:I7"/>
    <mergeCell ref="C8:I8"/>
    <mergeCell ref="C9:G9"/>
    <mergeCell ref="B6:I6"/>
    <mergeCell ref="B10:D10"/>
    <mergeCell ref="E10:I10"/>
    <mergeCell ref="C21:G21"/>
    <mergeCell ref="C22:D22"/>
    <mergeCell ref="E22:F22"/>
    <mergeCell ref="H22:I22"/>
    <mergeCell ref="C2:I2"/>
    <mergeCell ref="C3:F3"/>
    <mergeCell ref="C4:I4"/>
  </mergeCells>
  <dataValidations count="1">
    <dataValidation type="list" allowBlank="1" showInputMessage="1" showErrorMessage="1" sqref="G12:G18 E12 E17:E18" xr:uid="{00000000-0002-0000-0800-000000000000}">
      <formula1>$A$1:$A$7</formula1>
    </dataValidation>
  </dataValidations>
  <printOptions horizontalCentered="1"/>
  <pageMargins left="0.51181102362204722" right="0.51181102362204722" top="0.55118110236220474" bottom="0.55118110236220474" header="0.31496062992125984" footer="0.31496062992125984"/>
  <pageSetup scale="39" fitToHeight="0" orientation="landscape" r:id="rId1"/>
  <headerFooter>
    <oddFooter>&amp;LCalle 26 No. 57-41 Torre 8, Pisos 7 y 8 CEMSA - C.P. 111321 
Pbx: 3779555 – Información: Línea 195
www.umv.gov.co&amp;CCEM-FM-014 Hoja4
Página &amp;P de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99E09-1C87-4408-B938-BBAE969195BD}">
  <dimension ref="B1:BJ46"/>
  <sheetViews>
    <sheetView showGridLines="0" topLeftCell="A8" zoomScale="90" zoomScaleNormal="90" zoomScaleSheetLayoutView="40" zoomScalePageLayoutView="50" workbookViewId="0">
      <selection activeCell="F11" sqref="F11:F13"/>
    </sheetView>
  </sheetViews>
  <sheetFormatPr baseColWidth="10" defaultColWidth="11.42578125" defaultRowHeight="11.25" x14ac:dyDescent="0.25"/>
  <cols>
    <col min="1" max="1" width="4.28515625" style="223" customWidth="1"/>
    <col min="2" max="2" width="20.7109375" style="223" customWidth="1"/>
    <col min="3" max="3" width="7.7109375" style="223" customWidth="1"/>
    <col min="4" max="4" width="22.5703125" style="223" customWidth="1"/>
    <col min="5" max="5" width="52.42578125" style="223" customWidth="1"/>
    <col min="6" max="6" width="23.42578125" style="223" customWidth="1"/>
    <col min="7" max="7" width="16.7109375" style="223" customWidth="1"/>
    <col min="8" max="10" width="14" style="223" customWidth="1"/>
    <col min="11" max="12" width="20.42578125" style="223" customWidth="1"/>
    <col min="13" max="13" width="20.42578125" style="223" hidden="1" customWidth="1"/>
    <col min="14" max="14" width="23.85546875" style="223" customWidth="1" collapsed="1"/>
    <col min="15" max="15" width="16.85546875" style="223" customWidth="1"/>
    <col min="16" max="16" width="20.42578125" style="223" hidden="1" customWidth="1"/>
    <col min="17" max="18" width="15.7109375" style="223" customWidth="1"/>
    <col min="19" max="19" width="30.140625" style="223" customWidth="1" collapsed="1"/>
    <col min="20" max="20" width="30.140625" style="223" customWidth="1"/>
    <col min="21" max="21" width="34.42578125" style="223" customWidth="1"/>
    <col min="22" max="22" width="23.28515625" style="223" hidden="1" customWidth="1"/>
    <col min="23" max="23" width="34.5703125" style="223" customWidth="1"/>
    <col min="24" max="24" width="23.28515625" style="223" hidden="1" customWidth="1"/>
    <col min="25" max="25" width="39.7109375" style="223" customWidth="1"/>
    <col min="26" max="26" width="23.28515625" style="223" hidden="1" customWidth="1"/>
    <col min="27" max="27" width="39.7109375" style="223" customWidth="1"/>
    <col min="28" max="28" width="23.28515625" style="223" hidden="1" customWidth="1"/>
    <col min="29" max="29" width="36.28515625" style="223" customWidth="1"/>
    <col min="30" max="30" width="23.28515625" style="223" hidden="1" customWidth="1"/>
    <col min="31" max="31" width="39.7109375" style="223" customWidth="1"/>
    <col min="32" max="32" width="20" style="223" hidden="1" customWidth="1"/>
    <col min="33" max="33" width="34.5703125" style="223" customWidth="1"/>
    <col min="34" max="34" width="20" style="223" hidden="1" customWidth="1"/>
    <col min="35" max="35" width="14.5703125" style="223" customWidth="1"/>
    <col min="36" max="36" width="20" style="223" customWidth="1"/>
    <col min="37" max="37" width="23" style="223" customWidth="1"/>
    <col min="38" max="38" width="22.42578125" style="223" customWidth="1"/>
    <col min="39" max="39" width="17.28515625" style="223" hidden="1" customWidth="1"/>
    <col min="40" max="41" width="17.28515625" style="223" customWidth="1"/>
    <col min="42" max="42" width="12.28515625" style="223" customWidth="1"/>
    <col min="43" max="43" width="14.5703125" style="223" customWidth="1"/>
    <col min="44" max="45" width="23.28515625" style="223" customWidth="1"/>
    <col min="46" max="46" width="17.28515625" style="223" hidden="1" customWidth="1"/>
    <col min="47" max="48" width="20" style="223" customWidth="1"/>
    <col min="49" max="49" width="25.5703125" style="223" customWidth="1"/>
    <col min="50" max="50" width="23" style="223" customWidth="1"/>
    <col min="51" max="51" width="19.7109375" style="223" hidden="1" customWidth="1"/>
    <col min="52" max="53" width="19.7109375" style="223" customWidth="1"/>
    <col min="54" max="54" width="27.28515625" style="223" customWidth="1"/>
    <col min="55" max="56" width="20.42578125" style="223" customWidth="1"/>
    <col min="57" max="59" width="27.28515625" style="223" customWidth="1"/>
    <col min="60" max="60" width="22.7109375" style="223" customWidth="1"/>
    <col min="61" max="61" width="21.5703125" style="223" customWidth="1"/>
    <col min="62" max="62" width="15.28515625" style="223" customWidth="1"/>
    <col min="63" max="16384" width="11.42578125" style="223"/>
  </cols>
  <sheetData>
    <row r="1" spans="2:62" ht="12" thickBot="1" x14ac:dyDescent="0.3"/>
    <row r="2" spans="2:62" ht="41.25" customHeight="1" x14ac:dyDescent="0.25">
      <c r="B2" s="445" t="s">
        <v>250</v>
      </c>
      <c r="C2" s="446"/>
      <c r="D2" s="446"/>
      <c r="E2" s="446"/>
      <c r="F2" s="446"/>
      <c r="G2" s="446"/>
      <c r="H2" s="446"/>
      <c r="I2" s="446"/>
      <c r="J2" s="446"/>
      <c r="K2" s="446"/>
      <c r="L2" s="446"/>
      <c r="M2" s="446"/>
      <c r="N2" s="446"/>
      <c r="O2" s="446"/>
      <c r="P2" s="446"/>
      <c r="Q2" s="446"/>
      <c r="R2" s="446"/>
      <c r="S2" s="446"/>
      <c r="T2" s="447"/>
      <c r="U2" s="448" t="str">
        <f>B2</f>
        <v>OBJETIVO DEL PROCESO</v>
      </c>
      <c r="V2" s="449"/>
      <c r="W2" s="449"/>
      <c r="X2" s="449"/>
      <c r="Y2" s="449"/>
      <c r="Z2" s="449"/>
      <c r="AA2" s="449"/>
      <c r="AB2" s="449"/>
      <c r="AC2" s="449"/>
      <c r="AD2" s="449"/>
      <c r="AE2" s="449"/>
      <c r="AF2" s="449"/>
      <c r="AG2" s="449"/>
      <c r="AH2" s="449"/>
      <c r="AI2" s="449"/>
      <c r="AJ2" s="449"/>
      <c r="AK2" s="449"/>
      <c r="AL2" s="449"/>
      <c r="AM2" s="449"/>
      <c r="AN2" s="449"/>
      <c r="AO2" s="449"/>
      <c r="AP2" s="449"/>
      <c r="AQ2" s="450"/>
      <c r="AR2" s="448" t="str">
        <f>B2</f>
        <v>OBJETIVO DEL PROCESO</v>
      </c>
      <c r="AS2" s="449"/>
      <c r="AT2" s="449"/>
      <c r="AU2" s="449"/>
      <c r="AV2" s="449"/>
      <c r="AW2" s="449"/>
      <c r="AX2" s="449"/>
      <c r="AY2" s="449"/>
      <c r="AZ2" s="449"/>
      <c r="BA2" s="449"/>
      <c r="BB2" s="449"/>
      <c r="BC2" s="449"/>
      <c r="BD2" s="449"/>
      <c r="BE2" s="449"/>
      <c r="BF2" s="449"/>
      <c r="BG2" s="449"/>
      <c r="BH2" s="449"/>
      <c r="BI2" s="449"/>
      <c r="BJ2" s="450"/>
    </row>
    <row r="3" spans="2:62" ht="18.75" customHeight="1" x14ac:dyDescent="0.25">
      <c r="B3" s="451" t="s">
        <v>116</v>
      </c>
      <c r="C3" s="452"/>
      <c r="D3" s="452"/>
      <c r="E3" s="452"/>
      <c r="F3" s="452"/>
      <c r="G3" s="452"/>
      <c r="H3" s="452"/>
      <c r="I3" s="452"/>
      <c r="J3" s="452"/>
      <c r="K3" s="452"/>
      <c r="L3" s="452"/>
      <c r="M3" s="452"/>
      <c r="N3" s="452"/>
      <c r="O3" s="452"/>
      <c r="P3" s="452"/>
      <c r="Q3" s="452"/>
      <c r="R3" s="452"/>
      <c r="S3" s="452"/>
      <c r="T3" s="453"/>
      <c r="U3" s="451" t="str">
        <f>B3</f>
        <v>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v>
      </c>
      <c r="V3" s="452"/>
      <c r="W3" s="452"/>
      <c r="X3" s="452"/>
      <c r="Y3" s="452"/>
      <c r="Z3" s="452"/>
      <c r="AA3" s="452"/>
      <c r="AB3" s="452"/>
      <c r="AC3" s="452"/>
      <c r="AD3" s="452"/>
      <c r="AE3" s="452"/>
      <c r="AF3" s="452"/>
      <c r="AG3" s="452"/>
      <c r="AH3" s="452"/>
      <c r="AI3" s="452"/>
      <c r="AJ3" s="452"/>
      <c r="AK3" s="452"/>
      <c r="AL3" s="452"/>
      <c r="AM3" s="452"/>
      <c r="AN3" s="452"/>
      <c r="AO3" s="452"/>
      <c r="AP3" s="452"/>
      <c r="AQ3" s="453"/>
      <c r="AR3" s="451" t="str">
        <f>B3</f>
        <v>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v>
      </c>
      <c r="AS3" s="452"/>
      <c r="AT3" s="452"/>
      <c r="AU3" s="452"/>
      <c r="AV3" s="452"/>
      <c r="AW3" s="452"/>
      <c r="AX3" s="452"/>
      <c r="AY3" s="452"/>
      <c r="AZ3" s="452"/>
      <c r="BA3" s="452"/>
      <c r="BB3" s="452"/>
      <c r="BC3" s="452"/>
      <c r="BD3" s="452"/>
      <c r="BE3" s="452"/>
      <c r="BF3" s="452"/>
      <c r="BG3" s="452"/>
      <c r="BH3" s="452"/>
      <c r="BI3" s="452"/>
      <c r="BJ3" s="453"/>
    </row>
    <row r="4" spans="2:62" ht="18.75" customHeight="1" thickBot="1" x14ac:dyDescent="0.3">
      <c r="B4" s="454"/>
      <c r="C4" s="455"/>
      <c r="D4" s="455"/>
      <c r="E4" s="455"/>
      <c r="F4" s="455"/>
      <c r="G4" s="455"/>
      <c r="H4" s="455"/>
      <c r="I4" s="455"/>
      <c r="J4" s="455"/>
      <c r="K4" s="455"/>
      <c r="L4" s="455"/>
      <c r="M4" s="455"/>
      <c r="N4" s="455"/>
      <c r="O4" s="455"/>
      <c r="P4" s="455"/>
      <c r="Q4" s="455"/>
      <c r="R4" s="455"/>
      <c r="S4" s="455"/>
      <c r="T4" s="456"/>
      <c r="U4" s="454"/>
      <c r="V4" s="455"/>
      <c r="W4" s="455"/>
      <c r="X4" s="455"/>
      <c r="Y4" s="455"/>
      <c r="Z4" s="455"/>
      <c r="AA4" s="455"/>
      <c r="AB4" s="455"/>
      <c r="AC4" s="455"/>
      <c r="AD4" s="455"/>
      <c r="AE4" s="455"/>
      <c r="AF4" s="455"/>
      <c r="AG4" s="455"/>
      <c r="AH4" s="455"/>
      <c r="AI4" s="455"/>
      <c r="AJ4" s="455"/>
      <c r="AK4" s="455"/>
      <c r="AL4" s="455"/>
      <c r="AM4" s="455"/>
      <c r="AN4" s="455"/>
      <c r="AO4" s="455"/>
      <c r="AP4" s="455"/>
      <c r="AQ4" s="456"/>
      <c r="AR4" s="454"/>
      <c r="AS4" s="455"/>
      <c r="AT4" s="455"/>
      <c r="AU4" s="455"/>
      <c r="AV4" s="455"/>
      <c r="AW4" s="455"/>
      <c r="AX4" s="455"/>
      <c r="AY4" s="455"/>
      <c r="AZ4" s="455"/>
      <c r="BA4" s="455"/>
      <c r="BB4" s="455"/>
      <c r="BC4" s="455"/>
      <c r="BD4" s="455"/>
      <c r="BE4" s="455"/>
      <c r="BF4" s="455"/>
      <c r="BG4" s="455"/>
      <c r="BH4" s="455"/>
      <c r="BI4" s="455"/>
      <c r="BJ4" s="456"/>
    </row>
    <row r="7" spans="2:62" s="224" customFormat="1" x14ac:dyDescent="0.25">
      <c r="M7" s="225"/>
      <c r="P7" s="226"/>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row>
    <row r="8" spans="2:62" s="224" customFormat="1" ht="42.75" customHeight="1" x14ac:dyDescent="0.25">
      <c r="B8" s="457" t="s">
        <v>251</v>
      </c>
      <c r="C8" s="457" t="s">
        <v>252</v>
      </c>
      <c r="D8" s="457" t="s">
        <v>253</v>
      </c>
      <c r="E8" s="457" t="s">
        <v>254</v>
      </c>
      <c r="F8" s="457" t="s">
        <v>255</v>
      </c>
      <c r="G8" s="457" t="s">
        <v>256</v>
      </c>
      <c r="H8" s="457" t="s">
        <v>257</v>
      </c>
      <c r="I8" s="457" t="s">
        <v>258</v>
      </c>
      <c r="J8" s="457" t="s">
        <v>259</v>
      </c>
      <c r="K8" s="457" t="s">
        <v>260</v>
      </c>
      <c r="L8" s="457" t="s">
        <v>261</v>
      </c>
      <c r="M8" s="458"/>
      <c r="N8" s="457" t="s">
        <v>262</v>
      </c>
      <c r="O8" s="457"/>
      <c r="P8" s="458"/>
      <c r="Q8" s="228" t="s">
        <v>263</v>
      </c>
      <c r="R8" s="457" t="s">
        <v>264</v>
      </c>
      <c r="S8" s="457" t="s">
        <v>265</v>
      </c>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61" t="s">
        <v>266</v>
      </c>
      <c r="AX8" s="462"/>
      <c r="AY8" s="462"/>
      <c r="AZ8" s="463"/>
      <c r="BA8" s="459" t="s">
        <v>267</v>
      </c>
      <c r="BB8" s="457" t="s">
        <v>117</v>
      </c>
      <c r="BC8" s="457"/>
      <c r="BD8" s="457"/>
      <c r="BE8" s="457"/>
      <c r="BF8" s="457"/>
      <c r="BG8" s="457" t="s">
        <v>268</v>
      </c>
      <c r="BH8" s="457"/>
      <c r="BI8" s="457"/>
      <c r="BJ8" s="457"/>
    </row>
    <row r="9" spans="2:62" s="224" customFormat="1" ht="29.25" customHeight="1" x14ac:dyDescent="0.25">
      <c r="B9" s="457"/>
      <c r="C9" s="457"/>
      <c r="D9" s="457"/>
      <c r="E9" s="457"/>
      <c r="F9" s="457"/>
      <c r="G9" s="457"/>
      <c r="H9" s="457"/>
      <c r="I9" s="457"/>
      <c r="J9" s="457"/>
      <c r="K9" s="457"/>
      <c r="L9" s="457"/>
      <c r="M9" s="458"/>
      <c r="N9" s="457" t="s">
        <v>269</v>
      </c>
      <c r="O9" s="457" t="s">
        <v>270</v>
      </c>
      <c r="P9" s="458"/>
      <c r="Q9" s="459" t="s">
        <v>271</v>
      </c>
      <c r="R9" s="457"/>
      <c r="S9" s="457" t="s">
        <v>272</v>
      </c>
      <c r="T9" s="457"/>
      <c r="U9" s="457" t="s">
        <v>273</v>
      </c>
      <c r="V9" s="229"/>
      <c r="W9" s="457" t="s">
        <v>274</v>
      </c>
      <c r="X9" s="229"/>
      <c r="Y9" s="457" t="s">
        <v>275</v>
      </c>
      <c r="Z9" s="229"/>
      <c r="AA9" s="457" t="s">
        <v>276</v>
      </c>
      <c r="AB9" s="229"/>
      <c r="AC9" s="457" t="s">
        <v>277</v>
      </c>
      <c r="AD9" s="229"/>
      <c r="AE9" s="457" t="s">
        <v>278</v>
      </c>
      <c r="AF9" s="229"/>
      <c r="AG9" s="457" t="s">
        <v>279</v>
      </c>
      <c r="AH9" s="229"/>
      <c r="AI9" s="457" t="s">
        <v>280</v>
      </c>
      <c r="AJ9" s="457" t="s">
        <v>281</v>
      </c>
      <c r="AK9" s="457" t="s">
        <v>282</v>
      </c>
      <c r="AL9" s="457"/>
      <c r="AM9" s="230"/>
      <c r="AN9" s="457" t="s">
        <v>283</v>
      </c>
      <c r="AO9" s="457"/>
      <c r="AP9" s="457" t="s">
        <v>284</v>
      </c>
      <c r="AQ9" s="457"/>
      <c r="AR9" s="457" t="s">
        <v>285</v>
      </c>
      <c r="AS9" s="457" t="s">
        <v>286</v>
      </c>
      <c r="AT9" s="229"/>
      <c r="AU9" s="457" t="s">
        <v>287</v>
      </c>
      <c r="AV9" s="457"/>
      <c r="AW9" s="457" t="s">
        <v>269</v>
      </c>
      <c r="AX9" s="457" t="s">
        <v>270</v>
      </c>
      <c r="AY9" s="458"/>
      <c r="AZ9" s="457" t="s">
        <v>271</v>
      </c>
      <c r="BA9" s="464"/>
      <c r="BB9" s="457" t="s">
        <v>288</v>
      </c>
      <c r="BC9" s="457" t="s">
        <v>289</v>
      </c>
      <c r="BD9" s="457" t="s">
        <v>290</v>
      </c>
      <c r="BE9" s="457" t="s">
        <v>291</v>
      </c>
      <c r="BF9" s="457" t="s">
        <v>292</v>
      </c>
      <c r="BG9" s="457" t="s">
        <v>293</v>
      </c>
      <c r="BH9" s="457" t="s">
        <v>289</v>
      </c>
      <c r="BI9" s="457" t="s">
        <v>290</v>
      </c>
      <c r="BJ9" s="457" t="s">
        <v>291</v>
      </c>
    </row>
    <row r="10" spans="2:62" s="224" customFormat="1" ht="29.25" customHeight="1" x14ac:dyDescent="0.25">
      <c r="B10" s="457"/>
      <c r="C10" s="457"/>
      <c r="D10" s="457"/>
      <c r="E10" s="457"/>
      <c r="F10" s="457"/>
      <c r="G10" s="457"/>
      <c r="H10" s="457"/>
      <c r="I10" s="457"/>
      <c r="J10" s="457"/>
      <c r="K10" s="457"/>
      <c r="L10" s="457"/>
      <c r="M10" s="458"/>
      <c r="N10" s="457"/>
      <c r="O10" s="457"/>
      <c r="P10" s="458"/>
      <c r="Q10" s="460"/>
      <c r="R10" s="457"/>
      <c r="S10" s="457"/>
      <c r="T10" s="457"/>
      <c r="U10" s="457"/>
      <c r="V10" s="230"/>
      <c r="W10" s="457"/>
      <c r="X10" s="230"/>
      <c r="Y10" s="457"/>
      <c r="Z10" s="230"/>
      <c r="AA10" s="457"/>
      <c r="AB10" s="230"/>
      <c r="AC10" s="457"/>
      <c r="AD10" s="230"/>
      <c r="AE10" s="457"/>
      <c r="AF10" s="230"/>
      <c r="AG10" s="457"/>
      <c r="AH10" s="230"/>
      <c r="AI10" s="457"/>
      <c r="AJ10" s="457"/>
      <c r="AK10" s="457"/>
      <c r="AL10" s="457"/>
      <c r="AM10" s="229"/>
      <c r="AN10" s="457"/>
      <c r="AO10" s="457"/>
      <c r="AP10" s="457"/>
      <c r="AQ10" s="457"/>
      <c r="AR10" s="457"/>
      <c r="AS10" s="457"/>
      <c r="AT10" s="229"/>
      <c r="AU10" s="231" t="s">
        <v>294</v>
      </c>
      <c r="AV10" s="231" t="s">
        <v>295</v>
      </c>
      <c r="AW10" s="457"/>
      <c r="AX10" s="457"/>
      <c r="AY10" s="458"/>
      <c r="AZ10" s="457"/>
      <c r="BA10" s="460"/>
      <c r="BB10" s="457"/>
      <c r="BC10" s="457"/>
      <c r="BD10" s="457"/>
      <c r="BE10" s="457"/>
      <c r="BF10" s="457"/>
      <c r="BG10" s="457"/>
      <c r="BH10" s="457"/>
      <c r="BI10" s="457"/>
      <c r="BJ10" s="457"/>
    </row>
    <row r="11" spans="2:62" s="240" customFormat="1" ht="132.75" customHeight="1" x14ac:dyDescent="0.25">
      <c r="B11" s="465" t="s">
        <v>296</v>
      </c>
      <c r="C11" s="465">
        <v>1</v>
      </c>
      <c r="D11" s="466" t="s">
        <v>297</v>
      </c>
      <c r="E11" s="467" t="s">
        <v>298</v>
      </c>
      <c r="F11" s="465" t="s">
        <v>299</v>
      </c>
      <c r="G11" s="465" t="s">
        <v>300</v>
      </c>
      <c r="H11" s="468" t="s">
        <v>301</v>
      </c>
      <c r="I11" s="469" t="s">
        <v>302</v>
      </c>
      <c r="J11" s="469"/>
      <c r="K11" s="232" t="s">
        <v>303</v>
      </c>
      <c r="L11" s="475" t="s">
        <v>304</v>
      </c>
      <c r="M11" s="477" t="str">
        <f>IF(F11="gestion","impacto",IF(F11="corrupcion","impactocorrupcion",IF(F11="seguridad_de_la_informacion","impacto","")))</f>
        <v>impacto</v>
      </c>
      <c r="N11" s="465" t="s">
        <v>305</v>
      </c>
      <c r="O11" s="465" t="s">
        <v>306</v>
      </c>
      <c r="P11" s="477" t="str">
        <f>N11&amp;O11</f>
        <v>ImprobableMenor</v>
      </c>
      <c r="Q11" s="470" t="str">
        <f>IFERROR(VLOOKUP(P11,[2]FORMULAS!$B$38:$C$62,2,FALSE),"")</f>
        <v>Riesgo bajo</v>
      </c>
      <c r="R11" s="470" t="s">
        <v>307</v>
      </c>
      <c r="S11" s="471" t="s">
        <v>308</v>
      </c>
      <c r="T11" s="472"/>
      <c r="U11" s="233" t="s">
        <v>61</v>
      </c>
      <c r="V11" s="234">
        <f>IF(U11="Asignado",15,0)</f>
        <v>15</v>
      </c>
      <c r="W11" s="233" t="s">
        <v>62</v>
      </c>
      <c r="X11" s="234">
        <f>IF(W11="Adecuado",15,0)</f>
        <v>15</v>
      </c>
      <c r="Y11" s="233" t="s">
        <v>63</v>
      </c>
      <c r="Z11" s="234">
        <f>IF(Y11="Oportuna",15,0)</f>
        <v>15</v>
      </c>
      <c r="AA11" s="235" t="s">
        <v>64</v>
      </c>
      <c r="AB11" s="234">
        <f>IF(AA11="Prevenir",15,IF(AA11="Detectar",10,0))</f>
        <v>15</v>
      </c>
      <c r="AC11" s="235" t="s">
        <v>67</v>
      </c>
      <c r="AD11" s="234">
        <f>IF(AC11="Confiable",15,0)</f>
        <v>15</v>
      </c>
      <c r="AE11" s="235" t="s">
        <v>65</v>
      </c>
      <c r="AF11" s="234">
        <f>IF(AE11="Se investigan y resuelven oportunamente",15,0)</f>
        <v>15</v>
      </c>
      <c r="AG11" s="235" t="s">
        <v>66</v>
      </c>
      <c r="AH11" s="234">
        <f>IF(AG11="Completa",10,IF(AG11="incompleta",5,0))</f>
        <v>10</v>
      </c>
      <c r="AI11" s="236">
        <f t="shared" ref="AI11:AI21" si="0">V11+X11+Z11+AB11+AD11+AF11+AH11</f>
        <v>100</v>
      </c>
      <c r="AJ11" s="236" t="str">
        <f>IF(AI11&gt;=96,"Fuerte",IF(AI11&gt;=86,"Moderado",IF(AI11&gt;=1,"Débil","")))</f>
        <v>Fuerte</v>
      </c>
      <c r="AK11" s="237" t="s">
        <v>309</v>
      </c>
      <c r="AL11" s="236" t="str">
        <f>IF(AK11="Siempre se ejecuta","Fuerte",IF(AK11="Algunas veces","Moderado",IF(AK11="no se ejecuta","Débil","")))</f>
        <v>Fuerte</v>
      </c>
      <c r="AM11" s="236" t="str">
        <f>AJ11&amp;AL11</f>
        <v>FuerteFuerte</v>
      </c>
      <c r="AN11" s="236" t="str">
        <f>IFERROR(VLOOKUP(AM11,[2]FORMULAS!$B$70:$D$78,3,FALSE),"")</f>
        <v>Fuerte</v>
      </c>
      <c r="AO11" s="236">
        <f>IF(AN11="fuerte",100,IF(AN11="Moderado",50,IF(AN11="débil",0,"")))</f>
        <v>100</v>
      </c>
      <c r="AP11" s="473">
        <f>IFERROR(AVERAGE(AO11:AO13),0)</f>
        <v>50</v>
      </c>
      <c r="AQ11" s="473" t="str">
        <f>IF(AP11&gt;=100,"Fuerte",IF(AP11&gt;=50,"Moderado",IF(AP11&gt;=1,"Débil","")))</f>
        <v>Moderado</v>
      </c>
      <c r="AR11" s="474" t="s">
        <v>310</v>
      </c>
      <c r="AS11" s="474" t="s">
        <v>311</v>
      </c>
      <c r="AT11" s="473" t="str">
        <f>+AQ11&amp;AR11&amp;AS11</f>
        <v>ModeradoDirectamenteIndirectamente</v>
      </c>
      <c r="AU11" s="473">
        <f>IFERROR(VLOOKUP(AT11,[2]FORMULAS!$B$95:$D$102,2,FALSE),0)</f>
        <v>1</v>
      </c>
      <c r="AV11" s="473">
        <f>IFERROR(VLOOKUP(AT11,[2]FORMULAS!$B$95:$D$102,3,FALSE),0)</f>
        <v>0</v>
      </c>
      <c r="AW11" s="465" t="s">
        <v>305</v>
      </c>
      <c r="AX11" s="465" t="s">
        <v>306</v>
      </c>
      <c r="AY11" s="477" t="str">
        <f>AW11&amp;AX11</f>
        <v>ImprobableMenor</v>
      </c>
      <c r="AZ11" s="483" t="str">
        <f>IFERROR(VLOOKUP(AY11,[2]FORMULAS!$B$38:$C$62,2,FALSE),"")</f>
        <v>Riesgo bajo</v>
      </c>
      <c r="BA11" s="470" t="s">
        <v>307</v>
      </c>
      <c r="BB11" s="238" t="s">
        <v>312</v>
      </c>
      <c r="BC11" s="238" t="s">
        <v>313</v>
      </c>
      <c r="BD11" s="239" t="s">
        <v>314</v>
      </c>
      <c r="BE11" s="484" t="s">
        <v>315</v>
      </c>
      <c r="BF11" s="484" t="s">
        <v>316</v>
      </c>
      <c r="BG11" s="478" t="s">
        <v>317</v>
      </c>
      <c r="BH11" s="478" t="s">
        <v>318</v>
      </c>
      <c r="BI11" s="478" t="s">
        <v>319</v>
      </c>
      <c r="BJ11" s="478" t="s">
        <v>320</v>
      </c>
    </row>
    <row r="12" spans="2:62" s="240" customFormat="1" ht="155.25" customHeight="1" x14ac:dyDescent="0.25">
      <c r="B12" s="465"/>
      <c r="C12" s="465"/>
      <c r="D12" s="466"/>
      <c r="E12" s="467"/>
      <c r="F12" s="465"/>
      <c r="G12" s="465"/>
      <c r="H12" s="468"/>
      <c r="I12" s="469"/>
      <c r="J12" s="469"/>
      <c r="K12" s="241" t="s">
        <v>321</v>
      </c>
      <c r="L12" s="476"/>
      <c r="M12" s="477"/>
      <c r="N12" s="465"/>
      <c r="O12" s="465"/>
      <c r="P12" s="477"/>
      <c r="Q12" s="470"/>
      <c r="R12" s="470"/>
      <c r="S12" s="481" t="s">
        <v>322</v>
      </c>
      <c r="T12" s="482"/>
      <c r="U12" s="233" t="s">
        <v>61</v>
      </c>
      <c r="V12" s="234">
        <f t="shared" ref="V12:V13" si="1">IF(U12="Asignado",15,0)</f>
        <v>15</v>
      </c>
      <c r="W12" s="233" t="s">
        <v>62</v>
      </c>
      <c r="X12" s="234">
        <f t="shared" ref="X12:X13" si="2">IF(W12="Adecuado",15,0)</f>
        <v>15</v>
      </c>
      <c r="Y12" s="233" t="s">
        <v>63</v>
      </c>
      <c r="Z12" s="234">
        <f t="shared" ref="Z12:Z13" si="3">IF(Y12="Oportuna",15,0)</f>
        <v>15</v>
      </c>
      <c r="AA12" s="235" t="s">
        <v>72</v>
      </c>
      <c r="AB12" s="234">
        <f t="shared" ref="AB12:AB13" si="4">IF(AA12="Prevenir",15,IF(AA12="Detectar",10,0))</f>
        <v>10</v>
      </c>
      <c r="AC12" s="235" t="s">
        <v>67</v>
      </c>
      <c r="AD12" s="234">
        <f t="shared" ref="AD12:AD13" si="5">IF(AC12="Confiable",15,0)</f>
        <v>15</v>
      </c>
      <c r="AE12" s="235" t="s">
        <v>65</v>
      </c>
      <c r="AF12" s="234">
        <f t="shared" ref="AF12:AF13" si="6">IF(AE12="Se investigan y resuelven oportunamente",15,0)</f>
        <v>15</v>
      </c>
      <c r="AG12" s="235" t="s">
        <v>66</v>
      </c>
      <c r="AH12" s="234">
        <f t="shared" ref="AH12:AH13" si="7">IF(AG12="Completa",10,IF(AG12="incompleta",5,0))</f>
        <v>10</v>
      </c>
      <c r="AI12" s="236">
        <f t="shared" si="0"/>
        <v>95</v>
      </c>
      <c r="AJ12" s="236" t="str">
        <f>IF(AI12&gt;=96,"Fuerte",IF(AI12&gt;=86,"Moderado",IF(AI12&gt;=1,"Débil","")))</f>
        <v>Moderado</v>
      </c>
      <c r="AK12" s="237" t="s">
        <v>309</v>
      </c>
      <c r="AL12" s="236" t="str">
        <f t="shared" ref="AL12:AL13" si="8">IF(AK12="Siempre se ejecuta","Fuerte",IF(AK12="Algunas veces","Moderado",IF(AK12="no se ejecuta","Débil","")))</f>
        <v>Fuerte</v>
      </c>
      <c r="AM12" s="236" t="str">
        <f t="shared" ref="AM12:AM13" si="9">AJ12&amp;AL12</f>
        <v>ModeradoFuerte</v>
      </c>
      <c r="AN12" s="236" t="str">
        <f>IFERROR(VLOOKUP(AM12,[2]FORMULAS!$B$70:$D$78,3,FALSE),"")</f>
        <v>Moderado</v>
      </c>
      <c r="AO12" s="236">
        <f t="shared" ref="AO12:AO13" si="10">IF(AN12="fuerte",100,IF(AN12="Moderado",50,IF(AN12="débil",0,"")))</f>
        <v>50</v>
      </c>
      <c r="AP12" s="473"/>
      <c r="AQ12" s="473"/>
      <c r="AR12" s="474"/>
      <c r="AS12" s="474"/>
      <c r="AT12" s="473"/>
      <c r="AU12" s="473"/>
      <c r="AV12" s="473"/>
      <c r="AW12" s="465"/>
      <c r="AX12" s="465"/>
      <c r="AY12" s="477"/>
      <c r="AZ12" s="483"/>
      <c r="BA12" s="470"/>
      <c r="BB12" s="238" t="s">
        <v>323</v>
      </c>
      <c r="BC12" s="238" t="s">
        <v>324</v>
      </c>
      <c r="BD12" s="239" t="s">
        <v>314</v>
      </c>
      <c r="BE12" s="485"/>
      <c r="BF12" s="485"/>
      <c r="BG12" s="479"/>
      <c r="BH12" s="479"/>
      <c r="BI12" s="479"/>
      <c r="BJ12" s="479"/>
    </row>
    <row r="13" spans="2:62" s="240" customFormat="1" ht="187.5" customHeight="1" x14ac:dyDescent="0.25">
      <c r="B13" s="465"/>
      <c r="C13" s="465"/>
      <c r="D13" s="466"/>
      <c r="E13" s="467"/>
      <c r="F13" s="465"/>
      <c r="G13" s="465"/>
      <c r="H13" s="468"/>
      <c r="I13" s="469"/>
      <c r="J13" s="469"/>
      <c r="K13" s="242" t="s">
        <v>325</v>
      </c>
      <c r="L13" s="476"/>
      <c r="M13" s="477"/>
      <c r="N13" s="465"/>
      <c r="O13" s="465"/>
      <c r="P13" s="477"/>
      <c r="Q13" s="470"/>
      <c r="R13" s="470"/>
      <c r="S13" s="467" t="s">
        <v>326</v>
      </c>
      <c r="T13" s="467"/>
      <c r="U13" s="233" t="s">
        <v>61</v>
      </c>
      <c r="V13" s="234">
        <f t="shared" si="1"/>
        <v>15</v>
      </c>
      <c r="W13" s="233" t="s">
        <v>62</v>
      </c>
      <c r="X13" s="234">
        <f t="shared" si="2"/>
        <v>15</v>
      </c>
      <c r="Y13" s="233" t="s">
        <v>63</v>
      </c>
      <c r="Z13" s="234">
        <f t="shared" si="3"/>
        <v>15</v>
      </c>
      <c r="AA13" s="233" t="s">
        <v>72</v>
      </c>
      <c r="AB13" s="234">
        <f t="shared" si="4"/>
        <v>10</v>
      </c>
      <c r="AC13" s="233" t="s">
        <v>67</v>
      </c>
      <c r="AD13" s="234">
        <f t="shared" si="5"/>
        <v>15</v>
      </c>
      <c r="AE13" s="233" t="s">
        <v>327</v>
      </c>
      <c r="AF13" s="234">
        <f t="shared" si="6"/>
        <v>0</v>
      </c>
      <c r="AG13" s="233" t="s">
        <v>66</v>
      </c>
      <c r="AH13" s="234">
        <f t="shared" si="7"/>
        <v>10</v>
      </c>
      <c r="AI13" s="236">
        <f t="shared" si="0"/>
        <v>80</v>
      </c>
      <c r="AJ13" s="236" t="str">
        <f t="shared" ref="AJ13:AJ21" si="11">IF(AI13&gt;=96,"Fuerte",IF(AI13&gt;=86,"Moderado",IF(AI13&gt;=1,"Débil","")))</f>
        <v>Débil</v>
      </c>
      <c r="AK13" s="243" t="s">
        <v>328</v>
      </c>
      <c r="AL13" s="236" t="str">
        <f t="shared" si="8"/>
        <v>Moderado</v>
      </c>
      <c r="AM13" s="236" t="str">
        <f t="shared" si="9"/>
        <v>DébilModerado</v>
      </c>
      <c r="AN13" s="236" t="str">
        <f>IFERROR(VLOOKUP(AM13,[2]FORMULAS!$B$70:$D$78,3,FALSE),"")</f>
        <v>Débil</v>
      </c>
      <c r="AO13" s="236">
        <f t="shared" si="10"/>
        <v>0</v>
      </c>
      <c r="AP13" s="473"/>
      <c r="AQ13" s="473"/>
      <c r="AR13" s="474"/>
      <c r="AS13" s="474"/>
      <c r="AT13" s="473"/>
      <c r="AU13" s="473"/>
      <c r="AV13" s="473"/>
      <c r="AW13" s="465"/>
      <c r="AX13" s="465"/>
      <c r="AY13" s="477"/>
      <c r="AZ13" s="483"/>
      <c r="BA13" s="470"/>
      <c r="BB13" s="238" t="s">
        <v>329</v>
      </c>
      <c r="BC13" s="238" t="s">
        <v>330</v>
      </c>
      <c r="BD13" s="239" t="s">
        <v>314</v>
      </c>
      <c r="BE13" s="486"/>
      <c r="BF13" s="485"/>
      <c r="BG13" s="480"/>
      <c r="BH13" s="480"/>
      <c r="BI13" s="480"/>
      <c r="BJ13" s="480"/>
    </row>
    <row r="14" spans="2:62" s="240" customFormat="1" ht="127.5" customHeight="1" x14ac:dyDescent="0.25">
      <c r="B14" s="465" t="s">
        <v>296</v>
      </c>
      <c r="C14" s="465">
        <v>2</v>
      </c>
      <c r="D14" s="466" t="s">
        <v>331</v>
      </c>
      <c r="E14" s="466" t="s">
        <v>332</v>
      </c>
      <c r="F14" s="465" t="s">
        <v>299</v>
      </c>
      <c r="G14" s="465" t="s">
        <v>300</v>
      </c>
      <c r="H14" s="468" t="s">
        <v>301</v>
      </c>
      <c r="I14" s="469"/>
      <c r="J14" s="469"/>
      <c r="K14" s="238" t="s">
        <v>33</v>
      </c>
      <c r="L14" s="487" t="s">
        <v>333</v>
      </c>
      <c r="M14" s="477" t="str">
        <f t="shared" ref="M14" si="12">IF(F14="gestion","impacto",IF(F14="corrupcion","impactocorrupcion",IF(F14="seguridad_de_la_informacion","impacto","")))</f>
        <v>impacto</v>
      </c>
      <c r="N14" s="465" t="s">
        <v>334</v>
      </c>
      <c r="O14" s="465" t="s">
        <v>335</v>
      </c>
      <c r="P14" s="477" t="str">
        <f t="shared" ref="P14" si="13">N14&amp;O14</f>
        <v>PosibleInsignificante</v>
      </c>
      <c r="Q14" s="470" t="str">
        <f>IFERROR(VLOOKUP(P14,[2]FORMULAS!$B$38:$C$62,2,FALSE),"")</f>
        <v>Riesgo bajo</v>
      </c>
      <c r="R14" s="470" t="s">
        <v>307</v>
      </c>
      <c r="S14" s="467" t="s">
        <v>336</v>
      </c>
      <c r="T14" s="467"/>
      <c r="U14" s="233" t="s">
        <v>61</v>
      </c>
      <c r="V14" s="234">
        <f>IF(U14="Asignado",15,0)</f>
        <v>15</v>
      </c>
      <c r="W14" s="233" t="s">
        <v>62</v>
      </c>
      <c r="X14" s="234">
        <f>IF(W14="Adecuado",15,0)</f>
        <v>15</v>
      </c>
      <c r="Y14" s="233" t="s">
        <v>63</v>
      </c>
      <c r="Z14" s="234">
        <f>IF(Y14="Oportuna",15,0)</f>
        <v>15</v>
      </c>
      <c r="AA14" s="233" t="s">
        <v>64</v>
      </c>
      <c r="AB14" s="234">
        <f>IF(AA14="Prevenir",15,IF(AA14="Detectar",10,0))</f>
        <v>15</v>
      </c>
      <c r="AC14" s="233" t="s">
        <v>67</v>
      </c>
      <c r="AD14" s="234">
        <f>IF(AC14="Confiable",15,0)</f>
        <v>15</v>
      </c>
      <c r="AE14" s="233" t="s">
        <v>65</v>
      </c>
      <c r="AF14" s="234">
        <f>IF(AE14="Se investigan y resuelven oportunamente",15,0)</f>
        <v>15</v>
      </c>
      <c r="AG14" s="233" t="s">
        <v>66</v>
      </c>
      <c r="AH14" s="234">
        <f>IF(AG14="Completa",10,IF(AG14="incompleta",5,0))</f>
        <v>10</v>
      </c>
      <c r="AI14" s="236">
        <f t="shared" si="0"/>
        <v>100</v>
      </c>
      <c r="AJ14" s="236" t="str">
        <f t="shared" si="11"/>
        <v>Fuerte</v>
      </c>
      <c r="AK14" s="243" t="s">
        <v>309</v>
      </c>
      <c r="AL14" s="236" t="str">
        <f>IF(AK14="Siempre se ejecuta","Fuerte",IF(AK14="Algunas veces","Moderado",IF(AK14="no se ejecuta","Débil","")))</f>
        <v>Fuerte</v>
      </c>
      <c r="AM14" s="236" t="str">
        <f>AJ14&amp;AL14</f>
        <v>FuerteFuerte</v>
      </c>
      <c r="AN14" s="236" t="str">
        <f>IFERROR(VLOOKUP(AM14,[2]FORMULAS!$B$70:$D$78,3,FALSE),"")</f>
        <v>Fuerte</v>
      </c>
      <c r="AO14" s="236">
        <f>IF(AN14="fuerte",100,IF(AN14="Moderado",50,IF(AN14="débil",0,"")))</f>
        <v>100</v>
      </c>
      <c r="AP14" s="473">
        <f>IFERROR(AVERAGE(AO14:AO16),0)</f>
        <v>66.666666666666671</v>
      </c>
      <c r="AQ14" s="473" t="str">
        <f>IF(AP14&gt;=100,"Fuerte",IF(AP14&gt;=50,"Moderado",IF(AP14&gt;=1,"Débil","")))</f>
        <v>Moderado</v>
      </c>
      <c r="AR14" s="492" t="s">
        <v>310</v>
      </c>
      <c r="AS14" s="492" t="s">
        <v>311</v>
      </c>
      <c r="AT14" s="473" t="str">
        <f>+AQ14&amp;AR14&amp;AS14</f>
        <v>ModeradoDirectamenteIndirectamente</v>
      </c>
      <c r="AU14" s="473">
        <f>IFERROR(VLOOKUP(AT14,[2]FORMULAS!$B$95:$D$102,2,FALSE),0)</f>
        <v>1</v>
      </c>
      <c r="AV14" s="473">
        <f>IFERROR(VLOOKUP(AT14,[2]FORMULAS!$B$95:$D$102,3,FALSE),0)</f>
        <v>0</v>
      </c>
      <c r="AW14" s="465" t="s">
        <v>334</v>
      </c>
      <c r="AX14" s="465" t="s">
        <v>335</v>
      </c>
      <c r="AY14" s="477" t="str">
        <f>AW14&amp;AX14</f>
        <v>PosibleInsignificante</v>
      </c>
      <c r="AZ14" s="483" t="str">
        <f>IFERROR(VLOOKUP(AY14,[2]FORMULAS!$B$38:$C$62,2,FALSE),"")</f>
        <v>Riesgo bajo</v>
      </c>
      <c r="BA14" s="489" t="s">
        <v>337</v>
      </c>
      <c r="BB14" s="239" t="s">
        <v>338</v>
      </c>
      <c r="BC14" s="239" t="s">
        <v>339</v>
      </c>
      <c r="BD14" s="239" t="s">
        <v>314</v>
      </c>
      <c r="BE14" s="484" t="s">
        <v>315</v>
      </c>
      <c r="BF14" s="485"/>
      <c r="BG14" s="478" t="s">
        <v>317</v>
      </c>
      <c r="BH14" s="478" t="s">
        <v>318</v>
      </c>
      <c r="BI14" s="478" t="s">
        <v>319</v>
      </c>
      <c r="BJ14" s="478" t="s">
        <v>320</v>
      </c>
    </row>
    <row r="15" spans="2:62" s="240" customFormat="1" ht="119.25" customHeight="1" x14ac:dyDescent="0.25">
      <c r="B15" s="465"/>
      <c r="C15" s="465"/>
      <c r="D15" s="466"/>
      <c r="E15" s="466"/>
      <c r="F15" s="465"/>
      <c r="G15" s="465"/>
      <c r="H15" s="468"/>
      <c r="I15" s="469"/>
      <c r="J15" s="469"/>
      <c r="K15" s="238" t="s">
        <v>340</v>
      </c>
      <c r="L15" s="488"/>
      <c r="M15" s="477"/>
      <c r="N15" s="465"/>
      <c r="O15" s="465"/>
      <c r="P15" s="477"/>
      <c r="Q15" s="470"/>
      <c r="R15" s="470"/>
      <c r="S15" s="467" t="s">
        <v>341</v>
      </c>
      <c r="T15" s="467"/>
      <c r="U15" s="233" t="s">
        <v>61</v>
      </c>
      <c r="V15" s="234">
        <f>IF(U15="Asignado",15,0)</f>
        <v>15</v>
      </c>
      <c r="W15" s="233" t="s">
        <v>62</v>
      </c>
      <c r="X15" s="234">
        <f>IF(W15="Adecuado",15,0)</f>
        <v>15</v>
      </c>
      <c r="Y15" s="233" t="s">
        <v>63</v>
      </c>
      <c r="Z15" s="234">
        <f>IF(Y15="Oportuna",15,0)</f>
        <v>15</v>
      </c>
      <c r="AA15" s="233" t="s">
        <v>72</v>
      </c>
      <c r="AB15" s="234">
        <f>IF(AA15="Prevenir",15,IF(AA15="Detectar",10,0))</f>
        <v>10</v>
      </c>
      <c r="AC15" s="233" t="s">
        <v>67</v>
      </c>
      <c r="AD15" s="234">
        <f>IF(AC15="Confiable",15,0)</f>
        <v>15</v>
      </c>
      <c r="AE15" s="233" t="s">
        <v>65</v>
      </c>
      <c r="AF15" s="234">
        <f>IF(AE15="Se investigan y resuelven oportunamente",15,0)</f>
        <v>15</v>
      </c>
      <c r="AG15" s="233" t="s">
        <v>66</v>
      </c>
      <c r="AH15" s="234">
        <f>IF(AG15="Completa",10,IF(AG15="incompleta",5,0))</f>
        <v>10</v>
      </c>
      <c r="AI15" s="236">
        <f t="shared" si="0"/>
        <v>95</v>
      </c>
      <c r="AJ15" s="236" t="str">
        <f t="shared" si="11"/>
        <v>Moderado</v>
      </c>
      <c r="AK15" s="243" t="s">
        <v>309</v>
      </c>
      <c r="AL15" s="236" t="str">
        <f>IF(AK15="Siempre se ejecuta","Fuerte",IF(AK15="Algunas veces","Moderado",IF(AK15="no se ejecuta","Débil","")))</f>
        <v>Fuerte</v>
      </c>
      <c r="AM15" s="236" t="str">
        <f>AJ15&amp;AL15</f>
        <v>ModeradoFuerte</v>
      </c>
      <c r="AN15" s="236" t="str">
        <f>IFERROR(VLOOKUP(AM15,[2]FORMULAS!$B$70:$D$78,3,FALSE),"")</f>
        <v>Moderado</v>
      </c>
      <c r="AO15" s="236">
        <f>IF(AN15="fuerte",100,IF(AN15="Moderado",50,IF(AN15="débil",0,"")))</f>
        <v>50</v>
      </c>
      <c r="AP15" s="473"/>
      <c r="AQ15" s="473"/>
      <c r="AR15" s="493"/>
      <c r="AS15" s="493"/>
      <c r="AT15" s="473"/>
      <c r="AU15" s="473"/>
      <c r="AV15" s="473"/>
      <c r="AW15" s="465"/>
      <c r="AX15" s="465"/>
      <c r="AY15" s="477"/>
      <c r="AZ15" s="483"/>
      <c r="BA15" s="490"/>
      <c r="BB15" s="244" t="s">
        <v>342</v>
      </c>
      <c r="BC15" s="239" t="s">
        <v>343</v>
      </c>
      <c r="BD15" s="239" t="s">
        <v>314</v>
      </c>
      <c r="BE15" s="485"/>
      <c r="BF15" s="485"/>
      <c r="BG15" s="479"/>
      <c r="BH15" s="479"/>
      <c r="BI15" s="479"/>
      <c r="BJ15" s="479"/>
    </row>
    <row r="16" spans="2:62" s="240" customFormat="1" ht="52.5" customHeight="1" x14ac:dyDescent="0.25">
      <c r="B16" s="465"/>
      <c r="C16" s="465"/>
      <c r="D16" s="466"/>
      <c r="E16" s="466"/>
      <c r="F16" s="465"/>
      <c r="G16" s="465"/>
      <c r="H16" s="468"/>
      <c r="I16" s="469"/>
      <c r="J16" s="469"/>
      <c r="K16" s="238" t="s">
        <v>36</v>
      </c>
      <c r="L16" s="488"/>
      <c r="M16" s="477"/>
      <c r="N16" s="465"/>
      <c r="O16" s="465"/>
      <c r="P16" s="477"/>
      <c r="Q16" s="470"/>
      <c r="R16" s="470"/>
      <c r="S16" s="467" t="s">
        <v>344</v>
      </c>
      <c r="T16" s="467"/>
      <c r="U16" s="233" t="s">
        <v>61</v>
      </c>
      <c r="V16" s="234">
        <f t="shared" ref="V16" si="14">IF(U16="Asignado",15,0)</f>
        <v>15</v>
      </c>
      <c r="W16" s="233" t="s">
        <v>62</v>
      </c>
      <c r="X16" s="234">
        <f t="shared" ref="X16" si="15">IF(W16="Adecuado",15,0)</f>
        <v>15</v>
      </c>
      <c r="Y16" s="233" t="s">
        <v>63</v>
      </c>
      <c r="Z16" s="234">
        <f t="shared" ref="Z16" si="16">IF(Y16="Oportuna",15,0)</f>
        <v>15</v>
      </c>
      <c r="AA16" s="233" t="s">
        <v>72</v>
      </c>
      <c r="AB16" s="234">
        <f t="shared" ref="AB16" si="17">IF(AA16="Prevenir",15,IF(AA16="Detectar",10,0))</f>
        <v>10</v>
      </c>
      <c r="AC16" s="233" t="s">
        <v>67</v>
      </c>
      <c r="AD16" s="234">
        <f t="shared" ref="AD16" si="18">IF(AC16="Confiable",15,0)</f>
        <v>15</v>
      </c>
      <c r="AE16" s="233" t="s">
        <v>65</v>
      </c>
      <c r="AF16" s="234">
        <f t="shared" ref="AF16" si="19">IF(AE16="Se investigan y resuelven oportunamente",15,0)</f>
        <v>15</v>
      </c>
      <c r="AG16" s="233" t="s">
        <v>66</v>
      </c>
      <c r="AH16" s="234">
        <f t="shared" ref="AH16" si="20">IF(AG16="Completa",10,IF(AG16="incompleta",5,0))</f>
        <v>10</v>
      </c>
      <c r="AI16" s="236">
        <f t="shared" si="0"/>
        <v>95</v>
      </c>
      <c r="AJ16" s="236" t="str">
        <f t="shared" si="11"/>
        <v>Moderado</v>
      </c>
      <c r="AK16" s="243" t="s">
        <v>309</v>
      </c>
      <c r="AL16" s="236" t="str">
        <f t="shared" ref="AL16" si="21">IF(AK16="Siempre se ejecuta","Fuerte",IF(AK16="Algunas veces","Moderado",IF(AK16="no se ejecuta","Débil","")))</f>
        <v>Fuerte</v>
      </c>
      <c r="AM16" s="236" t="str">
        <f t="shared" ref="AM16" si="22">AJ16&amp;AL16</f>
        <v>ModeradoFuerte</v>
      </c>
      <c r="AN16" s="236" t="str">
        <f>IFERROR(VLOOKUP(AM16,[2]FORMULAS!$B$70:$D$78,3,FALSE),"")</f>
        <v>Moderado</v>
      </c>
      <c r="AO16" s="236">
        <f t="shared" ref="AO16" si="23">IF(AN16="fuerte",100,IF(AN16="Moderado",50,IF(AN16="débil",0,"")))</f>
        <v>50</v>
      </c>
      <c r="AP16" s="473"/>
      <c r="AQ16" s="473"/>
      <c r="AR16" s="494"/>
      <c r="AS16" s="494"/>
      <c r="AT16" s="473"/>
      <c r="AU16" s="473"/>
      <c r="AV16" s="473"/>
      <c r="AW16" s="465"/>
      <c r="AX16" s="465"/>
      <c r="AY16" s="477"/>
      <c r="AZ16" s="483"/>
      <c r="BA16" s="491"/>
      <c r="BB16" s="244" t="s">
        <v>329</v>
      </c>
      <c r="BC16" s="245" t="s">
        <v>330</v>
      </c>
      <c r="BD16" s="239" t="s">
        <v>314</v>
      </c>
      <c r="BE16" s="486"/>
      <c r="BF16" s="485"/>
      <c r="BG16" s="480"/>
      <c r="BH16" s="480"/>
      <c r="BI16" s="480"/>
      <c r="BJ16" s="480"/>
    </row>
    <row r="17" spans="2:62" s="240" customFormat="1" ht="176.25" customHeight="1" x14ac:dyDescent="0.25">
      <c r="B17" s="465" t="s">
        <v>296</v>
      </c>
      <c r="C17" s="465">
        <v>3</v>
      </c>
      <c r="D17" s="466" t="s">
        <v>40</v>
      </c>
      <c r="E17" s="466" t="s">
        <v>42</v>
      </c>
      <c r="F17" s="465" t="s">
        <v>299</v>
      </c>
      <c r="G17" s="465" t="s">
        <v>345</v>
      </c>
      <c r="H17" s="468" t="s">
        <v>301</v>
      </c>
      <c r="I17" s="469"/>
      <c r="J17" s="469"/>
      <c r="K17" s="246" t="s">
        <v>43</v>
      </c>
      <c r="L17" s="497" t="s">
        <v>346</v>
      </c>
      <c r="M17" s="477" t="str">
        <f t="shared" ref="M17" si="24">IF(F17="gestion","impacto",IF(F17="corrupcion","impactocorrupcion",IF(F17="seguridad_de_la_informacion","impacto","")))</f>
        <v>impacto</v>
      </c>
      <c r="N17" s="518" t="s">
        <v>347</v>
      </c>
      <c r="O17" s="465" t="s">
        <v>76</v>
      </c>
      <c r="P17" s="477" t="str">
        <f t="shared" ref="P17" si="25">N17&amp;O17</f>
        <v>ProbableModerado</v>
      </c>
      <c r="Q17" s="470" t="str">
        <f>IFERROR(VLOOKUP(P17,[2]FORMULAS!$B$38:$C$62,2,FALSE),"")</f>
        <v>Riesgo alto</v>
      </c>
      <c r="R17" s="470" t="s">
        <v>337</v>
      </c>
      <c r="S17" s="495" t="s">
        <v>348</v>
      </c>
      <c r="T17" s="496"/>
      <c r="U17" s="247" t="s">
        <v>61</v>
      </c>
      <c r="V17" s="248">
        <f>IF(U17="Asignado",15,0)</f>
        <v>15</v>
      </c>
      <c r="W17" s="247" t="s">
        <v>62</v>
      </c>
      <c r="X17" s="248">
        <f>IF(W17="Adecuado",15,0)</f>
        <v>15</v>
      </c>
      <c r="Y17" s="247" t="s">
        <v>63</v>
      </c>
      <c r="Z17" s="248">
        <f>IF(Y17="Oportuna",15,0)</f>
        <v>15</v>
      </c>
      <c r="AA17" s="247" t="s">
        <v>72</v>
      </c>
      <c r="AB17" s="248">
        <f>IF(AA17="Prevenir",15,IF(AA17="Detectar",10,0))</f>
        <v>10</v>
      </c>
      <c r="AC17" s="247" t="s">
        <v>67</v>
      </c>
      <c r="AD17" s="248">
        <f>IF(AC17="Confiable",15,0)</f>
        <v>15</v>
      </c>
      <c r="AE17" s="247" t="s">
        <v>65</v>
      </c>
      <c r="AF17" s="248">
        <f>IF(AE17="Se investigan y resuelven oportunamente",15,0)</f>
        <v>15</v>
      </c>
      <c r="AG17" s="247" t="s">
        <v>66</v>
      </c>
      <c r="AH17" s="248">
        <f>IF(AG17="Completa",10,IF(AG17="incompleta",5,0))</f>
        <v>10</v>
      </c>
      <c r="AI17" s="249">
        <f t="shared" si="0"/>
        <v>95</v>
      </c>
      <c r="AJ17" s="249" t="str">
        <f t="shared" si="11"/>
        <v>Moderado</v>
      </c>
      <c r="AK17" s="250" t="s">
        <v>309</v>
      </c>
      <c r="AL17" s="249" t="str">
        <f>IF(AK17="Siempre se ejecuta","Fuerte",IF(AK17="Algunas veces","Moderado",IF(AK17="no se ejecuta","Débil","")))</f>
        <v>Fuerte</v>
      </c>
      <c r="AM17" s="249" t="str">
        <f>AJ17&amp;AL17</f>
        <v>ModeradoFuerte</v>
      </c>
      <c r="AN17" s="249" t="str">
        <f>IFERROR(VLOOKUP(AM17,[4]FORMULAS!$B$69:$D$77,3,FALSE),"")</f>
        <v>Moderado</v>
      </c>
      <c r="AO17" s="249">
        <f>IF(AN17="fuerte",100,IF(AN17="Moderado",50,IF(AN17="débil",0,"")))</f>
        <v>50</v>
      </c>
      <c r="AP17" s="473">
        <f>IFERROR(AVERAGE(AO17:AO19),0)</f>
        <v>50</v>
      </c>
      <c r="AQ17" s="473" t="str">
        <f>IF(AP17&gt;=100,"Fuerte",IF(AP17&gt;=50,"Moderado",IF(AP17&gt;=1,"Débil","")))</f>
        <v>Moderado</v>
      </c>
      <c r="AR17" s="515" t="s">
        <v>310</v>
      </c>
      <c r="AS17" s="515" t="s">
        <v>311</v>
      </c>
      <c r="AT17" s="505" t="str">
        <f>+AQ17&amp;AR17&amp;AS17</f>
        <v>ModeradoDirectamenteIndirectamente</v>
      </c>
      <c r="AU17" s="505">
        <f>IFERROR(VLOOKUP(AT17,[2]FORMULAS!$B$95:$D$102,2,FALSE),0)</f>
        <v>1</v>
      </c>
      <c r="AV17" s="505">
        <f>IFERROR(VLOOKUP(AT17,[2]FORMULAS!$B$95:$D$102,3,FALSE),0)</f>
        <v>0</v>
      </c>
      <c r="AW17" s="503" t="s">
        <v>334</v>
      </c>
      <c r="AX17" s="503" t="s">
        <v>76</v>
      </c>
      <c r="AY17" s="509" t="str">
        <f>AW17&amp;AX17</f>
        <v>PosibleModerado</v>
      </c>
      <c r="AZ17" s="512" t="str">
        <f>IFERROR(VLOOKUP(AY17,[2]FORMULAS!$B$38:$C$62,2,FALSE),"")</f>
        <v>Riesgo alto</v>
      </c>
      <c r="BA17" s="489" t="s">
        <v>337</v>
      </c>
      <c r="BB17" s="251" t="s">
        <v>349</v>
      </c>
      <c r="BC17" s="251" t="s">
        <v>350</v>
      </c>
      <c r="BD17" s="251" t="s">
        <v>351</v>
      </c>
      <c r="BE17" s="484" t="s">
        <v>352</v>
      </c>
      <c r="BF17" s="485"/>
      <c r="BG17" s="478" t="s">
        <v>353</v>
      </c>
      <c r="BH17" s="478" t="s">
        <v>354</v>
      </c>
      <c r="BI17" s="500" t="s">
        <v>355</v>
      </c>
      <c r="BJ17" s="484" t="s">
        <v>356</v>
      </c>
    </row>
    <row r="18" spans="2:62" s="240" customFormat="1" ht="155.25" customHeight="1" x14ac:dyDescent="0.25">
      <c r="B18" s="465"/>
      <c r="C18" s="465"/>
      <c r="D18" s="466"/>
      <c r="E18" s="466"/>
      <c r="F18" s="465"/>
      <c r="G18" s="465"/>
      <c r="H18" s="468"/>
      <c r="I18" s="469"/>
      <c r="J18" s="469"/>
      <c r="K18" s="246" t="s">
        <v>48</v>
      </c>
      <c r="L18" s="498"/>
      <c r="M18" s="477"/>
      <c r="N18" s="518"/>
      <c r="O18" s="465"/>
      <c r="P18" s="477"/>
      <c r="Q18" s="470"/>
      <c r="R18" s="470"/>
      <c r="S18" s="495" t="s">
        <v>357</v>
      </c>
      <c r="T18" s="496"/>
      <c r="U18" s="247" t="s">
        <v>61</v>
      </c>
      <c r="V18" s="248">
        <f t="shared" ref="V18:V19" si="26">IF(U18="Asignado",15,0)</f>
        <v>15</v>
      </c>
      <c r="W18" s="247" t="s">
        <v>62</v>
      </c>
      <c r="X18" s="248">
        <f t="shared" ref="X18:X19" si="27">IF(W18="Adecuado",15,0)</f>
        <v>15</v>
      </c>
      <c r="Y18" s="247" t="s">
        <v>63</v>
      </c>
      <c r="Z18" s="248">
        <f t="shared" ref="Z18:Z19" si="28">IF(Y18="Oportuna",15,0)</f>
        <v>15</v>
      </c>
      <c r="AA18" s="247" t="s">
        <v>72</v>
      </c>
      <c r="AB18" s="248">
        <f t="shared" ref="AB18:AB19" si="29">IF(AA18="Prevenir",15,IF(AA18="Detectar",10,0))</f>
        <v>10</v>
      </c>
      <c r="AC18" s="247" t="s">
        <v>67</v>
      </c>
      <c r="AD18" s="248">
        <f t="shared" ref="AD18:AD19" si="30">IF(AC18="Confiable",15,0)</f>
        <v>15</v>
      </c>
      <c r="AE18" s="247" t="s">
        <v>65</v>
      </c>
      <c r="AF18" s="248">
        <f t="shared" ref="AF18:AF19" si="31">IF(AE18="Se investigan y resuelven oportunamente",15,0)</f>
        <v>15</v>
      </c>
      <c r="AG18" s="247" t="s">
        <v>66</v>
      </c>
      <c r="AH18" s="248">
        <f t="shared" ref="AH18:AH19" si="32">IF(AG18="Completa",10,IF(AG18="incompleta",5,0))</f>
        <v>10</v>
      </c>
      <c r="AI18" s="249">
        <f t="shared" si="0"/>
        <v>95</v>
      </c>
      <c r="AJ18" s="249" t="str">
        <f t="shared" si="11"/>
        <v>Moderado</v>
      </c>
      <c r="AK18" s="250" t="s">
        <v>309</v>
      </c>
      <c r="AL18" s="249" t="str">
        <f t="shared" ref="AL18:AL19" si="33">IF(AK18="Siempre se ejecuta","Fuerte",IF(AK18="Algunas veces","Moderado",IF(AK18="no se ejecuta","Débil","")))</f>
        <v>Fuerte</v>
      </c>
      <c r="AM18" s="249" t="str">
        <f t="shared" ref="AM18:AM19" si="34">AJ18&amp;AL18</f>
        <v>ModeradoFuerte</v>
      </c>
      <c r="AN18" s="249" t="str">
        <f>IFERROR(VLOOKUP(AM18,[4]FORMULAS!$B$69:$D$77,3,FALSE),"")</f>
        <v>Moderado</v>
      </c>
      <c r="AO18" s="249">
        <f t="shared" ref="AO18:AO19" si="35">IF(AN18="fuerte",100,IF(AN18="Moderado",50,IF(AN18="débil",0,"")))</f>
        <v>50</v>
      </c>
      <c r="AP18" s="473"/>
      <c r="AQ18" s="473"/>
      <c r="AR18" s="516"/>
      <c r="AS18" s="516"/>
      <c r="AT18" s="506"/>
      <c r="AU18" s="506"/>
      <c r="AV18" s="506"/>
      <c r="AW18" s="508"/>
      <c r="AX18" s="508"/>
      <c r="AY18" s="510"/>
      <c r="AZ18" s="513"/>
      <c r="BA18" s="490"/>
      <c r="BB18" s="251" t="s">
        <v>358</v>
      </c>
      <c r="BC18" s="251" t="s">
        <v>359</v>
      </c>
      <c r="BD18" s="251" t="s">
        <v>351</v>
      </c>
      <c r="BE18" s="485"/>
      <c r="BF18" s="485"/>
      <c r="BG18" s="479"/>
      <c r="BH18" s="479"/>
      <c r="BI18" s="501"/>
      <c r="BJ18" s="485"/>
    </row>
    <row r="19" spans="2:62" s="240" customFormat="1" ht="151.5" customHeight="1" x14ac:dyDescent="0.25">
      <c r="B19" s="465"/>
      <c r="C19" s="465"/>
      <c r="D19" s="466"/>
      <c r="E19" s="466"/>
      <c r="F19" s="465"/>
      <c r="G19" s="465"/>
      <c r="H19" s="468"/>
      <c r="I19" s="469"/>
      <c r="J19" s="469"/>
      <c r="K19" s="246" t="s">
        <v>227</v>
      </c>
      <c r="L19" s="499"/>
      <c r="M19" s="477"/>
      <c r="N19" s="518"/>
      <c r="O19" s="465"/>
      <c r="P19" s="477"/>
      <c r="Q19" s="470"/>
      <c r="R19" s="470"/>
      <c r="S19" s="495" t="s">
        <v>360</v>
      </c>
      <c r="T19" s="496"/>
      <c r="U19" s="252" t="s">
        <v>61</v>
      </c>
      <c r="V19" s="253">
        <f t="shared" si="26"/>
        <v>15</v>
      </c>
      <c r="W19" s="252" t="s">
        <v>62</v>
      </c>
      <c r="X19" s="253">
        <f t="shared" si="27"/>
        <v>15</v>
      </c>
      <c r="Y19" s="252" t="s">
        <v>63</v>
      </c>
      <c r="Z19" s="253">
        <f t="shared" si="28"/>
        <v>15</v>
      </c>
      <c r="AA19" s="252" t="s">
        <v>72</v>
      </c>
      <c r="AB19" s="253">
        <f t="shared" si="29"/>
        <v>10</v>
      </c>
      <c r="AC19" s="252" t="s">
        <v>67</v>
      </c>
      <c r="AD19" s="253">
        <f t="shared" si="30"/>
        <v>15</v>
      </c>
      <c r="AE19" s="252" t="s">
        <v>65</v>
      </c>
      <c r="AF19" s="253">
        <f t="shared" si="31"/>
        <v>15</v>
      </c>
      <c r="AG19" s="252" t="s">
        <v>66</v>
      </c>
      <c r="AH19" s="253">
        <f t="shared" si="32"/>
        <v>10</v>
      </c>
      <c r="AI19" s="254">
        <f t="shared" si="0"/>
        <v>95</v>
      </c>
      <c r="AJ19" s="254" t="str">
        <f t="shared" si="11"/>
        <v>Moderado</v>
      </c>
      <c r="AK19" s="255" t="s">
        <v>309</v>
      </c>
      <c r="AL19" s="254" t="str">
        <f t="shared" si="33"/>
        <v>Fuerte</v>
      </c>
      <c r="AM19" s="254" t="str">
        <f t="shared" si="34"/>
        <v>ModeradoFuerte</v>
      </c>
      <c r="AN19" s="249" t="str">
        <f>IFERROR(VLOOKUP(AM19,[4]FORMULAS!$B$69:$D$77,3,FALSE),"")</f>
        <v>Moderado</v>
      </c>
      <c r="AO19" s="249">
        <f t="shared" si="35"/>
        <v>50</v>
      </c>
      <c r="AP19" s="473"/>
      <c r="AQ19" s="473"/>
      <c r="AR19" s="517"/>
      <c r="AS19" s="517"/>
      <c r="AT19" s="507"/>
      <c r="AU19" s="507"/>
      <c r="AV19" s="507"/>
      <c r="AW19" s="504"/>
      <c r="AX19" s="504"/>
      <c r="AY19" s="511"/>
      <c r="AZ19" s="514"/>
      <c r="BA19" s="491"/>
      <c r="BB19" s="251" t="s">
        <v>361</v>
      </c>
      <c r="BC19" s="251" t="s">
        <v>362</v>
      </c>
      <c r="BD19" s="256" t="s">
        <v>351</v>
      </c>
      <c r="BE19" s="486"/>
      <c r="BF19" s="485"/>
      <c r="BG19" s="480"/>
      <c r="BH19" s="480"/>
      <c r="BI19" s="502"/>
      <c r="BJ19" s="486"/>
    </row>
    <row r="20" spans="2:62" s="240" customFormat="1" ht="78" customHeight="1" x14ac:dyDescent="0.25">
      <c r="B20" s="465" t="s">
        <v>296</v>
      </c>
      <c r="C20" s="465">
        <v>4</v>
      </c>
      <c r="D20" s="466" t="s">
        <v>363</v>
      </c>
      <c r="E20" s="466" t="s">
        <v>364</v>
      </c>
      <c r="F20" s="503" t="s">
        <v>365</v>
      </c>
      <c r="G20" s="465" t="s">
        <v>366</v>
      </c>
      <c r="H20" s="468" t="s">
        <v>367</v>
      </c>
      <c r="I20" s="469" t="s">
        <v>368</v>
      </c>
      <c r="J20" s="469" t="s">
        <v>369</v>
      </c>
      <c r="K20" s="246" t="s">
        <v>370</v>
      </c>
      <c r="L20" s="487" t="s">
        <v>371</v>
      </c>
      <c r="M20" s="477" t="str">
        <f t="shared" ref="M20" si="36">IF(F20="gestion","impacto",IF(F20="corrupcion","impactocorrupcion",IF(F20="seguridad_de_la_informacion","impacto","")))</f>
        <v>impacto</v>
      </c>
      <c r="N20" s="465" t="s">
        <v>334</v>
      </c>
      <c r="O20" s="465" t="s">
        <v>335</v>
      </c>
      <c r="P20" s="477" t="str">
        <f t="shared" ref="P20" si="37">N20&amp;O20</f>
        <v>PosibleInsignificante</v>
      </c>
      <c r="Q20" s="470" t="str">
        <f>IFERROR(VLOOKUP(P20,[2]FORMULAS!$B$38:$C$62,2,FALSE),"")</f>
        <v>Riesgo bajo</v>
      </c>
      <c r="R20" s="470" t="s">
        <v>307</v>
      </c>
      <c r="S20" s="471" t="s">
        <v>372</v>
      </c>
      <c r="T20" s="472"/>
      <c r="U20" s="235" t="s">
        <v>61</v>
      </c>
      <c r="V20" s="234">
        <f>IF(U20="Asignado",15,0)</f>
        <v>15</v>
      </c>
      <c r="W20" s="235" t="s">
        <v>62</v>
      </c>
      <c r="X20" s="234">
        <f>IF(W20="Adecuado",15,0)</f>
        <v>15</v>
      </c>
      <c r="Y20" s="235" t="s">
        <v>63</v>
      </c>
      <c r="Z20" s="234">
        <f>IF(Y20="Oportuna",15,0)</f>
        <v>15</v>
      </c>
      <c r="AA20" s="235" t="s">
        <v>72</v>
      </c>
      <c r="AB20" s="234">
        <f>IF(AA20="Prevenir",15,IF(AA20="Detectar",10,0))</f>
        <v>10</v>
      </c>
      <c r="AC20" s="235" t="s">
        <v>67</v>
      </c>
      <c r="AD20" s="234">
        <f>IF(AC20="Confiable",15,0)</f>
        <v>15</v>
      </c>
      <c r="AE20" s="235" t="s">
        <v>65</v>
      </c>
      <c r="AF20" s="234">
        <f>IF(AE20="Se investigan y resuelven oportunamente",15,0)</f>
        <v>15</v>
      </c>
      <c r="AG20" s="235" t="s">
        <v>66</v>
      </c>
      <c r="AH20" s="234">
        <f>IF(AG20="Completa",10,IF(AG20="incompleta",5,0))</f>
        <v>10</v>
      </c>
      <c r="AI20" s="236">
        <f t="shared" si="0"/>
        <v>95</v>
      </c>
      <c r="AJ20" s="236" t="str">
        <f t="shared" si="11"/>
        <v>Moderado</v>
      </c>
      <c r="AK20" s="237" t="s">
        <v>309</v>
      </c>
      <c r="AL20" s="236" t="str">
        <f>IF(AK20="Siempre se ejecuta","Fuerte",IF(AK20="Algunas veces","Moderado",IF(AK20="no se ejecuta","Débil","")))</f>
        <v>Fuerte</v>
      </c>
      <c r="AM20" s="236" t="str">
        <f>AJ20&amp;AL20</f>
        <v>ModeradoFuerte</v>
      </c>
      <c r="AN20" s="236" t="str">
        <f>IFERROR(VLOOKUP(AM20,[2]FORMULAS!$B$70:$D$78,3,FALSE),"")</f>
        <v>Moderado</v>
      </c>
      <c r="AO20" s="236">
        <f>IF(AN20="fuerte",100,IF(AN20="Moderado",50,IF(AN20="débil",0,"")))</f>
        <v>50</v>
      </c>
      <c r="AP20" s="473">
        <f>IFERROR(AVERAGE(AO20:AO21),0)</f>
        <v>50</v>
      </c>
      <c r="AQ20" s="473" t="str">
        <f>IF(AP20&gt;=100,"Fuerte",IF(AP20&gt;=50,"Moderado",IF(AP20&gt;=1,"Débil","")))</f>
        <v>Moderado</v>
      </c>
      <c r="AR20" s="474" t="s">
        <v>310</v>
      </c>
      <c r="AS20" s="474" t="s">
        <v>311</v>
      </c>
      <c r="AT20" s="473" t="str">
        <f>+AQ20&amp;AR20&amp;AS20</f>
        <v>ModeradoDirectamenteIndirectamente</v>
      </c>
      <c r="AU20" s="473">
        <f>IFERROR(VLOOKUP(AT20,[2]FORMULAS!$B$95:$D$102,2,FALSE),0)</f>
        <v>1</v>
      </c>
      <c r="AV20" s="473">
        <f>IFERROR(VLOOKUP(AT20,[2]FORMULAS!$B$95:$D$102,3,FALSE),0)</f>
        <v>0</v>
      </c>
      <c r="AW20" s="465" t="s">
        <v>305</v>
      </c>
      <c r="AX20" s="465" t="s">
        <v>335</v>
      </c>
      <c r="AY20" s="477" t="str">
        <f>AW20&amp;AX20</f>
        <v>ImprobableInsignificante</v>
      </c>
      <c r="AZ20" s="483" t="str">
        <f>IFERROR(VLOOKUP(AY20,[2]FORMULAS!$B$38:$C$62,2,FALSE),"")</f>
        <v>Riesgo bajo</v>
      </c>
      <c r="BA20" s="489" t="s">
        <v>307</v>
      </c>
      <c r="BB20" s="257" t="s">
        <v>373</v>
      </c>
      <c r="BC20" s="257" t="s">
        <v>374</v>
      </c>
      <c r="BD20" s="258" t="s">
        <v>314</v>
      </c>
      <c r="BE20" s="484" t="s">
        <v>315</v>
      </c>
      <c r="BF20" s="485"/>
      <c r="BG20" s="478" t="s">
        <v>317</v>
      </c>
      <c r="BH20" s="478" t="s">
        <v>318</v>
      </c>
      <c r="BI20" s="478" t="s">
        <v>319</v>
      </c>
      <c r="BJ20" s="478" t="s">
        <v>320</v>
      </c>
    </row>
    <row r="21" spans="2:62" s="240" customFormat="1" ht="52.5" customHeight="1" x14ac:dyDescent="0.25">
      <c r="B21" s="465"/>
      <c r="C21" s="465"/>
      <c r="D21" s="466"/>
      <c r="E21" s="466"/>
      <c r="F21" s="504"/>
      <c r="G21" s="465"/>
      <c r="H21" s="468"/>
      <c r="I21" s="469"/>
      <c r="J21" s="469"/>
      <c r="K21" s="232" t="s">
        <v>375</v>
      </c>
      <c r="L21" s="519"/>
      <c r="M21" s="477"/>
      <c r="N21" s="465"/>
      <c r="O21" s="465"/>
      <c r="P21" s="477"/>
      <c r="Q21" s="470"/>
      <c r="R21" s="470"/>
      <c r="S21" s="481" t="s">
        <v>376</v>
      </c>
      <c r="T21" s="482"/>
      <c r="U21" s="233" t="s">
        <v>61</v>
      </c>
      <c r="V21" s="234">
        <f t="shared" ref="V21" si="38">IF(U21="Asignado",15,0)</f>
        <v>15</v>
      </c>
      <c r="W21" s="233" t="s">
        <v>62</v>
      </c>
      <c r="X21" s="234">
        <f t="shared" ref="X21" si="39">IF(W21="Adecuado",15,0)</f>
        <v>15</v>
      </c>
      <c r="Y21" s="233" t="s">
        <v>63</v>
      </c>
      <c r="Z21" s="234">
        <f t="shared" ref="Z21" si="40">IF(Y21="Oportuna",15,0)</f>
        <v>15</v>
      </c>
      <c r="AA21" s="233" t="s">
        <v>72</v>
      </c>
      <c r="AB21" s="234">
        <f t="shared" ref="AB21" si="41">IF(AA21="Prevenir",15,IF(AA21="Detectar",10,0))</f>
        <v>10</v>
      </c>
      <c r="AC21" s="233" t="s">
        <v>67</v>
      </c>
      <c r="AD21" s="234">
        <f t="shared" ref="AD21" si="42">IF(AC21="Confiable",15,0)</f>
        <v>15</v>
      </c>
      <c r="AE21" s="233" t="s">
        <v>65</v>
      </c>
      <c r="AF21" s="234">
        <f t="shared" ref="AF21" si="43">IF(AE21="Se investigan y resuelven oportunamente",15,0)</f>
        <v>15</v>
      </c>
      <c r="AG21" s="233" t="s">
        <v>66</v>
      </c>
      <c r="AH21" s="234">
        <f t="shared" ref="AH21" si="44">IF(AG21="Completa",10,IF(AG21="incompleta",5,0))</f>
        <v>10</v>
      </c>
      <c r="AI21" s="236">
        <f t="shared" si="0"/>
        <v>95</v>
      </c>
      <c r="AJ21" s="236" t="str">
        <f t="shared" si="11"/>
        <v>Moderado</v>
      </c>
      <c r="AK21" s="243" t="s">
        <v>309</v>
      </c>
      <c r="AL21" s="236" t="str">
        <f t="shared" ref="AL21" si="45">IF(AK21="Siempre se ejecuta","Fuerte",IF(AK21="Algunas veces","Moderado",IF(AK21="no se ejecuta","Débil","")))</f>
        <v>Fuerte</v>
      </c>
      <c r="AM21" s="236" t="str">
        <f t="shared" ref="AM21" si="46">AJ21&amp;AL21</f>
        <v>ModeradoFuerte</v>
      </c>
      <c r="AN21" s="236" t="str">
        <f>IFERROR(VLOOKUP(AM21,[2]FORMULAS!$B$70:$D$78,3,FALSE),"")</f>
        <v>Moderado</v>
      </c>
      <c r="AO21" s="236">
        <f t="shared" ref="AO21" si="47">IF(AN21="fuerte",100,IF(AN21="Moderado",50,IF(AN21="débil",0,"")))</f>
        <v>50</v>
      </c>
      <c r="AP21" s="473"/>
      <c r="AQ21" s="473"/>
      <c r="AR21" s="474"/>
      <c r="AS21" s="474"/>
      <c r="AT21" s="473"/>
      <c r="AU21" s="473"/>
      <c r="AV21" s="473"/>
      <c r="AW21" s="465"/>
      <c r="AX21" s="465"/>
      <c r="AY21" s="477"/>
      <c r="AZ21" s="483"/>
      <c r="BA21" s="491"/>
      <c r="BB21" s="257" t="s">
        <v>377</v>
      </c>
      <c r="BC21" s="259" t="s">
        <v>378</v>
      </c>
      <c r="BD21" s="257" t="s">
        <v>314</v>
      </c>
      <c r="BE21" s="486"/>
      <c r="BF21" s="486"/>
      <c r="BG21" s="480"/>
      <c r="BH21" s="480"/>
      <c r="BI21" s="480"/>
      <c r="BJ21" s="480"/>
    </row>
    <row r="22" spans="2:62" s="224" customFormat="1" x14ac:dyDescent="0.25">
      <c r="B22" s="260"/>
      <c r="C22" s="260"/>
      <c r="D22" s="261"/>
      <c r="E22" s="261"/>
      <c r="F22" s="260"/>
      <c r="G22" s="260"/>
      <c r="H22" s="261"/>
      <c r="I22" s="261"/>
      <c r="J22" s="261"/>
      <c r="K22" s="260"/>
      <c r="L22" s="260"/>
      <c r="M22" s="260"/>
      <c r="N22" s="260"/>
      <c r="O22" s="260"/>
      <c r="P22" s="260"/>
      <c r="Q22" s="225"/>
      <c r="R22" s="225"/>
      <c r="S22" s="261"/>
      <c r="T22" s="261"/>
      <c r="U22" s="260"/>
      <c r="V22" s="260"/>
      <c r="W22" s="260"/>
      <c r="X22" s="260"/>
      <c r="Y22" s="260"/>
      <c r="Z22" s="260"/>
      <c r="AA22" s="260"/>
      <c r="AB22" s="260"/>
      <c r="AC22" s="260"/>
      <c r="AD22" s="260"/>
      <c r="AE22" s="260"/>
      <c r="AF22" s="260"/>
      <c r="AG22" s="260"/>
      <c r="AH22" s="260"/>
      <c r="AI22" s="262"/>
      <c r="AJ22" s="262"/>
      <c r="AK22" s="262"/>
      <c r="AL22" s="262"/>
      <c r="AM22" s="262"/>
      <c r="AN22" s="262"/>
      <c r="AO22" s="262"/>
      <c r="AP22" s="262"/>
      <c r="AQ22" s="262"/>
      <c r="AR22" s="262"/>
      <c r="AS22" s="262"/>
      <c r="AT22" s="262"/>
      <c r="AU22" s="262"/>
      <c r="AV22" s="262"/>
      <c r="AW22" s="260"/>
      <c r="AX22" s="260"/>
      <c r="AY22" s="225"/>
      <c r="AZ22" s="225"/>
      <c r="BA22" s="225"/>
      <c r="BB22" s="225"/>
      <c r="BC22" s="225"/>
      <c r="BD22" s="225"/>
    </row>
    <row r="23" spans="2:62" s="224" customFormat="1" x14ac:dyDescent="0.25">
      <c r="B23" s="260"/>
      <c r="C23" s="260"/>
      <c r="D23" s="261"/>
      <c r="E23" s="261"/>
      <c r="F23" s="260"/>
      <c r="G23" s="260"/>
      <c r="H23" s="261"/>
      <c r="I23" s="261"/>
      <c r="J23" s="261"/>
      <c r="K23" s="260"/>
      <c r="L23" s="260"/>
      <c r="M23" s="260"/>
      <c r="N23" s="260"/>
      <c r="O23" s="260"/>
      <c r="P23" s="260"/>
      <c r="Q23" s="225"/>
      <c r="R23" s="225"/>
      <c r="S23" s="261"/>
      <c r="T23" s="261"/>
      <c r="U23" s="260"/>
      <c r="V23" s="260"/>
      <c r="W23" s="260"/>
      <c r="X23" s="260"/>
      <c r="Y23" s="260"/>
      <c r="Z23" s="260"/>
      <c r="AA23" s="260"/>
      <c r="AB23" s="260"/>
      <c r="AC23" s="260"/>
      <c r="AD23" s="260"/>
      <c r="AE23" s="260"/>
      <c r="AF23" s="260"/>
      <c r="AG23" s="260"/>
      <c r="AH23" s="260"/>
      <c r="AI23" s="262"/>
      <c r="AJ23" s="262"/>
      <c r="AK23" s="262"/>
      <c r="AL23" s="262"/>
      <c r="AM23" s="262"/>
      <c r="AN23" s="262"/>
      <c r="AO23" s="262"/>
      <c r="AP23" s="262"/>
      <c r="AQ23" s="262"/>
      <c r="AR23" s="262"/>
      <c r="AS23" s="262"/>
      <c r="AT23" s="262"/>
      <c r="AU23" s="262"/>
      <c r="AV23" s="262"/>
      <c r="AW23" s="260"/>
      <c r="AX23" s="260"/>
      <c r="AY23" s="225"/>
      <c r="AZ23" s="225"/>
      <c r="BA23" s="225"/>
      <c r="BB23" s="225"/>
      <c r="BC23" s="225"/>
      <c r="BD23" s="225"/>
    </row>
    <row r="24" spans="2:62" s="224" customFormat="1" x14ac:dyDescent="0.25">
      <c r="D24" s="261"/>
      <c r="E24" s="261"/>
      <c r="F24" s="260"/>
      <c r="G24" s="260"/>
      <c r="H24" s="261"/>
      <c r="I24" s="261"/>
      <c r="J24" s="261"/>
      <c r="K24" s="260"/>
      <c r="L24" s="260"/>
      <c r="M24" s="260"/>
      <c r="N24" s="260"/>
      <c r="O24" s="260"/>
      <c r="P24" s="260"/>
      <c r="Q24" s="225"/>
      <c r="R24" s="225"/>
      <c r="S24" s="261"/>
      <c r="T24" s="261"/>
      <c r="U24" s="260"/>
      <c r="V24" s="260"/>
      <c r="W24" s="260"/>
      <c r="X24" s="260"/>
      <c r="Y24" s="260"/>
      <c r="Z24" s="260"/>
      <c r="AA24" s="260"/>
      <c r="AB24" s="260"/>
      <c r="AC24" s="260"/>
      <c r="AD24" s="260"/>
      <c r="AE24" s="260"/>
      <c r="AF24" s="260"/>
      <c r="AG24" s="260"/>
      <c r="AH24" s="260"/>
      <c r="AI24" s="262"/>
      <c r="AJ24" s="262"/>
      <c r="AK24" s="262"/>
      <c r="AL24" s="262"/>
      <c r="AM24" s="262"/>
      <c r="AN24" s="262"/>
      <c r="AO24" s="262"/>
      <c r="AP24" s="262"/>
      <c r="AQ24" s="262"/>
      <c r="AR24" s="262"/>
      <c r="AS24" s="262"/>
      <c r="AT24" s="262"/>
      <c r="AU24" s="262"/>
      <c r="AV24" s="262"/>
      <c r="AW24" s="260"/>
      <c r="AX24" s="260"/>
      <c r="AY24" s="225"/>
      <c r="AZ24" s="225"/>
      <c r="BA24" s="225"/>
      <c r="BB24" s="225"/>
      <c r="BC24" s="225"/>
      <c r="BD24" s="225"/>
    </row>
    <row r="25" spans="2:62" s="224" customFormat="1" x14ac:dyDescent="0.25">
      <c r="D25" s="261"/>
      <c r="E25" s="261"/>
      <c r="F25" s="260"/>
      <c r="G25" s="260"/>
      <c r="H25" s="261"/>
      <c r="I25" s="261"/>
      <c r="J25" s="261"/>
      <c r="K25" s="260"/>
      <c r="L25" s="260"/>
      <c r="M25" s="260"/>
      <c r="N25" s="260"/>
      <c r="O25" s="260"/>
      <c r="P25" s="260"/>
      <c r="Q25" s="225"/>
      <c r="R25" s="225"/>
      <c r="S25" s="261"/>
      <c r="T25" s="261"/>
      <c r="U25" s="260"/>
      <c r="V25" s="260"/>
      <c r="W25" s="260"/>
      <c r="X25" s="260"/>
      <c r="Y25" s="260"/>
      <c r="Z25" s="260"/>
      <c r="AA25" s="260"/>
      <c r="AB25" s="260"/>
      <c r="AC25" s="260"/>
      <c r="AD25" s="260"/>
      <c r="AE25" s="260"/>
      <c r="AF25" s="260"/>
      <c r="AG25" s="260"/>
      <c r="AH25" s="260"/>
      <c r="AI25" s="262"/>
      <c r="AJ25" s="262"/>
      <c r="AK25" s="262"/>
      <c r="AM25" s="262"/>
      <c r="AP25" s="262"/>
      <c r="AQ25" s="262"/>
      <c r="AR25" s="262"/>
      <c r="AS25" s="262"/>
      <c r="AT25" s="262"/>
      <c r="AU25" s="262"/>
      <c r="AV25" s="262"/>
      <c r="AW25" s="260"/>
      <c r="AX25" s="260"/>
      <c r="AY25" s="225"/>
      <c r="AZ25" s="225"/>
      <c r="BA25" s="225"/>
      <c r="BB25" s="225"/>
      <c r="BC25" s="225"/>
      <c r="BD25" s="225"/>
    </row>
    <row r="26" spans="2:62" x14ac:dyDescent="0.25">
      <c r="AR26" s="262"/>
    </row>
    <row r="27" spans="2:62" x14ac:dyDescent="0.25">
      <c r="E27" s="263"/>
      <c r="H27" s="263"/>
      <c r="I27" s="263"/>
      <c r="J27" s="263"/>
      <c r="AR27" s="262"/>
    </row>
    <row r="28" spans="2:62" x14ac:dyDescent="0.25">
      <c r="E28" s="263"/>
      <c r="H28" s="263"/>
      <c r="I28" s="263"/>
      <c r="J28" s="263"/>
    </row>
    <row r="29" spans="2:62" x14ac:dyDescent="0.25">
      <c r="E29" s="263"/>
      <c r="H29" s="263"/>
      <c r="I29" s="263"/>
      <c r="J29" s="263"/>
    </row>
    <row r="30" spans="2:62" x14ac:dyDescent="0.25">
      <c r="E30" s="263"/>
      <c r="H30" s="263"/>
      <c r="I30" s="263"/>
      <c r="J30" s="263"/>
    </row>
    <row r="31" spans="2:62" x14ac:dyDescent="0.25">
      <c r="E31" s="263"/>
      <c r="H31" s="263"/>
      <c r="I31" s="263"/>
      <c r="J31" s="263"/>
    </row>
    <row r="32" spans="2:62" x14ac:dyDescent="0.25">
      <c r="E32" s="263"/>
      <c r="H32" s="263"/>
      <c r="I32" s="263"/>
      <c r="J32" s="263"/>
    </row>
    <row r="33" spans="5:10" x14ac:dyDescent="0.25">
      <c r="E33" s="263"/>
      <c r="H33" s="263"/>
      <c r="I33" s="263"/>
      <c r="J33" s="263"/>
    </row>
    <row r="34" spans="5:10" x14ac:dyDescent="0.25">
      <c r="E34" s="263"/>
      <c r="H34" s="263"/>
      <c r="I34" s="263"/>
      <c r="J34" s="263"/>
    </row>
    <row r="35" spans="5:10" x14ac:dyDescent="0.25">
      <c r="E35" s="263"/>
      <c r="H35" s="263"/>
      <c r="I35" s="263"/>
      <c r="J35" s="263"/>
    </row>
    <row r="36" spans="5:10" x14ac:dyDescent="0.25">
      <c r="E36" s="263"/>
      <c r="H36" s="263"/>
      <c r="I36" s="263"/>
      <c r="J36" s="263"/>
    </row>
    <row r="37" spans="5:10" x14ac:dyDescent="0.25">
      <c r="E37" s="263"/>
      <c r="H37" s="263"/>
      <c r="I37" s="263"/>
      <c r="J37" s="263"/>
    </row>
    <row r="38" spans="5:10" x14ac:dyDescent="0.25">
      <c r="E38" s="263"/>
      <c r="H38" s="263"/>
      <c r="I38" s="263"/>
      <c r="J38" s="263"/>
    </row>
    <row r="39" spans="5:10" x14ac:dyDescent="0.25">
      <c r="E39" s="263"/>
      <c r="H39" s="263"/>
      <c r="I39" s="263"/>
      <c r="J39" s="263"/>
    </row>
    <row r="40" spans="5:10" x14ac:dyDescent="0.25">
      <c r="E40" s="263"/>
      <c r="H40" s="263"/>
      <c r="I40" s="263"/>
      <c r="J40" s="263"/>
    </row>
    <row r="41" spans="5:10" x14ac:dyDescent="0.25">
      <c r="E41" s="263"/>
      <c r="H41" s="263"/>
      <c r="I41" s="263"/>
      <c r="J41" s="263"/>
    </row>
    <row r="42" spans="5:10" x14ac:dyDescent="0.25">
      <c r="E42" s="263"/>
      <c r="H42" s="263"/>
      <c r="I42" s="263"/>
      <c r="J42" s="263"/>
    </row>
    <row r="43" spans="5:10" x14ac:dyDescent="0.25">
      <c r="E43" s="263"/>
      <c r="H43" s="263"/>
      <c r="I43" s="263"/>
      <c r="J43" s="263"/>
    </row>
    <row r="44" spans="5:10" x14ac:dyDescent="0.25">
      <c r="E44" s="263"/>
      <c r="H44" s="263"/>
      <c r="I44" s="263"/>
      <c r="J44" s="263"/>
    </row>
    <row r="45" spans="5:10" x14ac:dyDescent="0.25">
      <c r="E45" s="263"/>
      <c r="H45" s="263"/>
      <c r="I45" s="263"/>
      <c r="J45" s="263"/>
    </row>
    <row r="46" spans="5:10" x14ac:dyDescent="0.25">
      <c r="E46" s="263"/>
      <c r="H46" s="263"/>
      <c r="I46" s="263"/>
      <c r="J46" s="263"/>
    </row>
  </sheetData>
  <sheetProtection selectLockedCells="1"/>
  <mergeCells count="202">
    <mergeCell ref="BE20:BE21"/>
    <mergeCell ref="BG20:BG21"/>
    <mergeCell ref="BH20:BH21"/>
    <mergeCell ref="BI20:BI21"/>
    <mergeCell ref="BJ20:BJ21"/>
    <mergeCell ref="S21:T21"/>
    <mergeCell ref="AV20:AV21"/>
    <mergeCell ref="AW20:AW21"/>
    <mergeCell ref="AX20:AX21"/>
    <mergeCell ref="AY20:AY21"/>
    <mergeCell ref="AZ20:AZ21"/>
    <mergeCell ref="BA20:BA21"/>
    <mergeCell ref="AP20:AP21"/>
    <mergeCell ref="AQ20:AQ21"/>
    <mergeCell ref="AR20:AR21"/>
    <mergeCell ref="AS20:AS21"/>
    <mergeCell ref="AT20:AT21"/>
    <mergeCell ref="AU20:AU21"/>
    <mergeCell ref="N17:N19"/>
    <mergeCell ref="O17:O19"/>
    <mergeCell ref="N20:N21"/>
    <mergeCell ref="O20:O21"/>
    <mergeCell ref="P20:P21"/>
    <mergeCell ref="Q20:Q21"/>
    <mergeCell ref="R20:R21"/>
    <mergeCell ref="S20:T20"/>
    <mergeCell ref="G20:G21"/>
    <mergeCell ref="H20:H21"/>
    <mergeCell ref="I20:I21"/>
    <mergeCell ref="J20:J21"/>
    <mergeCell ref="L20:L21"/>
    <mergeCell ref="M20:M21"/>
    <mergeCell ref="L17:L19"/>
    <mergeCell ref="M17:M19"/>
    <mergeCell ref="BH17:BH19"/>
    <mergeCell ref="BI17:BI19"/>
    <mergeCell ref="BJ17:BJ19"/>
    <mergeCell ref="S18:T18"/>
    <mergeCell ref="S19:T19"/>
    <mergeCell ref="B20:B21"/>
    <mergeCell ref="C20:C21"/>
    <mergeCell ref="D20:D21"/>
    <mergeCell ref="E20:E21"/>
    <mergeCell ref="F20:F21"/>
    <mergeCell ref="AV17:AV19"/>
    <mergeCell ref="AW17:AW19"/>
    <mergeCell ref="AX17:AX19"/>
    <mergeCell ref="AY17:AY19"/>
    <mergeCell ref="AZ17:AZ19"/>
    <mergeCell ref="BA17:BA19"/>
    <mergeCell ref="AP17:AP19"/>
    <mergeCell ref="AQ17:AQ19"/>
    <mergeCell ref="AR17:AR19"/>
    <mergeCell ref="AS17:AS19"/>
    <mergeCell ref="AT17:AT19"/>
    <mergeCell ref="AU17:AU19"/>
    <mergeCell ref="B17:B19"/>
    <mergeCell ref="C17:C19"/>
    <mergeCell ref="D17:D19"/>
    <mergeCell ref="E17:E19"/>
    <mergeCell ref="F17:F19"/>
    <mergeCell ref="AV14:AV16"/>
    <mergeCell ref="AW14:AW16"/>
    <mergeCell ref="AX14:AX16"/>
    <mergeCell ref="AY14:AY16"/>
    <mergeCell ref="AP14:AP16"/>
    <mergeCell ref="AQ14:AQ16"/>
    <mergeCell ref="AR14:AR16"/>
    <mergeCell ref="AS14:AS16"/>
    <mergeCell ref="AT14:AT16"/>
    <mergeCell ref="AU14:AU16"/>
    <mergeCell ref="N14:N16"/>
    <mergeCell ref="O14:O16"/>
    <mergeCell ref="P17:P19"/>
    <mergeCell ref="Q17:Q19"/>
    <mergeCell ref="R17:R19"/>
    <mergeCell ref="S17:T17"/>
    <mergeCell ref="G17:G19"/>
    <mergeCell ref="H17:H19"/>
    <mergeCell ref="I17:I19"/>
    <mergeCell ref="B14:B16"/>
    <mergeCell ref="C14:C16"/>
    <mergeCell ref="D14:D16"/>
    <mergeCell ref="E14:E16"/>
    <mergeCell ref="F14:F16"/>
    <mergeCell ref="AY11:AY13"/>
    <mergeCell ref="AZ11:AZ13"/>
    <mergeCell ref="BA11:BA13"/>
    <mergeCell ref="BE11:BE13"/>
    <mergeCell ref="BE14:BE16"/>
    <mergeCell ref="AS11:AS13"/>
    <mergeCell ref="AT11:AT13"/>
    <mergeCell ref="AU11:AU13"/>
    <mergeCell ref="AV11:AV13"/>
    <mergeCell ref="P14:P16"/>
    <mergeCell ref="Q14:Q16"/>
    <mergeCell ref="R14:R16"/>
    <mergeCell ref="S14:T14"/>
    <mergeCell ref="G14:G16"/>
    <mergeCell ref="H14:H16"/>
    <mergeCell ref="I14:I16"/>
    <mergeCell ref="J14:J16"/>
    <mergeCell ref="L14:L16"/>
    <mergeCell ref="M14:M16"/>
    <mergeCell ref="J11:J13"/>
    <mergeCell ref="L11:L13"/>
    <mergeCell ref="M11:M13"/>
    <mergeCell ref="N11:N13"/>
    <mergeCell ref="O11:O13"/>
    <mergeCell ref="P11:P13"/>
    <mergeCell ref="BH11:BH13"/>
    <mergeCell ref="BI11:BI13"/>
    <mergeCell ref="BJ11:BJ13"/>
    <mergeCell ref="S12:T12"/>
    <mergeCell ref="S13:T13"/>
    <mergeCell ref="BF11:BF21"/>
    <mergeCell ref="BG11:BG13"/>
    <mergeCell ref="BG14:BG16"/>
    <mergeCell ref="BE17:BE19"/>
    <mergeCell ref="BG17:BG19"/>
    <mergeCell ref="BH14:BH16"/>
    <mergeCell ref="BI14:BI16"/>
    <mergeCell ref="BJ14:BJ16"/>
    <mergeCell ref="S15:T15"/>
    <mergeCell ref="S16:T16"/>
    <mergeCell ref="AZ14:AZ16"/>
    <mergeCell ref="BA14:BA16"/>
    <mergeCell ref="J17:J19"/>
    <mergeCell ref="AX9:AX10"/>
    <mergeCell ref="AY9:AY10"/>
    <mergeCell ref="AZ9:AZ10"/>
    <mergeCell ref="BB9:BB10"/>
    <mergeCell ref="AJ9:AJ10"/>
    <mergeCell ref="AK9:AL10"/>
    <mergeCell ref="AW11:AW13"/>
    <mergeCell ref="AX11:AX13"/>
    <mergeCell ref="Q11:Q13"/>
    <mergeCell ref="R11:R13"/>
    <mergeCell ref="S11:T11"/>
    <mergeCell ref="AP11:AP13"/>
    <mergeCell ref="AQ11:AQ13"/>
    <mergeCell ref="AR11:AR13"/>
    <mergeCell ref="AW8:AZ8"/>
    <mergeCell ref="BA8:BA10"/>
    <mergeCell ref="AC9:AC10"/>
    <mergeCell ref="AE9:AE10"/>
    <mergeCell ref="AG9:AG10"/>
    <mergeCell ref="AI9:AI10"/>
    <mergeCell ref="BI9:BI10"/>
    <mergeCell ref="BJ9:BJ10"/>
    <mergeCell ref="B11:B13"/>
    <mergeCell ref="C11:C13"/>
    <mergeCell ref="D11:D13"/>
    <mergeCell ref="E11:E13"/>
    <mergeCell ref="F11:F13"/>
    <mergeCell ref="G11:G13"/>
    <mergeCell ref="H11:H13"/>
    <mergeCell ref="I11:I13"/>
    <mergeCell ref="BC9:BC10"/>
    <mergeCell ref="BD9:BD10"/>
    <mergeCell ref="BE9:BE10"/>
    <mergeCell ref="BF9:BF10"/>
    <mergeCell ref="BG9:BG10"/>
    <mergeCell ref="BH9:BH10"/>
    <mergeCell ref="AU9:AV9"/>
    <mergeCell ref="AW9:AW10"/>
    <mergeCell ref="N9:N10"/>
    <mergeCell ref="O9:O10"/>
    <mergeCell ref="Q9:Q10"/>
    <mergeCell ref="S9:T10"/>
    <mergeCell ref="U9:U10"/>
    <mergeCell ref="W9:W10"/>
    <mergeCell ref="Y9:Y10"/>
    <mergeCell ref="AA9:AA10"/>
    <mergeCell ref="N8:O8"/>
    <mergeCell ref="P8:P10"/>
    <mergeCell ref="R8:R10"/>
    <mergeCell ref="S8:AV8"/>
    <mergeCell ref="B2:T2"/>
    <mergeCell ref="U2:AQ2"/>
    <mergeCell ref="AR2:BJ2"/>
    <mergeCell ref="B3:T4"/>
    <mergeCell ref="U3:AQ4"/>
    <mergeCell ref="AR3:BJ4"/>
    <mergeCell ref="H8:H10"/>
    <mergeCell ref="I8:I10"/>
    <mergeCell ref="J8:J10"/>
    <mergeCell ref="K8:K10"/>
    <mergeCell ref="L8:L10"/>
    <mergeCell ref="M8:M10"/>
    <mergeCell ref="B8:B10"/>
    <mergeCell ref="C8:C10"/>
    <mergeCell ref="D8:D10"/>
    <mergeCell ref="E8:E10"/>
    <mergeCell ref="F8:F10"/>
    <mergeCell ref="G8:G10"/>
    <mergeCell ref="AN9:AO10"/>
    <mergeCell ref="AP9:AQ10"/>
    <mergeCell ref="AR9:AR10"/>
    <mergeCell ref="AS9:AS10"/>
    <mergeCell ref="BB8:BF8"/>
    <mergeCell ref="BG8:BJ8"/>
  </mergeCells>
  <conditionalFormatting sqref="Q11:Q13 BE11:BF11 BE22:BF25 BB22:BB25">
    <cfRule type="containsText" dxfId="180" priority="178" operator="containsText" text="RIESGO EXTREMO">
      <formula>NOT(ISERROR(SEARCH("RIESGO EXTREMO",Q11)))</formula>
    </cfRule>
    <cfRule type="containsText" dxfId="179" priority="179" operator="containsText" text="RIESGO ALTO">
      <formula>NOT(ISERROR(SEARCH("RIESGO ALTO",Q11)))</formula>
    </cfRule>
    <cfRule type="containsText" dxfId="178" priority="180" operator="containsText" text="RIESGO MODERADO">
      <formula>NOT(ISERROR(SEARCH("RIESGO MODERADO",Q11)))</formula>
    </cfRule>
    <cfRule type="containsText" dxfId="177" priority="181" operator="containsText" text="RIESGO BAJO">
      <formula>NOT(ISERROR(SEARCH("RIESGO BAJO",Q11)))</formula>
    </cfRule>
  </conditionalFormatting>
  <conditionalFormatting sqref="I11:I12">
    <cfRule type="expression" dxfId="176" priority="177">
      <formula>EXACT(F11,"Seguridad_de_la_informacion")</formula>
    </cfRule>
  </conditionalFormatting>
  <conditionalFormatting sqref="J11:J21">
    <cfRule type="expression" dxfId="175" priority="176">
      <formula>EXACT(F11,"Seguridad_de_la_informacion")</formula>
    </cfRule>
  </conditionalFormatting>
  <conditionalFormatting sqref="AZ11:BA11 AZ12:AZ13">
    <cfRule type="containsText" dxfId="174" priority="172" operator="containsText" text="RIESGO EXTREMO">
      <formula>NOT(ISERROR(SEARCH("RIESGO EXTREMO",AZ11)))</formula>
    </cfRule>
    <cfRule type="containsText" dxfId="173" priority="173" operator="containsText" text="RIESGO ALTO">
      <formula>NOT(ISERROR(SEARCH("RIESGO ALTO",AZ11)))</formula>
    </cfRule>
    <cfRule type="containsText" dxfId="172" priority="174" operator="containsText" text="RIESGO MODERADO">
      <formula>NOT(ISERROR(SEARCH("RIESGO MODERADO",AZ11)))</formula>
    </cfRule>
    <cfRule type="containsText" dxfId="171" priority="175" operator="containsText" text="RIESGO BAJO">
      <formula>NOT(ISERROR(SEARCH("RIESGO BAJO",AZ11)))</formula>
    </cfRule>
  </conditionalFormatting>
  <conditionalFormatting sqref="BE14:BE15">
    <cfRule type="containsText" dxfId="170" priority="168" operator="containsText" text="RIESGO EXTREMO">
      <formula>NOT(ISERROR(SEARCH("RIESGO EXTREMO",BE14)))</formula>
    </cfRule>
    <cfRule type="containsText" dxfId="169" priority="169" operator="containsText" text="RIESGO ALTO">
      <formula>NOT(ISERROR(SEARCH("RIESGO ALTO",BE14)))</formula>
    </cfRule>
    <cfRule type="containsText" dxfId="168" priority="170" operator="containsText" text="RIESGO MODERADO">
      <formula>NOT(ISERROR(SEARCH("RIESGO MODERADO",BE14)))</formula>
    </cfRule>
    <cfRule type="containsText" dxfId="167" priority="171" operator="containsText" text="RIESGO BAJO">
      <formula>NOT(ISERROR(SEARCH("RIESGO BAJO",BE14)))</formula>
    </cfRule>
  </conditionalFormatting>
  <conditionalFormatting sqref="I14:I16">
    <cfRule type="expression" dxfId="166" priority="167">
      <formula>EXACT(F14,"Seguridad_de_la_informacion")</formula>
    </cfRule>
  </conditionalFormatting>
  <conditionalFormatting sqref="AZ14:AZ16">
    <cfRule type="containsText" dxfId="165" priority="163" operator="containsText" text="RIESGO EXTREMO">
      <formula>NOT(ISERROR(SEARCH("RIESGO EXTREMO",AZ14)))</formula>
    </cfRule>
    <cfRule type="containsText" dxfId="164" priority="164" operator="containsText" text="RIESGO ALTO">
      <formula>NOT(ISERROR(SEARCH("RIESGO ALTO",AZ14)))</formula>
    </cfRule>
    <cfRule type="containsText" dxfId="163" priority="165" operator="containsText" text="RIESGO MODERADO">
      <formula>NOT(ISERROR(SEARCH("RIESGO MODERADO",AZ14)))</formula>
    </cfRule>
    <cfRule type="containsText" dxfId="162" priority="166" operator="containsText" text="RIESGO BAJO">
      <formula>NOT(ISERROR(SEARCH("RIESGO BAJO",AZ14)))</formula>
    </cfRule>
  </conditionalFormatting>
  <conditionalFormatting sqref="BE17:BE18">
    <cfRule type="containsText" dxfId="161" priority="159" operator="containsText" text="RIESGO EXTREMO">
      <formula>NOT(ISERROR(SEARCH("RIESGO EXTREMO",BE17)))</formula>
    </cfRule>
    <cfRule type="containsText" dxfId="160" priority="160" operator="containsText" text="RIESGO ALTO">
      <formula>NOT(ISERROR(SEARCH("RIESGO ALTO",BE17)))</formula>
    </cfRule>
    <cfRule type="containsText" dxfId="159" priority="161" operator="containsText" text="RIESGO MODERADO">
      <formula>NOT(ISERROR(SEARCH("RIESGO MODERADO",BE17)))</formula>
    </cfRule>
    <cfRule type="containsText" dxfId="158" priority="162" operator="containsText" text="RIESGO BAJO">
      <formula>NOT(ISERROR(SEARCH("RIESGO BAJO",BE17)))</formula>
    </cfRule>
  </conditionalFormatting>
  <conditionalFormatting sqref="I17:I19">
    <cfRule type="expression" dxfId="157" priority="158">
      <formula>EXACT(F17,"Seguridad_de_la_informacion")</formula>
    </cfRule>
  </conditionalFormatting>
  <conditionalFormatting sqref="AZ17:AZ19">
    <cfRule type="containsText" dxfId="156" priority="154" operator="containsText" text="RIESGO EXTREMO">
      <formula>NOT(ISERROR(SEARCH("RIESGO EXTREMO",AZ17)))</formula>
    </cfRule>
    <cfRule type="containsText" dxfId="155" priority="155" operator="containsText" text="RIESGO ALTO">
      <formula>NOT(ISERROR(SEARCH("RIESGO ALTO",AZ17)))</formula>
    </cfRule>
    <cfRule type="containsText" dxfId="154" priority="156" operator="containsText" text="RIESGO MODERADO">
      <formula>NOT(ISERROR(SEARCH("RIESGO MODERADO",AZ17)))</formula>
    </cfRule>
    <cfRule type="containsText" dxfId="153" priority="157" operator="containsText" text="RIESGO BAJO">
      <formula>NOT(ISERROR(SEARCH("RIESGO BAJO",AZ17)))</formula>
    </cfRule>
  </conditionalFormatting>
  <conditionalFormatting sqref="BG17:BJ17">
    <cfRule type="containsText" dxfId="152" priority="150" operator="containsText" text="RIESGO EXTREMO">
      <formula>NOT(ISERROR(SEARCH("RIESGO EXTREMO",BG17)))</formula>
    </cfRule>
    <cfRule type="containsText" dxfId="151" priority="151" operator="containsText" text="RIESGO ALTO">
      <formula>NOT(ISERROR(SEARCH("RIESGO ALTO",BG17)))</formula>
    </cfRule>
    <cfRule type="containsText" dxfId="150" priority="152" operator="containsText" text="RIESGO MODERADO">
      <formula>NOT(ISERROR(SEARCH("RIESGO MODERADO",BG17)))</formula>
    </cfRule>
    <cfRule type="containsText" dxfId="149" priority="153" operator="containsText" text="RIESGO BAJO">
      <formula>NOT(ISERROR(SEARCH("RIESGO BAJO",BG17)))</formula>
    </cfRule>
  </conditionalFormatting>
  <conditionalFormatting sqref="I20:I21">
    <cfRule type="expression" dxfId="148" priority="149">
      <formula>EXACT(F20,"Seguridad_de_la_informacion")</formula>
    </cfRule>
  </conditionalFormatting>
  <conditionalFormatting sqref="AZ20:AZ21">
    <cfRule type="containsText" dxfId="147" priority="145" operator="containsText" text="RIESGO EXTREMO">
      <formula>NOT(ISERROR(SEARCH("RIESGO EXTREMO",AZ20)))</formula>
    </cfRule>
    <cfRule type="containsText" dxfId="146" priority="146" operator="containsText" text="RIESGO ALTO">
      <formula>NOT(ISERROR(SEARCH("RIESGO ALTO",AZ20)))</formula>
    </cfRule>
    <cfRule type="containsText" dxfId="145" priority="147" operator="containsText" text="RIESGO MODERADO">
      <formula>NOT(ISERROR(SEARCH("RIESGO MODERADO",AZ20)))</formula>
    </cfRule>
    <cfRule type="containsText" dxfId="144" priority="148" operator="containsText" text="RIESGO BAJO">
      <formula>NOT(ISERROR(SEARCH("RIESGO BAJO",AZ20)))</formula>
    </cfRule>
  </conditionalFormatting>
  <conditionalFormatting sqref="R14:R15">
    <cfRule type="containsText" dxfId="143" priority="137" operator="containsText" text="RIESGO EXTREMO">
      <formula>NOT(ISERROR(SEARCH("RIESGO EXTREMO",R14)))</formula>
    </cfRule>
    <cfRule type="containsText" dxfId="142" priority="138" operator="containsText" text="RIESGO ALTO">
      <formula>NOT(ISERROR(SEARCH("RIESGO ALTO",R14)))</formula>
    </cfRule>
    <cfRule type="containsText" dxfId="141" priority="139" operator="containsText" text="RIESGO MODERADO">
      <formula>NOT(ISERROR(SEARCH("RIESGO MODERADO",R14)))</formula>
    </cfRule>
    <cfRule type="containsText" dxfId="140" priority="140" operator="containsText" text="RIESGO BAJO">
      <formula>NOT(ISERROR(SEARCH("RIESGO BAJO",R14)))</formula>
    </cfRule>
  </conditionalFormatting>
  <conditionalFormatting sqref="Q14:Q21">
    <cfRule type="containsText" dxfId="139" priority="133" operator="containsText" text="RIESGO EXTREMO">
      <formula>NOT(ISERROR(SEARCH("RIESGO EXTREMO",Q14)))</formula>
    </cfRule>
    <cfRule type="containsText" dxfId="138" priority="134" operator="containsText" text="RIESGO ALTO">
      <formula>NOT(ISERROR(SEARCH("RIESGO ALTO",Q14)))</formula>
    </cfRule>
    <cfRule type="containsText" dxfId="137" priority="135" operator="containsText" text="RIESGO MODERADO">
      <formula>NOT(ISERROR(SEARCH("RIESGO MODERADO",Q14)))</formula>
    </cfRule>
    <cfRule type="containsText" dxfId="136" priority="136" operator="containsText" text="RIESGO BAJO">
      <formula>NOT(ISERROR(SEARCH("RIESGO BAJO",Q14)))</formula>
    </cfRule>
  </conditionalFormatting>
  <conditionalFormatting sqref="BH11">
    <cfRule type="containsText" dxfId="135" priority="129" operator="containsText" text="RIESGO EXTREMO">
      <formula>NOT(ISERROR(SEARCH("RIESGO EXTREMO",BH11)))</formula>
    </cfRule>
    <cfRule type="containsText" dxfId="134" priority="130" operator="containsText" text="RIESGO ALTO">
      <formula>NOT(ISERROR(SEARCH("RIESGO ALTO",BH11)))</formula>
    </cfRule>
    <cfRule type="containsText" dxfId="133" priority="131" operator="containsText" text="RIESGO MODERADO">
      <formula>NOT(ISERROR(SEARCH("RIESGO MODERADO",BH11)))</formula>
    </cfRule>
    <cfRule type="containsText" dxfId="132" priority="132" operator="containsText" text="RIESGO BAJO">
      <formula>NOT(ISERROR(SEARCH("RIESGO BAJO",BH11)))</formula>
    </cfRule>
  </conditionalFormatting>
  <conditionalFormatting sqref="BC14:BC15">
    <cfRule type="containsText" dxfId="131" priority="105" operator="containsText" text="RIESGO EXTREMO">
      <formula>NOT(ISERROR(SEARCH("RIESGO EXTREMO",BC14)))</formula>
    </cfRule>
    <cfRule type="containsText" dxfId="130" priority="106" operator="containsText" text="RIESGO ALTO">
      <formula>NOT(ISERROR(SEARCH("RIESGO ALTO",BC14)))</formula>
    </cfRule>
    <cfRule type="containsText" dxfId="129" priority="107" operator="containsText" text="RIESGO MODERADO">
      <formula>NOT(ISERROR(SEARCH("RIESGO MODERADO",BC14)))</formula>
    </cfRule>
    <cfRule type="containsText" dxfId="128" priority="108" operator="containsText" text="RIESGO BAJO">
      <formula>NOT(ISERROR(SEARCH("RIESGO BAJO",BC14)))</formula>
    </cfRule>
  </conditionalFormatting>
  <conditionalFormatting sqref="BD14:BD15">
    <cfRule type="containsText" dxfId="127" priority="101" operator="containsText" text="RIESGO EXTREMO">
      <formula>NOT(ISERROR(SEARCH("RIESGO EXTREMO",BD14)))</formula>
    </cfRule>
    <cfRule type="containsText" dxfId="126" priority="102" operator="containsText" text="RIESGO ALTO">
      <formula>NOT(ISERROR(SEARCH("RIESGO ALTO",BD14)))</formula>
    </cfRule>
    <cfRule type="containsText" dxfId="125" priority="103" operator="containsText" text="RIESGO MODERADO">
      <formula>NOT(ISERROR(SEARCH("RIESGO MODERADO",BD14)))</formula>
    </cfRule>
    <cfRule type="containsText" dxfId="124" priority="104" operator="containsText" text="RIESGO BAJO">
      <formula>NOT(ISERROR(SEARCH("RIESGO BAJO",BD14)))</formula>
    </cfRule>
  </conditionalFormatting>
  <conditionalFormatting sqref="R11">
    <cfRule type="containsText" dxfId="123" priority="141" operator="containsText" text="RIESGO EXTREMO">
      <formula>NOT(ISERROR(SEARCH("RIESGO EXTREMO",R11)))</formula>
    </cfRule>
    <cfRule type="containsText" dxfId="122" priority="142" operator="containsText" text="RIESGO ALTO">
      <formula>NOT(ISERROR(SEARCH("RIESGO ALTO",R11)))</formula>
    </cfRule>
    <cfRule type="containsText" dxfId="121" priority="143" operator="containsText" text="RIESGO MODERADO">
      <formula>NOT(ISERROR(SEARCH("RIESGO MODERADO",R11)))</formula>
    </cfRule>
    <cfRule type="containsText" dxfId="120" priority="144" operator="containsText" text="RIESGO BAJO">
      <formula>NOT(ISERROR(SEARCH("RIESGO BAJO",R11)))</formula>
    </cfRule>
  </conditionalFormatting>
  <conditionalFormatting sqref="R17:R18">
    <cfRule type="containsText" dxfId="119" priority="77" operator="containsText" text="RIESGO EXTREMO">
      <formula>NOT(ISERROR(SEARCH("RIESGO EXTREMO",R17)))</formula>
    </cfRule>
    <cfRule type="containsText" dxfId="118" priority="78" operator="containsText" text="RIESGO ALTO">
      <formula>NOT(ISERROR(SEARCH("RIESGO ALTO",R17)))</formula>
    </cfRule>
    <cfRule type="containsText" dxfId="117" priority="79" operator="containsText" text="RIESGO MODERADO">
      <formula>NOT(ISERROR(SEARCH("RIESGO MODERADO",R17)))</formula>
    </cfRule>
    <cfRule type="containsText" dxfId="116" priority="80" operator="containsText" text="RIESGO BAJO">
      <formula>NOT(ISERROR(SEARCH("RIESGO BAJO",R17)))</formula>
    </cfRule>
  </conditionalFormatting>
  <conditionalFormatting sqref="R20">
    <cfRule type="containsText" dxfId="115" priority="73" operator="containsText" text="RIESGO EXTREMO">
      <formula>NOT(ISERROR(SEARCH("RIESGO EXTREMO",R20)))</formula>
    </cfRule>
    <cfRule type="containsText" dxfId="114" priority="74" operator="containsText" text="RIESGO ALTO">
      <formula>NOT(ISERROR(SEARCH("RIESGO ALTO",R20)))</formula>
    </cfRule>
    <cfRule type="containsText" dxfId="113" priority="75" operator="containsText" text="RIESGO MODERADO">
      <formula>NOT(ISERROR(SEARCH("RIESGO MODERADO",R20)))</formula>
    </cfRule>
    <cfRule type="containsText" dxfId="112" priority="76" operator="containsText" text="RIESGO BAJO">
      <formula>NOT(ISERROR(SEARCH("RIESGO BAJO",R20)))</formula>
    </cfRule>
  </conditionalFormatting>
  <conditionalFormatting sqref="BA17:BA18">
    <cfRule type="containsText" dxfId="111" priority="69" operator="containsText" text="RIESGO EXTREMO">
      <formula>NOT(ISERROR(SEARCH("RIESGO EXTREMO",BA17)))</formula>
    </cfRule>
    <cfRule type="containsText" dxfId="110" priority="70" operator="containsText" text="RIESGO ALTO">
      <formula>NOT(ISERROR(SEARCH("RIESGO ALTO",BA17)))</formula>
    </cfRule>
    <cfRule type="containsText" dxfId="109" priority="71" operator="containsText" text="RIESGO MODERADO">
      <formula>NOT(ISERROR(SEARCH("RIESGO MODERADO",BA17)))</formula>
    </cfRule>
    <cfRule type="containsText" dxfId="108" priority="72" operator="containsText" text="RIESGO BAJO">
      <formula>NOT(ISERROR(SEARCH("RIESGO BAJO",BA17)))</formula>
    </cfRule>
  </conditionalFormatting>
  <conditionalFormatting sqref="BD13">
    <cfRule type="containsText" dxfId="107" priority="65" operator="containsText" text="RIESGO EXTREMO">
      <formula>NOT(ISERROR(SEARCH("RIESGO EXTREMO",BD13)))</formula>
    </cfRule>
    <cfRule type="containsText" dxfId="106" priority="66" operator="containsText" text="RIESGO ALTO">
      <formula>NOT(ISERROR(SEARCH("RIESGO ALTO",BD13)))</formula>
    </cfRule>
    <cfRule type="containsText" dxfId="105" priority="67" operator="containsText" text="RIESGO MODERADO">
      <formula>NOT(ISERROR(SEARCH("RIESGO MODERADO",BD13)))</formula>
    </cfRule>
    <cfRule type="containsText" dxfId="104" priority="68" operator="containsText" text="RIESGO BAJO">
      <formula>NOT(ISERROR(SEARCH("RIESGO BAJO",BD13)))</formula>
    </cfRule>
  </conditionalFormatting>
  <conditionalFormatting sqref="BJ11">
    <cfRule type="containsText" dxfId="103" priority="121" operator="containsText" text="RIESGO EXTREMO">
      <formula>NOT(ISERROR(SEARCH("RIESGO EXTREMO",BJ11)))</formula>
    </cfRule>
    <cfRule type="containsText" dxfId="102" priority="122" operator="containsText" text="RIESGO ALTO">
      <formula>NOT(ISERROR(SEARCH("RIESGO ALTO",BJ11)))</formula>
    </cfRule>
    <cfRule type="containsText" dxfId="101" priority="123" operator="containsText" text="RIESGO MODERADO">
      <formula>NOT(ISERROR(SEARCH("RIESGO MODERADO",BJ11)))</formula>
    </cfRule>
    <cfRule type="containsText" dxfId="100" priority="124" operator="containsText" text="RIESGO BAJO">
      <formula>NOT(ISERROR(SEARCH("RIESGO BAJO",BJ11)))</formula>
    </cfRule>
  </conditionalFormatting>
  <conditionalFormatting sqref="BI11">
    <cfRule type="containsText" dxfId="99" priority="125" operator="containsText" text="RIESGO EXTREMO">
      <formula>NOT(ISERROR(SEARCH("RIESGO EXTREMO",BI11)))</formula>
    </cfRule>
    <cfRule type="containsText" dxfId="98" priority="126" operator="containsText" text="RIESGO ALTO">
      <formula>NOT(ISERROR(SEARCH("RIESGO ALTO",BI11)))</formula>
    </cfRule>
    <cfRule type="containsText" dxfId="97" priority="127" operator="containsText" text="RIESGO MODERADO">
      <formula>NOT(ISERROR(SEARCH("RIESGO MODERADO",BI11)))</formula>
    </cfRule>
    <cfRule type="containsText" dxfId="96" priority="128" operator="containsText" text="RIESGO BAJO">
      <formula>NOT(ISERROR(SEARCH("RIESGO BAJO",BI11)))</formula>
    </cfRule>
  </conditionalFormatting>
  <conditionalFormatting sqref="BA14:BA15">
    <cfRule type="containsText" dxfId="95" priority="117" operator="containsText" text="RIESGO EXTREMO">
      <formula>NOT(ISERROR(SEARCH("RIESGO EXTREMO",BA14)))</formula>
    </cfRule>
    <cfRule type="containsText" dxfId="94" priority="118" operator="containsText" text="RIESGO ALTO">
      <formula>NOT(ISERROR(SEARCH("RIESGO ALTO",BA14)))</formula>
    </cfRule>
    <cfRule type="containsText" dxfId="93" priority="119" operator="containsText" text="RIESGO MODERADO">
      <formula>NOT(ISERROR(SEARCH("RIESGO MODERADO",BA14)))</formula>
    </cfRule>
    <cfRule type="containsText" dxfId="92" priority="120" operator="containsText" text="RIESGO BAJO">
      <formula>NOT(ISERROR(SEARCH("RIESGO BAJO",BA14)))</formula>
    </cfRule>
  </conditionalFormatting>
  <conditionalFormatting sqref="BB14:BB15">
    <cfRule type="containsText" dxfId="91" priority="113" operator="containsText" text="RIESGO EXTREMO">
      <formula>NOT(ISERROR(SEARCH("RIESGO EXTREMO",BB14)))</formula>
    </cfRule>
    <cfRule type="containsText" dxfId="90" priority="114" operator="containsText" text="RIESGO ALTO">
      <formula>NOT(ISERROR(SEARCH("RIESGO ALTO",BB14)))</formula>
    </cfRule>
    <cfRule type="containsText" dxfId="89" priority="115" operator="containsText" text="RIESGO MODERADO">
      <formula>NOT(ISERROR(SEARCH("RIESGO MODERADO",BB14)))</formula>
    </cfRule>
    <cfRule type="containsText" dxfId="88" priority="116" operator="containsText" text="RIESGO BAJO">
      <formula>NOT(ISERROR(SEARCH("RIESGO BAJO",BB14)))</formula>
    </cfRule>
  </conditionalFormatting>
  <conditionalFormatting sqref="BB16">
    <cfRule type="containsText" dxfId="87" priority="109" operator="containsText" text="RIESGO EXTREMO">
      <formula>NOT(ISERROR(SEARCH("RIESGO EXTREMO",BB16)))</formula>
    </cfRule>
    <cfRule type="containsText" dxfId="86" priority="110" operator="containsText" text="RIESGO ALTO">
      <formula>NOT(ISERROR(SEARCH("RIESGO ALTO",BB16)))</formula>
    </cfRule>
    <cfRule type="containsText" dxfId="85" priority="111" operator="containsText" text="RIESGO MODERADO">
      <formula>NOT(ISERROR(SEARCH("RIESGO MODERADO",BB16)))</formula>
    </cfRule>
    <cfRule type="containsText" dxfId="84" priority="112" operator="containsText" text="RIESGO BAJO">
      <formula>NOT(ISERROR(SEARCH("RIESGO BAJO",BB16)))</formula>
    </cfRule>
  </conditionalFormatting>
  <conditionalFormatting sqref="BD16">
    <cfRule type="containsText" dxfId="83" priority="97" operator="containsText" text="RIESGO EXTREMO">
      <formula>NOT(ISERROR(SEARCH("RIESGO EXTREMO",BD16)))</formula>
    </cfRule>
    <cfRule type="containsText" dxfId="82" priority="98" operator="containsText" text="RIESGO ALTO">
      <formula>NOT(ISERROR(SEARCH("RIESGO ALTO",BD16)))</formula>
    </cfRule>
    <cfRule type="containsText" dxfId="81" priority="99" operator="containsText" text="RIESGO MODERADO">
      <formula>NOT(ISERROR(SEARCH("RIESGO MODERADO",BD16)))</formula>
    </cfRule>
    <cfRule type="containsText" dxfId="80" priority="100" operator="containsText" text="RIESGO BAJO">
      <formula>NOT(ISERROR(SEARCH("RIESGO BAJO",BD16)))</formula>
    </cfRule>
  </conditionalFormatting>
  <conditionalFormatting sqref="BG14:BG15">
    <cfRule type="containsText" dxfId="79" priority="93" operator="containsText" text="RIESGO EXTREMO">
      <formula>NOT(ISERROR(SEARCH("RIESGO EXTREMO",BG14)))</formula>
    </cfRule>
    <cfRule type="containsText" dxfId="78" priority="94" operator="containsText" text="RIESGO ALTO">
      <formula>NOT(ISERROR(SEARCH("RIESGO ALTO",BG14)))</formula>
    </cfRule>
    <cfRule type="containsText" dxfId="77" priority="95" operator="containsText" text="RIESGO MODERADO">
      <formula>NOT(ISERROR(SEARCH("RIESGO MODERADO",BG14)))</formula>
    </cfRule>
    <cfRule type="containsText" dxfId="76" priority="96" operator="containsText" text="RIESGO BAJO">
      <formula>NOT(ISERROR(SEARCH("RIESGO BAJO",BG14)))</formula>
    </cfRule>
  </conditionalFormatting>
  <conditionalFormatting sqref="BH14:BH15">
    <cfRule type="containsText" dxfId="75" priority="89" operator="containsText" text="RIESGO EXTREMO">
      <formula>NOT(ISERROR(SEARCH("RIESGO EXTREMO",BH14)))</formula>
    </cfRule>
    <cfRule type="containsText" dxfId="74" priority="90" operator="containsText" text="RIESGO ALTO">
      <formula>NOT(ISERROR(SEARCH("RIESGO ALTO",BH14)))</formula>
    </cfRule>
    <cfRule type="containsText" dxfId="73" priority="91" operator="containsText" text="RIESGO MODERADO">
      <formula>NOT(ISERROR(SEARCH("RIESGO MODERADO",BH14)))</formula>
    </cfRule>
    <cfRule type="containsText" dxfId="72" priority="92" operator="containsText" text="RIESGO BAJO">
      <formula>NOT(ISERROR(SEARCH("RIESGO BAJO",BH14)))</formula>
    </cfRule>
  </conditionalFormatting>
  <conditionalFormatting sqref="BI14:BI15">
    <cfRule type="containsText" dxfId="71" priority="85" operator="containsText" text="RIESGO EXTREMO">
      <formula>NOT(ISERROR(SEARCH("RIESGO EXTREMO",BI14)))</formula>
    </cfRule>
    <cfRule type="containsText" dxfId="70" priority="86" operator="containsText" text="RIESGO ALTO">
      <formula>NOT(ISERROR(SEARCH("RIESGO ALTO",BI14)))</formula>
    </cfRule>
    <cfRule type="containsText" dxfId="69" priority="87" operator="containsText" text="RIESGO MODERADO">
      <formula>NOT(ISERROR(SEARCH("RIESGO MODERADO",BI14)))</formula>
    </cfRule>
    <cfRule type="containsText" dxfId="68" priority="88" operator="containsText" text="RIESGO BAJO">
      <formula>NOT(ISERROR(SEARCH("RIESGO BAJO",BI14)))</formula>
    </cfRule>
  </conditionalFormatting>
  <conditionalFormatting sqref="BJ14:BJ15">
    <cfRule type="containsText" dxfId="67" priority="81" operator="containsText" text="RIESGO EXTREMO">
      <formula>NOT(ISERROR(SEARCH("RIESGO EXTREMO",BJ14)))</formula>
    </cfRule>
    <cfRule type="containsText" dxfId="66" priority="82" operator="containsText" text="RIESGO ALTO">
      <formula>NOT(ISERROR(SEARCH("RIESGO ALTO",BJ14)))</formula>
    </cfRule>
    <cfRule type="containsText" dxfId="65" priority="83" operator="containsText" text="RIESGO MODERADO">
      <formula>NOT(ISERROR(SEARCH("RIESGO MODERADO",BJ14)))</formula>
    </cfRule>
    <cfRule type="containsText" dxfId="64" priority="84" operator="containsText" text="RIESGO BAJO">
      <formula>NOT(ISERROR(SEARCH("RIESGO BAJO",BJ14)))</formula>
    </cfRule>
  </conditionalFormatting>
  <conditionalFormatting sqref="BD12">
    <cfRule type="containsText" dxfId="63" priority="61" operator="containsText" text="RIESGO EXTREMO">
      <formula>NOT(ISERROR(SEARCH("RIESGO EXTREMO",BD12)))</formula>
    </cfRule>
    <cfRule type="containsText" dxfId="62" priority="62" operator="containsText" text="RIESGO ALTO">
      <formula>NOT(ISERROR(SEARCH("RIESGO ALTO",BD12)))</formula>
    </cfRule>
    <cfRule type="containsText" dxfId="61" priority="63" operator="containsText" text="RIESGO MODERADO">
      <formula>NOT(ISERROR(SEARCH("RIESGO MODERADO",BD12)))</formula>
    </cfRule>
    <cfRule type="containsText" dxfId="60" priority="64" operator="containsText" text="RIESGO BAJO">
      <formula>NOT(ISERROR(SEARCH("RIESGO BAJO",BD12)))</formula>
    </cfRule>
  </conditionalFormatting>
  <conditionalFormatting sqref="BD11">
    <cfRule type="containsText" dxfId="59" priority="57" operator="containsText" text="RIESGO EXTREMO">
      <formula>NOT(ISERROR(SEARCH("RIESGO EXTREMO",BD11)))</formula>
    </cfRule>
    <cfRule type="containsText" dxfId="58" priority="58" operator="containsText" text="RIESGO ALTO">
      <formula>NOT(ISERROR(SEARCH("RIESGO ALTO",BD11)))</formula>
    </cfRule>
    <cfRule type="containsText" dxfId="57" priority="59" operator="containsText" text="RIESGO MODERADO">
      <formula>NOT(ISERROR(SEARCH("RIESGO MODERADO",BD11)))</formula>
    </cfRule>
    <cfRule type="containsText" dxfId="56" priority="60" operator="containsText" text="RIESGO BAJO">
      <formula>NOT(ISERROR(SEARCH("RIESGO BAJO",BD11)))</formula>
    </cfRule>
  </conditionalFormatting>
  <conditionalFormatting sqref="BA20">
    <cfRule type="containsText" dxfId="55" priority="53" operator="containsText" text="RIESGO EXTREMO">
      <formula>NOT(ISERROR(SEARCH("RIESGO EXTREMO",BA20)))</formula>
    </cfRule>
    <cfRule type="containsText" dxfId="54" priority="54" operator="containsText" text="RIESGO ALTO">
      <formula>NOT(ISERROR(SEARCH("RIESGO ALTO",BA20)))</formula>
    </cfRule>
    <cfRule type="containsText" dxfId="53" priority="55" operator="containsText" text="RIESGO MODERADO">
      <formula>NOT(ISERROR(SEARCH("RIESGO MODERADO",BA20)))</formula>
    </cfRule>
    <cfRule type="containsText" dxfId="52" priority="56" operator="containsText" text="RIESGO BAJO">
      <formula>NOT(ISERROR(SEARCH("RIESGO BAJO",BA20)))</formula>
    </cfRule>
  </conditionalFormatting>
  <conditionalFormatting sqref="BE20">
    <cfRule type="containsText" dxfId="51" priority="49" operator="containsText" text="RIESGO EXTREMO">
      <formula>NOT(ISERROR(SEARCH("RIESGO EXTREMO",BE20)))</formula>
    </cfRule>
    <cfRule type="containsText" dxfId="50" priority="50" operator="containsText" text="RIESGO ALTO">
      <formula>NOT(ISERROR(SEARCH("RIESGO ALTO",BE20)))</formula>
    </cfRule>
    <cfRule type="containsText" dxfId="49" priority="51" operator="containsText" text="RIESGO MODERADO">
      <formula>NOT(ISERROR(SEARCH("RIESGO MODERADO",BE20)))</formula>
    </cfRule>
    <cfRule type="containsText" dxfId="48" priority="52" operator="containsText" text="RIESGO BAJO">
      <formula>NOT(ISERROR(SEARCH("RIESGO BAJO",BE20)))</formula>
    </cfRule>
  </conditionalFormatting>
  <conditionalFormatting sqref="BB20">
    <cfRule type="containsText" dxfId="47" priority="45" operator="containsText" text="RIESGO EXTREMO">
      <formula>NOT(ISERROR(SEARCH("RIESGO EXTREMO",BB20)))</formula>
    </cfRule>
    <cfRule type="containsText" dxfId="46" priority="46" operator="containsText" text="RIESGO ALTO">
      <formula>NOT(ISERROR(SEARCH("RIESGO ALTO",BB20)))</formula>
    </cfRule>
    <cfRule type="containsText" dxfId="45" priority="47" operator="containsText" text="RIESGO MODERADO">
      <formula>NOT(ISERROR(SEARCH("RIESGO MODERADO",BB20)))</formula>
    </cfRule>
    <cfRule type="containsText" dxfId="44" priority="48" operator="containsText" text="RIESGO BAJO">
      <formula>NOT(ISERROR(SEARCH("RIESGO BAJO",BB20)))</formula>
    </cfRule>
  </conditionalFormatting>
  <conditionalFormatting sqref="BC20">
    <cfRule type="containsText" dxfId="43" priority="41" operator="containsText" text="RIESGO EXTREMO">
      <formula>NOT(ISERROR(SEARCH("RIESGO EXTREMO",BC20)))</formula>
    </cfRule>
    <cfRule type="containsText" dxfId="42" priority="42" operator="containsText" text="RIESGO ALTO">
      <formula>NOT(ISERROR(SEARCH("RIESGO ALTO",BC20)))</formula>
    </cfRule>
    <cfRule type="containsText" dxfId="41" priority="43" operator="containsText" text="RIESGO MODERADO">
      <formula>NOT(ISERROR(SEARCH("RIESGO MODERADO",BC20)))</formula>
    </cfRule>
    <cfRule type="containsText" dxfId="40" priority="44" operator="containsText" text="RIESGO BAJO">
      <formula>NOT(ISERROR(SEARCH("RIESGO BAJO",BC20)))</formula>
    </cfRule>
  </conditionalFormatting>
  <conditionalFormatting sqref="BD20">
    <cfRule type="containsText" dxfId="39" priority="37" operator="containsText" text="RIESGO EXTREMO">
      <formula>NOT(ISERROR(SEARCH("RIESGO EXTREMO",BD20)))</formula>
    </cfRule>
    <cfRule type="containsText" dxfId="38" priority="38" operator="containsText" text="RIESGO ALTO">
      <formula>NOT(ISERROR(SEARCH("RIESGO ALTO",BD20)))</formula>
    </cfRule>
    <cfRule type="containsText" dxfId="37" priority="39" operator="containsText" text="RIESGO MODERADO">
      <formula>NOT(ISERROR(SEARCH("RIESGO MODERADO",BD20)))</formula>
    </cfRule>
    <cfRule type="containsText" dxfId="36" priority="40" operator="containsText" text="RIESGO BAJO">
      <formula>NOT(ISERROR(SEARCH("RIESGO BAJO",BD20)))</formula>
    </cfRule>
  </conditionalFormatting>
  <conditionalFormatting sqref="BD21">
    <cfRule type="containsText" dxfId="35" priority="33" operator="containsText" text="RIESGO EXTREMO">
      <formula>NOT(ISERROR(SEARCH("RIESGO EXTREMO",BD21)))</formula>
    </cfRule>
    <cfRule type="containsText" dxfId="34" priority="34" operator="containsText" text="RIESGO ALTO">
      <formula>NOT(ISERROR(SEARCH("RIESGO ALTO",BD21)))</formula>
    </cfRule>
    <cfRule type="containsText" dxfId="33" priority="35" operator="containsText" text="RIESGO MODERADO">
      <formula>NOT(ISERROR(SEARCH("RIESGO MODERADO",BD21)))</formula>
    </cfRule>
    <cfRule type="containsText" dxfId="32" priority="36" operator="containsText" text="RIESGO BAJO">
      <formula>NOT(ISERROR(SEARCH("RIESGO BAJO",BD21)))</formula>
    </cfRule>
  </conditionalFormatting>
  <conditionalFormatting sqref="BG20">
    <cfRule type="containsText" dxfId="31" priority="29" operator="containsText" text="RIESGO EXTREMO">
      <formula>NOT(ISERROR(SEARCH("RIESGO EXTREMO",BG20)))</formula>
    </cfRule>
    <cfRule type="containsText" dxfId="30" priority="30" operator="containsText" text="RIESGO ALTO">
      <formula>NOT(ISERROR(SEARCH("RIESGO ALTO",BG20)))</formula>
    </cfRule>
    <cfRule type="containsText" dxfId="29" priority="31" operator="containsText" text="RIESGO MODERADO">
      <formula>NOT(ISERROR(SEARCH("RIESGO MODERADO",BG20)))</formula>
    </cfRule>
    <cfRule type="containsText" dxfId="28" priority="32" operator="containsText" text="RIESGO BAJO">
      <formula>NOT(ISERROR(SEARCH("RIESGO BAJO",BG20)))</formula>
    </cfRule>
  </conditionalFormatting>
  <conditionalFormatting sqref="BH20">
    <cfRule type="containsText" dxfId="27" priority="25" operator="containsText" text="RIESGO EXTREMO">
      <formula>NOT(ISERROR(SEARCH("RIESGO EXTREMO",BH20)))</formula>
    </cfRule>
    <cfRule type="containsText" dxfId="26" priority="26" operator="containsText" text="RIESGO ALTO">
      <formula>NOT(ISERROR(SEARCH("RIESGO ALTO",BH20)))</formula>
    </cfRule>
    <cfRule type="containsText" dxfId="25" priority="27" operator="containsText" text="RIESGO MODERADO">
      <formula>NOT(ISERROR(SEARCH("RIESGO MODERADO",BH20)))</formula>
    </cfRule>
    <cfRule type="containsText" dxfId="24" priority="28" operator="containsText" text="RIESGO BAJO">
      <formula>NOT(ISERROR(SEARCH("RIESGO BAJO",BH20)))</formula>
    </cfRule>
  </conditionalFormatting>
  <conditionalFormatting sqref="BI20">
    <cfRule type="containsText" dxfId="23" priority="21" operator="containsText" text="RIESGO EXTREMO">
      <formula>NOT(ISERROR(SEARCH("RIESGO EXTREMO",BI20)))</formula>
    </cfRule>
    <cfRule type="containsText" dxfId="22" priority="22" operator="containsText" text="RIESGO ALTO">
      <formula>NOT(ISERROR(SEARCH("RIESGO ALTO",BI20)))</formula>
    </cfRule>
    <cfRule type="containsText" dxfId="21" priority="23" operator="containsText" text="RIESGO MODERADO">
      <formula>NOT(ISERROR(SEARCH("RIESGO MODERADO",BI20)))</formula>
    </cfRule>
    <cfRule type="containsText" dxfId="20" priority="24" operator="containsText" text="RIESGO BAJO">
      <formula>NOT(ISERROR(SEARCH("RIESGO BAJO",BI20)))</formula>
    </cfRule>
  </conditionalFormatting>
  <conditionalFormatting sqref="BJ20">
    <cfRule type="containsText" dxfId="19" priority="17" operator="containsText" text="RIESGO EXTREMO">
      <formula>NOT(ISERROR(SEARCH("RIESGO EXTREMO",BJ20)))</formula>
    </cfRule>
    <cfRule type="containsText" dxfId="18" priority="18" operator="containsText" text="RIESGO ALTO">
      <formula>NOT(ISERROR(SEARCH("RIESGO ALTO",BJ20)))</formula>
    </cfRule>
    <cfRule type="containsText" dxfId="17" priority="19" operator="containsText" text="RIESGO MODERADO">
      <formula>NOT(ISERROR(SEARCH("RIESGO MODERADO",BJ20)))</formula>
    </cfRule>
    <cfRule type="containsText" dxfId="16" priority="20" operator="containsText" text="RIESGO BAJO">
      <formula>NOT(ISERROR(SEARCH("RIESGO BAJO",BJ20)))</formula>
    </cfRule>
  </conditionalFormatting>
  <conditionalFormatting sqref="BG11:BG12">
    <cfRule type="containsText" dxfId="15" priority="1" operator="containsText" text="RIESGO EXTREMO">
      <formula>NOT(ISERROR(SEARCH("RIESGO EXTREMO",BG11)))</formula>
    </cfRule>
    <cfRule type="containsText" dxfId="14" priority="2" operator="containsText" text="RIESGO ALTO">
      <formula>NOT(ISERROR(SEARCH("RIESGO ALTO",BG11)))</formula>
    </cfRule>
    <cfRule type="containsText" dxfId="13" priority="3" operator="containsText" text="RIESGO MODERADO">
      <formula>NOT(ISERROR(SEARCH("RIESGO MODERADO",BG11)))</formula>
    </cfRule>
    <cfRule type="containsText" dxfId="12" priority="4" operator="containsText" text="RIESGO BAJO">
      <formula>NOT(ISERROR(SEARCH("RIESGO BAJO",BG11)))</formula>
    </cfRule>
  </conditionalFormatting>
  <conditionalFormatting sqref="BB17:BB19">
    <cfRule type="containsText" dxfId="11" priority="13" operator="containsText" text="RIESGO EXTREMO">
      <formula>NOT(ISERROR(SEARCH("RIESGO EXTREMO",BB17)))</formula>
    </cfRule>
    <cfRule type="containsText" dxfId="10" priority="14" operator="containsText" text="RIESGO ALTO">
      <formula>NOT(ISERROR(SEARCH("RIESGO ALTO",BB17)))</formula>
    </cfRule>
    <cfRule type="containsText" dxfId="9" priority="15" operator="containsText" text="RIESGO MODERADO">
      <formula>NOT(ISERROR(SEARCH("RIESGO MODERADO",BB17)))</formula>
    </cfRule>
    <cfRule type="containsText" dxfId="8" priority="16" operator="containsText" text="RIESGO BAJO">
      <formula>NOT(ISERROR(SEARCH("RIESGO BAJO",BB17)))</formula>
    </cfRule>
  </conditionalFormatting>
  <conditionalFormatting sqref="BC17:BC19">
    <cfRule type="containsText" dxfId="7" priority="9" operator="containsText" text="RIESGO EXTREMO">
      <formula>NOT(ISERROR(SEARCH("RIESGO EXTREMO",BC17)))</formula>
    </cfRule>
    <cfRule type="containsText" dxfId="6" priority="10" operator="containsText" text="RIESGO ALTO">
      <formula>NOT(ISERROR(SEARCH("RIESGO ALTO",BC17)))</formula>
    </cfRule>
    <cfRule type="containsText" dxfId="5" priority="11" operator="containsText" text="RIESGO MODERADO">
      <formula>NOT(ISERROR(SEARCH("RIESGO MODERADO",BC17)))</formula>
    </cfRule>
    <cfRule type="containsText" dxfId="4" priority="12" operator="containsText" text="RIESGO BAJO">
      <formula>NOT(ISERROR(SEARCH("RIESGO BAJO",BC17)))</formula>
    </cfRule>
  </conditionalFormatting>
  <conditionalFormatting sqref="BD17:BD19">
    <cfRule type="containsText" dxfId="3" priority="5" operator="containsText" text="RIESGO EXTREMO">
      <formula>NOT(ISERROR(SEARCH("RIESGO EXTREMO",BD17)))</formula>
    </cfRule>
    <cfRule type="containsText" dxfId="2" priority="6" operator="containsText" text="RIESGO ALTO">
      <formula>NOT(ISERROR(SEARCH("RIESGO ALTO",BD17)))</formula>
    </cfRule>
    <cfRule type="containsText" dxfId="1" priority="7" operator="containsText" text="RIESGO MODERADO">
      <formula>NOT(ISERROR(SEARCH("RIESGO MODERADO",BD17)))</formula>
    </cfRule>
    <cfRule type="containsText" dxfId="0" priority="8" operator="containsText" text="RIESGO BAJO">
      <formula>NOT(ISERROR(SEARCH("RIESGO BAJO",BD17)))</formula>
    </cfRule>
  </conditionalFormatting>
  <dataValidations count="24">
    <dataValidation type="list" allowBlank="1" showInputMessage="1" showErrorMessage="1" prompt="Seleccione la tipología conforme al tipo de riesgo." sqref="G11:G21" xr:uid="{09194B41-44BE-4A53-8BC4-FDC78090AA5A}">
      <formula1>INDIRECT(F11)</formula1>
    </dataValidation>
    <dataValidation type="list" allowBlank="1" showInputMessage="1" showErrorMessage="1" sqref="AK11:AK21" xr:uid="{44561BAD-0E35-4865-A424-2D7AB970365A}">
      <formula1>"Siempre se ejecuta,Algunas veces,No se ejecuta"</formula1>
    </dataValidation>
    <dataValidation type="list" allowBlank="1" showInputMessage="1" showErrorMessage="1" sqref="AG11:AG21" xr:uid="{4890853F-07FB-472E-AB86-F384FACEAC11}">
      <formula1>"Completa,Incompleta,No existe"</formula1>
    </dataValidation>
    <dataValidation type="list" allowBlank="1" showInputMessage="1" showErrorMessage="1" sqref="AE11:AE21" xr:uid="{7C0AF252-7E8E-47BB-8591-EF6861B2130E}">
      <formula1>"Se investigan y resuelven oportunamente,No se investigan y no se resuelven oportunamente"</formula1>
    </dataValidation>
    <dataValidation type="list" allowBlank="1" showInputMessage="1" showErrorMessage="1" sqref="AC11:AC21" xr:uid="{EB396D9A-31B5-4E63-94E2-A3B4BBE9ED56}">
      <formula1>"Confiable,No confiable"</formula1>
    </dataValidation>
    <dataValidation type="list" allowBlank="1" showInputMessage="1" showErrorMessage="1" sqref="AA11:AA21" xr:uid="{45AD6D44-F7DB-4C35-B41A-62D200514F02}">
      <formula1>"Prevenir,Detectar,No es un control"</formula1>
    </dataValidation>
    <dataValidation type="list" allowBlank="1" showInputMessage="1" showErrorMessage="1" sqref="Y11:Y21" xr:uid="{12DC3CC9-C889-4A20-BD0B-4A599F49DD16}">
      <formula1>"Oportuna,Inoportuna"</formula1>
    </dataValidation>
    <dataValidation type="list" allowBlank="1" showInputMessage="1" showErrorMessage="1" sqref="W11:W21" xr:uid="{BB1B2F1F-C82A-4784-A6D8-AB33DE475ECB}">
      <formula1>"Adecuado,Inadecuado"</formula1>
    </dataValidation>
    <dataValidation type="list" allowBlank="1" showInputMessage="1" showErrorMessage="1" sqref="U11:U21" xr:uid="{E64E8DA3-07FC-4629-8CE5-64EF9C0C1C3E}">
      <formula1>"Asignado,No asignado"</formula1>
    </dataValidation>
    <dataValidation type="list" allowBlank="1" showInputMessage="1" showErrorMessage="1" prompt="Seleccione la amenaza de acuerdo con el tipo seleccionado" sqref="J11:J21" xr:uid="{C79B6A91-47F3-4E0F-8A54-905281615F33}">
      <formula1>INDIRECT($I$11)</formula1>
    </dataValidation>
    <dataValidation type="list" allowBlank="1" showInputMessage="1" showErrorMessage="1" prompt="Solo aplica para los riesgos tipificados como seguridad de la información" sqref="I11:I21" xr:uid="{12479E33-0F1D-4482-BE70-4F85D90E8CA3}">
      <formula1>tipo_de_amenaza</formula1>
    </dataValidation>
    <dataValidation allowBlank="1" showInputMessage="1" showErrorMessage="1" prompt="Relacione el activo de información donde el nivel de criticidad corresponde a &quot;Crítico&quot;" sqref="H11:H21" xr:uid="{17B55B90-80BF-494F-95AE-BCE6E5811488}"/>
    <dataValidation allowBlank="1" showInputMessage="1" showErrorMessage="1" prompt="La descripción del riesgo se puede realizar a través de estas preguntas:_x000a_¿Qué puede suceder?_x000a_¿Cómo puede suceder?_x000a_¿Qué consecuencias tendría su materialización?" sqref="E11:E21" xr:uid="{D291B768-5DC8-4000-B93B-1DE12FB83914}"/>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11:D21" xr:uid="{E4111CFF-CC53-4B6F-98E5-D2EBF1FF6EA1}"/>
    <dataValidation type="list" allowBlank="1" showInputMessage="1" showErrorMessage="1" sqref="B11:B21" xr:uid="{A0AB1CE4-56C8-4323-80CE-C647C5C5CC94}">
      <formula1>procesos</formula1>
    </dataValidation>
    <dataValidation type="list" allowBlank="1" showInputMessage="1" showErrorMessage="1" sqref="N11:N21 AW11:AW21" xr:uid="{307920F6-F592-4FF1-8F98-CEAA3E5F3679}">
      <formula1>probabilidad</formula1>
    </dataValidation>
    <dataValidation type="list" allowBlank="1" showInputMessage="1" showErrorMessage="1" prompt="Seleccione el tipo de riesgo conforme a las categorias." sqref="F11:F21" xr:uid="{02A9326D-F802-4503-818F-12B927443427}">
      <formula1>tipo_de_riesgos</formula1>
    </dataValidation>
    <dataValidation type="list" allowBlank="1" showInputMessage="1" showErrorMessage="1" sqref="BA11:BA15 R11:R21 BA17:BA18 BA20" xr:uid="{70D61F22-E258-46D5-8A6D-FAA44B01BCE3}">
      <formula1>opciondelriesgo</formula1>
    </dataValidation>
    <dataValidation type="list" allowBlank="1" showInputMessage="1" showErrorMessage="1" sqref="AR11:AR15 AR20:AR21 AR17" xr:uid="{F9E3B33E-6CDF-4B24-B6B8-265824B26908}">
      <formula1>"Directamente,No disminuye"</formula1>
    </dataValidation>
    <dataValidation type="list" allowBlank="1" showInputMessage="1" showErrorMessage="1" sqref="AS11:AS15 AS20:AS21 AS17" xr:uid="{66DABF04-AB16-46C9-B071-BE30D2C62276}">
      <formula1>"Directamente,Indirectamente,No disminuye"</formula1>
    </dataValidation>
    <dataValidation allowBlank="1" showInputMessage="1" showErrorMessage="1" prompt="Causa: todos aquellos factores internos y externos que solos o en convinación de otros, pueden producir la materialización del riesgo._x000a_Vulnerabilidad: representa la devilidad de un activo o un control que puede ser explotada por una o mas amenazas." sqref="K11 BC11 K14:K21" xr:uid="{29116C9D-6310-4941-87B9-A87F2C0FEF95}"/>
    <dataValidation allowBlank="1" showInputMessage="1" showErrorMessage="1" prompt="Para cada causa debe existir un control" sqref="S11 S13 S16:S21 T17" xr:uid="{72B07CBC-2879-44FE-9D0A-CF70B85BF61B}"/>
    <dataValidation type="list" allowBlank="1" showInputMessage="1" showErrorMessage="1" sqref="O22:P25 O11:O21 AX11:AX25" xr:uid="{1D8FE7A9-7BD0-4B79-9730-8E070A746971}">
      <formula1>INDIRECT($M$11)</formula1>
    </dataValidation>
    <dataValidation type="list" allowBlank="1" showInputMessage="1" showErrorMessage="1" sqref="Y22:Y25 AE22:AE25 U22:U25 AA22:AA25 W22:W25 AC22:AC25 AG22:AG25" xr:uid="{E8FBDE6F-820D-439B-B57F-9B5D65775E7D}">
      <formula1>"SI,NO"</formula1>
    </dataValidation>
  </dataValidations>
  <printOptions horizontalCentered="1"/>
  <pageMargins left="0.35972222222222222" right="0.51388888888888884" top="0.74803149606299213" bottom="0.74803149606299213" header="0.31496062992125984" footer="0.31496062992125984"/>
  <pageSetup paperSize="5" scale="37" orientation="landscape" r:id="rId1"/>
  <headerFooter>
    <oddHeader xml:space="preserve">&amp;L&amp;G&amp;C&amp;"Arial,Negrita"&amp;18FORMATO MAPA DE RIESGOS DE PROCESO  
&amp;"Arial,Normal"&amp;12
CÓDIGO: DESI-FM-018
FECHA DE APLICACIÓN: SEPTIEMBRE 2019&amp;R
VERSIÓN : 8 </oddHeader>
    <oddFooter>&amp;L&amp;"Arial,Normal"&amp;18     Calle 26 No. 57-41 Torre 8, Pisos 7-8 CEMSA - C.P. 111321
     Pbx: 3779555 – Información: Línea 195 
     www.umv.gov.co&amp;C&amp;"Arial,Normal"&amp;18DESI-FM-018
&amp;P de &amp;N</oddFooter>
  </headerFooter>
  <colBreaks count="2" manualBreakCount="2">
    <brk id="20" max="51" man="1"/>
    <brk id="43" max="51" man="1"/>
  </colBreaks>
  <drawing r:id="rId2"/>
  <legacyDrawing r:id="rId3"/>
  <legacyDrawingHF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00572-A700-428A-9C0E-CEAF0EDD7FEA}">
  <sheetPr>
    <pageSetUpPr fitToPage="1"/>
  </sheetPr>
  <dimension ref="C1:V84"/>
  <sheetViews>
    <sheetView tabSelected="1" topLeftCell="A16" zoomScale="60" zoomScaleNormal="60" zoomScalePageLayoutView="90" workbookViewId="0">
      <selection activeCell="H17" sqref="H17:J17"/>
    </sheetView>
  </sheetViews>
  <sheetFormatPr baseColWidth="10" defaultColWidth="11.42578125" defaultRowHeight="12.75" x14ac:dyDescent="0.2"/>
  <cols>
    <col min="1" max="2" width="1.7109375" style="127" customWidth="1"/>
    <col min="3" max="3" width="10" style="127" customWidth="1"/>
    <col min="4" max="4" width="15.28515625" style="127" customWidth="1"/>
    <col min="5" max="5" width="31.7109375" style="127" customWidth="1"/>
    <col min="6" max="6" width="26" style="127" customWidth="1"/>
    <col min="7" max="7" width="56.140625" style="127" customWidth="1"/>
    <col min="8" max="8" width="17.7109375" style="127" customWidth="1"/>
    <col min="9" max="9" width="16" style="127" customWidth="1"/>
    <col min="10" max="10" width="3.140625" style="127" customWidth="1"/>
    <col min="11" max="13" width="19.28515625" style="127" customWidth="1"/>
    <col min="14" max="14" width="13.42578125" style="127" customWidth="1"/>
    <col min="15" max="15" width="46.42578125" style="127" customWidth="1"/>
    <col min="16" max="17" width="21.28515625" style="127" customWidth="1"/>
    <col min="18" max="18" width="4.42578125" style="127" customWidth="1"/>
    <col min="19" max="19" width="1.7109375" style="127" customWidth="1"/>
    <col min="20" max="20" width="73.42578125" style="264" customWidth="1"/>
    <col min="21" max="21" width="68.7109375" style="127" customWidth="1"/>
    <col min="22" max="16384" width="11.42578125" style="127"/>
  </cols>
  <sheetData>
    <row r="1" spans="3:20" ht="13.5" thickBot="1" x14ac:dyDescent="0.25"/>
    <row r="2" spans="3:20" ht="34.5" customHeight="1" x14ac:dyDescent="0.3">
      <c r="C2" s="128"/>
      <c r="D2" s="129"/>
      <c r="E2" s="382" t="s">
        <v>118</v>
      </c>
      <c r="F2" s="383"/>
      <c r="G2" s="383"/>
      <c r="H2" s="383"/>
      <c r="I2" s="383"/>
      <c r="J2" s="383"/>
      <c r="K2" s="383"/>
      <c r="L2" s="383"/>
      <c r="M2" s="383"/>
      <c r="N2" s="383"/>
      <c r="O2" s="383"/>
      <c r="P2" s="383"/>
      <c r="Q2" s="383"/>
      <c r="R2" s="384"/>
    </row>
    <row r="3" spans="3:20" ht="18.75" x14ac:dyDescent="0.3">
      <c r="C3" s="130"/>
      <c r="D3" s="131"/>
      <c r="E3" s="385" t="s">
        <v>119</v>
      </c>
      <c r="F3" s="386"/>
      <c r="G3" s="386"/>
      <c r="H3" s="386"/>
      <c r="I3" s="386"/>
      <c r="J3" s="386"/>
      <c r="K3" s="387"/>
      <c r="L3" s="388" t="s">
        <v>120</v>
      </c>
      <c r="M3" s="386"/>
      <c r="N3" s="386"/>
      <c r="O3" s="386"/>
      <c r="P3" s="386"/>
      <c r="Q3" s="386"/>
      <c r="R3" s="389"/>
    </row>
    <row r="4" spans="3:20" ht="19.5" thickBot="1" x14ac:dyDescent="0.35">
      <c r="C4" s="132"/>
      <c r="D4" s="133"/>
      <c r="E4" s="390" t="s">
        <v>121</v>
      </c>
      <c r="F4" s="391"/>
      <c r="G4" s="391"/>
      <c r="H4" s="391"/>
      <c r="I4" s="391"/>
      <c r="J4" s="391"/>
      <c r="K4" s="391"/>
      <c r="L4" s="391"/>
      <c r="M4" s="391"/>
      <c r="N4" s="391"/>
      <c r="O4" s="391"/>
      <c r="P4" s="391"/>
      <c r="Q4" s="391"/>
      <c r="R4" s="392"/>
    </row>
    <row r="5" spans="3:20" s="265" customFormat="1" ht="19.5" thickBot="1" x14ac:dyDescent="0.35">
      <c r="C5" s="580"/>
      <c r="D5" s="580"/>
      <c r="E5" s="580"/>
      <c r="F5" s="580"/>
      <c r="G5" s="580"/>
      <c r="H5" s="580"/>
      <c r="I5" s="580"/>
      <c r="J5" s="580"/>
      <c r="K5" s="580"/>
      <c r="L5" s="580"/>
      <c r="M5" s="580"/>
      <c r="N5" s="580"/>
      <c r="O5" s="580"/>
      <c r="P5" s="580"/>
      <c r="Q5" s="580"/>
      <c r="R5" s="580"/>
      <c r="T5" s="266"/>
    </row>
    <row r="6" spans="3:20" s="265" customFormat="1" ht="46.5" customHeight="1" x14ac:dyDescent="0.2">
      <c r="C6" s="581" t="s">
        <v>122</v>
      </c>
      <c r="D6" s="601"/>
      <c r="E6" s="602" t="s">
        <v>123</v>
      </c>
      <c r="F6" s="602"/>
      <c r="G6" s="602"/>
      <c r="H6" s="602"/>
      <c r="I6" s="602"/>
      <c r="J6" s="603" t="s">
        <v>55</v>
      </c>
      <c r="K6" s="582"/>
      <c r="L6" s="582"/>
      <c r="M6" s="582"/>
      <c r="N6" s="601"/>
      <c r="O6" s="604">
        <v>44316</v>
      </c>
      <c r="P6" s="602"/>
      <c r="Q6" s="602"/>
      <c r="R6" s="605"/>
      <c r="T6" s="266"/>
    </row>
    <row r="7" spans="3:20" s="265" customFormat="1" ht="66" customHeight="1" thickBot="1" x14ac:dyDescent="0.25">
      <c r="C7" s="594" t="s">
        <v>124</v>
      </c>
      <c r="D7" s="595"/>
      <c r="E7" s="596" t="s">
        <v>125</v>
      </c>
      <c r="F7" s="596"/>
      <c r="G7" s="596"/>
      <c r="H7" s="596"/>
      <c r="I7" s="596"/>
      <c r="J7" s="597" t="s">
        <v>126</v>
      </c>
      <c r="K7" s="598"/>
      <c r="L7" s="598"/>
      <c r="M7" s="598"/>
      <c r="N7" s="595"/>
      <c r="O7" s="599" t="s">
        <v>127</v>
      </c>
      <c r="P7" s="596"/>
      <c r="Q7" s="596"/>
      <c r="R7" s="600"/>
      <c r="T7" s="266"/>
    </row>
    <row r="8" spans="3:20" s="265" customFormat="1" ht="19.5" thickBot="1" x14ac:dyDescent="0.35">
      <c r="C8" s="267"/>
      <c r="D8" s="267"/>
      <c r="E8" s="267"/>
      <c r="F8" s="267"/>
      <c r="G8" s="267"/>
      <c r="H8" s="267"/>
      <c r="I8" s="267"/>
      <c r="J8" s="267"/>
      <c r="K8" s="267"/>
      <c r="L8" s="267"/>
      <c r="M8" s="267"/>
      <c r="N8" s="267"/>
      <c r="O8" s="267"/>
      <c r="P8" s="267"/>
      <c r="Q8" s="267"/>
      <c r="R8" s="267"/>
      <c r="T8" s="266"/>
    </row>
    <row r="9" spans="3:20" s="265" customFormat="1" ht="24" customHeight="1" x14ac:dyDescent="0.2">
      <c r="C9" s="581" t="s">
        <v>128</v>
      </c>
      <c r="D9" s="582"/>
      <c r="E9" s="582"/>
      <c r="F9" s="582"/>
      <c r="G9" s="582"/>
      <c r="H9" s="582"/>
      <c r="I9" s="582"/>
      <c r="J9" s="582"/>
      <c r="K9" s="582"/>
      <c r="L9" s="582"/>
      <c r="M9" s="582"/>
      <c r="N9" s="582"/>
      <c r="O9" s="582"/>
      <c r="P9" s="582"/>
      <c r="Q9" s="582"/>
      <c r="R9" s="583"/>
      <c r="T9" s="266"/>
    </row>
    <row r="10" spans="3:20" s="265" customFormat="1" ht="51.75" customHeight="1" thickBot="1" x14ac:dyDescent="0.25">
      <c r="C10" s="584" t="s">
        <v>116</v>
      </c>
      <c r="D10" s="585"/>
      <c r="E10" s="585"/>
      <c r="F10" s="585"/>
      <c r="G10" s="585"/>
      <c r="H10" s="585"/>
      <c r="I10" s="585"/>
      <c r="J10" s="585"/>
      <c r="K10" s="585"/>
      <c r="L10" s="585"/>
      <c r="M10" s="585"/>
      <c r="N10" s="585"/>
      <c r="O10" s="585"/>
      <c r="P10" s="585"/>
      <c r="Q10" s="585"/>
      <c r="R10" s="586"/>
      <c r="T10" s="266"/>
    </row>
    <row r="11" spans="3:20" s="265" customFormat="1" ht="19.5" thickBot="1" x14ac:dyDescent="0.35">
      <c r="C11" s="580"/>
      <c r="D11" s="580"/>
      <c r="E11" s="580"/>
      <c r="F11" s="580"/>
      <c r="G11" s="580"/>
      <c r="H11" s="580"/>
      <c r="I11" s="580"/>
      <c r="J11" s="580"/>
      <c r="K11" s="580"/>
      <c r="L11" s="580"/>
      <c r="M11" s="580"/>
      <c r="N11" s="580"/>
      <c r="O11" s="580"/>
      <c r="P11" s="580"/>
      <c r="Q11" s="580"/>
      <c r="R11" s="580"/>
      <c r="T11" s="266"/>
    </row>
    <row r="12" spans="3:20" s="265" customFormat="1" ht="24" customHeight="1" x14ac:dyDescent="0.2">
      <c r="C12" s="581" t="s">
        <v>129</v>
      </c>
      <c r="D12" s="582"/>
      <c r="E12" s="582"/>
      <c r="F12" s="582"/>
      <c r="G12" s="582"/>
      <c r="H12" s="582"/>
      <c r="I12" s="582"/>
      <c r="J12" s="582"/>
      <c r="K12" s="582"/>
      <c r="L12" s="582"/>
      <c r="M12" s="582"/>
      <c r="N12" s="582"/>
      <c r="O12" s="582"/>
      <c r="P12" s="582"/>
      <c r="Q12" s="582"/>
      <c r="R12" s="583"/>
      <c r="T12" s="266"/>
    </row>
    <row r="13" spans="3:20" s="265" customFormat="1" ht="51.75" customHeight="1" thickBot="1" x14ac:dyDescent="0.25">
      <c r="C13" s="584" t="s">
        <v>130</v>
      </c>
      <c r="D13" s="585"/>
      <c r="E13" s="585"/>
      <c r="F13" s="585"/>
      <c r="G13" s="585"/>
      <c r="H13" s="585"/>
      <c r="I13" s="585"/>
      <c r="J13" s="585"/>
      <c r="K13" s="585"/>
      <c r="L13" s="585"/>
      <c r="M13" s="585"/>
      <c r="N13" s="585"/>
      <c r="O13" s="585"/>
      <c r="P13" s="585"/>
      <c r="Q13" s="585"/>
      <c r="R13" s="586"/>
      <c r="T13" s="266"/>
    </row>
    <row r="14" spans="3:20" s="265" customFormat="1" ht="19.5" thickBot="1" x14ac:dyDescent="0.35">
      <c r="C14" s="580"/>
      <c r="D14" s="580"/>
      <c r="E14" s="580"/>
      <c r="F14" s="580"/>
      <c r="G14" s="580"/>
      <c r="H14" s="580"/>
      <c r="I14" s="580"/>
      <c r="J14" s="580"/>
      <c r="K14" s="580"/>
      <c r="L14" s="580"/>
      <c r="M14" s="580"/>
      <c r="N14" s="580"/>
      <c r="O14" s="580"/>
      <c r="P14" s="580"/>
      <c r="Q14" s="580"/>
      <c r="R14" s="580"/>
      <c r="T14" s="266"/>
    </row>
    <row r="15" spans="3:20" s="265" customFormat="1" ht="33" customHeight="1" thickBot="1" x14ac:dyDescent="0.25">
      <c r="C15" s="587" t="s">
        <v>131</v>
      </c>
      <c r="D15" s="588"/>
      <c r="E15" s="588"/>
      <c r="F15" s="588"/>
      <c r="G15" s="588"/>
      <c r="H15" s="588"/>
      <c r="I15" s="588"/>
      <c r="J15" s="588"/>
      <c r="K15" s="588"/>
      <c r="L15" s="588"/>
      <c r="M15" s="588"/>
      <c r="N15" s="588"/>
      <c r="O15" s="588"/>
      <c r="P15" s="588"/>
      <c r="Q15" s="588"/>
      <c r="R15" s="589"/>
      <c r="T15" s="266"/>
    </row>
    <row r="16" spans="3:20" s="269" customFormat="1" ht="101.25" customHeight="1" thickBot="1" x14ac:dyDescent="0.25">
      <c r="C16" s="590" t="s">
        <v>1</v>
      </c>
      <c r="D16" s="591"/>
      <c r="E16" s="268" t="s">
        <v>132</v>
      </c>
      <c r="F16" s="592" t="s">
        <v>133</v>
      </c>
      <c r="G16" s="592"/>
      <c r="H16" s="592" t="s">
        <v>134</v>
      </c>
      <c r="I16" s="592"/>
      <c r="J16" s="592"/>
      <c r="K16" s="592" t="s">
        <v>135</v>
      </c>
      <c r="L16" s="592"/>
      <c r="M16" s="592"/>
      <c r="N16" s="592"/>
      <c r="O16" s="591" t="s">
        <v>136</v>
      </c>
      <c r="P16" s="591"/>
      <c r="Q16" s="591"/>
      <c r="R16" s="593"/>
      <c r="T16" s="270" t="s">
        <v>379</v>
      </c>
    </row>
    <row r="17" spans="3:21" s="265" customFormat="1" ht="275.25" customHeight="1" thickBot="1" x14ac:dyDescent="0.25">
      <c r="C17" s="576" t="s">
        <v>137</v>
      </c>
      <c r="D17" s="577"/>
      <c r="E17" s="578" t="s">
        <v>6</v>
      </c>
      <c r="F17" s="546" t="s">
        <v>380</v>
      </c>
      <c r="G17" s="546"/>
      <c r="H17" s="546" t="s">
        <v>313</v>
      </c>
      <c r="I17" s="546"/>
      <c r="J17" s="546"/>
      <c r="K17" s="579" t="s">
        <v>381</v>
      </c>
      <c r="L17" s="579"/>
      <c r="M17" s="579"/>
      <c r="N17" s="579"/>
      <c r="O17" s="556" t="s">
        <v>382</v>
      </c>
      <c r="P17" s="557"/>
      <c r="Q17" s="557"/>
      <c r="R17" s="558"/>
      <c r="T17" s="271" t="s">
        <v>383</v>
      </c>
    </row>
    <row r="18" spans="3:21" s="265" customFormat="1" ht="375.75" customHeight="1" thickBot="1" x14ac:dyDescent="0.25">
      <c r="C18" s="567"/>
      <c r="D18" s="568"/>
      <c r="E18" s="572"/>
      <c r="F18" s="527" t="s">
        <v>384</v>
      </c>
      <c r="G18" s="527"/>
      <c r="H18" s="527" t="s">
        <v>324</v>
      </c>
      <c r="I18" s="527"/>
      <c r="J18" s="527"/>
      <c r="K18" s="527" t="s">
        <v>385</v>
      </c>
      <c r="L18" s="527"/>
      <c r="M18" s="527"/>
      <c r="N18" s="527"/>
      <c r="O18" s="556" t="s">
        <v>386</v>
      </c>
      <c r="P18" s="557"/>
      <c r="Q18" s="557"/>
      <c r="R18" s="558"/>
      <c r="T18" s="271" t="s">
        <v>383</v>
      </c>
    </row>
    <row r="19" spans="3:21" s="265" customFormat="1" ht="258" customHeight="1" thickBot="1" x14ac:dyDescent="0.25">
      <c r="C19" s="569"/>
      <c r="D19" s="570"/>
      <c r="E19" s="540"/>
      <c r="F19" s="527" t="s">
        <v>387</v>
      </c>
      <c r="G19" s="527"/>
      <c r="H19" s="527" t="s">
        <v>330</v>
      </c>
      <c r="I19" s="527"/>
      <c r="J19" s="527"/>
      <c r="K19" s="527" t="s">
        <v>388</v>
      </c>
      <c r="L19" s="527"/>
      <c r="M19" s="527"/>
      <c r="N19" s="527"/>
      <c r="O19" s="556" t="s">
        <v>389</v>
      </c>
      <c r="P19" s="557"/>
      <c r="Q19" s="557"/>
      <c r="R19" s="558"/>
      <c r="T19" s="271" t="s">
        <v>383</v>
      </c>
    </row>
    <row r="20" spans="3:21" s="265" customFormat="1" ht="239.25" customHeight="1" thickBot="1" x14ac:dyDescent="0.25">
      <c r="C20" s="565" t="s">
        <v>390</v>
      </c>
      <c r="D20" s="566"/>
      <c r="E20" s="571" t="s">
        <v>6</v>
      </c>
      <c r="F20" s="527" t="s">
        <v>391</v>
      </c>
      <c r="G20" s="527"/>
      <c r="H20" s="527" t="s">
        <v>339</v>
      </c>
      <c r="I20" s="527"/>
      <c r="J20" s="527"/>
      <c r="K20" s="527" t="s">
        <v>392</v>
      </c>
      <c r="L20" s="527"/>
      <c r="M20" s="527"/>
      <c r="N20" s="527"/>
      <c r="O20" s="556" t="s">
        <v>393</v>
      </c>
      <c r="P20" s="557"/>
      <c r="Q20" s="557"/>
      <c r="R20" s="558"/>
      <c r="T20" s="271" t="s">
        <v>383</v>
      </c>
    </row>
    <row r="21" spans="3:21" s="265" customFormat="1" ht="268.5" customHeight="1" thickBot="1" x14ac:dyDescent="0.25">
      <c r="C21" s="567"/>
      <c r="D21" s="568"/>
      <c r="E21" s="572"/>
      <c r="F21" s="527" t="s">
        <v>394</v>
      </c>
      <c r="G21" s="527"/>
      <c r="H21" s="527" t="s">
        <v>343</v>
      </c>
      <c r="I21" s="527"/>
      <c r="J21" s="527"/>
      <c r="K21" s="575" t="s">
        <v>395</v>
      </c>
      <c r="L21" s="527"/>
      <c r="M21" s="527"/>
      <c r="N21" s="527"/>
      <c r="O21" s="556" t="s">
        <v>396</v>
      </c>
      <c r="P21" s="557"/>
      <c r="Q21" s="557"/>
      <c r="R21" s="558"/>
      <c r="T21" s="271" t="s">
        <v>383</v>
      </c>
    </row>
    <row r="22" spans="3:21" s="265" customFormat="1" ht="297" customHeight="1" thickBot="1" x14ac:dyDescent="0.25">
      <c r="C22" s="569"/>
      <c r="D22" s="570"/>
      <c r="E22" s="540"/>
      <c r="F22" s="527" t="s">
        <v>397</v>
      </c>
      <c r="G22" s="527"/>
      <c r="H22" s="527" t="s">
        <v>330</v>
      </c>
      <c r="I22" s="527"/>
      <c r="J22" s="527"/>
      <c r="K22" s="527" t="s">
        <v>388</v>
      </c>
      <c r="L22" s="527"/>
      <c r="M22" s="527"/>
      <c r="N22" s="527"/>
      <c r="O22" s="556" t="s">
        <v>398</v>
      </c>
      <c r="P22" s="557"/>
      <c r="Q22" s="557"/>
      <c r="R22" s="558"/>
      <c r="T22" s="271" t="s">
        <v>383</v>
      </c>
    </row>
    <row r="23" spans="3:21" s="265" customFormat="1" ht="249.75" customHeight="1" thickBot="1" x14ac:dyDescent="0.25">
      <c r="C23" s="565" t="s">
        <v>399</v>
      </c>
      <c r="D23" s="566"/>
      <c r="E23" s="571" t="s">
        <v>6</v>
      </c>
      <c r="F23" s="527" t="s">
        <v>400</v>
      </c>
      <c r="G23" s="527"/>
      <c r="H23" s="546" t="s">
        <v>138</v>
      </c>
      <c r="I23" s="546"/>
      <c r="J23" s="546"/>
      <c r="K23" s="527" t="s">
        <v>401</v>
      </c>
      <c r="L23" s="527"/>
      <c r="M23" s="527"/>
      <c r="N23" s="527"/>
      <c r="O23" s="556" t="s">
        <v>402</v>
      </c>
      <c r="P23" s="557"/>
      <c r="Q23" s="557"/>
      <c r="R23" s="558"/>
      <c r="T23" s="271" t="s">
        <v>383</v>
      </c>
      <c r="U23" s="272" t="s">
        <v>403</v>
      </c>
    </row>
    <row r="24" spans="3:21" s="265" customFormat="1" ht="302.25" customHeight="1" thickBot="1" x14ac:dyDescent="0.25">
      <c r="C24" s="567"/>
      <c r="D24" s="568"/>
      <c r="E24" s="572"/>
      <c r="F24" s="573" t="s">
        <v>404</v>
      </c>
      <c r="G24" s="574"/>
      <c r="H24" s="552" t="s">
        <v>405</v>
      </c>
      <c r="I24" s="553"/>
      <c r="J24" s="554"/>
      <c r="K24" s="527" t="s">
        <v>406</v>
      </c>
      <c r="L24" s="527"/>
      <c r="M24" s="527"/>
      <c r="N24" s="527"/>
      <c r="O24" s="556" t="s">
        <v>407</v>
      </c>
      <c r="P24" s="557"/>
      <c r="Q24" s="557"/>
      <c r="R24" s="558"/>
      <c r="T24" s="271" t="s">
        <v>383</v>
      </c>
      <c r="U24" s="272"/>
    </row>
    <row r="25" spans="3:21" s="265" customFormat="1" ht="345.75" customHeight="1" thickBot="1" x14ac:dyDescent="0.25">
      <c r="C25" s="569"/>
      <c r="D25" s="570"/>
      <c r="E25" s="540"/>
      <c r="F25" s="527" t="s">
        <v>408</v>
      </c>
      <c r="G25" s="527"/>
      <c r="H25" s="552" t="s">
        <v>409</v>
      </c>
      <c r="I25" s="553"/>
      <c r="J25" s="554"/>
      <c r="K25" s="555" t="s">
        <v>410</v>
      </c>
      <c r="L25" s="555"/>
      <c r="M25" s="555"/>
      <c r="N25" s="555"/>
      <c r="O25" s="556" t="s">
        <v>411</v>
      </c>
      <c r="P25" s="557"/>
      <c r="Q25" s="557"/>
      <c r="R25" s="558"/>
      <c r="T25" s="271" t="s">
        <v>383</v>
      </c>
      <c r="U25" s="272" t="s">
        <v>412</v>
      </c>
    </row>
    <row r="26" spans="3:21" s="273" customFormat="1" ht="213.75" customHeight="1" thickBot="1" x14ac:dyDescent="0.25">
      <c r="C26" s="559" t="s">
        <v>139</v>
      </c>
      <c r="D26" s="560"/>
      <c r="E26" s="563" t="s">
        <v>140</v>
      </c>
      <c r="F26" s="548" t="s">
        <v>413</v>
      </c>
      <c r="G26" s="548"/>
      <c r="H26" s="548" t="s">
        <v>374</v>
      </c>
      <c r="I26" s="548"/>
      <c r="J26" s="548"/>
      <c r="K26" s="548" t="s">
        <v>414</v>
      </c>
      <c r="L26" s="548"/>
      <c r="M26" s="548"/>
      <c r="N26" s="548"/>
      <c r="O26" s="549" t="s">
        <v>415</v>
      </c>
      <c r="P26" s="550"/>
      <c r="Q26" s="550"/>
      <c r="R26" s="551"/>
      <c r="T26" s="274" t="s">
        <v>383</v>
      </c>
    </row>
    <row r="27" spans="3:21" s="273" customFormat="1" ht="246.75" customHeight="1" x14ac:dyDescent="0.2">
      <c r="C27" s="561"/>
      <c r="D27" s="562"/>
      <c r="E27" s="564"/>
      <c r="F27" s="548" t="s">
        <v>416</v>
      </c>
      <c r="G27" s="548"/>
      <c r="H27" s="548" t="s">
        <v>378</v>
      </c>
      <c r="I27" s="548"/>
      <c r="J27" s="548"/>
      <c r="K27" s="548" t="s">
        <v>417</v>
      </c>
      <c r="L27" s="548"/>
      <c r="M27" s="548"/>
      <c r="N27" s="548"/>
      <c r="O27" s="549" t="s">
        <v>418</v>
      </c>
      <c r="P27" s="550"/>
      <c r="Q27" s="550"/>
      <c r="R27" s="551"/>
      <c r="T27" s="274" t="s">
        <v>383</v>
      </c>
    </row>
    <row r="28" spans="3:21" ht="12" customHeight="1" thickBot="1" x14ac:dyDescent="0.35">
      <c r="C28" s="393"/>
      <c r="D28" s="393"/>
      <c r="E28" s="393"/>
      <c r="F28" s="393"/>
      <c r="G28" s="393"/>
      <c r="H28" s="393"/>
      <c r="I28" s="393"/>
      <c r="J28" s="393"/>
      <c r="K28" s="393"/>
      <c r="L28" s="393"/>
      <c r="M28" s="393"/>
      <c r="N28" s="393"/>
      <c r="O28" s="393"/>
      <c r="P28" s="393"/>
      <c r="Q28" s="393"/>
      <c r="R28" s="393"/>
    </row>
    <row r="29" spans="3:21" ht="33" customHeight="1" thickBot="1" x14ac:dyDescent="0.25">
      <c r="C29" s="395" t="s">
        <v>117</v>
      </c>
      <c r="D29" s="396"/>
      <c r="E29" s="396"/>
      <c r="F29" s="396"/>
      <c r="G29" s="396"/>
      <c r="H29" s="396"/>
      <c r="I29" s="396"/>
      <c r="J29" s="396"/>
      <c r="K29" s="396"/>
      <c r="L29" s="396"/>
      <c r="M29" s="396"/>
      <c r="N29" s="396"/>
      <c r="O29" s="396"/>
      <c r="P29" s="396"/>
      <c r="Q29" s="396"/>
      <c r="R29" s="397"/>
    </row>
    <row r="30" spans="3:21" s="136" customFormat="1" ht="94.5" thickBot="1" x14ac:dyDescent="0.25">
      <c r="C30" s="275" t="s">
        <v>141</v>
      </c>
      <c r="D30" s="276" t="s">
        <v>142</v>
      </c>
      <c r="E30" s="276" t="s">
        <v>143</v>
      </c>
      <c r="F30" s="220" t="s">
        <v>144</v>
      </c>
      <c r="G30" s="220" t="s">
        <v>145</v>
      </c>
      <c r="H30" s="220" t="s">
        <v>146</v>
      </c>
      <c r="I30" s="220" t="s">
        <v>147</v>
      </c>
      <c r="J30" s="394" t="s">
        <v>148</v>
      </c>
      <c r="K30" s="394"/>
      <c r="L30" s="394"/>
      <c r="M30" s="394" t="s">
        <v>149</v>
      </c>
      <c r="N30" s="394"/>
      <c r="O30" s="394"/>
      <c r="P30" s="394" t="s">
        <v>136</v>
      </c>
      <c r="Q30" s="394"/>
      <c r="R30" s="543"/>
      <c r="S30" s="135"/>
      <c r="T30" s="277"/>
    </row>
    <row r="31" spans="3:21" s="136" customFormat="1" ht="329.25" customHeight="1" x14ac:dyDescent="0.2">
      <c r="C31" s="544" t="s">
        <v>150</v>
      </c>
      <c r="D31" s="278" t="s">
        <v>419</v>
      </c>
      <c r="E31" s="279" t="s">
        <v>420</v>
      </c>
      <c r="F31" s="280" t="s">
        <v>5</v>
      </c>
      <c r="G31" s="279" t="s">
        <v>151</v>
      </c>
      <c r="H31" s="279" t="s">
        <v>421</v>
      </c>
      <c r="I31" s="281">
        <v>0.33329999999999999</v>
      </c>
      <c r="J31" s="545" t="s">
        <v>422</v>
      </c>
      <c r="K31" s="545"/>
      <c r="L31" s="545"/>
      <c r="M31" s="546" t="s">
        <v>423</v>
      </c>
      <c r="N31" s="546"/>
      <c r="O31" s="546"/>
      <c r="P31" s="545" t="s">
        <v>424</v>
      </c>
      <c r="Q31" s="545"/>
      <c r="R31" s="547"/>
      <c r="T31" s="277"/>
    </row>
    <row r="32" spans="3:21" s="136" customFormat="1" ht="274.5" customHeight="1" x14ac:dyDescent="0.2">
      <c r="C32" s="524"/>
      <c r="D32" s="282" t="s">
        <v>419</v>
      </c>
      <c r="E32" s="283" t="s">
        <v>425</v>
      </c>
      <c r="F32" s="284" t="s">
        <v>5</v>
      </c>
      <c r="G32" s="283" t="s">
        <v>151</v>
      </c>
      <c r="H32" s="283" t="s">
        <v>421</v>
      </c>
      <c r="I32" s="285">
        <v>0.33</v>
      </c>
      <c r="J32" s="526" t="s">
        <v>152</v>
      </c>
      <c r="K32" s="526"/>
      <c r="L32" s="526"/>
      <c r="M32" s="527" t="s">
        <v>426</v>
      </c>
      <c r="N32" s="527"/>
      <c r="O32" s="527"/>
      <c r="P32" s="526" t="s">
        <v>424</v>
      </c>
      <c r="Q32" s="526"/>
      <c r="R32" s="528"/>
      <c r="T32" s="277"/>
    </row>
    <row r="33" spans="3:22" s="136" customFormat="1" ht="260.25" customHeight="1" thickBot="1" x14ac:dyDescent="0.25">
      <c r="C33" s="525"/>
      <c r="D33" s="286" t="s">
        <v>419</v>
      </c>
      <c r="E33" s="287" t="s">
        <v>427</v>
      </c>
      <c r="F33" s="288" t="s">
        <v>5</v>
      </c>
      <c r="G33" s="287" t="s">
        <v>428</v>
      </c>
      <c r="H33" s="287" t="s">
        <v>421</v>
      </c>
      <c r="I33" s="289">
        <v>0.33</v>
      </c>
      <c r="J33" s="529" t="s">
        <v>429</v>
      </c>
      <c r="K33" s="529"/>
      <c r="L33" s="529"/>
      <c r="M33" s="530" t="s">
        <v>430</v>
      </c>
      <c r="N33" s="530"/>
      <c r="O33" s="530"/>
      <c r="P33" s="529" t="s">
        <v>424</v>
      </c>
      <c r="Q33" s="529"/>
      <c r="R33" s="531"/>
      <c r="T33" s="277"/>
    </row>
    <row r="34" spans="3:22" s="136" customFormat="1" ht="327.75" customHeight="1" x14ac:dyDescent="0.2">
      <c r="C34" s="398" t="s">
        <v>153</v>
      </c>
      <c r="D34" s="290" t="s">
        <v>419</v>
      </c>
      <c r="E34" s="291" t="s">
        <v>431</v>
      </c>
      <c r="F34" s="292" t="s">
        <v>5</v>
      </c>
      <c r="G34" s="291" t="s">
        <v>432</v>
      </c>
      <c r="H34" s="291" t="s">
        <v>421</v>
      </c>
      <c r="I34" s="293">
        <v>0.33</v>
      </c>
      <c r="J34" s="540" t="s">
        <v>433</v>
      </c>
      <c r="K34" s="540"/>
      <c r="L34" s="540"/>
      <c r="M34" s="541" t="s">
        <v>434</v>
      </c>
      <c r="N34" s="541"/>
      <c r="O34" s="541"/>
      <c r="P34" s="540" t="s">
        <v>424</v>
      </c>
      <c r="Q34" s="540"/>
      <c r="R34" s="542"/>
      <c r="T34" s="277"/>
    </row>
    <row r="35" spans="3:22" s="136" customFormat="1" ht="209.25" customHeight="1" x14ac:dyDescent="0.2">
      <c r="C35" s="524"/>
      <c r="D35" s="294" t="s">
        <v>419</v>
      </c>
      <c r="E35" s="283" t="s">
        <v>435</v>
      </c>
      <c r="F35" s="284" t="s">
        <v>5</v>
      </c>
      <c r="G35" s="283" t="s">
        <v>436</v>
      </c>
      <c r="H35" s="283" t="s">
        <v>421</v>
      </c>
      <c r="I35" s="285">
        <v>0.33</v>
      </c>
      <c r="J35" s="526" t="s">
        <v>437</v>
      </c>
      <c r="K35" s="526"/>
      <c r="L35" s="526"/>
      <c r="M35" s="527" t="s">
        <v>438</v>
      </c>
      <c r="N35" s="527"/>
      <c r="O35" s="527"/>
      <c r="P35" s="526" t="s">
        <v>424</v>
      </c>
      <c r="Q35" s="526"/>
      <c r="R35" s="528"/>
      <c r="T35" s="277"/>
    </row>
    <row r="36" spans="3:22" s="136" customFormat="1" ht="244.5" customHeight="1" x14ac:dyDescent="0.2">
      <c r="C36" s="524"/>
      <c r="D36" s="294" t="s">
        <v>419</v>
      </c>
      <c r="E36" s="283" t="s">
        <v>427</v>
      </c>
      <c r="F36" s="284" t="s">
        <v>5</v>
      </c>
      <c r="G36" s="283" t="s">
        <v>428</v>
      </c>
      <c r="H36" s="283" t="s">
        <v>421</v>
      </c>
      <c r="I36" s="285">
        <v>0.33</v>
      </c>
      <c r="J36" s="526" t="s">
        <v>429</v>
      </c>
      <c r="K36" s="526"/>
      <c r="L36" s="526"/>
      <c r="M36" s="527" t="s">
        <v>430</v>
      </c>
      <c r="N36" s="527"/>
      <c r="O36" s="527"/>
      <c r="P36" s="526" t="s">
        <v>424</v>
      </c>
      <c r="Q36" s="526"/>
      <c r="R36" s="528"/>
      <c r="T36" s="277"/>
    </row>
    <row r="37" spans="3:22" s="136" customFormat="1" ht="171" customHeight="1" x14ac:dyDescent="0.2">
      <c r="C37" s="524" t="s">
        <v>155</v>
      </c>
      <c r="D37" s="535" t="s">
        <v>154</v>
      </c>
      <c r="E37" s="527" t="s">
        <v>439</v>
      </c>
      <c r="F37" s="526" t="s">
        <v>5</v>
      </c>
      <c r="G37" s="283" t="s">
        <v>156</v>
      </c>
      <c r="H37" s="527" t="s">
        <v>421</v>
      </c>
      <c r="I37" s="536">
        <v>1</v>
      </c>
      <c r="J37" s="526" t="s">
        <v>440</v>
      </c>
      <c r="K37" s="526"/>
      <c r="L37" s="526"/>
      <c r="M37" s="532" t="s">
        <v>441</v>
      </c>
      <c r="N37" s="532"/>
      <c r="O37" s="532"/>
      <c r="P37" s="526" t="s">
        <v>424</v>
      </c>
      <c r="Q37" s="526"/>
      <c r="R37" s="528"/>
      <c r="T37" s="533" t="s">
        <v>442</v>
      </c>
      <c r="U37" s="533"/>
      <c r="V37" s="533"/>
    </row>
    <row r="38" spans="3:22" s="136" customFormat="1" ht="165.75" customHeight="1" x14ac:dyDescent="0.2">
      <c r="C38" s="524"/>
      <c r="D38" s="535"/>
      <c r="E38" s="527"/>
      <c r="F38" s="526"/>
      <c r="G38" s="283" t="s">
        <v>157</v>
      </c>
      <c r="H38" s="527"/>
      <c r="I38" s="539"/>
      <c r="J38" s="526"/>
      <c r="K38" s="526"/>
      <c r="L38" s="526"/>
      <c r="M38" s="538" t="s">
        <v>443</v>
      </c>
      <c r="N38" s="538"/>
      <c r="O38" s="538"/>
      <c r="P38" s="526" t="s">
        <v>424</v>
      </c>
      <c r="Q38" s="526"/>
      <c r="R38" s="528"/>
      <c r="T38" s="534"/>
      <c r="U38" s="534"/>
      <c r="V38" s="534"/>
    </row>
    <row r="39" spans="3:22" s="136" customFormat="1" ht="409.5" customHeight="1" thickBot="1" x14ac:dyDescent="0.25">
      <c r="C39" s="524"/>
      <c r="D39" s="535"/>
      <c r="E39" s="527"/>
      <c r="F39" s="526"/>
      <c r="G39" s="283" t="s">
        <v>444</v>
      </c>
      <c r="H39" s="527"/>
      <c r="I39" s="539"/>
      <c r="J39" s="526"/>
      <c r="K39" s="526"/>
      <c r="L39" s="526"/>
      <c r="M39" s="532" t="s">
        <v>445</v>
      </c>
      <c r="N39" s="532"/>
      <c r="O39" s="532"/>
      <c r="P39" s="526" t="s">
        <v>424</v>
      </c>
      <c r="Q39" s="526"/>
      <c r="R39" s="528"/>
      <c r="T39" s="534"/>
      <c r="U39" s="534"/>
      <c r="V39" s="534"/>
    </row>
    <row r="40" spans="3:22" s="136" customFormat="1" ht="120.75" customHeight="1" x14ac:dyDescent="0.2">
      <c r="C40" s="524"/>
      <c r="D40" s="535" t="s">
        <v>154</v>
      </c>
      <c r="E40" s="527" t="s">
        <v>446</v>
      </c>
      <c r="F40" s="526" t="s">
        <v>5</v>
      </c>
      <c r="G40" s="283" t="s">
        <v>158</v>
      </c>
      <c r="H40" s="526" t="s">
        <v>421</v>
      </c>
      <c r="I40" s="536">
        <v>1</v>
      </c>
      <c r="J40" s="526" t="s">
        <v>447</v>
      </c>
      <c r="K40" s="526"/>
      <c r="L40" s="526"/>
      <c r="M40" s="532" t="s">
        <v>448</v>
      </c>
      <c r="N40" s="532"/>
      <c r="O40" s="532"/>
      <c r="P40" s="526" t="s">
        <v>424</v>
      </c>
      <c r="Q40" s="526"/>
      <c r="R40" s="528"/>
      <c r="T40" s="537" t="s">
        <v>449</v>
      </c>
      <c r="U40" s="537"/>
      <c r="V40" s="537"/>
    </row>
    <row r="41" spans="3:22" s="136" customFormat="1" ht="108.75" customHeight="1" x14ac:dyDescent="0.2">
      <c r="C41" s="524"/>
      <c r="D41" s="535"/>
      <c r="E41" s="527"/>
      <c r="F41" s="526"/>
      <c r="G41" s="283" t="s">
        <v>157</v>
      </c>
      <c r="H41" s="526"/>
      <c r="I41" s="536"/>
      <c r="J41" s="526"/>
      <c r="K41" s="526"/>
      <c r="L41" s="526"/>
      <c r="M41" s="532" t="s">
        <v>450</v>
      </c>
      <c r="N41" s="532"/>
      <c r="O41" s="532"/>
      <c r="P41" s="526" t="s">
        <v>424</v>
      </c>
      <c r="Q41" s="526"/>
      <c r="R41" s="528"/>
      <c r="T41" s="534"/>
      <c r="U41" s="534"/>
      <c r="V41" s="534"/>
    </row>
    <row r="42" spans="3:22" s="136" customFormat="1" ht="108.75" customHeight="1" x14ac:dyDescent="0.2">
      <c r="C42" s="524"/>
      <c r="D42" s="535"/>
      <c r="E42" s="527"/>
      <c r="F42" s="526"/>
      <c r="G42" s="283" t="s">
        <v>444</v>
      </c>
      <c r="H42" s="526"/>
      <c r="I42" s="536"/>
      <c r="J42" s="526"/>
      <c r="K42" s="526"/>
      <c r="L42" s="526"/>
      <c r="M42" s="532" t="s">
        <v>451</v>
      </c>
      <c r="N42" s="532"/>
      <c r="O42" s="532"/>
      <c r="P42" s="526" t="s">
        <v>424</v>
      </c>
      <c r="Q42" s="526"/>
      <c r="R42" s="528"/>
      <c r="T42" s="534"/>
      <c r="U42" s="534"/>
      <c r="V42" s="534"/>
    </row>
    <row r="43" spans="3:22" s="136" customFormat="1" ht="108.75" customHeight="1" x14ac:dyDescent="0.2">
      <c r="C43" s="524"/>
      <c r="D43" s="535" t="s">
        <v>154</v>
      </c>
      <c r="E43" s="527" t="s">
        <v>452</v>
      </c>
      <c r="F43" s="526" t="s">
        <v>5</v>
      </c>
      <c r="G43" s="283" t="s">
        <v>158</v>
      </c>
      <c r="H43" s="526" t="s">
        <v>421</v>
      </c>
      <c r="I43" s="536">
        <v>1</v>
      </c>
      <c r="J43" s="526" t="s">
        <v>453</v>
      </c>
      <c r="K43" s="526"/>
      <c r="L43" s="526"/>
      <c r="M43" s="532" t="s">
        <v>454</v>
      </c>
      <c r="N43" s="532"/>
      <c r="O43" s="532"/>
      <c r="P43" s="526" t="s">
        <v>424</v>
      </c>
      <c r="Q43" s="526"/>
      <c r="R43" s="528"/>
      <c r="T43" s="533" t="s">
        <v>455</v>
      </c>
      <c r="U43" s="533"/>
      <c r="V43" s="533"/>
    </row>
    <row r="44" spans="3:22" s="136" customFormat="1" ht="108.75" customHeight="1" x14ac:dyDescent="0.2">
      <c r="C44" s="524"/>
      <c r="D44" s="535"/>
      <c r="E44" s="527"/>
      <c r="F44" s="526"/>
      <c r="G44" s="283" t="s">
        <v>157</v>
      </c>
      <c r="H44" s="526"/>
      <c r="I44" s="536"/>
      <c r="J44" s="526"/>
      <c r="K44" s="526"/>
      <c r="L44" s="526"/>
      <c r="M44" s="532" t="s">
        <v>456</v>
      </c>
      <c r="N44" s="532"/>
      <c r="O44" s="532"/>
      <c r="P44" s="526" t="s">
        <v>424</v>
      </c>
      <c r="Q44" s="526"/>
      <c r="R44" s="528"/>
      <c r="T44" s="534"/>
      <c r="U44" s="534"/>
      <c r="V44" s="534"/>
    </row>
    <row r="45" spans="3:22" s="136" customFormat="1" ht="132.75" customHeight="1" x14ac:dyDescent="0.2">
      <c r="C45" s="524"/>
      <c r="D45" s="535"/>
      <c r="E45" s="527"/>
      <c r="F45" s="526"/>
      <c r="G45" s="283" t="s">
        <v>444</v>
      </c>
      <c r="H45" s="526"/>
      <c r="I45" s="536"/>
      <c r="J45" s="526"/>
      <c r="K45" s="526"/>
      <c r="L45" s="526"/>
      <c r="M45" s="532" t="s">
        <v>457</v>
      </c>
      <c r="N45" s="532"/>
      <c r="O45" s="532"/>
      <c r="P45" s="526" t="s">
        <v>424</v>
      </c>
      <c r="Q45" s="526"/>
      <c r="R45" s="528"/>
      <c r="T45" s="534"/>
      <c r="U45" s="534"/>
      <c r="V45" s="534"/>
    </row>
    <row r="46" spans="3:22" s="136" customFormat="1" ht="148.5" customHeight="1" x14ac:dyDescent="0.2">
      <c r="C46" s="524" t="s">
        <v>159</v>
      </c>
      <c r="D46" s="282" t="s">
        <v>419</v>
      </c>
      <c r="E46" s="283" t="s">
        <v>458</v>
      </c>
      <c r="F46" s="284" t="s">
        <v>0</v>
      </c>
      <c r="G46" s="283" t="s">
        <v>160</v>
      </c>
      <c r="H46" s="283" t="s">
        <v>421</v>
      </c>
      <c r="I46" s="295">
        <v>0.33</v>
      </c>
      <c r="J46" s="526" t="s">
        <v>161</v>
      </c>
      <c r="K46" s="526"/>
      <c r="L46" s="526"/>
      <c r="M46" s="527" t="s">
        <v>459</v>
      </c>
      <c r="N46" s="527"/>
      <c r="O46" s="527"/>
      <c r="P46" s="526" t="s">
        <v>460</v>
      </c>
      <c r="Q46" s="526"/>
      <c r="R46" s="528"/>
      <c r="T46" s="277"/>
    </row>
    <row r="47" spans="3:22" ht="159" customHeight="1" thickBot="1" x14ac:dyDescent="0.25">
      <c r="C47" s="525"/>
      <c r="D47" s="286" t="s">
        <v>419</v>
      </c>
      <c r="E47" s="287" t="s">
        <v>461</v>
      </c>
      <c r="F47" s="288" t="s">
        <v>0</v>
      </c>
      <c r="G47" s="287" t="s">
        <v>160</v>
      </c>
      <c r="H47" s="287" t="s">
        <v>421</v>
      </c>
      <c r="I47" s="296">
        <v>0.33</v>
      </c>
      <c r="J47" s="529" t="s">
        <v>162</v>
      </c>
      <c r="K47" s="529"/>
      <c r="L47" s="529"/>
      <c r="M47" s="530" t="s">
        <v>462</v>
      </c>
      <c r="N47" s="530"/>
      <c r="O47" s="530"/>
      <c r="P47" s="529" t="s">
        <v>460</v>
      </c>
      <c r="Q47" s="529"/>
      <c r="R47" s="531"/>
    </row>
    <row r="48" spans="3:22" ht="12" customHeight="1" thickBot="1" x14ac:dyDescent="0.25">
      <c r="C48" s="222"/>
      <c r="D48" s="222"/>
      <c r="E48" s="222"/>
      <c r="F48" s="222"/>
      <c r="G48" s="222"/>
      <c r="H48" s="222"/>
      <c r="I48" s="222"/>
      <c r="J48" s="222"/>
      <c r="K48" s="222"/>
      <c r="L48" s="222"/>
      <c r="M48" s="222"/>
      <c r="N48" s="222"/>
      <c r="O48" s="222"/>
      <c r="P48" s="222"/>
      <c r="Q48" s="222"/>
      <c r="R48" s="222"/>
    </row>
    <row r="49" spans="3:20" s="137" customFormat="1" ht="48.75" customHeight="1" thickBot="1" x14ac:dyDescent="0.4">
      <c r="C49" s="417" t="s">
        <v>163</v>
      </c>
      <c r="D49" s="418"/>
      <c r="E49" s="418"/>
      <c r="F49" s="418"/>
      <c r="G49" s="418"/>
      <c r="H49" s="418"/>
      <c r="I49" s="418"/>
      <c r="J49" s="418"/>
      <c r="K49" s="418"/>
      <c r="L49" s="418"/>
      <c r="M49" s="418"/>
      <c r="N49" s="418"/>
      <c r="O49" s="418"/>
      <c r="P49" s="418"/>
      <c r="Q49" s="418"/>
      <c r="R49" s="419"/>
      <c r="T49" s="297"/>
    </row>
    <row r="50" spans="3:20" ht="107.25" customHeight="1" thickBot="1" x14ac:dyDescent="0.25">
      <c r="C50" s="420" t="s">
        <v>463</v>
      </c>
      <c r="D50" s="381"/>
      <c r="E50" s="381"/>
      <c r="F50" s="381"/>
      <c r="G50" s="381"/>
      <c r="H50" s="381"/>
      <c r="I50" s="381"/>
      <c r="J50" s="381"/>
      <c r="K50" s="381"/>
      <c r="L50" s="381"/>
      <c r="M50" s="381"/>
      <c r="N50" s="381"/>
      <c r="O50" s="381"/>
      <c r="P50" s="381"/>
      <c r="Q50" s="381"/>
      <c r="R50" s="421"/>
    </row>
    <row r="51" spans="3:20" ht="19.5" thickBot="1" x14ac:dyDescent="0.35">
      <c r="C51" s="393"/>
      <c r="D51" s="393"/>
      <c r="E51" s="393"/>
      <c r="F51" s="393"/>
      <c r="G51" s="393"/>
      <c r="H51" s="393"/>
      <c r="I51" s="393"/>
      <c r="J51" s="393"/>
      <c r="K51" s="393"/>
      <c r="L51" s="393"/>
      <c r="M51" s="393"/>
      <c r="N51" s="393"/>
      <c r="O51" s="393"/>
      <c r="P51" s="393"/>
      <c r="Q51" s="393"/>
      <c r="R51" s="393"/>
    </row>
    <row r="52" spans="3:20" s="137" customFormat="1" ht="27.95" customHeight="1" x14ac:dyDescent="0.35">
      <c r="C52" s="422" t="s">
        <v>164</v>
      </c>
      <c r="D52" s="423"/>
      <c r="E52" s="423"/>
      <c r="F52" s="423"/>
      <c r="G52" s="423"/>
      <c r="H52" s="423"/>
      <c r="I52" s="423"/>
      <c r="J52" s="423"/>
      <c r="K52" s="423"/>
      <c r="L52" s="423"/>
      <c r="M52" s="423"/>
      <c r="N52" s="423"/>
      <c r="O52" s="423"/>
      <c r="P52" s="423"/>
      <c r="Q52" s="423"/>
      <c r="R52" s="424"/>
      <c r="T52" s="297"/>
    </row>
    <row r="53" spans="3:20" s="138" customFormat="1" ht="27.95" customHeight="1" x14ac:dyDescent="0.35">
      <c r="C53" s="399" t="s">
        <v>165</v>
      </c>
      <c r="D53" s="400"/>
      <c r="E53" s="400"/>
      <c r="F53" s="400"/>
      <c r="G53" s="400"/>
      <c r="H53" s="400"/>
      <c r="I53" s="400"/>
      <c r="J53" s="400"/>
      <c r="K53" s="400"/>
      <c r="L53" s="400"/>
      <c r="M53" s="400"/>
      <c r="N53" s="400"/>
      <c r="O53" s="400"/>
      <c r="P53" s="400"/>
      <c r="Q53" s="400"/>
      <c r="R53" s="401"/>
      <c r="T53" s="151"/>
    </row>
    <row r="54" spans="3:20" s="137" customFormat="1" ht="27.95" customHeight="1" x14ac:dyDescent="0.35">
      <c r="C54" s="139"/>
      <c r="R54" s="140"/>
      <c r="T54" s="297"/>
    </row>
    <row r="55" spans="3:20" s="137" customFormat="1" ht="27.95" customHeight="1" x14ac:dyDescent="0.35">
      <c r="C55" s="139"/>
      <c r="R55" s="140"/>
      <c r="T55" s="297"/>
    </row>
    <row r="56" spans="3:20" s="137" customFormat="1" ht="27.95" customHeight="1" x14ac:dyDescent="0.35">
      <c r="C56" s="141"/>
      <c r="D56" s="142"/>
      <c r="E56" s="142"/>
      <c r="F56" s="142"/>
      <c r="G56" s="142"/>
      <c r="H56" s="142"/>
      <c r="I56" s="142"/>
      <c r="J56" s="142"/>
      <c r="K56" s="142"/>
      <c r="L56" s="142"/>
      <c r="M56" s="142"/>
      <c r="N56" s="142"/>
      <c r="O56" s="142"/>
      <c r="P56" s="142"/>
      <c r="Q56" s="142"/>
      <c r="R56" s="143"/>
      <c r="T56" s="297"/>
    </row>
    <row r="57" spans="3:20" s="138" customFormat="1" ht="27.95" customHeight="1" x14ac:dyDescent="0.35">
      <c r="C57" s="399" t="s">
        <v>166</v>
      </c>
      <c r="D57" s="400"/>
      <c r="E57" s="400"/>
      <c r="F57" s="400"/>
      <c r="G57" s="400"/>
      <c r="H57" s="400"/>
      <c r="I57" s="400"/>
      <c r="J57" s="400"/>
      <c r="K57" s="400"/>
      <c r="L57" s="400"/>
      <c r="M57" s="400"/>
      <c r="N57" s="400"/>
      <c r="O57" s="400"/>
      <c r="P57" s="400"/>
      <c r="Q57" s="400"/>
      <c r="R57" s="401"/>
      <c r="T57" s="151"/>
    </row>
    <row r="58" spans="3:20" s="137" customFormat="1" ht="27.95" customHeight="1" x14ac:dyDescent="0.35">
      <c r="C58" s="139"/>
      <c r="R58" s="140"/>
      <c r="T58" s="297"/>
    </row>
    <row r="59" spans="3:20" s="137" customFormat="1" ht="27.95" customHeight="1" x14ac:dyDescent="0.35">
      <c r="C59" s="139"/>
      <c r="R59" s="140"/>
      <c r="T59" s="297"/>
    </row>
    <row r="60" spans="3:20" s="137" customFormat="1" ht="27.95" customHeight="1" x14ac:dyDescent="0.35">
      <c r="C60" s="141"/>
      <c r="D60" s="142"/>
      <c r="E60" s="142"/>
      <c r="F60" s="142"/>
      <c r="G60" s="142"/>
      <c r="H60" s="142"/>
      <c r="I60" s="142"/>
      <c r="J60" s="142"/>
      <c r="K60" s="142"/>
      <c r="L60" s="142"/>
      <c r="M60" s="142"/>
      <c r="N60" s="142"/>
      <c r="O60" s="142"/>
      <c r="P60" s="142"/>
      <c r="Q60" s="142"/>
      <c r="R60" s="143"/>
      <c r="T60" s="297"/>
    </row>
    <row r="61" spans="3:20" s="138" customFormat="1" ht="27.95" customHeight="1" x14ac:dyDescent="0.35">
      <c r="C61" s="399" t="s">
        <v>464</v>
      </c>
      <c r="D61" s="400"/>
      <c r="E61" s="400"/>
      <c r="F61" s="400"/>
      <c r="G61" s="400"/>
      <c r="H61" s="400"/>
      <c r="I61" s="400"/>
      <c r="J61" s="400"/>
      <c r="K61" s="400"/>
      <c r="L61" s="400"/>
      <c r="M61" s="400"/>
      <c r="N61" s="400"/>
      <c r="O61" s="400"/>
      <c r="P61" s="400"/>
      <c r="Q61" s="400"/>
      <c r="R61" s="401"/>
      <c r="T61" s="151"/>
    </row>
    <row r="62" spans="3:20" s="137" customFormat="1" ht="27.95" customHeight="1" x14ac:dyDescent="0.35">
      <c r="C62" s="520" t="s">
        <v>465</v>
      </c>
      <c r="D62" s="521"/>
      <c r="E62" s="521"/>
      <c r="F62" s="521"/>
      <c r="G62" s="521"/>
      <c r="H62" s="521"/>
      <c r="I62" s="521"/>
      <c r="J62" s="521"/>
      <c r="K62" s="521"/>
      <c r="L62" s="521"/>
      <c r="M62" s="521"/>
      <c r="N62" s="521"/>
      <c r="O62" s="521"/>
      <c r="P62" s="521"/>
      <c r="Q62" s="521"/>
      <c r="R62" s="522"/>
      <c r="T62" s="297"/>
    </row>
    <row r="63" spans="3:20" s="137" customFormat="1" ht="27.95" customHeight="1" x14ac:dyDescent="0.35">
      <c r="C63" s="520"/>
      <c r="D63" s="521"/>
      <c r="E63" s="521"/>
      <c r="F63" s="521"/>
      <c r="G63" s="521"/>
      <c r="H63" s="521"/>
      <c r="I63" s="521"/>
      <c r="J63" s="521"/>
      <c r="K63" s="521"/>
      <c r="L63" s="521"/>
      <c r="M63" s="521"/>
      <c r="N63" s="521"/>
      <c r="O63" s="521"/>
      <c r="P63" s="521"/>
      <c r="Q63" s="521"/>
      <c r="R63" s="522"/>
      <c r="T63" s="297"/>
    </row>
    <row r="64" spans="3:20" s="137" customFormat="1" ht="27.95" customHeight="1" x14ac:dyDescent="0.35">
      <c r="C64" s="144"/>
      <c r="D64" s="145"/>
      <c r="E64" s="142"/>
      <c r="F64" s="142"/>
      <c r="G64" s="145"/>
      <c r="H64" s="142"/>
      <c r="I64" s="145"/>
      <c r="J64" s="145"/>
      <c r="K64" s="145"/>
      <c r="L64" s="145"/>
      <c r="M64" s="145"/>
      <c r="N64" s="145"/>
      <c r="O64" s="146"/>
      <c r="P64" s="145"/>
      <c r="Q64" s="145"/>
      <c r="R64" s="147"/>
      <c r="T64" s="297"/>
    </row>
    <row r="65" spans="3:20" s="138" customFormat="1" ht="27.95" customHeight="1" x14ac:dyDescent="0.35">
      <c r="C65" s="403" t="s">
        <v>167</v>
      </c>
      <c r="D65" s="404"/>
      <c r="E65" s="404"/>
      <c r="F65" s="404"/>
      <c r="G65" s="404"/>
      <c r="H65" s="404"/>
      <c r="I65" s="404"/>
      <c r="J65" s="404"/>
      <c r="K65" s="404"/>
      <c r="L65" s="404"/>
      <c r="M65" s="404"/>
      <c r="N65" s="404"/>
      <c r="O65" s="404"/>
      <c r="P65" s="404"/>
      <c r="Q65" s="404"/>
      <c r="R65" s="405"/>
      <c r="T65" s="151"/>
    </row>
    <row r="66" spans="3:20" s="137" customFormat="1" ht="27.95" customHeight="1" x14ac:dyDescent="0.35">
      <c r="C66" s="402"/>
      <c r="D66" s="523"/>
      <c r="E66" s="523"/>
      <c r="F66" s="523"/>
      <c r="G66" s="523"/>
      <c r="H66" s="523"/>
      <c r="I66" s="523"/>
      <c r="J66" s="523"/>
      <c r="K66" s="523"/>
      <c r="L66" s="523"/>
      <c r="M66" s="523"/>
      <c r="N66" s="523"/>
      <c r="O66" s="523"/>
      <c r="P66" s="148"/>
      <c r="Q66" s="148"/>
      <c r="R66" s="149"/>
      <c r="T66" s="297"/>
    </row>
    <row r="67" spans="3:20" s="137" customFormat="1" ht="27.95" customHeight="1" x14ac:dyDescent="0.35">
      <c r="C67" s="402"/>
      <c r="D67" s="523"/>
      <c r="E67" s="523"/>
      <c r="F67" s="523"/>
      <c r="G67" s="523"/>
      <c r="H67" s="523"/>
      <c r="I67" s="523"/>
      <c r="J67" s="523"/>
      <c r="K67" s="523"/>
      <c r="L67" s="523"/>
      <c r="M67" s="523"/>
      <c r="N67" s="523"/>
      <c r="O67" s="523"/>
      <c r="P67" s="148"/>
      <c r="Q67" s="148"/>
      <c r="R67" s="149"/>
      <c r="T67" s="297"/>
    </row>
    <row r="68" spans="3:20" ht="13.5" customHeight="1" x14ac:dyDescent="0.3">
      <c r="C68" s="406"/>
      <c r="D68" s="406"/>
      <c r="E68" s="406"/>
      <c r="F68" s="406"/>
      <c r="G68" s="406"/>
      <c r="H68" s="406"/>
      <c r="I68" s="406"/>
      <c r="J68" s="219"/>
      <c r="K68" s="219"/>
      <c r="L68" s="219"/>
      <c r="M68" s="219"/>
      <c r="N68" s="219"/>
      <c r="O68" s="150"/>
      <c r="P68" s="219"/>
      <c r="Q68" s="219"/>
      <c r="R68" s="219"/>
    </row>
    <row r="69" spans="3:20" ht="13.5" customHeight="1" thickBot="1" x14ac:dyDescent="0.35">
      <c r="C69" s="221"/>
      <c r="D69" s="219"/>
      <c r="E69" s="134"/>
      <c r="F69" s="134"/>
      <c r="G69" s="219"/>
      <c r="H69" s="150"/>
      <c r="I69" s="219"/>
      <c r="J69" s="219"/>
      <c r="K69" s="219"/>
      <c r="L69" s="219"/>
      <c r="M69" s="219"/>
      <c r="N69" s="219"/>
      <c r="O69" s="219"/>
      <c r="P69" s="219"/>
      <c r="Q69" s="219"/>
      <c r="R69" s="219"/>
    </row>
    <row r="70" spans="3:20" s="137" customFormat="1" ht="24.75" customHeight="1" thickBot="1" x14ac:dyDescent="0.4">
      <c r="C70" s="407" t="s">
        <v>168</v>
      </c>
      <c r="D70" s="408"/>
      <c r="E70" s="408"/>
      <c r="F70" s="408"/>
      <c r="G70" s="408"/>
      <c r="H70" s="408"/>
      <c r="I70" s="408"/>
      <c r="J70" s="408"/>
      <c r="K70" s="409"/>
      <c r="L70" s="151"/>
      <c r="M70" s="151"/>
      <c r="N70" s="151"/>
      <c r="O70" s="151"/>
      <c r="P70" s="151"/>
      <c r="Q70" s="151"/>
      <c r="R70" s="151"/>
      <c r="T70" s="297"/>
    </row>
    <row r="71" spans="3:20" s="137" customFormat="1" ht="24" customHeight="1" x14ac:dyDescent="0.35">
      <c r="C71" s="410" t="s">
        <v>169</v>
      </c>
      <c r="D71" s="411"/>
      <c r="E71" s="412"/>
      <c r="F71" s="413" t="s">
        <v>170</v>
      </c>
      <c r="G71" s="414"/>
      <c r="H71" s="414"/>
      <c r="I71" s="414"/>
      <c r="J71" s="414"/>
      <c r="K71" s="415"/>
      <c r="L71" s="151"/>
      <c r="M71" s="151"/>
      <c r="N71" s="151"/>
      <c r="O71" s="151"/>
      <c r="P71" s="416"/>
      <c r="Q71" s="416"/>
      <c r="R71" s="416"/>
      <c r="T71" s="297"/>
    </row>
    <row r="72" spans="3:20" ht="18.75" x14ac:dyDescent="0.3">
      <c r="C72" s="425" t="s">
        <v>171</v>
      </c>
      <c r="D72" s="426"/>
      <c r="E72" s="427"/>
      <c r="F72" s="428"/>
      <c r="G72" s="429"/>
      <c r="H72" s="429"/>
      <c r="I72" s="429"/>
      <c r="J72" s="429"/>
      <c r="K72" s="430"/>
      <c r="L72" s="131"/>
      <c r="M72" s="131"/>
      <c r="N72" s="131"/>
      <c r="O72" s="131"/>
      <c r="P72" s="431"/>
      <c r="Q72" s="431"/>
      <c r="R72" s="431"/>
    </row>
    <row r="73" spans="3:20" ht="18.75" x14ac:dyDescent="0.3">
      <c r="C73" s="425" t="s">
        <v>172</v>
      </c>
      <c r="D73" s="426"/>
      <c r="E73" s="427"/>
      <c r="F73" s="428"/>
      <c r="G73" s="429"/>
      <c r="H73" s="429"/>
      <c r="I73" s="429"/>
      <c r="J73" s="429"/>
      <c r="K73" s="430"/>
      <c r="L73" s="131"/>
      <c r="M73" s="131"/>
      <c r="N73" s="131"/>
      <c r="O73" s="131"/>
      <c r="P73" s="431"/>
      <c r="Q73" s="431"/>
      <c r="R73" s="431"/>
    </row>
    <row r="74" spans="3:20" ht="18.75" x14ac:dyDescent="0.3">
      <c r="C74" s="425" t="s">
        <v>173</v>
      </c>
      <c r="D74" s="426"/>
      <c r="E74" s="427"/>
      <c r="F74" s="428"/>
      <c r="G74" s="429"/>
      <c r="H74" s="429"/>
      <c r="I74" s="429"/>
      <c r="J74" s="429"/>
      <c r="K74" s="430"/>
      <c r="L74" s="131"/>
      <c r="M74" s="131"/>
      <c r="N74" s="131"/>
      <c r="O74" s="131"/>
      <c r="P74" s="431"/>
      <c r="Q74" s="431"/>
      <c r="R74" s="431"/>
    </row>
    <row r="75" spans="3:20" ht="18.75" x14ac:dyDescent="0.3">
      <c r="C75" s="425" t="s">
        <v>174</v>
      </c>
      <c r="D75" s="426"/>
      <c r="E75" s="427"/>
      <c r="F75" s="428"/>
      <c r="G75" s="429"/>
      <c r="H75" s="429"/>
      <c r="I75" s="429"/>
      <c r="J75" s="429"/>
      <c r="K75" s="430"/>
      <c r="L75" s="131"/>
      <c r="M75" s="131"/>
      <c r="N75" s="131"/>
      <c r="O75" s="131"/>
      <c r="P75" s="431"/>
      <c r="Q75" s="431"/>
      <c r="R75" s="431"/>
    </row>
    <row r="76" spans="3:20" ht="18.75" x14ac:dyDescent="0.3">
      <c r="C76" s="425" t="s">
        <v>175</v>
      </c>
      <c r="D76" s="426"/>
      <c r="E76" s="427"/>
      <c r="F76" s="428"/>
      <c r="G76" s="429"/>
      <c r="H76" s="429"/>
      <c r="I76" s="429"/>
      <c r="J76" s="429"/>
      <c r="K76" s="430"/>
      <c r="L76" s="131"/>
      <c r="M76" s="131"/>
      <c r="N76" s="131"/>
      <c r="O76" s="131"/>
      <c r="P76" s="431"/>
      <c r="Q76" s="431"/>
      <c r="R76" s="431"/>
    </row>
    <row r="77" spans="3:20" ht="18.75" x14ac:dyDescent="0.3">
      <c r="C77" s="425" t="s">
        <v>466</v>
      </c>
      <c r="D77" s="426"/>
      <c r="E77" s="427"/>
      <c r="F77" s="428"/>
      <c r="G77" s="429"/>
      <c r="H77" s="429"/>
      <c r="I77" s="429"/>
      <c r="J77" s="429"/>
      <c r="K77" s="430"/>
      <c r="L77" s="131"/>
      <c r="M77" s="131"/>
      <c r="N77" s="131"/>
      <c r="O77" s="131"/>
      <c r="P77" s="431"/>
      <c r="Q77" s="431"/>
      <c r="R77" s="431"/>
    </row>
    <row r="78" spans="3:20" ht="18.75" x14ac:dyDescent="0.3">
      <c r="C78" s="425" t="s">
        <v>176</v>
      </c>
      <c r="D78" s="426"/>
      <c r="E78" s="427"/>
      <c r="F78" s="428"/>
      <c r="G78" s="429"/>
      <c r="H78" s="429"/>
      <c r="I78" s="429"/>
      <c r="J78" s="429"/>
      <c r="K78" s="430"/>
      <c r="L78" s="131"/>
      <c r="M78" s="131"/>
      <c r="N78" s="131"/>
      <c r="O78" s="131"/>
      <c r="P78" s="431"/>
      <c r="Q78" s="431"/>
      <c r="R78" s="431"/>
    </row>
    <row r="79" spans="3:20" ht="19.5" thickBot="1" x14ac:dyDescent="0.35">
      <c r="C79" s="425" t="s">
        <v>177</v>
      </c>
      <c r="D79" s="426"/>
      <c r="E79" s="427"/>
      <c r="F79" s="433"/>
      <c r="G79" s="434"/>
      <c r="H79" s="434"/>
      <c r="I79" s="434"/>
      <c r="J79" s="434"/>
      <c r="K79" s="435"/>
      <c r="L79" s="131"/>
      <c r="M79" s="131"/>
      <c r="N79" s="131"/>
      <c r="O79" s="131"/>
      <c r="P79" s="431"/>
      <c r="Q79" s="431"/>
      <c r="R79" s="431"/>
    </row>
    <row r="80" spans="3:20" ht="18.75" x14ac:dyDescent="0.3">
      <c r="C80" s="134"/>
      <c r="D80" s="134"/>
      <c r="E80" s="134"/>
      <c r="F80" s="134"/>
      <c r="G80" s="134"/>
      <c r="H80" s="134"/>
      <c r="I80" s="134"/>
      <c r="J80" s="134"/>
      <c r="K80" s="134"/>
      <c r="L80" s="134"/>
      <c r="M80" s="134"/>
      <c r="N80" s="134"/>
      <c r="O80" s="134"/>
      <c r="P80" s="134"/>
      <c r="Q80" s="134"/>
      <c r="R80" s="134"/>
    </row>
    <row r="81" spans="3:18" ht="18.75" x14ac:dyDescent="0.3">
      <c r="C81" s="432"/>
      <c r="D81" s="432"/>
      <c r="E81" s="432"/>
      <c r="F81" s="432"/>
      <c r="G81" s="432"/>
      <c r="H81" s="432"/>
      <c r="I81" s="432"/>
      <c r="J81" s="432"/>
      <c r="K81" s="432"/>
      <c r="L81" s="134"/>
      <c r="M81" s="134"/>
      <c r="N81" s="134"/>
      <c r="O81" s="134"/>
      <c r="P81" s="134"/>
      <c r="Q81" s="134"/>
      <c r="R81" s="134"/>
    </row>
    <row r="82" spans="3:18" x14ac:dyDescent="0.2">
      <c r="C82" s="152"/>
    </row>
    <row r="83" spans="3:18" ht="12.75" customHeight="1" x14ac:dyDescent="0.2"/>
    <row r="84" spans="3:18" x14ac:dyDescent="0.2">
      <c r="C84" s="152"/>
    </row>
  </sheetData>
  <mergeCells count="189">
    <mergeCell ref="C7:D7"/>
    <mergeCell ref="E7:I7"/>
    <mergeCell ref="J7:N7"/>
    <mergeCell ref="O7:R7"/>
    <mergeCell ref="C9:R9"/>
    <mergeCell ref="C10:R10"/>
    <mergeCell ref="E2:R2"/>
    <mergeCell ref="E3:K3"/>
    <mergeCell ref="L3:R3"/>
    <mergeCell ref="E4:R4"/>
    <mergeCell ref="C5:R5"/>
    <mergeCell ref="C6:D6"/>
    <mergeCell ref="E6:I6"/>
    <mergeCell ref="J6:N6"/>
    <mergeCell ref="O6:R6"/>
    <mergeCell ref="C11:R11"/>
    <mergeCell ref="C12:R12"/>
    <mergeCell ref="C13:R13"/>
    <mergeCell ref="C14:R14"/>
    <mergeCell ref="C15:R15"/>
    <mergeCell ref="C16:D16"/>
    <mergeCell ref="F16:G16"/>
    <mergeCell ref="H16:J16"/>
    <mergeCell ref="K16:N16"/>
    <mergeCell ref="O16:R16"/>
    <mergeCell ref="F19:G19"/>
    <mergeCell ref="H19:J19"/>
    <mergeCell ref="K19:N19"/>
    <mergeCell ref="O19:R19"/>
    <mergeCell ref="C20:D22"/>
    <mergeCell ref="E20:E22"/>
    <mergeCell ref="F20:G20"/>
    <mergeCell ref="H20:J20"/>
    <mergeCell ref="K20:N20"/>
    <mergeCell ref="O20:R20"/>
    <mergeCell ref="C17:D19"/>
    <mergeCell ref="E17:E19"/>
    <mergeCell ref="F17:G17"/>
    <mergeCell ref="H17:J17"/>
    <mergeCell ref="K17:N17"/>
    <mergeCell ref="O17:R17"/>
    <mergeCell ref="F18:G18"/>
    <mergeCell ref="H18:J18"/>
    <mergeCell ref="K18:N18"/>
    <mergeCell ref="O18:R18"/>
    <mergeCell ref="K24:N24"/>
    <mergeCell ref="O24:R24"/>
    <mergeCell ref="F21:G21"/>
    <mergeCell ref="H21:J21"/>
    <mergeCell ref="K21:N21"/>
    <mergeCell ref="O21:R21"/>
    <mergeCell ref="F22:G22"/>
    <mergeCell ref="H22:J22"/>
    <mergeCell ref="K22:N22"/>
    <mergeCell ref="O22:R22"/>
    <mergeCell ref="F27:G27"/>
    <mergeCell ref="H27:J27"/>
    <mergeCell ref="K27:N27"/>
    <mergeCell ref="O27:R27"/>
    <mergeCell ref="C28:R28"/>
    <mergeCell ref="C29:R29"/>
    <mergeCell ref="F25:G25"/>
    <mergeCell ref="H25:J25"/>
    <mergeCell ref="K25:N25"/>
    <mergeCell ref="O25:R25"/>
    <mergeCell ref="C26:D27"/>
    <mergeCell ref="E26:E27"/>
    <mergeCell ref="F26:G26"/>
    <mergeCell ref="H26:J26"/>
    <mergeCell ref="K26:N26"/>
    <mergeCell ref="O26:R26"/>
    <mergeCell ref="C23:D25"/>
    <mergeCell ref="E23:E25"/>
    <mergeCell ref="F23:G23"/>
    <mergeCell ref="H23:J23"/>
    <mergeCell ref="K23:N23"/>
    <mergeCell ref="O23:R23"/>
    <mergeCell ref="F24:G24"/>
    <mergeCell ref="H24:J24"/>
    <mergeCell ref="P33:R33"/>
    <mergeCell ref="C34:C36"/>
    <mergeCell ref="J34:L34"/>
    <mergeCell ref="M34:O34"/>
    <mergeCell ref="P34:R34"/>
    <mergeCell ref="J35:L35"/>
    <mergeCell ref="M35:O35"/>
    <mergeCell ref="P35:R35"/>
    <mergeCell ref="J30:L30"/>
    <mergeCell ref="M30:O30"/>
    <mergeCell ref="P30:R30"/>
    <mergeCell ref="C31:C33"/>
    <mergeCell ref="J31:L31"/>
    <mergeCell ref="M31:O31"/>
    <mergeCell ref="P31:R31"/>
    <mergeCell ref="J32:L32"/>
    <mergeCell ref="M32:O32"/>
    <mergeCell ref="P32:R32"/>
    <mergeCell ref="C37:C45"/>
    <mergeCell ref="D37:D39"/>
    <mergeCell ref="E37:E39"/>
    <mergeCell ref="F37:F39"/>
    <mergeCell ref="H37:H39"/>
    <mergeCell ref="I37:I39"/>
    <mergeCell ref="J37:L39"/>
    <mergeCell ref="J33:L33"/>
    <mergeCell ref="M33:O33"/>
    <mergeCell ref="M37:O37"/>
    <mergeCell ref="P37:R37"/>
    <mergeCell ref="T37:V39"/>
    <mergeCell ref="M38:O38"/>
    <mergeCell ref="P38:R38"/>
    <mergeCell ref="M39:O39"/>
    <mergeCell ref="P39:R39"/>
    <mergeCell ref="J36:L36"/>
    <mergeCell ref="M36:O36"/>
    <mergeCell ref="P36:R36"/>
    <mergeCell ref="M40:O40"/>
    <mergeCell ref="P40:R40"/>
    <mergeCell ref="T40:V42"/>
    <mergeCell ref="M41:O41"/>
    <mergeCell ref="P41:R41"/>
    <mergeCell ref="M42:O42"/>
    <mergeCell ref="P42:R42"/>
    <mergeCell ref="D40:D42"/>
    <mergeCell ref="E40:E42"/>
    <mergeCell ref="F40:F42"/>
    <mergeCell ref="H40:H42"/>
    <mergeCell ref="I40:I42"/>
    <mergeCell ref="J40:L42"/>
    <mergeCell ref="M43:O43"/>
    <mergeCell ref="P43:R43"/>
    <mergeCell ref="T43:V45"/>
    <mergeCell ref="M44:O44"/>
    <mergeCell ref="P44:R44"/>
    <mergeCell ref="M45:O45"/>
    <mergeCell ref="P45:R45"/>
    <mergeCell ref="D43:D45"/>
    <mergeCell ref="E43:E45"/>
    <mergeCell ref="F43:F45"/>
    <mergeCell ref="H43:H45"/>
    <mergeCell ref="I43:I45"/>
    <mergeCell ref="J43:L45"/>
    <mergeCell ref="C49:R49"/>
    <mergeCell ref="C50:R50"/>
    <mergeCell ref="C51:R51"/>
    <mergeCell ref="C52:R52"/>
    <mergeCell ref="C53:R53"/>
    <mergeCell ref="C57:R57"/>
    <mergeCell ref="C46:C47"/>
    <mergeCell ref="J46:L46"/>
    <mergeCell ref="M46:O46"/>
    <mergeCell ref="P46:R46"/>
    <mergeCell ref="J47:L47"/>
    <mergeCell ref="M47:O47"/>
    <mergeCell ref="P47:R47"/>
    <mergeCell ref="C71:E71"/>
    <mergeCell ref="F71:K71"/>
    <mergeCell ref="P71:R71"/>
    <mergeCell ref="C72:E72"/>
    <mergeCell ref="F72:K72"/>
    <mergeCell ref="P72:R72"/>
    <mergeCell ref="C61:R61"/>
    <mergeCell ref="C62:R63"/>
    <mergeCell ref="C65:R65"/>
    <mergeCell ref="C66:O67"/>
    <mergeCell ref="C68:I68"/>
    <mergeCell ref="C70:K70"/>
    <mergeCell ref="C75:E75"/>
    <mergeCell ref="F75:K75"/>
    <mergeCell ref="P75:R75"/>
    <mergeCell ref="C76:E76"/>
    <mergeCell ref="F76:K76"/>
    <mergeCell ref="P76:R76"/>
    <mergeCell ref="C73:E73"/>
    <mergeCell ref="F73:K73"/>
    <mergeCell ref="P73:R73"/>
    <mergeCell ref="C74:E74"/>
    <mergeCell ref="F74:K74"/>
    <mergeCell ref="P74:R74"/>
    <mergeCell ref="C79:E79"/>
    <mergeCell ref="F79:K79"/>
    <mergeCell ref="P79:R79"/>
    <mergeCell ref="C81:K81"/>
    <mergeCell ref="C77:E77"/>
    <mergeCell ref="F77:K77"/>
    <mergeCell ref="P77:R77"/>
    <mergeCell ref="C78:E78"/>
    <mergeCell ref="F78:K78"/>
    <mergeCell ref="P78:R78"/>
  </mergeCells>
  <printOptions horizontalCentered="1" verticalCentered="1"/>
  <pageMargins left="0.23622047244094491" right="0.23622047244094491" top="0.27559055118110237" bottom="0.27559055118110237" header="7.874015748031496E-2" footer="7.874015748031496E-2"/>
  <pageSetup scale="37" fitToHeight="0" orientation="landscape" r:id="rId1"/>
  <headerFooter>
    <oddFooter>&amp;L&amp;9Calle 26 No. 57-41 Torre 8, Pisos 7 y 8 CEMSA - C.P. 111321 
Pbx: 3779555 – Información: Línea 195
WWW.UMV.GOV.CO&amp;CDESI-FM-019
Página &amp;P de &amp;N</oddFooter>
  </headerFooter>
  <rowBreaks count="1" manualBreakCount="1">
    <brk id="4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76BD0B-1C5C-4338-8FB3-2B9B07868911}">
  <ds:schemaRefs>
    <ds:schemaRef ds:uri="http://schemas.microsoft.com/sharepoint/v3/contenttype/forms"/>
  </ds:schemaRefs>
</ds:datastoreItem>
</file>

<file path=customXml/itemProps2.xml><?xml version="1.0" encoding="utf-8"?>
<ds:datastoreItem xmlns:ds="http://schemas.openxmlformats.org/officeDocument/2006/customXml" ds:itemID="{6DE44D2E-5965-4590-B083-6F97AE24C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1BB601-1464-4DE8-8EE0-D57E211F2FEA}">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http://purl.org/dc/terms/"/>
    <ds:schemaRef ds:uri="1d5d787f-d619-4ed2-ae72-20f7b97ca2d2"/>
    <ds:schemaRef ds:uri="7a094bdd-a36f-422c-aad8-60d4e7e2607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1. RIESGOS SIGNIFICATIVOS</vt:lpstr>
      <vt:lpstr>2. DISEÑO CONTROL</vt:lpstr>
      <vt:lpstr>3. EJECUCIÓN CONTROL</vt:lpstr>
      <vt:lpstr>Hoja1</vt:lpstr>
      <vt:lpstr>Hoja2</vt:lpstr>
      <vt:lpstr>4- SOLIDEZ CONTROL</vt:lpstr>
      <vt:lpstr>MAPA DE RIESGOS PROCESOS</vt:lpstr>
      <vt:lpstr>DESI-FM-019 </vt:lpstr>
      <vt:lpstr>'1. RIESGOS SIGNIFICATIVOS'!Área_de_impresión</vt:lpstr>
      <vt:lpstr>'2. DISEÑO CONTROL'!Área_de_impresión</vt:lpstr>
      <vt:lpstr>'3. EJECUCIÓN CONTROL'!Área_de_impresión</vt:lpstr>
      <vt:lpstr>'4- SOLIDEZ CONTROL'!Área_de_impresión</vt:lpstr>
      <vt:lpstr>'DESI-FM-019 '!Área_de_impresión</vt:lpstr>
      <vt:lpstr>'MAPA DE RIESGOS PROCESOS'!Área_de_impresión</vt:lpstr>
      <vt:lpstr>'DESI-FM-019 '!Títulos_a_imprimir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rafaela montoya</dc:creator>
  <cp:keywords/>
  <dc:description/>
  <cp:lastModifiedBy>Edy Johanna Melgarejo Pinto</cp:lastModifiedBy>
  <cp:revision/>
  <dcterms:created xsi:type="dcterms:W3CDTF">2017-05-23T23:17:53Z</dcterms:created>
  <dcterms:modified xsi:type="dcterms:W3CDTF">2021-07-26T22:23:08Z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