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mc:AlternateContent xmlns:mc="http://schemas.openxmlformats.org/markup-compatibility/2006">
    <mc:Choice Requires="x15">
      <x15ac:absPath xmlns:x15ac="http://schemas.microsoft.com/office/spreadsheetml/2010/11/ac" url="https://uaermv-my.sharepoint.com/personal/edy_melgarejo_umv_gov_co/Documents/Documentos/Cto 349 de 2021/Evaluación Riesgos Jul 21/"/>
    </mc:Choice>
  </mc:AlternateContent>
  <xr:revisionPtr revIDLastSave="712" documentId="8_{32B3CB49-D0C6-4506-98D6-7827946065F6}" xr6:coauthVersionLast="47" xr6:coauthVersionMax="47" xr10:uidLastSave="{7A70F7A1-EBD2-4597-9AF6-B0A4B6A48765}"/>
  <bookViews>
    <workbookView xWindow="-120" yWindow="-120" windowWidth="24240" windowHeight="13140" activeTab="5" xr2:uid="{00000000-000D-0000-FFFF-FFFF00000000}"/>
  </bookViews>
  <sheets>
    <sheet name="1. RIESGOS SIGNIFICATIVOS" sheetId="63" r:id="rId1"/>
    <sheet name="2. DISEÑO CONTROL" sheetId="61" r:id="rId2"/>
    <sheet name="3. EJECUCIÓN CONTROL" sheetId="62" r:id="rId3"/>
    <sheet name="4- SOLIDEZ CONTROL" sheetId="66" r:id="rId4"/>
    <sheet name="MAPA DE RIESGOS PROCESOS" sheetId="71" r:id="rId5"/>
    <sheet name="DESI-FM-019" sheetId="72" r:id="rId6"/>
  </sheets>
  <externalReferences>
    <externalReference r:id="rId7"/>
    <externalReference r:id="rId8"/>
    <externalReference r:id="rId9"/>
    <externalReference r:id="rId10"/>
    <externalReference r:id="rId11"/>
  </externalReferences>
  <definedNames>
    <definedName name="_xlnm._FilterDatabase" localSheetId="1" hidden="1">'2. DISEÑO CONTROL'!$B$14:$Y$24</definedName>
    <definedName name="A">[1]DB!$J$5:$J$6</definedName>
    <definedName name="_xlnm.Print_Area" localSheetId="0">'1. RIESGOS SIGNIFICATIVOS'!$A$2:$O$30</definedName>
    <definedName name="_xlnm.Print_Area" localSheetId="1">'2. DISEÑO CONTROL'!$A$5:$Y$27</definedName>
    <definedName name="_xlnm.Print_Area" localSheetId="2">'3. EJECUCIÓN CONTROL'!$A$1:$N$27</definedName>
    <definedName name="_xlnm.Print_Area" localSheetId="3">'4- SOLIDEZ CONTROL'!$A$1:$K$25</definedName>
    <definedName name="_xlnm.Print_Area" localSheetId="5">'DESI-FM-019'!$A$1:$R$69</definedName>
    <definedName name="_xlnm.Print_Area" localSheetId="4">'MAPA DE RIESGOS PROCESOS'!$A$1:$BJ$52</definedName>
    <definedName name="B">[1]DB!$K$5:$K$6</definedName>
    <definedName name="CE">[1]DB!$L$5:$L$6</definedName>
    <definedName name="clasificaciónriesgos" localSheetId="4">#REF!</definedName>
    <definedName name="clasificaciónriesgos">#REF!</definedName>
    <definedName name="códigos" localSheetId="4">#REF!</definedName>
    <definedName name="códigos">#REF!</definedName>
    <definedName name="Direccionamiento_Estratégico" localSheetId="4">#REF!</definedName>
    <definedName name="Direccionamiento_Estratégico">#REF!</definedName>
    <definedName name="económicos" localSheetId="4">#REF!</definedName>
    <definedName name="económicos">#REF!</definedName>
    <definedName name="EXISTENCONTROLES">[1]DB!$D$5:$D$6</definedName>
    <definedName name="externo" localSheetId="4">#REF!</definedName>
    <definedName name="externo">#REF!</definedName>
    <definedName name="externos2" localSheetId="4">#REF!</definedName>
    <definedName name="externos2">#REF!</definedName>
    <definedName name="factores" localSheetId="4">#REF!</definedName>
    <definedName name="factores">#REF!</definedName>
    <definedName name="IMPACTO">[1]DB!$H$5</definedName>
    <definedName name="impactoco" localSheetId="4">#REF!</definedName>
    <definedName name="impactoco">#REF!</definedName>
    <definedName name="infraestructura" localSheetId="4">#REF!</definedName>
    <definedName name="infraestructura">#REF!</definedName>
    <definedName name="interno" localSheetId="4">#REF!</definedName>
    <definedName name="interno">#REF!</definedName>
    <definedName name="macroprocesos" localSheetId="4">#REF!</definedName>
    <definedName name="macroprocesos">#REF!</definedName>
    <definedName name="medio_ambientales" localSheetId="4">#REF!</definedName>
    <definedName name="medio_ambientales">#REF!</definedName>
    <definedName name="opciondelriesgo" localSheetId="4">[5]FORMULAS!$K$4:$K$7</definedName>
    <definedName name="opciondelriesgo">[2]FORMULAS!$K$4:$K$7</definedName>
    <definedName name="OPCIONESDEMANEJO">[1]DB!$N$5:$N$8</definedName>
    <definedName name="personal" localSheetId="4">#REF!</definedName>
    <definedName name="personal">#REF!</definedName>
    <definedName name="políticos" localSheetId="4">#REF!</definedName>
    <definedName name="políticos">#REF!</definedName>
    <definedName name="probabilidad" localSheetId="4">[5]FORMULAS!$G$4:$G$8</definedName>
    <definedName name="probabilidad">[2]FORMULAS!$G$4:$G$8</definedName>
    <definedName name="proceso" localSheetId="4">#REF!</definedName>
    <definedName name="proceso">#REF!</definedName>
    <definedName name="procesos" localSheetId="4">[5]FORMULAS!$B$4:$B$21</definedName>
    <definedName name="procesos">[2]FORMULAS!$B$4:$B$20</definedName>
    <definedName name="sociales" localSheetId="4">#REF!</definedName>
    <definedName name="sociales">#REF!</definedName>
    <definedName name="tecnología" localSheetId="4">#REF!</definedName>
    <definedName name="tecnología">#REF!</definedName>
    <definedName name="tecnológicos" localSheetId="4">#REF!</definedName>
    <definedName name="tecnológicos">#REF!</definedName>
    <definedName name="tipo_de_amenaza" localSheetId="4">[5]FORMULAS!$E$4:$E$11</definedName>
    <definedName name="tipo_de_amenaza">[2]FORMULAS!$E$4:$E$11</definedName>
    <definedName name="tipo_de_riesgos" localSheetId="4">[5]FORMULAS!$C$4:$C$6</definedName>
    <definedName name="tipo_de_riesgos">[2]FORMULAS!$C$4:$C$6</definedName>
    <definedName name="_xlnm.Print_Titles" localSheetId="5">'DESI-FM-019'!$2:$7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L50" i="71" l="1"/>
  <c r="AJ50" i="71"/>
  <c r="AM50" i="71" s="1"/>
  <c r="AN50" i="71" s="1"/>
  <c r="AO50" i="71" s="1"/>
  <c r="AH50" i="71"/>
  <c r="AF50" i="71"/>
  <c r="AD50" i="71"/>
  <c r="AB50" i="71"/>
  <c r="Z50" i="71"/>
  <c r="X50" i="71"/>
  <c r="V50" i="71"/>
  <c r="AL49" i="71"/>
  <c r="AJ49" i="71"/>
  <c r="AM49" i="71" s="1"/>
  <c r="AN49" i="71" s="1"/>
  <c r="AO49" i="71" s="1"/>
  <c r="AH49" i="71"/>
  <c r="AF49" i="71"/>
  <c r="AD49" i="71"/>
  <c r="AB49" i="71"/>
  <c r="Z49" i="71"/>
  <c r="X49" i="71"/>
  <c r="V49" i="71"/>
  <c r="AL48" i="71"/>
  <c r="AJ48" i="71"/>
  <c r="AM48" i="71" s="1"/>
  <c r="AN48" i="71" s="1"/>
  <c r="AO48" i="71" s="1"/>
  <c r="AH48" i="71"/>
  <c r="AF48" i="71"/>
  <c r="AD48" i="71"/>
  <c r="AB48" i="71"/>
  <c r="Z48" i="71"/>
  <c r="X48" i="71"/>
  <c r="V48" i="71"/>
  <c r="AZ47" i="71"/>
  <c r="AY47" i="71"/>
  <c r="AL47" i="71"/>
  <c r="AJ47" i="71"/>
  <c r="AM47" i="71" s="1"/>
  <c r="AN47" i="71" s="1"/>
  <c r="AO47" i="71" s="1"/>
  <c r="AH47" i="71"/>
  <c r="AF47" i="71"/>
  <c r="AD47" i="71"/>
  <c r="AB47" i="71"/>
  <c r="Z47" i="71"/>
  <c r="X47" i="71"/>
  <c r="V47" i="71"/>
  <c r="P47" i="71"/>
  <c r="Q47" i="71" s="1"/>
  <c r="M47" i="71"/>
  <c r="AM46" i="71"/>
  <c r="AN46" i="71" s="1"/>
  <c r="AO46" i="71" s="1"/>
  <c r="AL46" i="71"/>
  <c r="AJ46" i="71"/>
  <c r="AH46" i="71"/>
  <c r="AF46" i="71"/>
  <c r="AD46" i="71"/>
  <c r="AB46" i="71"/>
  <c r="Z46" i="71"/>
  <c r="X46" i="71"/>
  <c r="V46" i="71"/>
  <c r="AM45" i="71"/>
  <c r="AN45" i="71" s="1"/>
  <c r="AO45" i="71" s="1"/>
  <c r="AL45" i="71"/>
  <c r="AJ45" i="71"/>
  <c r="AH45" i="71"/>
  <c r="AF45" i="71"/>
  <c r="AD45" i="71"/>
  <c r="AB45" i="71"/>
  <c r="Z45" i="71"/>
  <c r="X45" i="71"/>
  <c r="V45" i="71"/>
  <c r="AM44" i="71"/>
  <c r="AN44" i="71" s="1"/>
  <c r="AO44" i="71" s="1"/>
  <c r="AL44" i="71"/>
  <c r="AJ44" i="71"/>
  <c r="AH44" i="71"/>
  <c r="AF44" i="71"/>
  <c r="AD44" i="71"/>
  <c r="AB44" i="71"/>
  <c r="Z44" i="71"/>
  <c r="X44" i="71"/>
  <c r="V44" i="71"/>
  <c r="AY43" i="71"/>
  <c r="AZ43" i="71" s="1"/>
  <c r="AL43" i="71"/>
  <c r="AJ43" i="71"/>
  <c r="AM43" i="71" s="1"/>
  <c r="AN43" i="71" s="1"/>
  <c r="AO43" i="71" s="1"/>
  <c r="AH43" i="71"/>
  <c r="AF43" i="71"/>
  <c r="AD43" i="71"/>
  <c r="AB43" i="71"/>
  <c r="Z43" i="71"/>
  <c r="X43" i="71"/>
  <c r="V43" i="71"/>
  <c r="Q43" i="71"/>
  <c r="P43" i="71"/>
  <c r="M43" i="71"/>
  <c r="AN42" i="71"/>
  <c r="AO42" i="71" s="1"/>
  <c r="AL42" i="71"/>
  <c r="AJ42" i="71"/>
  <c r="AM42" i="71" s="1"/>
  <c r="AH42" i="71"/>
  <c r="AF42" i="71"/>
  <c r="AD42" i="71"/>
  <c r="AB42" i="71"/>
  <c r="Z42" i="71"/>
  <c r="X42" i="71"/>
  <c r="V42" i="71"/>
  <c r="AL41" i="71"/>
  <c r="AJ41" i="71"/>
  <c r="AM41" i="71" s="1"/>
  <c r="AN41" i="71" s="1"/>
  <c r="AO41" i="71" s="1"/>
  <c r="AH41" i="71"/>
  <c r="AF41" i="71"/>
  <c r="AD41" i="71"/>
  <c r="AB41" i="71"/>
  <c r="Z41" i="71"/>
  <c r="X41" i="71"/>
  <c r="V41" i="71"/>
  <c r="AN40" i="71"/>
  <c r="AO40" i="71" s="1"/>
  <c r="AL40" i="71"/>
  <c r="AJ40" i="71"/>
  <c r="AM40" i="71" s="1"/>
  <c r="AH40" i="71"/>
  <c r="AF40" i="71"/>
  <c r="AD40" i="71"/>
  <c r="AB40" i="71"/>
  <c r="Z40" i="71"/>
  <c r="X40" i="71"/>
  <c r="V40" i="71"/>
  <c r="AY39" i="71"/>
  <c r="AZ39" i="71" s="1"/>
  <c r="AM39" i="71"/>
  <c r="AN39" i="71" s="1"/>
  <c r="AO39" i="71" s="1"/>
  <c r="AL39" i="71"/>
  <c r="AJ39" i="71"/>
  <c r="AH39" i="71"/>
  <c r="AF39" i="71"/>
  <c r="AD39" i="71"/>
  <c r="AB39" i="71"/>
  <c r="Z39" i="71"/>
  <c r="X39" i="71"/>
  <c r="V39" i="71"/>
  <c r="P39" i="71"/>
  <c r="Q39" i="71" s="1"/>
  <c r="M39" i="71"/>
  <c r="AL38" i="71"/>
  <c r="AM38" i="71" s="1"/>
  <c r="AN38" i="71" s="1"/>
  <c r="AO38" i="71" s="1"/>
  <c r="AJ38" i="71"/>
  <c r="AH38" i="71"/>
  <c r="AF38" i="71"/>
  <c r="AD38" i="71"/>
  <c r="AB38" i="71"/>
  <c r="Z38" i="71"/>
  <c r="X38" i="71"/>
  <c r="V38" i="71"/>
  <c r="AL37" i="71"/>
  <c r="AM37" i="71" s="1"/>
  <c r="AN37" i="71" s="1"/>
  <c r="AO37" i="71" s="1"/>
  <c r="AJ37" i="71"/>
  <c r="AH37" i="71"/>
  <c r="AF37" i="71"/>
  <c r="AD37" i="71"/>
  <c r="AB37" i="71"/>
  <c r="Z37" i="71"/>
  <c r="X37" i="71"/>
  <c r="V37" i="71"/>
  <c r="AL36" i="71"/>
  <c r="AM36" i="71" s="1"/>
  <c r="AN36" i="71" s="1"/>
  <c r="AO36" i="71" s="1"/>
  <c r="AJ36" i="71"/>
  <c r="AH36" i="71"/>
  <c r="AF36" i="71"/>
  <c r="AD36" i="71"/>
  <c r="AB36" i="71"/>
  <c r="Z36" i="71"/>
  <c r="X36" i="71"/>
  <c r="V36" i="71"/>
  <c r="AY35" i="71"/>
  <c r="AZ35" i="71" s="1"/>
  <c r="AL35" i="71"/>
  <c r="AJ35" i="71"/>
  <c r="AM35" i="71" s="1"/>
  <c r="AN35" i="71" s="1"/>
  <c r="AO35" i="71" s="1"/>
  <c r="AP35" i="71" s="1"/>
  <c r="AQ35" i="71" s="1"/>
  <c r="AT35" i="71" s="1"/>
  <c r="AH35" i="71"/>
  <c r="AF35" i="71"/>
  <c r="AD35" i="71"/>
  <c r="AB35" i="71"/>
  <c r="Z35" i="71"/>
  <c r="X35" i="71"/>
  <c r="V35" i="71"/>
  <c r="Q35" i="71"/>
  <c r="P35" i="71"/>
  <c r="M35" i="71"/>
  <c r="AL34" i="71"/>
  <c r="AJ34" i="71"/>
  <c r="AM34" i="71" s="1"/>
  <c r="AN34" i="71" s="1"/>
  <c r="AO34" i="71" s="1"/>
  <c r="AH34" i="71"/>
  <c r="AF34" i="71"/>
  <c r="AD34" i="71"/>
  <c r="AB34" i="71"/>
  <c r="Z34" i="71"/>
  <c r="X34" i="71"/>
  <c r="V34" i="71"/>
  <c r="AN33" i="71"/>
  <c r="AO33" i="71" s="1"/>
  <c r="AL33" i="71"/>
  <c r="AJ33" i="71"/>
  <c r="AM33" i="71" s="1"/>
  <c r="AH33" i="71"/>
  <c r="AF33" i="71"/>
  <c r="AD33" i="71"/>
  <c r="AB33" i="71"/>
  <c r="Z33" i="71"/>
  <c r="X33" i="71"/>
  <c r="V33" i="71"/>
  <c r="AL32" i="71"/>
  <c r="AJ32" i="71"/>
  <c r="AM32" i="71" s="1"/>
  <c r="AN32" i="71" s="1"/>
  <c r="AO32" i="71" s="1"/>
  <c r="AH32" i="71"/>
  <c r="AF32" i="71"/>
  <c r="AD32" i="71"/>
  <c r="AB32" i="71"/>
  <c r="Z32" i="71"/>
  <c r="X32" i="71"/>
  <c r="V32" i="71"/>
  <c r="AY31" i="71"/>
  <c r="AZ31" i="71" s="1"/>
  <c r="AM31" i="71"/>
  <c r="AN31" i="71" s="1"/>
  <c r="AO31" i="71" s="1"/>
  <c r="AL31" i="71"/>
  <c r="AJ31" i="71"/>
  <c r="AH31" i="71"/>
  <c r="AF31" i="71"/>
  <c r="AD31" i="71"/>
  <c r="AB31" i="71"/>
  <c r="Z31" i="71"/>
  <c r="X31" i="71"/>
  <c r="V31" i="71"/>
  <c r="P31" i="71"/>
  <c r="Q31" i="71" s="1"/>
  <c r="M31" i="71"/>
  <c r="AL30" i="71"/>
  <c r="AM30" i="71" s="1"/>
  <c r="AN30" i="71" s="1"/>
  <c r="AO30" i="71" s="1"/>
  <c r="AJ30" i="71"/>
  <c r="AH30" i="71"/>
  <c r="AF30" i="71"/>
  <c r="AD30" i="71"/>
  <c r="AB30" i="71"/>
  <c r="Z30" i="71"/>
  <c r="X30" i="71"/>
  <c r="V30" i="71"/>
  <c r="AL29" i="71"/>
  <c r="AM29" i="71" s="1"/>
  <c r="AN29" i="71" s="1"/>
  <c r="AO29" i="71" s="1"/>
  <c r="AJ29" i="71"/>
  <c r="AH29" i="71"/>
  <c r="AF29" i="71"/>
  <c r="AD29" i="71"/>
  <c r="AB29" i="71"/>
  <c r="Z29" i="71"/>
  <c r="X29" i="71"/>
  <c r="V29" i="71"/>
  <c r="AL28" i="71"/>
  <c r="AM28" i="71" s="1"/>
  <c r="AN28" i="71" s="1"/>
  <c r="AO28" i="71" s="1"/>
  <c r="AJ28" i="71"/>
  <c r="AH28" i="71"/>
  <c r="AF28" i="71"/>
  <c r="AD28" i="71"/>
  <c r="AB28" i="71"/>
  <c r="Z28" i="71"/>
  <c r="X28" i="71"/>
  <c r="V28" i="71"/>
  <c r="AY27" i="71"/>
  <c r="AZ27" i="71" s="1"/>
  <c r="AO27" i="71"/>
  <c r="AL27" i="71"/>
  <c r="AJ27" i="71"/>
  <c r="AM27" i="71" s="1"/>
  <c r="AN27" i="71" s="1"/>
  <c r="AH27" i="71"/>
  <c r="AF27" i="71"/>
  <c r="AD27" i="71"/>
  <c r="AB27" i="71"/>
  <c r="Z27" i="71"/>
  <c r="X27" i="71"/>
  <c r="V27" i="71"/>
  <c r="Q27" i="71"/>
  <c r="P27" i="71"/>
  <c r="M27" i="71"/>
  <c r="AN26" i="71"/>
  <c r="AO26" i="71" s="1"/>
  <c r="AL26" i="71"/>
  <c r="AJ26" i="71"/>
  <c r="AM26" i="71" s="1"/>
  <c r="AH26" i="71"/>
  <c r="AF26" i="71"/>
  <c r="AD26" i="71"/>
  <c r="AB26" i="71"/>
  <c r="Z26" i="71"/>
  <c r="X26" i="71"/>
  <c r="V26" i="71"/>
  <c r="AL25" i="71"/>
  <c r="AH25" i="71"/>
  <c r="AF25" i="71"/>
  <c r="AD25" i="71"/>
  <c r="AB25" i="71"/>
  <c r="AI25" i="71" s="1"/>
  <c r="AJ25" i="71" s="1"/>
  <c r="AM25" i="71" s="1"/>
  <c r="AN25" i="71" s="1"/>
  <c r="AO25" i="71" s="1"/>
  <c r="Z25" i="71"/>
  <c r="X25" i="71"/>
  <c r="V25" i="71"/>
  <c r="AL24" i="71"/>
  <c r="AH24" i="71"/>
  <c r="AF24" i="71"/>
  <c r="AD24" i="71"/>
  <c r="AB24" i="71"/>
  <c r="Z24" i="71"/>
  <c r="X24" i="71"/>
  <c r="V24" i="71"/>
  <c r="AI24" i="71" s="1"/>
  <c r="AJ24" i="71" s="1"/>
  <c r="AM24" i="71" s="1"/>
  <c r="AN24" i="71" s="1"/>
  <c r="AO24" i="71" s="1"/>
  <c r="AY23" i="71"/>
  <c r="AZ23" i="71" s="1"/>
  <c r="AL23" i="71"/>
  <c r="AJ23" i="71"/>
  <c r="AM23" i="71" s="1"/>
  <c r="AN23" i="71" s="1"/>
  <c r="AO23" i="71" s="1"/>
  <c r="AH23" i="71"/>
  <c r="AF23" i="71"/>
  <c r="AD23" i="71"/>
  <c r="AB23" i="71"/>
  <c r="Z23" i="71"/>
  <c r="X23" i="71"/>
  <c r="V23" i="71"/>
  <c r="AI23" i="71" s="1"/>
  <c r="P23" i="71"/>
  <c r="Q23" i="71" s="1"/>
  <c r="M23" i="71"/>
  <c r="AL22" i="71"/>
  <c r="AJ22" i="71"/>
  <c r="AM22" i="71" s="1"/>
  <c r="AN22" i="71" s="1"/>
  <c r="AO22" i="71" s="1"/>
  <c r="AH22" i="71"/>
  <c r="AF22" i="71"/>
  <c r="AD22" i="71"/>
  <c r="AB22" i="71"/>
  <c r="Z22" i="71"/>
  <c r="X22" i="71"/>
  <c r="V22" i="71"/>
  <c r="AI22" i="71" s="1"/>
  <c r="AL21" i="71"/>
  <c r="AH21" i="71"/>
  <c r="AF21" i="71"/>
  <c r="AD21" i="71"/>
  <c r="AB21" i="71"/>
  <c r="Z21" i="71"/>
  <c r="X21" i="71"/>
  <c r="AI21" i="71" s="1"/>
  <c r="AJ21" i="71" s="1"/>
  <c r="V21" i="71"/>
  <c r="AM20" i="71"/>
  <c r="AN20" i="71" s="1"/>
  <c r="AO20" i="71" s="1"/>
  <c r="AL20" i="71"/>
  <c r="AH20" i="71"/>
  <c r="AF20" i="71"/>
  <c r="AD20" i="71"/>
  <c r="AB20" i="71"/>
  <c r="Z20" i="71"/>
  <c r="AI20" i="71" s="1"/>
  <c r="AJ20" i="71" s="1"/>
  <c r="X20" i="71"/>
  <c r="V20" i="71"/>
  <c r="AY19" i="71"/>
  <c r="AZ19" i="71" s="1"/>
  <c r="AL19" i="71"/>
  <c r="AH19" i="71"/>
  <c r="AF19" i="71"/>
  <c r="AD19" i="71"/>
  <c r="AB19" i="71"/>
  <c r="Z19" i="71"/>
  <c r="AI19" i="71" s="1"/>
  <c r="AJ19" i="71" s="1"/>
  <c r="AM19" i="71" s="1"/>
  <c r="AN19" i="71" s="1"/>
  <c r="X19" i="71"/>
  <c r="V19" i="71"/>
  <c r="P19" i="71"/>
  <c r="Q19" i="71" s="1"/>
  <c r="M19" i="71"/>
  <c r="AL18" i="71"/>
  <c r="AH18" i="71"/>
  <c r="AF18" i="71"/>
  <c r="AD18" i="71"/>
  <c r="AB18" i="71"/>
  <c r="Z18" i="71"/>
  <c r="AI18" i="71" s="1"/>
  <c r="AJ18" i="71" s="1"/>
  <c r="AM18" i="71" s="1"/>
  <c r="AN18" i="71" s="1"/>
  <c r="AO18" i="71" s="1"/>
  <c r="X18" i="71"/>
  <c r="V18" i="71"/>
  <c r="AL17" i="71"/>
  <c r="AH17" i="71"/>
  <c r="AF17" i="71"/>
  <c r="AD17" i="71"/>
  <c r="AB17" i="71"/>
  <c r="AI17" i="71" s="1"/>
  <c r="AJ17" i="71" s="1"/>
  <c r="AM17" i="71" s="1"/>
  <c r="AN17" i="71" s="1"/>
  <c r="AO17" i="71" s="1"/>
  <c r="Z17" i="71"/>
  <c r="X17" i="71"/>
  <c r="V17" i="71"/>
  <c r="AL16" i="71"/>
  <c r="AH16" i="71"/>
  <c r="AF16" i="71"/>
  <c r="AD16" i="71"/>
  <c r="AB16" i="71"/>
  <c r="Z16" i="71"/>
  <c r="X16" i="71"/>
  <c r="V16" i="71"/>
  <c r="AI16" i="71" s="1"/>
  <c r="AJ16" i="71" s="1"/>
  <c r="AM16" i="71" s="1"/>
  <c r="AN16" i="71" s="1"/>
  <c r="AO16" i="71" s="1"/>
  <c r="AY15" i="71"/>
  <c r="AZ15" i="71" s="1"/>
  <c r="AL15" i="71"/>
  <c r="AH15" i="71"/>
  <c r="AF15" i="71"/>
  <c r="AD15" i="71"/>
  <c r="AB15" i="71"/>
  <c r="Z15" i="71"/>
  <c r="X15" i="71"/>
  <c r="V15" i="71"/>
  <c r="P15" i="71"/>
  <c r="Q15" i="71" s="1"/>
  <c r="M15" i="71"/>
  <c r="AL14" i="71"/>
  <c r="AH14" i="71"/>
  <c r="AF14" i="71"/>
  <c r="AD14" i="71"/>
  <c r="AB14" i="71"/>
  <c r="Z14" i="71"/>
  <c r="X14" i="71"/>
  <c r="V14" i="71"/>
  <c r="AL13" i="71"/>
  <c r="AH13" i="71"/>
  <c r="AF13" i="71"/>
  <c r="AD13" i="71"/>
  <c r="AB13" i="71"/>
  <c r="Z13" i="71"/>
  <c r="X13" i="71"/>
  <c r="V13" i="71"/>
  <c r="AI13" i="71" s="1"/>
  <c r="AJ13" i="71" s="1"/>
  <c r="AM13" i="71" s="1"/>
  <c r="AN13" i="71" s="1"/>
  <c r="AO13" i="71" s="1"/>
  <c r="AL12" i="71"/>
  <c r="AH12" i="71"/>
  <c r="AF12" i="71"/>
  <c r="AD12" i="71"/>
  <c r="AB12" i="71"/>
  <c r="Z12" i="71"/>
  <c r="AI12" i="71" s="1"/>
  <c r="AJ12" i="71" s="1"/>
  <c r="AM12" i="71" s="1"/>
  <c r="AN12" i="71" s="1"/>
  <c r="AO12" i="71" s="1"/>
  <c r="X12" i="71"/>
  <c r="V12" i="71"/>
  <c r="AY11" i="71"/>
  <c r="AZ11" i="71" s="1"/>
  <c r="AL11" i="71"/>
  <c r="AH11" i="71"/>
  <c r="AF11" i="71"/>
  <c r="AD11" i="71"/>
  <c r="AB11" i="71"/>
  <c r="Z11" i="71"/>
  <c r="AI11" i="71" s="1"/>
  <c r="AJ11" i="71" s="1"/>
  <c r="AM11" i="71" s="1"/>
  <c r="AN11" i="71" s="1"/>
  <c r="X11" i="71"/>
  <c r="V11" i="71"/>
  <c r="P11" i="71"/>
  <c r="Q11" i="71" s="1"/>
  <c r="M11" i="71"/>
  <c r="AR3" i="71"/>
  <c r="U3" i="71"/>
  <c r="AR2" i="71"/>
  <c r="U2" i="71"/>
  <c r="AO11" i="71" l="1"/>
  <c r="AV35" i="71"/>
  <c r="AU35" i="71"/>
  <c r="AO19" i="71"/>
  <c r="AM21" i="71"/>
  <c r="AN21" i="71" s="1"/>
  <c r="AO21" i="71" s="1"/>
  <c r="AP39" i="71"/>
  <c r="AQ39" i="71" s="1"/>
  <c r="AT39" i="71" s="1"/>
  <c r="AP27" i="71"/>
  <c r="AQ27" i="71" s="1"/>
  <c r="AT27" i="71" s="1"/>
  <c r="AP47" i="71"/>
  <c r="AQ47" i="71" s="1"/>
  <c r="AT47" i="71" s="1"/>
  <c r="AP31" i="71"/>
  <c r="AQ31" i="71" s="1"/>
  <c r="AT31" i="71" s="1"/>
  <c r="AP23" i="71"/>
  <c r="AQ23" i="71" s="1"/>
  <c r="AT23" i="71" s="1"/>
  <c r="AI14" i="71"/>
  <c r="AJ14" i="71" s="1"/>
  <c r="AM14" i="71" s="1"/>
  <c r="AN14" i="71" s="1"/>
  <c r="AO14" i="71" s="1"/>
  <c r="AI15" i="71"/>
  <c r="AJ15" i="71" s="1"/>
  <c r="AM15" i="71" s="1"/>
  <c r="AN15" i="71" s="1"/>
  <c r="AP43" i="71"/>
  <c r="AQ43" i="71" s="1"/>
  <c r="AT43" i="71" s="1"/>
  <c r="AU43" i="71" l="1"/>
  <c r="AV43" i="71"/>
  <c r="AV23" i="71"/>
  <c r="AU23" i="71"/>
  <c r="AV39" i="71"/>
  <c r="AU39" i="71"/>
  <c r="AV31" i="71"/>
  <c r="AU31" i="71"/>
  <c r="AP15" i="71"/>
  <c r="AQ15" i="71" s="1"/>
  <c r="AT15" i="71" s="1"/>
  <c r="AO15" i="71"/>
  <c r="AV47" i="71"/>
  <c r="AU47" i="71"/>
  <c r="AV27" i="71"/>
  <c r="AU27" i="71"/>
  <c r="AP19" i="71"/>
  <c r="AQ19" i="71" s="1"/>
  <c r="AT19" i="71" s="1"/>
  <c r="AP11" i="71"/>
  <c r="AQ11" i="71" s="1"/>
  <c r="AT11" i="71" s="1"/>
  <c r="AV19" i="71" l="1"/>
  <c r="AU19" i="71"/>
  <c r="AV11" i="71"/>
  <c r="AU11" i="71"/>
  <c r="AV15" i="71"/>
  <c r="AU15" i="71"/>
  <c r="D20" i="66" l="1"/>
  <c r="C19" i="62"/>
  <c r="D20" i="62"/>
  <c r="B15" i="62"/>
  <c r="T17" i="61"/>
  <c r="E23" i="61" l="1"/>
  <c r="T16" i="61" l="1"/>
  <c r="T19" i="61"/>
  <c r="D23" i="62" l="1"/>
  <c r="D22" i="62"/>
  <c r="D21" i="62"/>
  <c r="C16" i="62"/>
  <c r="D19" i="66"/>
  <c r="D18" i="66"/>
  <c r="C19" i="66"/>
  <c r="C20" i="66"/>
  <c r="C18" i="66"/>
  <c r="B20" i="66"/>
  <c r="B18" i="66"/>
  <c r="C22" i="62"/>
  <c r="C23" i="62"/>
  <c r="B23" i="62"/>
  <c r="S23" i="61"/>
  <c r="Q23" i="61"/>
  <c r="O23" i="61"/>
  <c r="M23" i="61"/>
  <c r="K23" i="61"/>
  <c r="T23" i="61" s="1"/>
  <c r="I23" i="61"/>
  <c r="G23" i="61"/>
  <c r="S22" i="61"/>
  <c r="Q22" i="61"/>
  <c r="O22" i="61"/>
  <c r="M22" i="61"/>
  <c r="K22" i="61"/>
  <c r="I22" i="61"/>
  <c r="G22" i="61"/>
  <c r="T22" i="61" s="1"/>
  <c r="E16" i="61"/>
  <c r="D16" i="62" s="1"/>
  <c r="D23" i="61"/>
  <c r="E22" i="61"/>
  <c r="D22" i="61"/>
  <c r="E21" i="61"/>
  <c r="D21" i="61"/>
  <c r="B23" i="61"/>
  <c r="B22" i="61"/>
  <c r="B19" i="66" s="1"/>
  <c r="B21" i="61"/>
  <c r="B22" i="62" l="1"/>
  <c r="B12" i="62"/>
  <c r="B16" i="61" l="1"/>
  <c r="B17" i="61"/>
  <c r="B18" i="61"/>
  <c r="B19" i="61"/>
  <c r="B20" i="61"/>
  <c r="B15" i="61"/>
  <c r="D16" i="61"/>
  <c r="D17" i="61"/>
  <c r="D18" i="61"/>
  <c r="D19" i="61"/>
  <c r="D20" i="61"/>
  <c r="D15" i="61"/>
  <c r="E17" i="61"/>
  <c r="D17" i="62" s="1"/>
  <c r="E18" i="61"/>
  <c r="E19" i="61"/>
  <c r="D19" i="62" s="1"/>
  <c r="E20" i="61"/>
  <c r="E15" i="61"/>
  <c r="B13" i="61" l="1"/>
  <c r="B13" i="66" l="1"/>
  <c r="C13" i="66"/>
  <c r="D13" i="66"/>
  <c r="B14" i="66"/>
  <c r="C14" i="66"/>
  <c r="D14" i="66"/>
  <c r="B15" i="66"/>
  <c r="C15" i="66"/>
  <c r="D15" i="66"/>
  <c r="B16" i="66"/>
  <c r="C16" i="66"/>
  <c r="D16" i="66"/>
  <c r="B17" i="66"/>
  <c r="C17" i="66"/>
  <c r="D17" i="66"/>
  <c r="D12" i="66"/>
  <c r="C12" i="66"/>
  <c r="B12" i="66"/>
  <c r="B21" i="62" l="1"/>
  <c r="C21" i="62"/>
  <c r="B16" i="62"/>
  <c r="B17" i="62"/>
  <c r="C17" i="62"/>
  <c r="B18" i="62"/>
  <c r="C18" i="62"/>
  <c r="D18" i="62"/>
  <c r="B19" i="62"/>
  <c r="B20" i="62"/>
  <c r="C20" i="62"/>
  <c r="D15" i="62"/>
  <c r="C15" i="62"/>
  <c r="B10" i="66" l="1"/>
  <c r="S21" i="61"/>
  <c r="Q21" i="61"/>
  <c r="O21" i="61"/>
  <c r="M21" i="61"/>
  <c r="K21" i="61"/>
  <c r="I21" i="61"/>
  <c r="G21" i="61"/>
  <c r="S20" i="61"/>
  <c r="Q20" i="61"/>
  <c r="O20" i="61"/>
  <c r="M20" i="61"/>
  <c r="K20" i="61"/>
  <c r="I20" i="61"/>
  <c r="G20" i="61"/>
  <c r="S19" i="61"/>
  <c r="Q19" i="61"/>
  <c r="O19" i="61"/>
  <c r="M19" i="61"/>
  <c r="K19" i="61"/>
  <c r="I19" i="61"/>
  <c r="G19" i="61"/>
  <c r="S18" i="61"/>
  <c r="Q18" i="61"/>
  <c r="O18" i="61"/>
  <c r="M18" i="61"/>
  <c r="K18" i="61"/>
  <c r="I18" i="61"/>
  <c r="G18" i="61"/>
  <c r="S17" i="61"/>
  <c r="Q17" i="61"/>
  <c r="O17" i="61"/>
  <c r="M17" i="61"/>
  <c r="K17" i="61"/>
  <c r="I17" i="61"/>
  <c r="G17" i="61"/>
  <c r="S16" i="61"/>
  <c r="Q16" i="61"/>
  <c r="O16" i="61"/>
  <c r="M16" i="61"/>
  <c r="K16" i="61"/>
  <c r="I16" i="61"/>
  <c r="G16" i="61"/>
  <c r="S15" i="61"/>
  <c r="Q15" i="61"/>
  <c r="O15" i="61"/>
  <c r="M15" i="61"/>
  <c r="K15" i="61"/>
  <c r="I15" i="61"/>
  <c r="G15" i="61"/>
  <c r="T15" i="61" l="1"/>
  <c r="T21" i="61"/>
  <c r="T20" i="61"/>
  <c r="T18"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 del Pilar Zambrano Barrios</author>
    <author>Natalia Norato Mora</author>
  </authors>
  <commentList>
    <comment ref="C16" authorId="0" shapeId="0" xr:uid="{250DF606-5CA8-46D9-8638-B09EA91A0C4E}">
      <text>
        <r>
          <rPr>
            <sz val="9"/>
            <color indexed="81"/>
            <rFont val="Tahoma"/>
            <family val="2"/>
          </rPr>
          <t>Transcribir el riesgo que se encuentra en la ultima versión del mapa de riesgos del proceso aprobado</t>
        </r>
      </text>
    </comment>
    <comment ref="K16" authorId="1" shapeId="0" xr:uid="{38E31C99-6EBE-42E8-9319-416334D27ED9}">
      <text>
        <r>
          <rPr>
            <sz val="9"/>
            <color indexed="81"/>
            <rFont val="Tahoma"/>
            <family val="2"/>
          </rPr>
          <t>Para esto es pertinente revisar los seis pasos para el diseño del control y que se realicen de acuerdo al diseño.</t>
        </r>
      </text>
    </comment>
    <comment ref="I29" authorId="1" shapeId="0" xr:uid="{4208AF7E-D731-4177-92E5-B9037C128A22}">
      <text>
        <r>
          <rPr>
            <b/>
            <sz val="14"/>
            <color indexed="81"/>
            <rFont val="Tahoma"/>
            <family val="2"/>
          </rPr>
          <t>Natalia Norato Mora:</t>
        </r>
        <r>
          <rPr>
            <sz val="14"/>
            <color indexed="81"/>
            <rFont val="Tahoma"/>
            <family val="2"/>
          </rPr>
          <t xml:space="preserve">
Para el proximo reporte tener en cuenta  el avance del plan, porque si fuera  el 100%, se entenderia que no van a realizar actividades en lo que queda del año.
</t>
        </r>
      </text>
    </comment>
    <comment ref="J29" authorId="1" shapeId="0" xr:uid="{84B12F6C-58A5-4C64-81BB-E9A74226B2C8}">
      <text>
        <r>
          <rPr>
            <b/>
            <sz val="16"/>
            <color indexed="81"/>
            <rFont val="Tahoma"/>
            <family val="2"/>
          </rPr>
          <t xml:space="preserve">Natalia Norato 
</t>
        </r>
        <r>
          <rPr>
            <sz val="16"/>
            <color indexed="81"/>
            <rFont val="Tahoma"/>
            <family val="2"/>
          </rPr>
          <t xml:space="preserve">Para el proximo reporte se debe diligenciar con los datos los valores numericos el indicador </t>
        </r>
        <r>
          <rPr>
            <sz val="9"/>
            <color indexed="81"/>
            <rFont val="Tahoma"/>
            <family val="2"/>
          </rPr>
          <t xml:space="preserve">
</t>
        </r>
      </text>
    </comment>
  </commentList>
</comments>
</file>

<file path=xl/sharedStrings.xml><?xml version="1.0" encoding="utf-8"?>
<sst xmlns="http://schemas.openxmlformats.org/spreadsheetml/2006/main" count="969" uniqueCount="461">
  <si>
    <t>No</t>
  </si>
  <si>
    <t>RIESGO</t>
  </si>
  <si>
    <t>EFICACIA</t>
  </si>
  <si>
    <t>EFICIENCIA</t>
  </si>
  <si>
    <t>Si</t>
  </si>
  <si>
    <t>Gestión</t>
  </si>
  <si>
    <t>Corrupción</t>
  </si>
  <si>
    <t>Debe revisarse la redacción del riesgo</t>
  </si>
  <si>
    <t>Debe revisarse la causa porque no guarda relación con el riesgo</t>
  </si>
  <si>
    <t>Seguridad Digital</t>
  </si>
  <si>
    <t>Debe revisarse el control</t>
  </si>
  <si>
    <t>Debe revisarse la causa porque no guarda relación con el control</t>
  </si>
  <si>
    <t>FORMATO EVALUACIÓN DE LOS CONTROLES DE RIESGOS POR PROCESO</t>
  </si>
  <si>
    <t>CÓDIGO: CEM-FM-011</t>
  </si>
  <si>
    <t>VERSIÓN: 1</t>
  </si>
  <si>
    <t>FECHA DE APLICACIÓN:  NOVIEMBRE DE 2019</t>
  </si>
  <si>
    <t>HOJA 1 - EVALUACIÓN DE RIESGOS IDENTIFICADOS</t>
  </si>
  <si>
    <t>PROCESO:</t>
  </si>
  <si>
    <t>PRODUCCIÓN DE MEZCLA Y PROVISIÓN DE MAQUINARIA Y EQUIPO-PPMQ</t>
  </si>
  <si>
    <t>OBJETIVO DEL PROCESO:</t>
  </si>
  <si>
    <t>Programar, producir y despachar mezclas y materiales requeridos al igual que aprovisionar los vehículos, maquinaria y equipos necesarios para el desarrollo de las actividades de la entidad.</t>
  </si>
  <si>
    <t>ANALISIS OCI</t>
  </si>
  <si>
    <t>OBSERVACIONES Y RECOMENDACIONES</t>
  </si>
  <si>
    <r>
      <t xml:space="preserve">RIESGO
</t>
    </r>
    <r>
      <rPr>
        <i/>
        <sz val="14"/>
        <rFont val="Arial"/>
        <family val="2"/>
      </rPr>
      <t>¿Qué puede suceder?</t>
    </r>
  </si>
  <si>
    <t>DESCRIPCIÓN DEL RIESGO</t>
  </si>
  <si>
    <r>
      <t xml:space="preserve">TIPO
</t>
    </r>
    <r>
      <rPr>
        <sz val="14"/>
        <rFont val="Arial"/>
        <family val="2"/>
      </rPr>
      <t>(SELECCIONE UNA OPCIÓN)</t>
    </r>
  </si>
  <si>
    <r>
      <t xml:space="preserve">CAUSA 
</t>
    </r>
    <r>
      <rPr>
        <i/>
        <sz val="14"/>
        <rFont val="Arial"/>
        <family val="2"/>
      </rPr>
      <t>¿Cómo puede suceder?</t>
    </r>
  </si>
  <si>
    <r>
      <t xml:space="preserve">CONTROL
</t>
    </r>
    <r>
      <rPr>
        <i/>
        <sz val="14"/>
        <rFont val="Arial"/>
        <family val="2"/>
      </rPr>
      <t>¿Elimina o Mitiga la causa?</t>
    </r>
  </si>
  <si>
    <r>
      <rPr>
        <b/>
        <sz val="12"/>
        <color theme="1"/>
        <rFont val="Arial"/>
        <family val="2"/>
      </rPr>
      <t>RIESGO-OBJETIVO</t>
    </r>
    <r>
      <rPr>
        <sz val="12"/>
        <color theme="1"/>
        <rFont val="Arial"/>
        <family val="2"/>
      </rPr>
      <t xml:space="preserve">
¿El RIESGO puede llegar a afectar el cumplimiento del OBJETIVO del proceso?
</t>
    </r>
    <r>
      <rPr>
        <sz val="6"/>
        <color theme="1"/>
        <rFont val="Arial"/>
        <family val="2"/>
      </rPr>
      <t xml:space="preserve">
(SELECCIONE UNA OPCIÓN)</t>
    </r>
  </si>
  <si>
    <r>
      <rPr>
        <b/>
        <sz val="12"/>
        <color theme="1"/>
        <rFont val="Arial"/>
        <family val="2"/>
      </rPr>
      <t>CONTROL-CAUSA</t>
    </r>
    <r>
      <rPr>
        <sz val="12"/>
        <color theme="1"/>
        <rFont val="Arial"/>
        <family val="2"/>
      </rPr>
      <t xml:space="preserve">
¿El CONTROL mitiga o elimina la CAUSA identificada?
</t>
    </r>
    <r>
      <rPr>
        <sz val="6"/>
        <color theme="1"/>
        <rFont val="Arial"/>
        <family val="2"/>
      </rPr>
      <t>(SELECCIONE UNA OPCIÓN)</t>
    </r>
  </si>
  <si>
    <t>Disponibilidad insuficiente de vehículos, maquinaria, equipos y plantas industriales para suplir las necesidades de las diferentes dependencias de la entidad</t>
  </si>
  <si>
    <t xml:space="preserve">
Al no existir disponibilidad suficiente de vehículos, maquinaria, equipos y plantas industriales, disminuye la capacidad operativa para los distintos procesos  de entidad, afectando el cumplimiento de las metas e interrumpiendo actividades. </t>
  </si>
  <si>
    <t>Mayor demanda de recursos frente a la capacidad disponible.</t>
  </si>
  <si>
    <t>Los líderes de control y seguimiento de operación de maquinaria y de producción (designados contractualmente) por medio del control diario informa a los supervisores del contrato el nivel de avance de la ejecución con el objetivo de alertar y generar los procesos contractuales de soporte a la operación. (materias primas, maquinaria, vehículos y equipos), que  de manera mensual en mesa de trabajo con acta son monitoreados por el gerente de producción. De ser requerido se realizan los ajustes a la capacidad ofertada (adiciones y/o prorrogas, nuevos contratos etc.).</t>
  </si>
  <si>
    <t>Recursos  (vehículos, maquinaria, equipos y plantas industriales)  fuera de servicio por mantenimiento.</t>
  </si>
  <si>
    <t>El profesional de mantenimiento revisa el seguimiento de manera mensual del cronograma de mantenimiento de plantas industriales, vehículos y maquinaria. De encontrar variaciones realiza las solicitudes de ajuste y reprogramación según los requerimientos del servicio y las metas de disponibilidad.</t>
  </si>
  <si>
    <t>Riesgos operacionales que causan siniestros  por perdida parcial o total del bien.</t>
  </si>
  <si>
    <t xml:space="preserve">El Secretario Técnico del PESV realiza análisis a la base de los comportamientos de los conductores la cual incluye datos de accidentalidad, excesos de velocidad (incluido en el  informe mensual de seguimiento GPS de los vehículos), ante las ocurrencia  de siniestros o infracciones presenta el análisis ante el comité de seguridad vial que se realiza cada cuatro meses documentado en el acta del mismo. El Secretario Técnico del PESV hace gestión para  realizar capacitación a los conductores y para el arreglo del daño material escala la situación hasta la aplicación de las pólizas de seguro existentes para los equipos pertenecientes a la UMV.  </t>
  </si>
  <si>
    <t>Que las  solicitudes de mezclas e insumos para el cliente del proceso no puedan ser atendidas por falta de suministro</t>
  </si>
  <si>
    <t>El desabastecimiento de mezclas e insumos para las obras de intervención debido al no suministro de materias primas e insumos por parte de los contratistas (proveedores) produce la suspensión de obras en la vía afectando la programación de obra, el cumplimiento de las metas de la Entidad e interrumpiendo actividades.</t>
  </si>
  <si>
    <t xml:space="preserve">No programar el material e insumos suficientes para cumplir con las solicitudes realizadas. </t>
  </si>
  <si>
    <t xml:space="preserve"> El líder de producción (designado contractualmente) verifica la base de datos de producción en la  que se registran los ingresos  de insumos y materias primas por bascula y los consumos vs el inventario disponible. Verifica el requerimiento de insumos y materias primas para dar continuidad al suministro.</t>
  </si>
  <si>
    <t>si</t>
  </si>
  <si>
    <t>No suministro de materiales por parte de los contratistas</t>
  </si>
  <si>
    <t xml:space="preserve"> El líder de producción (designado contractualmente) por medio del control diario informa a los supervisores de contratos de suministro de materiales el nivel de avance de la ejecución con el objetivo de alertar y generar los procesos contractuales de soporte para la continuidad del suministro de mezclas  que  de manera mensual en mesa de trabajo con acta son monitoreados por el gerente de producción. De ser requerido se realizan los ajustes a la capacidad ofertada ( adiciones y/o prorrogas, nuevos contratos etc.).</t>
  </si>
  <si>
    <t xml:space="preserve"> Uso no autorizado o hurto de vehículos y maquinaria  para beneficio propio o de terceros</t>
  </si>
  <si>
    <t>Uso no autorizado de los vehículos, maquinaria y equipos para beneficio particular</t>
  </si>
  <si>
    <t>Inadecuada vigilancia y control de vehículos y maquinaria.</t>
  </si>
  <si>
    <t>Los vehículos y maquinaria de la UMV cuentan con Sistema de Seguimiento Satelital GPS las 24 horas del día y Mensualmente el responsable de Vigilancia por GPS (monitoreo satelital)  delegado por la Gerente de Producción realiza un informe de desplazamientos de vehículos maquinaria y equipos comparando los  movimientos con la programación diaria, (geocercas y frentes de obra) acorde con el  PROTOCOLO DE MONITOREO SATELITAL POR MEDIO DE MÓDULOS GPS.   Si se evidencian desplazamientos fuera del  perímetro establecido, se genera una alerta a través de llamada telefónica al Líder encargado de  operación de maquinaria, el Líder verifica la veracidad de la alerta y según sea el caso activa el  PROTOCOLO DE REPORTE Y ATENCIÓN EN CASO DE DAÑOS, VARADA, PÉRDIDA, ROBO, HURTO, EN LA OPERACIÓN DE LOS VEHÍCULOS, MAQUINARIA Y EQUIPOS. documentando las desviaciones según sea el caso presentado en los formatos disponibles para dichos casos en SISGESTION y escalando la situación hasta la aplicación de las pólizas de seguro existentes para los equipos pertenecientes a la UMV.</t>
  </si>
  <si>
    <t xml:space="preserve">Perdida o hurto de materia prima, material producido </t>
  </si>
  <si>
    <t>Apropiación no autorizada de materiales o productos para beneficio particular</t>
  </si>
  <si>
    <t>Deficiencia en el control de insumos, materias primas, mezcla de concreto hidráulico, mezclas asfálticas en caliente y en frio.</t>
  </si>
  <si>
    <t xml:space="preserve">El líder de producción (designado contractualmente) verifica la base de datos de producción en la  que se registran los ingresos  de insumos y materias primas por bascula y los consumos vs el inventario disponible. De encontrar diferencias el Gerente de producción solicita las verificaciones correspondientes respecto a los tiquetes de báscula de entrada y salida en inventario físico y la base de datos para identificar el faltante y escalar al área correspondiente para iniciar la  investigación. </t>
  </si>
  <si>
    <t>CONCLUSION:</t>
  </si>
  <si>
    <t>PRUEBA DE RECORRIDO EFECTUADA EN:</t>
  </si>
  <si>
    <t>FECHA</t>
  </si>
  <si>
    <t xml:space="preserve">Evaluador OCI: </t>
  </si>
  <si>
    <t>Nombre:</t>
  </si>
  <si>
    <t>EDY JOHANA MELGAREJO PINTO</t>
  </si>
  <si>
    <t>Cargo o Rol:</t>
  </si>
  <si>
    <t xml:space="preserve"> Ingeniera en Transporte y Vías - Contratista OCI</t>
  </si>
  <si>
    <t>Asignado</t>
  </si>
  <si>
    <t>Adecuado</t>
  </si>
  <si>
    <t>Oportuna</t>
  </si>
  <si>
    <t>Prevenir</t>
  </si>
  <si>
    <t>Se investigan y resuelven oportunamente</t>
  </si>
  <si>
    <t>Completa</t>
  </si>
  <si>
    <t>Confiable</t>
  </si>
  <si>
    <t>Débil</t>
  </si>
  <si>
    <t>No asignado</t>
  </si>
  <si>
    <t>Inadecuado</t>
  </si>
  <si>
    <t>Inoportuna</t>
  </si>
  <si>
    <t>Detectar</t>
  </si>
  <si>
    <t>No se investigan y resuelven oportunamente</t>
  </si>
  <si>
    <t xml:space="preserve">Incompleta </t>
  </si>
  <si>
    <t>No confiable</t>
  </si>
  <si>
    <t>Moderado</t>
  </si>
  <si>
    <t>No es un control</t>
  </si>
  <si>
    <t>No existe</t>
  </si>
  <si>
    <t>Fuerte</t>
  </si>
  <si>
    <t>HOJA 2 - EVALUACIÓN DEL DISEÑO DEL CONTROL</t>
  </si>
  <si>
    <t>ANÁLISIS OCI - EVALUACIÓN DEL DISEÑO  DEL CONTROL REDACTADO EN EL FORMATO DE MONITOREO</t>
  </si>
  <si>
    <r>
      <t xml:space="preserve">RIESGO
</t>
    </r>
    <r>
      <rPr>
        <i/>
        <sz val="13"/>
        <rFont val="Arial"/>
        <family val="2"/>
      </rPr>
      <t>¿Qué puede suceder?</t>
    </r>
  </si>
  <si>
    <t>TIPO</t>
  </si>
  <si>
    <r>
      <t xml:space="preserve">CAUSA 
</t>
    </r>
    <r>
      <rPr>
        <i/>
        <sz val="13"/>
        <rFont val="Arial"/>
        <family val="2"/>
      </rPr>
      <t>¿Cómo puede suceder?</t>
    </r>
  </si>
  <si>
    <r>
      <t xml:space="preserve">CONTROL
</t>
    </r>
    <r>
      <rPr>
        <i/>
        <sz val="13"/>
        <rFont val="Arial"/>
        <family val="2"/>
      </rPr>
      <t>¿Elimina o Mitiga la causa?</t>
    </r>
  </si>
  <si>
    <r>
      <t xml:space="preserve">RESPONSABLE
</t>
    </r>
    <r>
      <rPr>
        <sz val="13"/>
        <rFont val="Arial"/>
        <family val="2"/>
      </rPr>
      <t>¿La persona asignada  tiene competencia y conocimiento para ejecutar el control?
(SELECCIONE UNA OPCIÓN)</t>
    </r>
  </si>
  <si>
    <t>CALIFICACION</t>
  </si>
  <si>
    <r>
      <t xml:space="preserve">AUTORIDAD 
</t>
    </r>
    <r>
      <rPr>
        <sz val="13"/>
        <rFont val="Arial"/>
        <family val="2"/>
      </rPr>
      <t>Sus responsabilidades deben estar segregadas  o redistribuidas entre varios individuos
(SELECCIONE UNA OPCIÓN)</t>
    </r>
  </si>
  <si>
    <r>
      <t xml:space="preserve">OPORTUNIDAD
</t>
    </r>
    <r>
      <rPr>
        <sz val="13"/>
        <rFont val="Arial"/>
        <family val="2"/>
      </rPr>
      <t>Periodicidad específica para su realización, que debe se consistente y oportuna para mitigar el riesgo (previene o detecta antes de …)
(SELECCIONE UNA OPCIÓN)</t>
    </r>
  </si>
  <si>
    <r>
      <t xml:space="preserve">PROPÓSITO
</t>
    </r>
    <r>
      <rPr>
        <sz val="13"/>
        <rFont val="Arial"/>
        <family val="2"/>
      </rPr>
      <t>¿Es o no es un control?
El control  debe indicar para qué se realiza(verificar, validar, comparar, revisar, cotejar, conciliar, etc…)
(SELECCIONE UNA OPCIÓN)</t>
    </r>
  </si>
  <si>
    <r>
      <t xml:space="preserve">FUENTE DE INFORMACIÓN
</t>
    </r>
    <r>
      <rPr>
        <sz val="13"/>
        <rFont val="Arial"/>
        <family val="2"/>
      </rPr>
      <t>¿La fuente de información que se utiliza en el desarrollo del control, es información confiable que permita mitigar el riesgo?
(SELECCIONE UNA OPCIÓN)</t>
    </r>
  </si>
  <si>
    <r>
      <t xml:space="preserve">OBSERVACIONES, DESVIACIONES O DIFERENCIAS
</t>
    </r>
    <r>
      <rPr>
        <sz val="13"/>
        <rFont val="Arial"/>
        <family val="2"/>
      </rPr>
      <t>¿Qué pasa con las observaciones o desviaciones resultantes de ejecutar el control?
(SELECCIONE UNA OPCIÓN)</t>
    </r>
  </si>
  <si>
    <r>
      <rPr>
        <b/>
        <sz val="13"/>
        <rFont val="Arial"/>
        <family val="2"/>
      </rPr>
      <t>EVIDENCIA</t>
    </r>
    <r>
      <rPr>
        <sz val="13"/>
        <rFont val="Arial"/>
        <family val="2"/>
      </rPr>
      <t xml:space="preserve">
¿Con la evidencia que se dejó definida, se llega a la misma conclusión de quien ejecutó el control?
(SELECCIONE UNA OPCIÓN)</t>
    </r>
  </si>
  <si>
    <t>CALIFICACIÓN DEL DISEÑO
POR OCI</t>
  </si>
  <si>
    <t>RANGO DE CALIFICACIÓN DEL CONTROL</t>
  </si>
  <si>
    <r>
      <t xml:space="preserve">VALIDACIÓN  DE LA CALIFICACIÓN
</t>
    </r>
    <r>
      <rPr>
        <i/>
        <sz val="13"/>
        <color theme="1"/>
        <rFont val="Arial"/>
        <family val="2"/>
      </rPr>
      <t xml:space="preserve">
(efectuada por el Proceso, en el Formato de Monitoreo de Riesgos)</t>
    </r>
  </si>
  <si>
    <t xml:space="preserve">¿La calificación efectuada por OCI del diseño del control es similar a la efectuada por el proceso?
 SI
RECOMENDACIONES: En el control hace falta especificar la evidencia que se deja en el control
</t>
  </si>
  <si>
    <t xml:space="preserve">¿La calificación efectuada por OCI del diseño del control es similar a la efectuada por el proceso?
 SI
RECOMENDACIONES:  El control debe ser mas claro como va a mitigar la causa, en este control tiene mas información de la necesaria </t>
  </si>
  <si>
    <t xml:space="preserve">¿La calificación efectuada por OCI del diseño del control es similar a la efectuada por el proceso?
NO
RECOMENDACIONES: En el control hace falta  identificar el responsable y especificar la evidencia que se deja en el control.
</t>
  </si>
  <si>
    <t xml:space="preserve">¿La calificación efectuada por OCI del diseño del control es similar a la efectuada por el proceso?
 SI
RECOMENDACIONES: Adecuada redacción del control </t>
  </si>
  <si>
    <t xml:space="preserve">¿La calificación efectuada por OCI del diseño del control es similar a la efectuada por el proceso?
NO
RECOMENDACIONES: En el control hace falta  identificar el responsable, que pasa con las observaciones o resultados de ejecutar el control y especificar la evidencia que se deja en el control.
</t>
  </si>
  <si>
    <t>Edy Johana Melgarejo Pinto</t>
  </si>
  <si>
    <t>Cargo o Rol.</t>
  </si>
  <si>
    <t>Parcialmente</t>
  </si>
  <si>
    <t xml:space="preserve">HOJA 3 - EVALUACIÓN DE LA EJECUCIÓN DEL CONTROL </t>
  </si>
  <si>
    <t>EFICACIA Y EFICIENCIA</t>
  </si>
  <si>
    <t>RECOMENDACIONES POR OCI</t>
  </si>
  <si>
    <r>
      <t xml:space="preserve">¿EL CONTROL SE CUMPLE?
</t>
    </r>
    <r>
      <rPr>
        <sz val="13"/>
        <rFont val="Arial"/>
        <family val="2"/>
      </rPr>
      <t>¿El control se ejecuta como fue diseñado?  
Ver: PROPÓSITO</t>
    </r>
    <r>
      <rPr>
        <b/>
        <sz val="13"/>
        <rFont val="Arial"/>
        <family val="2"/>
      </rPr>
      <t xml:space="preserve">
</t>
    </r>
    <r>
      <rPr>
        <sz val="13"/>
        <rFont val="Arial"/>
        <family val="2"/>
      </rPr>
      <t>(SELECCIONE UNA OPCIÓN)</t>
    </r>
  </si>
  <si>
    <r>
      <t xml:space="preserve">Observaciones
</t>
    </r>
    <r>
      <rPr>
        <i/>
        <sz val="13"/>
        <rFont val="Arial"/>
        <family val="2"/>
      </rPr>
      <t xml:space="preserve">
Justifique la respuesta en caso de NO o Parcialmente</t>
    </r>
  </si>
  <si>
    <r>
      <t xml:space="preserve">¿EL CONTROL SIRVE SI - NO? 
</t>
    </r>
    <r>
      <rPr>
        <sz val="13"/>
        <rFont val="Arial"/>
        <family val="2"/>
      </rPr>
      <t>¿El control es preventivo o detectivo?  
Ver: EVIDENCIA</t>
    </r>
    <r>
      <rPr>
        <b/>
        <sz val="13"/>
        <rFont val="Arial"/>
        <family val="2"/>
      </rPr>
      <t xml:space="preserve">
</t>
    </r>
    <r>
      <rPr>
        <sz val="13"/>
        <rFont val="Arial"/>
        <family val="2"/>
      </rPr>
      <t>(SELECCIONE UNA OPCIÓN)</t>
    </r>
  </si>
  <si>
    <t>No se esta dando el respectivo tratamiento al riesgo, por lo cual el control no sirve para la mitigación del riesgo y puede permitir su materialización</t>
  </si>
  <si>
    <t xml:space="preserve">Es necesario identificar controles que se ejecuten de manera consistente para mitigar el riesgo y establecer acciones para fortalecer el control, dado que al confrontar los resultados del análisis de riesgo inicial frente a los controles establecidos  no se observa que el riesgo evaluado se encuentre en la zona de riesgo final, es decir en riesgo RESIDUAL MODERADO, como se establece en el mapa de riesgos, sino en RIESGO INHERENTE EXTREMO. </t>
  </si>
  <si>
    <t>No se identificaron recomendaciones.</t>
  </si>
  <si>
    <t>Es necesario identificar controles que se ejecuten de manera consistente para mitigar el riesgo y establecer acciones para fortalecer el control, dado que al confrontar los resultados del análisis de riesgo inicial frente a los controles establecidos  no se observa que el riesgo evaluado se encuentre en la zona de riesgo final, es decir en riesgo RESIDUAL MODERADO, como se establece en el mapa de riesgos, sino en RIESGO INHERENTE EXTREMO</t>
  </si>
  <si>
    <t>incluir en el control todas las acciones y evidencias que se realizan durante la ejecución del control.</t>
  </si>
  <si>
    <t>Es necesario identificar controles que se ejecuten de manera consistente para mitigar el riesgo y establecer acciones para fortalecer el control, dado que al confrontar los resultados del análisis de riesgo inicial frente a los controles establecidos  no se observa que el riesgo evaluado se encuentre en la zona de riesgo final, es decir en riesgo RESIDUAL BAJO, como se establece en el mapa de riesgos, sino en RIESGO INHERENTE ALTO</t>
  </si>
  <si>
    <t>Es necesario identificar controles que se ejecuten de manera consistente para mitigar el riesgo y establecer acciones para fortalecer el control, dado que al confrontar los resultados del análisis de riesgo inicial frente a los controles establecidos  no se observa que el riesgo evaluado se encuentre en la zona de riesgo final, es decir en riesgo RESIDUAL ALTO, como se establece en el mapa de riesgos, sino en RIESGO INHERENTE EXTREMO</t>
  </si>
  <si>
    <t>FORMATO DE MONITOREO AL MAPA DE RIESGOS POR PROCESO</t>
  </si>
  <si>
    <t>CÓDIGO: DESI-FM-019</t>
  </si>
  <si>
    <t>VERSIÓN: 4</t>
  </si>
  <si>
    <t>FECHA DE APLICACIÓN: JULIO 2019</t>
  </si>
  <si>
    <t xml:space="preserve">PROCESO </t>
  </si>
  <si>
    <t>PROCESO DE PRODUCCIÓN DE MEZCLA Y PROVISIÓN DE MAQUINARIA Y EQUIPO-PPMQ</t>
  </si>
  <si>
    <t>-</t>
  </si>
  <si>
    <t>PRESENTADO POR</t>
  </si>
  <si>
    <t xml:space="preserve">LÍDERES DEL PROCESO </t>
  </si>
  <si>
    <t xml:space="preserve">OBJETIVO DEL PROCESO </t>
  </si>
  <si>
    <t xml:space="preserve">ALCANCE DEL PROCESO </t>
  </si>
  <si>
    <t>El proceso inicia con la Identificación de las cantidades requeridas o solicitadas de vehículos, maquinaria y equipos; así como las mezclas a producir y materiales a entregar y finaliza con el suministro de las necesidades solicitadas para la intervención de las obras.</t>
  </si>
  <si>
    <t>MONITOREO A LOS CONTROLES DEL MAPA DE RIESGO DEL PROCESO</t>
  </si>
  <si>
    <t>TIPO DE RIESGO</t>
  </si>
  <si>
    <t xml:space="preserve">CONTROL </t>
  </si>
  <si>
    <t>¿CUÁL ES LA HERRAMIENTA QUE UTILIZA?</t>
  </si>
  <si>
    <t>¿LA EVALUACIÓN DEL CONTROL ES LA ADECUADA?</t>
  </si>
  <si>
    <t>SUGERENCIAS OAP</t>
  </si>
  <si>
    <t>Gestion</t>
  </si>
  <si>
    <t>Corrupcion</t>
  </si>
  <si>
    <t>N° RIESGO</t>
  </si>
  <si>
    <t>ZONA DE RIESGO RESIDUAL</t>
  </si>
  <si>
    <t>ACTIVIDAD DEL CONTROL</t>
  </si>
  <si>
    <t>¿ESTA INCORPORADA EN EL PLAN DE ACCIÓN DEL PROCESO?</t>
  </si>
  <si>
    <t xml:space="preserve">TIEMPO DE LA ACTIVIDAD  </t>
  </si>
  <si>
    <t xml:space="preserve">% DE CUMPLIMIENTO DEL PLAN A LA FECHA </t>
  </si>
  <si>
    <t xml:space="preserve">INDICADOR </t>
  </si>
  <si>
    <t>INDIQUE LAS EVIDENCIAS QUE  DEMUESTRAN LAS ACCIONES DE CONTROL</t>
  </si>
  <si>
    <t>trimestral</t>
  </si>
  <si>
    <t>¿Qué dificultades como lideres de proceso han presentado respecto a la ejecución de los controles y actividades de control que han propuesto?</t>
  </si>
  <si>
    <t xml:space="preserve">PREGUNTAS </t>
  </si>
  <si>
    <t>2. ¿Existen nuevos riesgos potenciales ? SI______ NO __X___ ¿Cuáles?</t>
  </si>
  <si>
    <t xml:space="preserve">4. ¿Se ha materializado alguno de los riesgos del mapa de riesgos? SI______ NO _X___ </t>
  </si>
  <si>
    <t>Elaborado por:</t>
  </si>
  <si>
    <t>NOMBRE</t>
  </si>
  <si>
    <t>FIRMA</t>
  </si>
  <si>
    <t>OBJETIVO DEL PROCESO</t>
  </si>
  <si>
    <t>Proceso</t>
  </si>
  <si>
    <t>No. Riesgo</t>
  </si>
  <si>
    <t>Riesgo</t>
  </si>
  <si>
    <t>Descripción</t>
  </si>
  <si>
    <t>Tipo de riesgo</t>
  </si>
  <si>
    <t>Tipología de riesgos</t>
  </si>
  <si>
    <t>Activo de información</t>
  </si>
  <si>
    <t>Tipo de amenaza</t>
  </si>
  <si>
    <t>Amenaza</t>
  </si>
  <si>
    <t>Causa / vulnerabilidad</t>
  </si>
  <si>
    <t>Consecuencias</t>
  </si>
  <si>
    <t xml:space="preserve">CALIFICACIÓN DEL RIESGO </t>
  </si>
  <si>
    <t>EVALUACIÓN DEL RIESGO INHERENTE</t>
  </si>
  <si>
    <t>VERIFICACIÓN DE CONTROLES ESTABLECIDOS</t>
  </si>
  <si>
    <t>EVALUACIÓN DE  RIESGO RESIDUAL</t>
  </si>
  <si>
    <t>OPCIÓN DE MANEJO</t>
  </si>
  <si>
    <t>ACTIVIDADES DE CONTROL</t>
  </si>
  <si>
    <t>ACCIONES DE CONTINGENCIA</t>
  </si>
  <si>
    <t>PROBABILIDAD</t>
  </si>
  <si>
    <t xml:space="preserve">IMPACTO </t>
  </si>
  <si>
    <t>ZONA DE RIESGO</t>
  </si>
  <si>
    <t>DESCRIPCIÓN DE CONTROLES EXISTENTES</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</si>
  <si>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</si>
  <si>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</si>
  <si>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</si>
  <si>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</si>
  <si>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</si>
  <si>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</si>
  <si>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PUNTAJE</t>
  </si>
  <si>
    <t>Evaluación del diseño del control</t>
  </si>
  <si>
    <t>El control se ejecuta de manera consistente por los responsables</t>
  </si>
  <si>
    <t>Solidez del control</t>
  </si>
  <si>
    <t>Solidez del conjunto de controles</t>
  </si>
  <si>
    <t>Controles ayudan a disminuir la probabilidad</t>
  </si>
  <si>
    <t>Controles ayudan a disminuir impacto</t>
  </si>
  <si>
    <t>CASILLAS A DISMINUIR</t>
  </si>
  <si>
    <t>ACTIVIDAD</t>
  </si>
  <si>
    <t>SOPORTE / PRODUCTO</t>
  </si>
  <si>
    <t>RESPONSABLE</t>
  </si>
  <si>
    <t>TIEMPO</t>
  </si>
  <si>
    <t>INDICADOR</t>
  </si>
  <si>
    <t>ACCIÓN</t>
  </si>
  <si>
    <t># Columnas en la matriz de riesgo que se desplaza en el eje de la probabilidad</t>
  </si>
  <si>
    <t># Columnas en la matriz de riesgo que se desplaza en el eje de impacto</t>
  </si>
  <si>
    <t>Producción de mezcla y provisión de maquinaria y equipo </t>
  </si>
  <si>
    <t>Riesgos operativos</t>
  </si>
  <si>
    <t xml:space="preserve"> Disminución de la capacidad operativa para el proceso de intervención, afectando el cumplimiento de las metas de la Entidad e interrumpiendo actividades. </t>
  </si>
  <si>
    <t>Posible</t>
  </si>
  <si>
    <t>Mayor</t>
  </si>
  <si>
    <t>Siempre se ejecuta</t>
  </si>
  <si>
    <t>Directamente</t>
  </si>
  <si>
    <t>Rara vez</t>
  </si>
  <si>
    <t>Reducir el riesgo</t>
  </si>
  <si>
    <t>El no suministro de mezclas e insumos para las obras de intervención produce la suspensión de obras en la vía afectando la programación de obra, el cumplimiento de las metas de la Entidad e interrumpiendo actividades.</t>
  </si>
  <si>
    <t>Indirectamente</t>
  </si>
  <si>
    <t>Riesgo de corrupción</t>
  </si>
  <si>
    <t>Sobrecostos y
Disminución de disponibilidad de  los vehículos y maquinaria.</t>
  </si>
  <si>
    <t>No disminuye</t>
  </si>
  <si>
    <t>BD comportamientos viales</t>
  </si>
  <si>
    <t>Líder de operaciones</t>
  </si>
  <si>
    <t>En el momento de materialización del riesgo</t>
  </si>
  <si>
    <t>Detrimento patrimonial, 
incumplimiento de metas
peculado, cohecho y dolo.</t>
  </si>
  <si>
    <t>Notificar al area correspondiente para iniciar la investigacion.</t>
  </si>
  <si>
    <t>Notificacion a partes interesadas</t>
  </si>
  <si>
    <t>HOJA 4. EVALUACIÓN DE LA SOLIDEZ DEL CONTROL</t>
  </si>
  <si>
    <t>MEDICIÓN DE LA SOLIDEZ DE LOS CONTROLES</t>
  </si>
  <si>
    <r>
      <t xml:space="preserve">RIESGO
</t>
    </r>
    <r>
      <rPr>
        <i/>
        <sz val="11"/>
        <rFont val="Arial"/>
        <family val="2"/>
      </rPr>
      <t>¿Qué puede suceder?</t>
    </r>
  </si>
  <si>
    <r>
      <t xml:space="preserve">CONTROL
</t>
    </r>
    <r>
      <rPr>
        <i/>
        <sz val="11"/>
        <rFont val="Arial"/>
        <family val="2"/>
      </rPr>
      <t>¿Elimina o Mitiga la causa?</t>
    </r>
  </si>
  <si>
    <r>
      <t xml:space="preserve">SOLIDEZ DEL CONTROL
MATRIZ DEL PROCESO
</t>
    </r>
    <r>
      <rPr>
        <sz val="6"/>
        <color theme="1"/>
        <rFont val="Arial"/>
        <family val="2"/>
      </rPr>
      <t>(SELECCIONE UNA OPCIÓN)</t>
    </r>
  </si>
  <si>
    <t>SOLIDEZ DEL CONTROL 
(EVALUADA POR OCI)</t>
  </si>
  <si>
    <r>
      <t xml:space="preserve">EFECTO EN MATRIZ DE RIESGO - RESIDUAL
MATRIZ DEL PROCESO
</t>
    </r>
    <r>
      <rPr>
        <sz val="6"/>
        <color theme="1"/>
        <rFont val="Arial"/>
        <family val="2"/>
      </rPr>
      <t>(SELECCIONE UNA OPCIÓN)</t>
    </r>
  </si>
  <si>
    <t>EFECTO EN MATRIZ DE RIESGO - RESIDUAL
EVALUADA POR OCI</t>
  </si>
  <si>
    <t>OBSERVACIONES / 
RECOMENDACIONES</t>
  </si>
  <si>
    <t>Se observa una sola acta de fecha del 14 de abril de 2020 correspondiente al comite de seguimiento a contratos corte a 31 de marzo de 2020 de la Gerencia de produción, con la evidencia presentada no se cumple la ejecución del control de acuerdo a la frecuencia mensual estipulada para el monitoreo, por lo anterior el control no se ejecuta como fue diseñado.</t>
  </si>
  <si>
    <t>De acuerdo a la evidencia presentada la actividad se realiza trimestralmente, donde se revisa el avance de los contratos, no obstante puede permitir la materialización del riesgo</t>
  </si>
  <si>
    <t xml:space="preserve">El proceso no aportó  evidencias que de cuenta del cumplimiento de la ejecución del control ni de las herramientas que utiliza como son:
Actas (de seguimiento mensual de contratos de mantenimiento)
Cronograma (cronograma de mantenimiento)
Check list (control de horometros y kilometraje)
Lo anterior indica, que el control no se esta ejecutando como fue diseñado, es decir el riesgo evaluado se mantiene en la zona de riesgo inicial  RIESGO INHERENTE EXTREMO </t>
  </si>
  <si>
    <t xml:space="preserve">Con las evidencias presentadas se pudo verificar el reporte de excesos de velocidad por mes en el informe de seguimiento GPS, de acuerdo al acta aportada del 03 de diciembre de 2019 se observa en el orden del día el tema de accidentalidad 2019, no obstante no se puede verificar el análisis presentado al comite ni la sesión realizada en abril 2020, correspondiente al primer cuatrimestre.
 </t>
  </si>
  <si>
    <t>El control sirve, no obstante se debe ajustar dado que no se identifica el porposito, la periocidad de la ejecución del mismo y no es claro cuales son las evidencias que quedan al ejecutar el control.</t>
  </si>
  <si>
    <t xml:space="preserve">Identificar claramente el control e implementarlo, con el fin de mitigar la materialización del riesgo </t>
  </si>
  <si>
    <t>De acuerdo a acta del 14 de abril de 2020, donde se verifica la base de datos de producción con consolidado trimestral para verificar los registros de los ingresos de insumos y materias primas por báscula y los consumos vs el inventario disponible.
Una vez verificadas las cantidades consignadas vs los valores de producción se determinó que no hay faltantes.</t>
  </si>
  <si>
    <t xml:space="preserve">Con la evidencia se deduce una frecuencia del control trimestral, lo cual puede permitir la materialización del riesgo.
</t>
  </si>
  <si>
    <t xml:space="preserve">Es necesario ajustar la redacción de control  que cumpla con las variables de diseño y que no permita la materilización del riesgo. </t>
  </si>
  <si>
    <t xml:space="preserve">La evidencia presentada no da cuenta de la ejecución del control, lo anterior indica, que el control no se esta ejecutando como fue diseñado, es decir el riesgo evaluado se mantiene en la zona de riesgo inicial  RIESGO INHERENTE EXTREMO </t>
  </si>
  <si>
    <t xml:space="preserve">Con la evidencia se deduce una frecuencia del control trimestral, lo cual puede permitir la materialización del riesgo, dado que la actividad es correctiva.
</t>
  </si>
  <si>
    <t>Es necesario identificar el riesgo con los componentes de su definición, así:
 Acción u omisión + uso del poder + desviación de la gestión de lo público + el beneficio privado".
Y ejecutar controles preventivos que se ejecuten de manera consistente para mitigar el riesgo.</t>
  </si>
  <si>
    <t xml:space="preserve">¿EL riesgo puede llegar a afectar el cumplimiento del objetivo? 
SI
¿El control mitiga la causa?
SI
OBSERVACIONES: 
El proceso no atendió las recomendaciones emitidas en la evaluación realizada al primer cuatrimestre en julio 2020. Por lo anterior, se reiteran las recomendaciones.
RECOMENDACIONES:
1. Revisar el control, dado que la actividad que se desarrolla por si sola no previene la materialización del riesgo.
</t>
  </si>
  <si>
    <t xml:space="preserve">¿EL riesgo puede llegar a afectar el cumplimiento del objetivo? 
SI
¿El control mitiga la causa?
SI
OBSERVACIONES: 
Como esta redactado  no es claro cual es el control. El proceso no atendió las recomendaciones emitidas en la evaluación realizada al primer cuatrimestre en julio 2020. Por lo anterior, se reiteran las recomendaciones.
RECOMENDACIONES:
1. Ajustar la redacción del control 
2. Mejorar la REDACCIÓN del riesgo para que contenga los elementos del Manual Política de Administración del Riesgo de la Entidad en lo que atañe a riesgos de corrupción, a saber:
  "para los riesgos de corrupción la descripción del riesgo debe concurrir con los componentes de su definición, así:
 Acción u omisión + uso del poder + desviación de la gestión de lo público + el beneficio privado".
 Estos elementos deben ser explícitos en la redacción con el fin de satisfacer los criterios. Para el caso concreto, se observa que solo se identifico la acción u omisión y el beneficio privado, faltando los demas componentes.
</t>
  </si>
  <si>
    <t xml:space="preserve">¿EL riesgo puede llegar a afectar el cumplimiento del objetivo? 
SI
¿El control mitiga la causa?
SI
OBSERVACIONES:
El proceso no atendió las recomendaciones emitidas en la evaluación realizada al primer cuatrimestre en julio 2020. Por lo anterior, se reiteran las recomendaciones.
RECOMENDACIONES:
1. Ajustar la redacción del control de tal foma que sea preventivo.
2. Mejorar la REDACCIÓN del riesgo para que contenga los elementos del Manual Política de Administración del Riesgo de la Entidad en lo que atañe a riesgos de corrupción, a saber:
  "para los riesgos de corrupción la descripción del riesgo debe concurrir con los componentes de su definición, así:
 Acción u omisión + uso del poder + desviación de la gestión de lo público + el beneficio privado".
 Estos elementos deben ser explícitos en la redacción con el fin de satisfacer los criterios. Para el caso concreto, se observa que se identifica la acción u omisión faltando los demás criterios.
</t>
  </si>
  <si>
    <t xml:space="preserve">¿La calificación efectuada por OCI del diseño del control es similar a la efectuada por el proceso?
 NO, 
El proceso identificó una serie de actividades mas que un control, no definió el propósito del mismo, no es claro como se realiza el control y por lo tanto no se identifica la fuente de información que sirve como base para su ejecución, se observa falencia en la redacción de las observaciones y desviacioes luego de aplicar el control y en cuanto a la evidencia se esta deduciendo no es consisa, lo cual puede permitir a un tercero no llegar a la misma conclusión  del que ejecuta el control.
OBSERVACIONES: El proceso no atendió las recomendaciones emitidas en la evaluación realizada al primer cuatrimestre en julio 2020. Por lo anterior, se reiteran las observaciones y recomendaciones.
La redacción del control es confusa, lo cual indica que no se encuentra bien diseñado para mitigar el riesgo. 
RECOMENDACIONES:
1. Mejorar la redacción del control, incluyendo todas las variables para el adecuado diseño de controles, siguiendo el paso a paso de acuerdo a la Guía para la administración del riesgo.
2. Identificar el próposito que indique para que se realiza el control y que sirva para prevenir la causa del riesgo.
3. Establecer como se realiza el control.
4. Indicar que pasa pasa con las observaciones o desviaciones resultantes de ejcutar el control y si se resuleven de manera oportuna.
5. Complementar la evidencia que queda de la ejecución del control.
 </t>
  </si>
  <si>
    <t xml:space="preserve">¿La calificación efectuada por OCI del diseño del control es similar a la efectuada por el proceso?
 NO, 
No es claro como se realiza el control y por lo tanto no se identifica la fuente de información que sirve como base para su ejecución, adicionalmente con la periocidad indicada permite la materialización del riesgo  y el control es detectivo no preventivo, no se especifica cual es la evidencia de la ejecución del control.
OBSERVACIONES:  El proceso no atendió las recomendaciones emitidas en la evaluación realizada al primer cuatrimestre en julio 2020. Por lo anterior, se reiteran las observaciones y recomendaciones.
RECOMENDACIONES:
1. Mejorar la redacción del control, incluyendo todas las variables para el adecuado diseño de controles, siguiendo el paso a paso de acuerdo a la Guía para la administración del riesgo. 
2. Establecer una periocidad ooprtuna que no permita la mitigación del riesgo y que permita que el control sea preventivo.
3. Establecer como se realiza el control, de tal forma que la fuente de la información que sirve para ejecutar el control sea confiable
4. Especificar la evidencia que deja la ejecución del control.
 </t>
  </si>
  <si>
    <t xml:space="preserve">¿La calificación efectuada por OCI del diseño del control es similar a la efectuada por el proceso?
NO
Se relacionan dos actividades, sin periocidad, no es claro como se realiza el control y por lo tanto no se identifica la fuente de información que sirve como base para su ejecución, no se identifica que pasa con las observaciones o desviaciones resultantes de ejecutar el control y no relacionan la evidencia. 
OBSERVACIONES:
 El proceso no atendió las recomendaciones emitidas en la evaluación realizada al primer cuatrimestre en julio 2020. Por lo anterior, se reiteran las observaciones y recomendaciones. Falta trabajar en el diseño
RECOMENDACIONES:
1. Mejorar la redacción del control, incluyendo todas las variables para el adecuado diseño de controles, siguiendo el paso a paso de acuerdo a la Guía para la administración del riesgo.
2. Identificar el próposito que indique para que se realiza el control y que sirva para prevenir la causa del riesgo.
3.Establecer una periocidad oportuna que no permita la mitigación del riesgo 
4. Establecer como se realiza el control, de tal forma que la fuente de la información que sirve para ejecutar el control sea confiable
5. Indicar que pasa pasa con las observaciones o desviaciones resultantes de ejcutar el control y si se resuleven de manera oportuna.
6. Especificar la evidencia que deja la ejecución del control.
</t>
  </si>
  <si>
    <t xml:space="preserve">¿La calificación efectuada por OCI del diseño del control es similar a la efectuada por el proceso?
 NO, 
Se identifican dos actividades, y no el propósito del control ni la frecuencia con la cual se realiza, por lo anterior no es consistente y oportuno para la mitigación del riesgo, no es clara la evidencia de la ejecución del control. 
OBSERVACIONES:  El proceso no atendió las recomendaciones emitidas en la evaluación realizada al primer cuatrimestre en julio 2020. Por lo anterior, se reiteran las observaciones y recomendaciones. . Falta trabajar en el diseño
RECOMENDACIONES:
1. Mejorar la redacción del control, incluyendo todas las variables para el adecuado diseño de controles, siguiendo el paso a paso de acuerdo a la Guía para la administración del riesgo.
2. Identificar el próposito que indique para que se realiza el control y que sirva para prevenir la causa del riesgo.
3.Establecer una periocidad ooprtuna que no permita la mitigación del riesgo
4. Especificar la evidencia que deja la ejecución del control.
 </t>
  </si>
  <si>
    <t xml:space="preserve">¿La calificación efectuada por OCI del diseño del control es similar a la efectuada por el proceso?
 NO
Como está redactado no es un control, no cumple con todas las variables de diseño, falta especificar la fuente de la información que se a confiable, incluir que pasa con las observaciones o desviaciones resultante de ejecutar el control y no se relaciona la evidencia.
OBSERVACIONES:
 El proceso no atendió las recomendaciones emitidas en la evaluación realizada al primer cuatrimestre en julio 2020. Por lo anterior, se reiteran las observaciones y recomendaciones. Falta trabajar en el diseño
RECOMENDACIONES:
1. Mejorar la redacción del control, incluyendo todas las variables para el adecuado diseño de controles, siguiendo el paso a paso de acuerdo a la Guía para la administración del riesgo. 
2. Identificar el próposito que indique para que se realiza el control y que sirva para prevenir la causa del riesgo.
3. Establecer como se realiza el control, de tal forma que la fuente de la información que sirve para ejecutar el control sea confiable
4. Establecer como se realiza el control, de tal forma que la fuente de la información que sirve para ejecutar el control sea confiable
5. Indicar que pasa pasa con las observaciones o desviaciones resultantes de ejcutar el control y si se resuleven de manera oportuna.
6. Especificar la evidencia que deja la ejecución del control.
</t>
  </si>
  <si>
    <t xml:space="preserve">¿La calificación efectuada por OCI del diseño del control es similar a la efectuada por el proceso?
 NO
OBSERVACIONES: El proceso no atendió las recomendaciones emitidas en la evaluación realizada al primer cuatrimestre en julio 2020. Por lo anterior, se reiteran las observaciones y recomendaciones. 
La periocidad indicada puede permitir la materialización del riesgo, no es clara la fuente de información que utiliza para ejecutar el control y la evidencia del mismo
RECOMENDACIONES:
1. Mejorar la redacción del control, incluyendo todas las variables para el adecuado diseño de controles, siguiendo el paso a paso de acuerdo a la Guía para la administración del riesgo. 
2. Identificar controles prevetivos y no detectivos.
3. Establecer como se realiza el control, de tal forma que la fuente de la información que sirve para ejecutar el control sea confiable
4.  Complementar la evidencia que deja la ejecución del control.
</t>
  </si>
  <si>
    <t xml:space="preserve">¿La calificación efectuada por OCI del diseño del control es similar a la efectuada por el proceso?
NO
Falta incluir la periocidad con la cual se aplica el control, por lo anterior se identifica como detectvo y no preventivo, no se indica la fuente de informacion que se utiliza para ejecutar el control y no se relacionda la evidencia que queda al ejecutar el control.
OBSERVACIONES:
 El proceso no atendió las recomendaciones emitidas en la evaluación realizada al primer cuatrimestre en julio 2020. Por lo anterior, se reiteran las observaciones y recomendaciones. Falta trabajar en el diseño
RECOMENDACIONES:
1. Mejorar la redacción del control, incluyendo todas las variables para el adecuado diseño de controles, siguiendo el paso a paso de acuerdo a la Guía para la administración del riesgo. 
2. Identificar el próposito que indique para que se realiza el control y que sirva para prevenir la causa del riesgo, así como su periocidad de ejecución
3. Establecer como se realiza el control, de tal forma que la fuente de la información que sirve para ejecutar el control sea confiable
4. Especificar la evidencia que deja la ejecución del control.
</t>
  </si>
  <si>
    <t>NO SE REALIZÓ PRUEBA DE RECORRIDO DADO EL CUMPLIMIENTO DE PROTOCOLOS DE BIOSEGURIDAD POR EL COVID-19</t>
  </si>
  <si>
    <t xml:space="preserve">Mejorar la redacción del control y validar su periodicidad, dado que mensualmente puede permitir la materialización del riesgo.
Aidcionalmente al ser un riesgo de corrupción es necesario identificar el riesgo con los componentes de su definición, así:
 Acción u omisión + uso del poder + desviación de la gestión de lo público + el beneficio privado".
</t>
  </si>
  <si>
    <t>FUERTE + FUERTE
FUERTE</t>
  </si>
  <si>
    <t>DEBIL + MODERADO
DEBIL</t>
  </si>
  <si>
    <t>DEBIL + DEBIL
DEBIL</t>
  </si>
  <si>
    <t>Se identificó diferencia en el cálculo de la solidez del control, dado que el diseño del control evaluado por OCI es diferente a la registrada en el mapa de riesgos.
RECOMENDACIONES
Atender las observaciones y recomendaciones descritas en la hojas 2. DISEÑO CONTROL Y 3. EJECUCIÓN CONTROL .</t>
  </si>
  <si>
    <t>Se identificó diferencia en el cálculo de la solidez del control, dado que la ejecución del control evaluado por OCI es diferente a la registrada en el mapa de riesgos.
RECOMENDACIONES
Atender las observaciones y recomendaciones descritas en la hojas 2. DISEÑO CONTROL Y 3. EJECUCIÓN CONTROL .</t>
  </si>
  <si>
    <t xml:space="preserve">¿EL riesgo puede llegar a afectar el cumplimiento del objetivo? 
SI
¿El control mitiga la causa?
Debe revisarse el control, dado que es confuso.
OBSERVACIONES: 
El proceso no atendió las recomendaciones emitidas en la evaluación realizada al primer cuatrimestre en julio 2020. Por lo anterior, se reiteran las recomendaciones.
RECOMENDACIONES:
1. Mejorar la redacción del riesgo, dado que como esta redactado es un factor de causa, el riesgo debe estar asociado directamente al cumplimiento del objetivo del proceso y en la desripción se deben tener en cuenta las respuestas a las preguntas claves ¿Qué puede suceder? ¿Cómo puede suceder? ¿Cuándo puede suceder? ¿Que consecuencias tendría su materialización? 
2. Revisar el control, dado que la actividad que se desarrolla por si sola no previene la materialización del riesgo.
</t>
  </si>
  <si>
    <r>
      <t xml:space="preserve">El </t>
    </r>
    <r>
      <rPr>
        <b/>
        <sz val="14"/>
        <rFont val="Arial"/>
        <family val="2"/>
      </rPr>
      <t>responsable designado</t>
    </r>
    <r>
      <rPr>
        <sz val="14"/>
        <rFont val="Arial"/>
        <family val="2"/>
      </rPr>
      <t xml:space="preserve"> por la Gerente de Produccion de la gestion del mantenimiento </t>
    </r>
    <r>
      <rPr>
        <b/>
        <sz val="14"/>
        <rFont val="Arial"/>
        <family val="2"/>
      </rPr>
      <t>revisa</t>
    </r>
    <r>
      <rPr>
        <sz val="14"/>
        <rFont val="Arial"/>
        <family val="2"/>
      </rPr>
      <t xml:space="preserve"> el seguimiento de manera </t>
    </r>
    <r>
      <rPr>
        <b/>
        <sz val="14"/>
        <rFont val="Arial"/>
        <family val="2"/>
      </rPr>
      <t>mensual</t>
    </r>
    <r>
      <rPr>
        <sz val="14"/>
        <rFont val="Arial"/>
        <family val="2"/>
      </rPr>
      <t xml:space="preserve"> de la programacion de mantenimiento de plantas industriales, vehículos y maquinaria de acuerdo a las varibles de control, dicho seguimiento se realiza en mesa de trabajo dejando acta de reunion  como evidencia  del seguimiento. 
De encontrar variaciones realiza las solicitudes de ajuste y reprogramación según los requerimientos del servicio y las metas de disponibilidad, quedando como evidencia el acta de reunion.</t>
    </r>
  </si>
  <si>
    <t>Accidente que pueda causar un siniestro generando perdida parcial o total del bien.</t>
  </si>
  <si>
    <r>
      <t>El</t>
    </r>
    <r>
      <rPr>
        <b/>
        <sz val="14"/>
        <rFont val="Arial"/>
        <family val="2"/>
      </rPr>
      <t xml:space="preserve"> Secretario Técnico del PESV</t>
    </r>
    <r>
      <rPr>
        <sz val="14"/>
        <rFont val="Arial"/>
        <family val="2"/>
      </rPr>
      <t xml:space="preserve"> delegado por el Gerente de Produccion  </t>
    </r>
    <r>
      <rPr>
        <b/>
        <sz val="14"/>
        <rFont val="Arial"/>
        <family val="2"/>
      </rPr>
      <t>trimestralmente verifica</t>
    </r>
    <r>
      <rPr>
        <sz val="14"/>
        <rFont val="Arial"/>
        <family val="2"/>
      </rPr>
      <t xml:space="preserve"> el volumen de incidentes y accidentes presentados en el periodo de analisis y presenta ante el mesa de trabajo de vehiculos la base de datos PPMQ-DI-001. Base de datos comportamientos viales  la cual incluye datos de accidentalidad y de gestion de arreglo ante aseguradora y datos de excesos de velocidad dejando a través del </t>
    </r>
    <r>
      <rPr>
        <b/>
        <sz val="14"/>
        <rFont val="Arial"/>
        <family val="2"/>
      </rPr>
      <t>acta de reunión  trazabilidad</t>
    </r>
    <r>
      <rPr>
        <sz val="14"/>
        <rFont val="Arial"/>
        <family val="2"/>
      </rPr>
      <t xml:space="preserve"> del análisis realizado.
Ante las ocurrencia  de siniestros o infracciones  hace gestión para  realizar capacitación a los conductores en los temas identificados como causas principales que generan los siniestros y para el arreglo del daño material escala la situación hasta la aplicación de las pólizas de seguro existentes para los equipos pertenecientes a la UMV. </t>
    </r>
  </si>
  <si>
    <t xml:space="preserve">Deficiencias en No programar el material e insumos suficientes para cumplir con las solicitudes realizadas. </t>
  </si>
  <si>
    <r>
      <t xml:space="preserve">El </t>
    </r>
    <r>
      <rPr>
        <b/>
        <sz val="14"/>
        <rFont val="Arial"/>
        <family val="2"/>
      </rPr>
      <t>líder de producción</t>
    </r>
    <r>
      <rPr>
        <sz val="14"/>
        <rFont val="Arial"/>
        <family val="2"/>
      </rPr>
      <t xml:space="preserve"> (asignado por la Gerencia de Producción, según obligaciones contractuales ) verifica de manera </t>
    </r>
    <r>
      <rPr>
        <b/>
        <sz val="14"/>
        <rFont val="Arial"/>
        <family val="2"/>
      </rPr>
      <t>trimestral</t>
    </r>
    <r>
      <rPr>
        <sz val="14"/>
        <rFont val="Arial"/>
        <family val="2"/>
      </rPr>
      <t xml:space="preserve">  el  kardex de materiales PPMQ-DI-011  y la bitacora de producción PPMQ-DI-009 en la  que se registran los ingresos  de insumos y materias primas por bascula y los consumos vs el inventario disponible </t>
    </r>
    <r>
      <rPr>
        <b/>
        <sz val="14"/>
        <rFont val="Arial"/>
        <family val="2"/>
      </rPr>
      <t>generando como trazabilidad las programaciones</t>
    </r>
    <r>
      <rPr>
        <sz val="14"/>
        <rFont val="Arial"/>
        <family val="2"/>
      </rPr>
      <t xml:space="preserve"> semanales de materiales que son solicitadas a los supervisores de contratos de los diferentes insumos requeridos para la producción, mediante el diligenicamiento del formato PPMQ-FM-039 solicitud interna y externa de materiales (en caso de aplicar este formato)
En caso de  presentarse alarmas ( por exceso de insumo o por faltante del mismo) respecto a las programaciones, el lider de producción, notificará a la supervisión del contrato las novedades presentadas.</t>
    </r>
  </si>
  <si>
    <r>
      <rPr>
        <b/>
        <sz val="14"/>
        <rFont val="Arial"/>
        <family val="2"/>
      </rPr>
      <t>El líder de producción</t>
    </r>
    <r>
      <rPr>
        <sz val="14"/>
        <rFont val="Arial"/>
        <family val="2"/>
      </rPr>
      <t xml:space="preserve"> (asignado por la Gerencia de Producción, según obligaciones contractuales) </t>
    </r>
    <r>
      <rPr>
        <b/>
        <sz val="14"/>
        <rFont val="Arial"/>
        <family val="2"/>
      </rPr>
      <t>verifica</t>
    </r>
    <r>
      <rPr>
        <sz val="14"/>
        <rFont val="Arial"/>
        <family val="2"/>
      </rPr>
      <t xml:space="preserve"> de manera </t>
    </r>
    <r>
      <rPr>
        <b/>
        <sz val="14"/>
        <rFont val="Arial"/>
        <family val="2"/>
      </rPr>
      <t>mensual</t>
    </r>
    <r>
      <rPr>
        <sz val="14"/>
        <rFont val="Arial"/>
        <family val="2"/>
      </rPr>
      <t xml:space="preserve"> junto con los  supervisores de los diferentes contratos, mediante mesas de trabajo para evaluar  el  avance de la ejecución  de los contratos. con el objetivo de alertar y generar los procesos contractuales de soporte para la continuidad del suministro de mezclas,dejando como trazabilidad de las mesas de trabajo concertadas,</t>
    </r>
    <r>
      <rPr>
        <b/>
        <sz val="14"/>
        <rFont val="Arial"/>
        <family val="2"/>
      </rPr>
      <t>actas de reunión.</t>
    </r>
    <r>
      <rPr>
        <sz val="14"/>
        <rFont val="Arial"/>
        <family val="2"/>
      </rPr>
      <t xml:space="preserve">
En éstos espacios de trabajo, En caso de presentarse  o identificar  novedades en los contratos se deberán realizar los ajustes a la capacidad ofertada ( adiciones y/o prorrogas, nuevos contratos etc.)  </t>
    </r>
  </si>
  <si>
    <t>Posibilidad de recibir o solicitar cualquier dádiva o beneficio a nombre propio o de terceros con el fin de usar sin  autorizacion o  hurtar vehículos y maquinaria  de la Entidad  a cargo de la Gerencia de Produccion para beneficio de terceros</t>
  </si>
  <si>
    <t>falta de verificacion de la asignacion de los equipos</t>
  </si>
  <si>
    <r>
      <t xml:space="preserve">El </t>
    </r>
    <r>
      <rPr>
        <b/>
        <sz val="14"/>
        <color theme="1"/>
        <rFont val="Arial"/>
        <family val="2"/>
      </rPr>
      <t>Líder encargado</t>
    </r>
    <r>
      <rPr>
        <sz val="14"/>
        <color theme="1"/>
        <rFont val="Arial"/>
        <family val="2"/>
      </rPr>
      <t xml:space="preserve"> de Provisión de Maquinaria delegado por la Gerencia de Producción, </t>
    </r>
    <r>
      <rPr>
        <b/>
        <sz val="14"/>
        <color theme="1"/>
        <rFont val="Arial"/>
        <family val="2"/>
      </rPr>
      <t>verifica</t>
    </r>
    <r>
      <rPr>
        <sz val="14"/>
        <color theme="1"/>
        <rFont val="Arial"/>
        <family val="2"/>
      </rPr>
      <t xml:space="preserve"> y presenta </t>
    </r>
    <r>
      <rPr>
        <b/>
        <sz val="14"/>
        <color theme="1"/>
        <rFont val="Arial"/>
        <family val="2"/>
      </rPr>
      <t>mensualmente</t>
    </r>
    <r>
      <rPr>
        <sz val="14"/>
        <color theme="1"/>
        <rFont val="Arial"/>
        <family val="2"/>
      </rPr>
      <t xml:space="preserve">  ante la mesa de trabajo de vehículos, la base de datos PPMQ-DI-001. Base de datos comportamientos viales  la cual incluye  el reporte de desplazamientos de vehículos maquinaria y equipos comparando los movimientos con la programación diaria, su veracidad de la alerta, dejando a través del </t>
    </r>
    <r>
      <rPr>
        <b/>
        <sz val="14"/>
        <color theme="1"/>
        <rFont val="Arial"/>
        <family val="2"/>
      </rPr>
      <t>acta de reunión  trazabilidad</t>
    </r>
    <r>
      <rPr>
        <sz val="14"/>
        <color theme="1"/>
        <rFont val="Arial"/>
        <family val="2"/>
      </rPr>
      <t xml:space="preserve"> del análisis realizado y el informe de GPS.
En caso de identificar anomalías, según sea el caso se activa el  Protocolo de reporte y atención en caso de daños, varada, pérdida, robo, hurto, en la operación de los vehículos, maquinaria y equipos. documentando las desviaciones según sea el caso y escalando la situación hasta la aplicación de las pólizas de seguro existentes para los equipos pertenecientes a la UMV.</t>
    </r>
  </si>
  <si>
    <r>
      <t xml:space="preserve">El </t>
    </r>
    <r>
      <rPr>
        <b/>
        <sz val="14"/>
        <color theme="1"/>
        <rFont val="Arial"/>
        <family val="2"/>
      </rPr>
      <t>lider</t>
    </r>
    <r>
      <rPr>
        <sz val="14"/>
        <color theme="1"/>
        <rFont val="Arial"/>
        <family val="2"/>
      </rPr>
      <t xml:space="preserve"> de PDM realiza  la </t>
    </r>
    <r>
      <rPr>
        <b/>
        <sz val="14"/>
        <color theme="1"/>
        <rFont val="Arial"/>
        <family val="2"/>
      </rPr>
      <t>verificacion y seguimiento</t>
    </r>
    <r>
      <rPr>
        <sz val="14"/>
        <color theme="1"/>
        <rFont val="Arial"/>
        <family val="2"/>
      </rPr>
      <t xml:space="preserve"> a la gestion de la base de datos de asignacion de vehiculos y maquinaria de manera </t>
    </r>
    <r>
      <rPr>
        <b/>
        <sz val="14"/>
        <color theme="1"/>
        <rFont val="Arial"/>
        <family val="2"/>
      </rPr>
      <t>mensual</t>
    </r>
    <r>
      <rPr>
        <sz val="14"/>
        <color theme="1"/>
        <rFont val="Arial"/>
        <family val="2"/>
      </rPr>
      <t>,  si encuenta alteraciones o falta de continuidad en la asignacion realizara ajustes y corroboracion con tarjetas de operación, la evidencia del control es acta de verificacion con el equipo de PDM</t>
    </r>
  </si>
  <si>
    <t xml:space="preserve">Posibilidad de Perdida, hurto o  uso inadecuado de materia prima y material producido </t>
  </si>
  <si>
    <t>Falta de seguimiento o trazabilidad de los volúmenes despachados de producción</t>
  </si>
  <si>
    <r>
      <t xml:space="preserve">El </t>
    </r>
    <r>
      <rPr>
        <b/>
        <sz val="14"/>
        <color theme="1"/>
        <rFont val="Arial"/>
        <family val="2"/>
      </rPr>
      <t>líder de producción</t>
    </r>
    <r>
      <rPr>
        <sz val="14"/>
        <color theme="1"/>
        <rFont val="Arial"/>
        <family val="2"/>
      </rPr>
      <t xml:space="preserve"> (asignado por la Gerencia de Producción, según obligaciones contractuales) </t>
    </r>
    <r>
      <rPr>
        <b/>
        <sz val="14"/>
        <color theme="1"/>
        <rFont val="Arial"/>
        <family val="2"/>
      </rPr>
      <t>verifica</t>
    </r>
    <r>
      <rPr>
        <sz val="14"/>
        <color theme="1"/>
        <rFont val="Arial"/>
        <family val="2"/>
      </rPr>
      <t xml:space="preserve"> de manera </t>
    </r>
    <r>
      <rPr>
        <b/>
        <sz val="14"/>
        <color theme="1"/>
        <rFont val="Arial"/>
        <family val="2"/>
      </rPr>
      <t>trimestral</t>
    </r>
    <r>
      <rPr>
        <sz val="14"/>
        <color theme="1"/>
        <rFont val="Arial"/>
        <family val="2"/>
      </rPr>
      <t xml:space="preserve"> el  kardex de materiales PPMQ-DI-011  y bitacora de producción PPMQ-DI-009 en el  que se registran los ingresos  de insumos y materias primas por bascula y los consumos vs el inventario disponible junto con las producciones realizadas. Se comparte la actualización de esta información como evidencia del control  </t>
    </r>
    <r>
      <rPr>
        <b/>
        <sz val="14"/>
        <color theme="1"/>
        <rFont val="Arial"/>
        <family val="2"/>
      </rPr>
      <t>mediante correo electronico</t>
    </r>
    <r>
      <rPr>
        <sz val="14"/>
        <color theme="1"/>
        <rFont val="Arial"/>
        <family val="2"/>
      </rPr>
      <t xml:space="preserve"> a la Gerencia de producción.
De encontrar diferencias el Gerente de producción solicita las verificaciones correspondientes respecto a los tiquetes de báscula de entrada y salida en inventario físico y la base de datos para identificar el faltante y escalar al área correspondiente para iniciar la  investigación.</t>
    </r>
  </si>
  <si>
    <r>
      <rPr>
        <b/>
        <sz val="14"/>
        <color theme="1"/>
        <rFont val="Arial"/>
        <family val="2"/>
      </rPr>
      <t>Personal asignado</t>
    </r>
    <r>
      <rPr>
        <sz val="14"/>
        <color theme="1"/>
        <rFont val="Arial"/>
        <family val="2"/>
      </rPr>
      <t xml:space="preserve"> por la Gerencia de Producción,  </t>
    </r>
    <r>
      <rPr>
        <b/>
        <sz val="14"/>
        <color theme="1"/>
        <rFont val="Arial"/>
        <family val="2"/>
      </rPr>
      <t>verifica trimestralmente</t>
    </r>
    <r>
      <rPr>
        <sz val="14"/>
        <color theme="1"/>
        <rFont val="Arial"/>
        <family val="2"/>
      </rPr>
      <t xml:space="preserve">  mediante GPS  la entrega de las mezclas en los CIV autorizados, este reporte se enviará via correo electronico al equipo de producción.
En caso de presentarse novedades se deberá escalar y/o notifcar a las áres correspondientes para iniciar la investigación atendiendo los protocolos establecidos en cuanto a seguimiento satelital con GPS.</t>
    </r>
  </si>
  <si>
    <t>FORMATO DE MONITOREO DE RIEGOS (OAP)
 RECIBIDO: ____Primer Cuatrimestre 2021  DESI-FM-019__</t>
  </si>
  <si>
    <r>
      <t>Se revisó las evidencias entregadas en Monitoreo MR 2021 I Cuatrimestre/ M.5 PPMQ
Actas de seguimiento a contratos así:
R1 C1 Acta de Reunion 10022021 (corte al 31 de enero)</t>
    </r>
    <r>
      <rPr>
        <sz val="13"/>
        <color rgb="FFFF0000"/>
        <rFont val="Arial"/>
        <family val="2"/>
      </rPr>
      <t xml:space="preserve"> No se encuentran los anexos de seguimiento mencionados en el acta</t>
    </r>
    <r>
      <rPr>
        <sz val="13"/>
        <rFont val="Arial"/>
        <family val="2"/>
      </rPr>
      <t xml:space="preserve">
R1 C1 Acta de Reunion 08032021 (corte al 28 de febrero) </t>
    </r>
    <r>
      <rPr>
        <sz val="13"/>
        <color rgb="FFFF0000"/>
        <rFont val="Arial"/>
        <family val="2"/>
      </rPr>
      <t>No se encuentran los anexos de seguimiento mencionados en el acta
Faltan actas del seguimiento realizado con corte a marzo y abril. Adicionalmente no se observan los anexos relacionados en las actas que corresponde al avance de contratos y es la fuente de información del control</t>
    </r>
    <r>
      <rPr>
        <sz val="13"/>
        <rFont val="Arial"/>
        <family val="2"/>
      </rPr>
      <t xml:space="preserve">
</t>
    </r>
  </si>
  <si>
    <t>Presentar toda la evidencia que de cuenta del cumplimiento del control como fue diseñado.</t>
  </si>
  <si>
    <t>Se revisó las evidencias entregadas en Monitoreo MR 2021 I Cuatrimestre/ M.5 PPMQ
R1 C3  PPMQ-DI-01 Base datos Comportamientos viales
R1C3 R3C1 Presentaciones comite parque automotor y plantas industriales - enero -febrero - marzo -abril 2021
R1C3 Correo envío presentción comité parque automoto y plantas industriales febrero 2021.
R1C3 Acta 10032021 comité parque automotor y plantas industriales
Se observan presentaciones mensuales del comité de parque automotor y plantas industriales donde se presentan los datos de accidentalidad, excesos de velocidad, seguimiento GPS, lre inducciones y capacitaciones por accidentes de tránsito.
En acta presentda del comite realizado el 10 de marzo, no se identifica al secretario técnico del PESV, se recomienda adicional al cargo en la UAERMV registre el rol para que se visualice su asistencia e incluir el análisis realizado</t>
  </si>
  <si>
    <t>Ajustar la periodicidad del control, de acuerdo a las presentaciones se observa que se esta realizando mensualmente, lo cual ayuda a que el control sea oportuno y preventivo.
Incluir en acta el análisis realizado de la verificación.
En la lista de asistentes se recomienda al Secretario Técnico del PESV  adicional a su cargo relacionar su rol para identificarlo.</t>
  </si>
  <si>
    <t xml:space="preserve">Se revisó las evidencias entregadas en Monitoreo MR 2021 I Cuatrimestre/ M.5 PPMQ
R2 C1 PPMQ-DI-011 Kardex
R2C1 PPMQ-DI-09 Bitacora de producción
R2 C1 SEGUIMIENTO I TRIMESTRE 2021 - 05042021
</t>
  </si>
  <si>
    <t>Se revisó las evidencias entregadas en Monitoreo MR 2021 I Cuatrimestre/ M.5 PPMQ
R1C3 R3C1 Presentaciones comite parque automotor y plantas industriales - enero -febrero - marzo -abril 2021
R3C1 Correos envíos presentción comité parque automotor y plantas industriales enero, abril 2021.
R3C1 Acta 28012021 comité parque automotor y plantas industriales-ene
R3C1 Acta 06032021 comité parque automotor y plantas industriales-feb
R3C1 Acta 14042021 comité parque automotor y plantas industriales-mar</t>
  </si>
  <si>
    <r>
      <t xml:space="preserve">Verificar la periodicidad de ejecución del control, dado ue mensualmente puede permitir la materialización del riesgo.
</t>
    </r>
    <r>
      <rPr>
        <sz val="13"/>
        <color rgb="FFFF0000"/>
        <rFont val="Arial"/>
        <family val="2"/>
      </rPr>
      <t xml:space="preserve">.
</t>
    </r>
    <r>
      <rPr>
        <sz val="13"/>
        <rFont val="Arial"/>
        <family val="2"/>
      </rPr>
      <t xml:space="preserve">
</t>
    </r>
  </si>
  <si>
    <t>Se revisó las evidencias entregadas en Monitoreo MR 2021 I Cuatrimestre/ M.5 PPMQ
R3C2 Actas reunión asignaciones enero - febrero- marzo - abril
R3C2 Acta reunión asignaciones febrero
R3C2  Necesidad de servicio de transporte
R3C2 Asignaciones camionetas UMV enero y febrero 2020</t>
  </si>
  <si>
    <r>
      <t xml:space="preserve">Se revisó las evidencias entregadas en Monitoreo MR 2021 I Cuatrimestre/ M.5 PPMQ
R4 C1 PPMQ-DI-011 Kardex
R4C1 PPMQ-DI-09 Bitacora de producción 2021
R4 C1 Correos Informes enero-febrero-marzo 2021
</t>
    </r>
    <r>
      <rPr>
        <sz val="13"/>
        <color rgb="FFFF0000"/>
        <rFont val="Arial"/>
        <family val="2"/>
      </rPr>
      <t>Con la evidencia suministrada no se puede identificar si quién ejecuta el control es el lider de producción y se observa en los correos que la información adjunta corresponde al informe de despacho, de acuerdo al control no es claro si en este informe se pude identificar el propósito del control</t>
    </r>
  </si>
  <si>
    <t>El Riesgo, diseño y ejecución del control se debe armonizar acorde con lo que establece el manual de política, se debe hacer el ajuste respectivo. Así mismo, deberá incluirse como evidencias en el diseño del control, las reportadas por el proceso.</t>
  </si>
  <si>
    <r>
      <t xml:space="preserve">Los </t>
    </r>
    <r>
      <rPr>
        <b/>
        <sz val="14"/>
        <rFont val="Arial"/>
        <family val="2"/>
      </rPr>
      <t>supervisores</t>
    </r>
    <r>
      <rPr>
        <sz val="14"/>
        <rFont val="Arial"/>
        <family val="2"/>
      </rPr>
      <t xml:space="preserve"> de los contratos informan el avance de la ejecucion acorde a la demanda </t>
    </r>
    <r>
      <rPr>
        <b/>
        <sz val="14"/>
        <rFont val="Arial"/>
        <family val="2"/>
      </rPr>
      <t>mensualmente</t>
    </r>
    <r>
      <rPr>
        <sz val="14"/>
        <rFont val="Arial"/>
        <family val="2"/>
      </rPr>
      <t xml:space="preserve">, en mesa de trabajo se </t>
    </r>
    <r>
      <rPr>
        <b/>
        <sz val="14"/>
        <rFont val="Arial"/>
        <family val="2"/>
      </rPr>
      <t>verifican</t>
    </r>
    <r>
      <rPr>
        <sz val="14"/>
        <rFont val="Arial"/>
        <family val="2"/>
      </rPr>
      <t xml:space="preserve"> los estados contractuales (cantidades ejecutadas, plazos del contrato, estado de avance y necesidades del servicio) por el Gerente de Produccion, </t>
    </r>
    <r>
      <rPr>
        <b/>
        <sz val="14"/>
        <rFont val="Arial"/>
        <family val="2"/>
      </rPr>
      <t>generando trazabilidad mediante acta de reunion.</t>
    </r>
    <r>
      <rPr>
        <sz val="14"/>
        <rFont val="Arial"/>
        <family val="2"/>
      </rPr>
      <t xml:space="preserve">
en caso de identificar variaciones en la ejecucion de los contratos se realizan ajustes a la capacidad ofertada (adiciones y/o prorrogas, nuevos contratos etc.) </t>
    </r>
  </si>
  <si>
    <t xml:space="preserve">¿EL riesgo puede llegar a afectar el cumplimiento del objetivo? 
SI
¿El control mitiga la causa?
Debe revisarse el control
OBSERVACIONES: 
El proceso no atendió las recomendaciones emitidas en la evaluación realizada al primer cuatrimestre en julio 2020. Por lo anterior, se reiteran las recomendaciones.
RECOMENDACIONES:
1.Mejorar la redacción del riesgo, dado que como esta redactado es un factor de causa, el riesgo debe estar asociado directamente al cumplimiento del objetivo del proceso y en la desripción se deben tener en cuenta las respuestas a las preguntas claves ¿Qué puede suceder? ¿Cómo puede suceder? ¿Cuándo puede suceder? ¿Que consecuencias tendría su materialización? 
2. Revisar el control, dado que la actividad que se desarrolla por si sola no previene la materialización del riesgo.
</t>
  </si>
  <si>
    <t xml:space="preserve">¿EL riesgo puede llegar a afectar el cumplimiento del objetivo? 
SI
¿El control mitiga la causa?
No, por la oportunidad del control y la causa identificada precisa mas una consecuencia.
OBSERVACIONES: 
El proceso no atendió las recomendaciones emitidas en la evaluación realizada al primer cuatrimestre en julio 2020. Por lo anterior, se reiteran las recomendaciones.
RECOMENDACIONES:
1. Mejorar la redacción del riesgo, dado que como esta redactado es un factor de causa, el riesgo debe estar asociado directamente al cumplimiento del objetivo del proceso y en la desripción se deben tener en cuenta las respuestas a las preguntas claves ¿Qué puede suceder? ¿Cómo puede suceder? ¿Cuándo puede suceder? ¿Que consecuencias tendría su materialización? 
2. Revisar el control, dado que la actividad que se desarrolla por si sola no previene la materialización del riesgo.
</t>
  </si>
  <si>
    <t xml:space="preserve">Inoportunidad en la entrega a la SPI de mezclas e insumos para las intervenciones de la Unidad </t>
  </si>
  <si>
    <t xml:space="preserve">¿EL riesgo puede llegar a afectar el cumplimiento del objetivo? 
SI
¿El control mitiga la causa?
SI
OBSERVACIONES:
El proceso incluyó la palabra posibilidad a la acción u omisión, no obstante no se identificaron los demas componentes de los riesgos de corrupción. Por lo anterior, se reiteran las recomendaciones
RECOMENDACIONES:
1. Ajustar la redacción del control de tal foma que sea preventivo.
2. Mejorar la REDACCIÓN del riesgo para que contenga los elementos del Manual Política de Administración del Riesgo de la Entidad en lo que atañe a riesgos de corrupción, a saber:
  "para los riesgos de corrupción la descripción del riesgo debe concurrir con los componentes de su definición, así:
 Acción u omisión + uso del poder + desviación de la gestión de lo público + el beneficio privado".
 Estos elementos deben ser explícitos en la redacción con el fin de satisfacer los criterios. Para el caso concreto, se observa que se identifica la acción u omisión faltando los demás criterios.
</t>
  </si>
  <si>
    <t>¿EL riesgo puede llegar a afectar el cumplimiento del objetivo? 
SI
¿El control mitiga la causa?
SI
OBSERVACIONES:
El proceso proceso identificó un nuevo control para su riesgo de corrupción.
RECOMENDACIONES:
1. Ajustar la redacción del control de tal foma que sea preventivo.
2. Mejorar la REDACCIÓN del riesgo para que contenga los elementos del Manual Política de Administración del Riesgo de la Entidad en lo que atañe a riesgos de corrupción.</t>
  </si>
  <si>
    <t>Nota: Este archivo se remitió mediante correo electrónico al Directivo del Proceso y enlaces, el día_____ de julio de 2021 con copia a la OAP, para su respectivo conocimiento.</t>
  </si>
  <si>
    <t>¿La calificación efectuada por OCI del diseño del control es similar a la efectuada por el proceso?
 SI, 
De acuerdo con la última evaluación de controles, se mejoró el rango de calificación pasando de débil a fuerte, con una calificación de 50 a 100. 
OBSERVACIONES: El proceso atendió las recomendaciones emitidas en la evaluación realizada al segundo cuatrimestre en diciembre 2020 y ajustó la redacción del control cumpliendo con las variables de diseño. 
RECOMENDACIONES:
Ejecutar el control como fue diseñado</t>
  </si>
  <si>
    <t xml:space="preserve">¿La calificación efectuada por OCI del diseño del control es similar a la efectuada por el proceso?
 NO, 
De acuerdo con la última evaluación de controles, se mejoró la calificación pasando de 55 a 80, no obstante. se mantuvó el rango de calificación en débil.
OBSERVACIONES:  
El proceso atendió parte  de las recomendaciones emitidas en la última evaluación de controles realizada al segundo cuatrimestre en diciembre 2020 y ajustó la redacción del control, identificando la evidencia del control
 RECOMENDACIONES:
1. Mejorar la redacción del control, incluyendo todas las variables para el adecuado diseño de controles, siguiendo el paso a paso de acuerdo a la Guía para la administración del riesgo. 
2. Identificar que el propósito del control sea prevenir y no detectar.
3. Establecer la fuente de la información que sirve para ejecutar el control, dado que como esta redactado no se identifica con claridad
 </t>
  </si>
  <si>
    <t xml:space="preserve">¿La calificación efectuada por OCI del diseño del control es similar a la efectuada por el proceso?
 NO, 
De acuerdo con la última evaluación de controles, se mejoró la calificación pasando de 30 a 75, no obstante. se mantuvó el rango de calificación en débil.
OBSERVACIONES:  
El proceso atendió parte  de las recomendaciones emitidas en la última evaluación de controles realizada al segundo cuatrimestre en diciembre 2020 y ajustó la redacción del control, identificando el propósito del control, la fuente de la información y que pasa con las desviaciones
 RECOMENDACIONES:
1. Mejorar la redacción del control, incluyendo todas las variables para el adecuado diseño de controles, siguiendo el paso a paso de acuerdo a la Guía para la administración del riesgo. 
2. Identificar que el propósito del control sea prevenir y no detectar.
3. Establecer una periodicidad oportuna que no permita la mitigación del riesgo.
4. Relacionar la evidencia del control que permita a cualquier tercero llegar a la misma conclusión. </t>
  </si>
  <si>
    <t xml:space="preserve">¿La calificación efectuada por OCI del diseño del control es similar a la efectuada por el proceso?
 NO, 
De acuerdo con la última evaluación de controles, se mejoró la calificación pasando de 45 a 75, no obstante. se mantuvó el rango de calificación en débil.
OBSERVACIONES:  
El proceso atendió parte  de las recomendaciones emitidas en la última evaluación de controles realizada al segundo cuatrimestre en diciembre 2020 y ajustó la redacción del control, identificando el propósito del control, la fuente de la información y que pasa con las desviaciones
 RECOMENDACIONES:
1. Mejorar la redacción del control, incluyendo todas las variables para el adecuado diseño de controles, siguiendo el paso a paso de acuerdo a la Guía para la administración del riesgo. 
2. Identificar que el propósito del control sea prevenir y no detectar.
3. Establecer la fuente de la información que sirve para ejecutar el control, dado que como esta redactado no se identifica con claridad
4. Relacionar la evidencia del control que permita a cualquier tercero llegar a la misma conclusión. </t>
  </si>
  <si>
    <t xml:space="preserve">¿La calificación efectuada por OCI del diseño del control es similar a la efectuada por el proceso?
NO
De acuerdo con la última evaluación de controles, se mejoró la calificación pasando de 55 a 80, no obstante, se mantuvó el rango de calificación en débil.
OBSERVACIONES:
El proceso atendió parte  de las recomendaciones emitidas en la última evaluación de controles realizada al segundo cuatrimestre en diciembre 2020 y ajustó la redacción del control, identificando el propósito del control, la periodicidad la fuente de la información y la evidencia de la ejecución del control.
RECOMENDACIONES:
1. Identificar que el propósito del control sea prevenir y no detectar.
2. Establecer una periodicidad oportuna que no permita la mitigación del riesgo. 
</t>
  </si>
  <si>
    <t>¿La calificación efectuada por OCI del diseño del control es similar a la efectuada por el proceso?
 NO, 
OBSERVACIONES:  
El proceso creó un nuevo control, atendiendo la recomendación de identificar minimo dos controles por riesgo.
 RECOMENDACIONES:
1. Mejorar la redacción del control, incluyendo todas las variables para el adecuado diseño de controles, siguiendo el paso a paso de acuerdo a la Guía para la administración del riesgo. 
2. Establecer una periodicidad oportuna que no permita la mitigación del riesgo
3. Identificar que el propósito del control sea prevenir y no detectar.
4. Establecer la fuente de la información que sirve para ejecutar el control, dado que como esta redactado no se identifica.
5. Complementar la evidencia del control que permita a cualquier tercero llegar a la misma conclusión.</t>
  </si>
  <si>
    <r>
      <t xml:space="preserve">¿La calificación efectuada por OCI del diseño del control es similar a la efectuada por el proceso?
 NO, 
De acuerdo con la última evaluación de controles, se mejoró la calificación pasando de 60 a 80, no obstante. se mantuvó el rango de calificación en débil.
OBSERVACIONES:  
El proceso atendió parte  de las recomendaciones emitidas en la última evaluación de controles realizada al segundo cuatrimestre en diciembre 2020 y ajustó la redacción del control, identificando el propósito del control y la evidencia del control
 RECOMENDACIONES:
1. Identificar que el propósito del control sea prevenir y no detectar.
2. </t>
    </r>
    <r>
      <rPr>
        <sz val="13"/>
        <rFont val="Arial"/>
        <family val="2"/>
      </rPr>
      <t xml:space="preserve">Establecer una periodicidad oportuna que no permita la mitigación del riesgo
</t>
    </r>
    <r>
      <rPr>
        <sz val="13"/>
        <color theme="1"/>
        <rFont val="Arial"/>
        <family val="2"/>
      </rPr>
      <t xml:space="preserve">
 </t>
    </r>
  </si>
  <si>
    <t>¿La calificación efectuada por OCI del diseño del control es similar a la efectuada por el proceso?
 NO, 
OBSERVACIONES:  
El proceso creó un nuevo control, atendiendo la recomendación de identificar minimo dos controles por riesgo.
 RECOMENDACIONES:
1. Mejorar la redacción del control.
2. Identificar que el propósito del control sea prevenir y no detectar.
3. Establecer una periodicidad oportuna que no permita la mitigación del riesgo</t>
  </si>
  <si>
    <t xml:space="preserve">¿La calificación efectuada por OCI del diseño del control es similar a la efectuada por el proceso?
 SI, 
De acuerdo con la última evaluación de controles, se mejoró el rango de calificación pasando de débil a moderado, con una calificación de 60 a 95. 
OBSERVACIONES:  
El proceso atendió las recomendaciones emitidas en la última evaluación de controles realizada al segundo cuatrimestre en diciembre 2020 y ajustó la redacción del control, cunpliendo las variables de diseño.
 RECOMENDACIONES:
1. Identificar que el propósito del control sea prevenir y no detectar.
</t>
  </si>
  <si>
    <t xml:space="preserve">¿EL riesgo puede llegar a afectar el cumplimiento del objetivo? 
SI
¿El control mitiga la causa?
SI
OBSERVACIONES: 
El proceso proceso identificó un nuevo control para su riesgo de corrupción.
</t>
  </si>
  <si>
    <t xml:space="preserve">¿EL riesgo puede llegar a afectar el cumplimiento del objetivo? 
SI
¿El control mitiga la causa?
SI
OBSERVACIONES: 
El proceso ajusto la redacción del control, en atención a las recomendaciones emitidas en la evaluación realizada al segundo cuatrimestre en diciembre de 2020. Por lo anterior el riesgo de corrupción contempla los componentes de su definición:
"Acción u omisión + uso del poder + desviación de la gestión de lo público + el beneficio privado"
</t>
  </si>
  <si>
    <t xml:space="preserve">¿EL riesgo puede llegar a afectar el cumplimiento del objetivo? 
SI
¿El control mitiga la causa?
SI
OBSERVACIONES: 
El proceso ajusto redacción del riesgo y atendió las recomendaciones emitidas en la evaluación realizada al segundo cuatrimestre en diciembre 2020. 
</t>
  </si>
  <si>
    <t xml:space="preserve">¿EL riesgo puede llegar a afectar el cumplimiento del objetivo? 
SI
¿El control mitiga la causa?
SI
OBSERVACIONES: 
El proceso ajusto redacción del riesgo,  la causa y atendió las recomendaciones emitidas en la evaluación realizada al segundo cuatrimestre en diciembre 2020. 
</t>
  </si>
  <si>
    <r>
      <t>¿</t>
    </r>
    <r>
      <rPr>
        <sz val="14"/>
        <rFont val="Arial"/>
        <family val="2"/>
      </rPr>
      <t>EL riesgo puede llegar a afectar el cumplimiento del objetivo? 
SI
¿El control mitiga la causa?
SI</t>
    </r>
    <r>
      <rPr>
        <sz val="14"/>
        <color rgb="FFC00000"/>
        <rFont val="Arial"/>
        <family val="2"/>
      </rPr>
      <t xml:space="preserve">
</t>
    </r>
    <r>
      <rPr>
        <sz val="14"/>
        <rFont val="Arial"/>
        <family val="2"/>
      </rPr>
      <t xml:space="preserve">
OBSERVACIONES: 
El proceso atendió las recomendaciones emitidas en la evaluación realizada al segundo cuatrimestre en diciembre 2020. </t>
    </r>
    <r>
      <rPr>
        <sz val="14"/>
        <color rgb="FFC00000"/>
        <rFont val="Arial"/>
        <family val="2"/>
      </rPr>
      <t xml:space="preserve">
</t>
    </r>
  </si>
  <si>
    <r>
      <t>¿</t>
    </r>
    <r>
      <rPr>
        <sz val="14"/>
        <rFont val="Arial"/>
        <family val="2"/>
      </rPr>
      <t>EL riesgo puede llegar a afectar el cumplimiento del objetivo? 
SI
¿El control mitiga la causa?
SI</t>
    </r>
    <r>
      <rPr>
        <sz val="14"/>
        <color rgb="FFC00000"/>
        <rFont val="Arial"/>
        <family val="2"/>
      </rPr>
      <t xml:space="preserve">
</t>
    </r>
    <r>
      <rPr>
        <sz val="14"/>
        <rFont val="Arial"/>
        <family val="2"/>
      </rPr>
      <t xml:space="preserve">OBSERVACIONES: 
El proceso atendió las recomendaciones emitidas en la evaluación realizada al segundo cuatrimestre en diciembre 2020. </t>
    </r>
    <r>
      <rPr>
        <sz val="14"/>
        <color rgb="FFC00000"/>
        <rFont val="Arial"/>
        <family val="2"/>
      </rPr>
      <t xml:space="preserve">
</t>
    </r>
  </si>
  <si>
    <r>
      <t>¿</t>
    </r>
    <r>
      <rPr>
        <sz val="14"/>
        <rFont val="Arial"/>
        <family val="2"/>
      </rPr>
      <t xml:space="preserve">EL riesgo puede llegar a afectar el cumplimiento del objetivo? 
SI
</t>
    </r>
    <r>
      <rPr>
        <sz val="14"/>
        <color rgb="FFC00000"/>
        <rFont val="Arial"/>
        <family val="2"/>
      </rPr>
      <t xml:space="preserve">
</t>
    </r>
    <r>
      <rPr>
        <sz val="14"/>
        <rFont val="Arial"/>
        <family val="2"/>
      </rPr>
      <t xml:space="preserve">¿El control mitiga la causa?
SI
OBSERVACIONES: 
El proceso ajusto causa y atendió las recomendaciones emitidas en la evaluación realizada al segundo cuatrimestre en diciembre 2020. 
 </t>
    </r>
  </si>
  <si>
    <t xml:space="preserve">Se revisó las evidencias entregadas en Monitoreo MR I Cuatrimestre/ M.5 PPMQ
Actas de seguimiento a contratos así:
R1 C1 Acta de Seguimiento enero 2021 
R1 C1 Acta de Seguimiento febrero 2021
R1 C1 Acta de Seguimiento marzo 2021
R1C1 Acta de Seguimiento abril 2021
</t>
  </si>
  <si>
    <t>En las actas presentadas se observa los mantenimientos ejecutados en cada mes y los que se realizaron oportunamente, no obstante, los que no se reportan como oportunos los describen como mantenimientos que se realizaron antes o después de lo recomendado, lo que deja incertidumbre en el cumplimiento.</t>
  </si>
  <si>
    <t>Ajustar la redacción del control de acuerdo con las recomendaciones relacionadas en el diseño de control</t>
  </si>
  <si>
    <t xml:space="preserve">La revisión trimestral, puede permitir la materialización del riesgo
</t>
  </si>
  <si>
    <t xml:space="preserve">Se revisó las evidencias entregadas en Monitoreo MR 2021 I Cuatrimestre/ M.5 PPMQ
R4C2 Correos Informes GPS enero-febrero-marzo-abril 2021
R4C2 Programación mezcla enero-febrero -marzo 2021 (seguimiento GPS de entrega)
R4C2 Seguimiento trimestral I Insumos y despachos de materiales </t>
  </si>
  <si>
    <t>FUERTE</t>
  </si>
  <si>
    <t>MODERADO</t>
  </si>
  <si>
    <t xml:space="preserve">Incluir en el correo electrónico  el análisis de la verificación realizada en la ejecución del control.
Revisar la periodicidad del control
Es necesario identificar el riesgo con los componentes de su definición, así:
 Acción u omisión + uso del poder + desviación de la gestión de lo público + el beneficio privado".
Y ejecutar controles preventivos que se ejecuten de manera consistente para mitigar el riesgo.
</t>
  </si>
  <si>
    <t>Incluir en el correo electrónico  el análisis de la verificación realizada en la ejecución del control. 
Revisar la periodicidad del control</t>
  </si>
  <si>
    <t>FUERTE + MODERADO
MODERADO</t>
  </si>
  <si>
    <t>DEBIL + FUERTE
DEBIL</t>
  </si>
  <si>
    <t>MODERADO + FUERTE
MODERADO</t>
  </si>
  <si>
    <r>
      <t>Se revisó las evidencias entregadas en Monitoreo MR 2021 I Cuatrimestre/ M.5 PPMQ
Actas de seguimiento a contratos así:
R1 C1 Acta de Reunion 10022021 (corte al 31 de enero</t>
    </r>
    <r>
      <rPr>
        <sz val="13"/>
        <color rgb="FFFF0000"/>
        <rFont val="Arial"/>
        <family val="2"/>
      </rPr>
      <t>) No se encuentran los anexos de seguimiento mencionados en el acta</t>
    </r>
    <r>
      <rPr>
        <sz val="13"/>
        <rFont val="Arial"/>
        <family val="2"/>
      </rPr>
      <t xml:space="preserve">
R1 C1 Acta de Reunion 08032021 (corte al 28 de febrero) </t>
    </r>
    <r>
      <rPr>
        <sz val="13"/>
        <color rgb="FFFF0000"/>
        <rFont val="Arial"/>
        <family val="2"/>
      </rPr>
      <t>No se encuentran los anexos de seguimiento mencionados en el acta</t>
    </r>
    <r>
      <rPr>
        <sz val="13"/>
        <rFont val="Arial"/>
        <family val="2"/>
      </rPr>
      <t xml:space="preserve">
</t>
    </r>
    <r>
      <rPr>
        <sz val="13"/>
        <color rgb="FFFF0000"/>
        <rFont val="Arial"/>
        <family val="2"/>
      </rPr>
      <t xml:space="preserve">Faltan actas del seguimiento realizado con corte a marzo y abril. Adicionalmente no se observan los anexos relacionados en las actas que corresponde al avance de contratos y es la fuente de información del control
</t>
    </r>
  </si>
  <si>
    <t>En las evidencias suministradas no es facil la identificación del responsable del control, asi mismo no se tiene certeza que el control se este ejecutando mensualmente .</t>
  </si>
  <si>
    <t>Relacionar todas las evidencias que dan cuenta de la ejecución del control, con el fin de identificar las alertas generadas.</t>
  </si>
  <si>
    <t>DEL MAPA DE RIESGOS - VERSIÓN_____del 31 de enero de 2021 ____</t>
  </si>
  <si>
    <t xml:space="preserve">De la solidez evaluada a los (9) controles asociados a (4) riesgos, se identificó que el resultado de la solidez en los (9) controles reportados en la matriz de riesgos del proceso PRODUCCIÓN DE MEZCLA Y PROVISIÓN DE MAQUINARIA Y EQUIPO-PPMQ Vs. la evaluada por OCI es diferente, dadas las observaciones registradas en el diseño y ejecución de lo controles.
(2) de los controles evaluados por OCI  mejoraron su solidez pasando de DEBIL a MODERADO.  
</t>
  </si>
  <si>
    <t>Se identificó diferencia en el cálculo de la solidez del control, dado que el diseño del control evaluado por OCI es diferente a la registrada en el mapa de riesgos.
RECOMENDACIONES
Atender las observaciones y recomendaciones descritas en la hoja 3. EJECUCIÓN CONTROL .</t>
  </si>
  <si>
    <t>De la evaluación al diseño de (9) nueve controles asociados a (4) cuatro riesgos, se identificaron los siguientes resultados:
* El proceso ajusto el diseño y redacción de los controles de acuerdo a las recomendaciones OCI, asignaron responsables con autoridad, ajustaron la periodicidad, incluyeron los propósitos, mejoraron en la identificación de la fuente de información, relacionaron la evidencia; por lo anterior, las calificaciones del diseño del control por OCI en todos los controles mejoraron con respecto a la evaluación realizada en diciembre 2020. 
* El proceso identificó un control adicional a cada riesgo de corrupción.
* De los (9) controles evaluados, (1) obtuvo una calificación similar con el proceso, con un rango de calificación fuerte;  de los restantes (8); (1) tiene un rango de calificación moderado y (7) continúan en un rango calificación débil; de acuerdo con la Guía DESI-DE-002-V4 para la administración del riesgo de gestión, corrupción y seguridad digital y el diseño de controles en entidades públicas, numeral 3.2.2 Valoración de los controles, para los controles diferentes al rango de calificación fuerte, el proceso deberá implementar un plan de acción que permita tener un control o controles bien diseñados.
El proceso de PRODUCCIÓN DE MEZCLA Y PROVISIÓN DE MAQUINARIA Y EQUIPO-PPMQ, debe ajustar el mapa de riesgos, mejorando la redacción de los riesgos de corrupción y perfeccionando los controles implementado todas las variables para el adecuado diseño de controles.</t>
  </si>
  <si>
    <r>
      <rPr>
        <sz val="13"/>
        <rFont val="Arial"/>
        <family val="2"/>
      </rPr>
      <t>Del análisis del monitoreo vs las evidencias presentadas como parte del cumplimiento de los de los (9) controles asociados a (4) riesgos, se identificaron los siguientes resultados:</t>
    </r>
    <r>
      <rPr>
        <sz val="13"/>
        <color rgb="FFFF0000"/>
        <rFont val="Arial"/>
        <family val="2"/>
      </rPr>
      <t xml:space="preserve">
</t>
    </r>
    <r>
      <rPr>
        <sz val="13"/>
        <rFont val="Arial"/>
        <family val="2"/>
      </rPr>
      <t xml:space="preserve">
* La eficacia de (6) de los (9) controles evaluados es adecuada porque se estan ejecutando como fueron diseñados, (3)  parcialmente porque en las evidencias presentadas se observó que aunque se esta ejecutando el control no se esta ejecutando como fue diseñado.
* La eficiencia de (5) de los (9) controles evaluados mitigan los riesgos identificados y (4) mitigan parcialmente los riesgos identificados
* Respecto la última evaluación se observa que el proceso ha trabajado en la redacción de sus controles y en la ejecución de los mismos, no obstante, el proceso de PRODUCCIÓN DE MEZCLA Y PROVISIÓN DE MAQUINARIA Y EQUIPO-PPMQ, debe continuar ajustando su mapa de riesgos, mejorando la redacción de los riesgos de corrupción y perfeccionando los controles implementado todas las variables para el adecuado diseño y ejecución de controles.
</t>
    </r>
  </si>
  <si>
    <r>
      <t xml:space="preserve">Del análisis de (9) nueve controles asociados a (4) cuatro riesgos, se identificaron los siguientes resultados:
</t>
    </r>
    <r>
      <rPr>
        <sz val="14"/>
        <rFont val="Arial"/>
        <family val="2"/>
      </rPr>
      <t xml:space="preserve">
* Se observa que el proceso atendió las recomendaciones emitidas por OCI, dado que se evidencia actualización de su mapa de riesgos en enero de 2021, ajustando la redacción de (3) de sus riesgos, de (2) de su causas, identificando adicionalmente dos causas y controles para los riesgos de corrupción. No obstante, es importante seguir trabajando en la redacción del riesgo 4 de corrupción dado que el identificado no tiene los elementos el Manual Política de Administración del Riesgo de la Entidad, así mismo evaluar si con la implementación de caliope se puede generar algún riesgo de seguridad de la información y/o gestión.
* Los (4) riesgos evaluados pueden llegar a afectar el cumplimiento del proceso.
* Los (9) controles revisados mitigan la causa identificada.
* En esta evaluación, se verificaron los riesgos altos, extremos y de corrupción, en este caso se abarco todos los riesgos identificados por el proceso.</t>
    </r>
    <r>
      <rPr>
        <sz val="14"/>
        <color theme="1"/>
        <rFont val="Arial"/>
        <family val="2"/>
      </rPr>
      <t xml:space="preserve">
* El proceso diligenció la pestaña de IMPACTO DE SOBORNO en sus actividades respondiendo las preguntas orientadoras, acorde con el diligenciamiento en el mapa de riesgos no se identificó puntos críticos.</t>
    </r>
  </si>
  <si>
    <r>
      <t xml:space="preserve">OPCIÓN DE MANEJO </t>
    </r>
    <r>
      <rPr>
        <b/>
        <sz val="9"/>
        <color theme="9" tint="-0.249977111117893"/>
        <rFont val="Arial"/>
        <family val="2"/>
      </rPr>
      <t xml:space="preserve">-
</t>
    </r>
  </si>
  <si>
    <t>¿Las actividades que se desarrollan en el control realmente buscan por si sola prevenir o detectar las causas que pueden dar origen al riesgo, ejemplo Verificar, Validar Cotejar, Comparar, Revisar, etc.?</t>
  </si>
  <si>
    <t xml:space="preserve">Al no existir disponibilidad suficiente de vehículos, maquinaria, equipos y plantas industriales, disminuye la capacidad operativa para los distintos procesos  de entidad, afectando el cumplimiento de las metas e interrumpiendo actividades. </t>
  </si>
  <si>
    <t>Compromiso_de_la_informacion</t>
  </si>
  <si>
    <r>
      <t xml:space="preserve">Los </t>
    </r>
    <r>
      <rPr>
        <b/>
        <sz val="9"/>
        <rFont val="Arial"/>
        <family val="2"/>
      </rPr>
      <t>supervisores</t>
    </r>
    <r>
      <rPr>
        <sz val="9"/>
        <rFont val="Arial"/>
        <family val="2"/>
      </rPr>
      <t xml:space="preserve"> de los contratos informan el avance de la ejecucion acordo a la demanda </t>
    </r>
    <r>
      <rPr>
        <b/>
        <sz val="9"/>
        <rFont val="Arial"/>
        <family val="2"/>
      </rPr>
      <t>mensualmente,</t>
    </r>
    <r>
      <rPr>
        <sz val="9"/>
        <rFont val="Arial"/>
        <family val="2"/>
      </rPr>
      <t xml:space="preserve"> en mesa de trabajo se </t>
    </r>
    <r>
      <rPr>
        <b/>
        <sz val="9"/>
        <rFont val="Arial"/>
        <family val="2"/>
      </rPr>
      <t>verifican</t>
    </r>
    <r>
      <rPr>
        <sz val="9"/>
        <rFont val="Arial"/>
        <family val="2"/>
      </rPr>
      <t xml:space="preserve"> los estados contractuales (cantidades ejecutadas, plazos del contrato, estado de avance y necesidades del servicio) por el Gerente de Produccion, </t>
    </r>
    <r>
      <rPr>
        <b/>
        <sz val="9"/>
        <rFont val="Arial"/>
        <family val="2"/>
      </rPr>
      <t>generando trazabilidad</t>
    </r>
    <r>
      <rPr>
        <sz val="9"/>
        <rFont val="Arial"/>
        <family val="2"/>
      </rPr>
      <t xml:space="preserve"> mediante</t>
    </r>
    <r>
      <rPr>
        <b/>
        <sz val="9"/>
        <rFont val="Arial"/>
        <family val="2"/>
      </rPr>
      <t xml:space="preserve"> acta de reunion.</t>
    </r>
    <r>
      <rPr>
        <sz val="9"/>
        <rFont val="Arial"/>
        <family val="2"/>
      </rPr>
      <t xml:space="preserve">
</t>
    </r>
    <r>
      <rPr>
        <b/>
        <sz val="9"/>
        <rFont val="Arial"/>
        <family val="2"/>
      </rPr>
      <t>en caso de identificar variaciones</t>
    </r>
    <r>
      <rPr>
        <sz val="9"/>
        <rFont val="Arial"/>
        <family val="2"/>
      </rPr>
      <t xml:space="preserve"> en la ejecucion de los contratos se realizan ajustes a la capacidad ofertada (adiciones y/o prorrogas, nuevos contratos etc.) </t>
    </r>
  </si>
  <si>
    <t>Alimentar base de datos de gestion contractual</t>
  </si>
  <si>
    <t>base de datos actualizada mensualmente</t>
  </si>
  <si>
    <t>Biviana Duitama</t>
  </si>
  <si>
    <t>mensualmente</t>
  </si>
  <si>
    <t>(No. de acciones realizadas/No de acciones programadas)/100%</t>
  </si>
  <si>
    <t>Escalar el estado de inventario disponibilidad a STPI
reprogramacion de los mantenimientos no ejecutados
Escalar la gestion ante aseguradora</t>
  </si>
  <si>
    <t>correo electronico</t>
  </si>
  <si>
    <t>Gerente de Produccion
Ingenieros de apoyo mantenimiento, Carlos Garzon/Cristian Muñoz
Jose Frade</t>
  </si>
  <si>
    <t>cuando se requiera</t>
  </si>
  <si>
    <r>
      <rPr>
        <b/>
        <sz val="9"/>
        <rFont val="Arial"/>
        <family val="2"/>
      </rPr>
      <t>El responsable designado</t>
    </r>
    <r>
      <rPr>
        <sz val="9"/>
        <rFont val="Arial"/>
        <family val="2"/>
      </rPr>
      <t xml:space="preserve"> por la Gerente de Produccion de la gestion del mantenimiento </t>
    </r>
    <r>
      <rPr>
        <b/>
        <sz val="9"/>
        <rFont val="Arial"/>
        <family val="2"/>
      </rPr>
      <t>revisa</t>
    </r>
    <r>
      <rPr>
        <sz val="9"/>
        <rFont val="Arial"/>
        <family val="2"/>
      </rPr>
      <t xml:space="preserve"> el seguimiento de manera </t>
    </r>
    <r>
      <rPr>
        <b/>
        <sz val="9"/>
        <rFont val="Arial"/>
        <family val="2"/>
      </rPr>
      <t>mensual</t>
    </r>
    <r>
      <rPr>
        <sz val="9"/>
        <rFont val="Arial"/>
        <family val="2"/>
      </rPr>
      <t xml:space="preserve"> de la programacion de mantenimiento de plantas industriales, vehículos y maquinaria de acuerdo a las varibles de control, dicho seguimiento se realiza en mesa de trabajo dejando acta de reunion  como evidencia  del seguimiento. 
</t>
    </r>
    <r>
      <rPr>
        <b/>
        <sz val="9"/>
        <rFont val="Arial"/>
        <family val="2"/>
      </rPr>
      <t>De encontrar</t>
    </r>
    <r>
      <rPr>
        <sz val="9"/>
        <rFont val="Arial"/>
        <family val="2"/>
      </rPr>
      <t xml:space="preserve"> variaciones realiza las solicitudes de ajuste y reprogramación según los requerimientos del servicio y las metas de disponibilidad, quedando como evidencia el acta de reunion.</t>
    </r>
  </si>
  <si>
    <t>Reportar novedades de programacion e mantenimineto en reunion de comite mensual</t>
  </si>
  <si>
    <t>acta de reunion de comite</t>
  </si>
  <si>
    <t>Carlos Garzon/Cristian Muñoz</t>
  </si>
  <si>
    <t>(cantidad de mantenimientos ejecutados/cantidad de mantenimientos programados)/100%</t>
  </si>
  <si>
    <r>
      <t xml:space="preserve">El </t>
    </r>
    <r>
      <rPr>
        <b/>
        <sz val="9"/>
        <rFont val="Arial"/>
        <family val="2"/>
      </rPr>
      <t xml:space="preserve">Secretario Técnico del PESV </t>
    </r>
    <r>
      <rPr>
        <sz val="9"/>
        <rFont val="Arial"/>
        <family val="2"/>
      </rPr>
      <t xml:space="preserve">delegado por el Gerente de Produccion  </t>
    </r>
    <r>
      <rPr>
        <b/>
        <sz val="9"/>
        <rFont val="Arial"/>
        <family val="2"/>
      </rPr>
      <t>trimestralmente</t>
    </r>
    <r>
      <rPr>
        <sz val="9"/>
        <rFont val="Arial"/>
        <family val="2"/>
      </rPr>
      <t xml:space="preserve"> </t>
    </r>
    <r>
      <rPr>
        <b/>
        <sz val="9"/>
        <rFont val="Arial"/>
        <family val="2"/>
      </rPr>
      <t xml:space="preserve">verifica </t>
    </r>
    <r>
      <rPr>
        <sz val="9"/>
        <rFont val="Arial"/>
        <family val="2"/>
      </rPr>
      <t>el volumen de incidentes y accidentes presentados en el periodo de analisis y presenta ante el mesa de trabajo de vehiculos la base de datos PPMQ-DI-001. Base de datos comportamientos viales  la cual incluye datos de accidentalidad y de gestion de arreglo ante aseguradora y datos de excesos de velocidad dejando a través del</t>
    </r>
    <r>
      <rPr>
        <b/>
        <sz val="9"/>
        <rFont val="Arial"/>
        <family val="2"/>
      </rPr>
      <t xml:space="preserve"> acta de reunión  trazabilidad del a</t>
    </r>
    <r>
      <rPr>
        <sz val="9"/>
        <rFont val="Arial"/>
        <family val="2"/>
      </rPr>
      <t xml:space="preserve">nálisis realizado.
</t>
    </r>
    <r>
      <rPr>
        <b/>
        <sz val="9"/>
        <rFont val="Arial"/>
        <family val="2"/>
      </rPr>
      <t>Ante las ocurrencia</t>
    </r>
    <r>
      <rPr>
        <sz val="9"/>
        <rFont val="Arial"/>
        <family val="2"/>
      </rPr>
      <t xml:space="preserve">  de siniestros o infracciones  hace gestión para  realizar capacitación a los conductores en los temas identificados como causas principales que generan los siniestros y para el arreglo del daño material escala la situación hasta la aplicación de las pólizas de seguro existentes para los equipos pertenecientes a la UMV. </t>
    </r>
  </si>
  <si>
    <t>Re-capacitacion y re-inducciones PESV a personal involucrado en accidentes de tránsito.</t>
  </si>
  <si>
    <t>acta de re reunión de re-capacitaciones</t>
  </si>
  <si>
    <t>Eliana Caycedo</t>
  </si>
  <si>
    <t>re-capacitaciones ejecutadas / programadas. minimo 80%</t>
  </si>
  <si>
    <t xml:space="preserve">Inoportunidad en la entrega a la SPI de mezclas e insumos para las intervencines de la Unidad </t>
  </si>
  <si>
    <r>
      <rPr>
        <sz val="9"/>
        <color rgb="FF002060"/>
        <rFont val="Arial"/>
        <family val="2"/>
      </rPr>
      <t xml:space="preserve">Deficiencias en </t>
    </r>
    <r>
      <rPr>
        <sz val="9"/>
        <rFont val="Arial"/>
        <family val="2"/>
      </rPr>
      <t xml:space="preserve">No programar el material e insumos suficientes para cumplir con las solicitudes realizadas. </t>
    </r>
  </si>
  <si>
    <r>
      <rPr>
        <b/>
        <sz val="9"/>
        <rFont val="Arial"/>
        <family val="2"/>
      </rPr>
      <t>El líder de producción</t>
    </r>
    <r>
      <rPr>
        <sz val="9"/>
        <rFont val="Arial"/>
        <family val="2"/>
      </rPr>
      <t xml:space="preserve"> (asignado por la Gerencia de Producción, según obligaciones contractuales ) </t>
    </r>
    <r>
      <rPr>
        <b/>
        <sz val="9"/>
        <rFont val="Arial"/>
        <family val="2"/>
      </rPr>
      <t>verifica</t>
    </r>
    <r>
      <rPr>
        <sz val="9"/>
        <rFont val="Arial"/>
        <family val="2"/>
      </rPr>
      <t xml:space="preserve"> de manera </t>
    </r>
    <r>
      <rPr>
        <b/>
        <sz val="9"/>
        <rFont val="Arial"/>
        <family val="2"/>
      </rPr>
      <t>trimestral</t>
    </r>
    <r>
      <rPr>
        <sz val="9"/>
        <rFont val="Arial"/>
        <family val="2"/>
      </rPr>
      <t xml:space="preserve">  el  kardex de materiales PPMQ-DI-011  y la bitacora de producción PPMQ-DI-009 en la  que se registran los ingresos  de insumos y materias primas por bascula y los consumos vs el inventario disponible</t>
    </r>
    <r>
      <rPr>
        <b/>
        <sz val="9"/>
        <rFont val="Arial"/>
        <family val="2"/>
      </rPr>
      <t xml:space="preserve"> generando como trazabilidad las programaciones</t>
    </r>
    <r>
      <rPr>
        <sz val="9"/>
        <rFont val="Arial"/>
        <family val="2"/>
      </rPr>
      <t xml:space="preserve"> semanales de materiales que son solicitadas a los supervisores de contratos de los diferentes insumos requeridos para la producción, mediante el diligenicamiento del formato PPMQ-FM-039 solicitud interna y externa de materiales (en caso de aplicar este formato)
</t>
    </r>
    <r>
      <rPr>
        <b/>
        <sz val="9"/>
        <rFont val="Arial"/>
        <family val="2"/>
      </rPr>
      <t xml:space="preserve">En caso de </t>
    </r>
    <r>
      <rPr>
        <sz val="9"/>
        <rFont val="Arial"/>
        <family val="2"/>
      </rPr>
      <t xml:space="preserve"> presentarse alarmas ( por exceso de insumo o por faltante del mismo) respecto a las programaciones, el lider de producción, notificará a la supervisión del contrato las novedades presentadas.</t>
    </r>
  </si>
  <si>
    <t>Alimentar base de datos produccion</t>
  </si>
  <si>
    <t>Escalar el estado de inventario a STPI</t>
  </si>
  <si>
    <t>gerente de produccion</t>
  </si>
  <si>
    <r>
      <rPr>
        <b/>
        <sz val="9"/>
        <rFont val="Arial"/>
        <family val="2"/>
      </rPr>
      <t>El líder de producción</t>
    </r>
    <r>
      <rPr>
        <sz val="9"/>
        <rFont val="Arial"/>
        <family val="2"/>
      </rPr>
      <t xml:space="preserve"> (asignado por la Gerencia de Producción, según obligaciones contractuales) </t>
    </r>
    <r>
      <rPr>
        <b/>
        <sz val="9"/>
        <rFont val="Arial"/>
        <family val="2"/>
      </rPr>
      <t>verifica</t>
    </r>
    <r>
      <rPr>
        <sz val="9"/>
        <rFont val="Arial"/>
        <family val="2"/>
      </rPr>
      <t xml:space="preserve"> de manera </t>
    </r>
    <r>
      <rPr>
        <b/>
        <sz val="9"/>
        <rFont val="Arial"/>
        <family val="2"/>
      </rPr>
      <t>mensual</t>
    </r>
    <r>
      <rPr>
        <sz val="9"/>
        <rFont val="Arial"/>
        <family val="2"/>
      </rPr>
      <t xml:space="preserve"> junto con los  supervisores de los diferentes contratos, mediante mesas de trabajo para evaluar  el  avance de la ejecución  de los contratos. con el objetivo de alertar y generar los procesos contractuales de soporte para la continuidad del suministro de mezclas,dejando como trazabilidad de las mesas de trabajo concertadas,</t>
    </r>
    <r>
      <rPr>
        <b/>
        <sz val="9"/>
        <rFont val="Arial"/>
        <family val="2"/>
      </rPr>
      <t>actas de reunión.</t>
    </r>
    <r>
      <rPr>
        <sz val="9"/>
        <rFont val="Arial"/>
        <family val="2"/>
      </rPr>
      <t xml:space="preserve">
En éstos espacios de trabajo, </t>
    </r>
    <r>
      <rPr>
        <b/>
        <sz val="9"/>
        <rFont val="Arial"/>
        <family val="2"/>
      </rPr>
      <t xml:space="preserve">En caso de presentarse </t>
    </r>
    <r>
      <rPr>
        <sz val="9"/>
        <rFont val="Arial"/>
        <family val="2"/>
      </rPr>
      <t xml:space="preserve"> o identificar  novedades en los contratos se deberán realizar los ajustes a la capacidad ofertada ( adiciones y/o prorrogas, nuevos contratos etc.)  </t>
    </r>
  </si>
  <si>
    <r>
      <rPr>
        <b/>
        <sz val="9"/>
        <rFont val="Arial"/>
        <family val="2"/>
      </rPr>
      <t xml:space="preserve">El Líder encargado </t>
    </r>
    <r>
      <rPr>
        <sz val="9"/>
        <rFont val="Arial"/>
        <family val="2"/>
      </rPr>
      <t xml:space="preserve">de Provisión de Maquinaria delegado por la Gerencia de Producción, </t>
    </r>
    <r>
      <rPr>
        <b/>
        <sz val="9"/>
        <rFont val="Arial"/>
        <family val="2"/>
      </rPr>
      <t>verifica</t>
    </r>
    <r>
      <rPr>
        <sz val="9"/>
        <rFont val="Arial"/>
        <family val="2"/>
      </rPr>
      <t xml:space="preserve"> y presenta </t>
    </r>
    <r>
      <rPr>
        <b/>
        <sz val="9"/>
        <rFont val="Arial"/>
        <family val="2"/>
      </rPr>
      <t>mensualmente</t>
    </r>
    <r>
      <rPr>
        <sz val="9"/>
        <rFont val="Arial"/>
        <family val="2"/>
      </rPr>
      <t xml:space="preserve">  ante la mesa de trabajo de vehículos, la base de datos PPMQ-DI-001. Base de datos comportamientos viales  la cual incluye  el reporte de desplazamientos de vehículos maquinaria y equipos comparando los movimientos con la programación diaria, su veracidad de la alerta, dejando a través </t>
    </r>
    <r>
      <rPr>
        <b/>
        <sz val="9"/>
        <rFont val="Arial"/>
        <family val="2"/>
      </rPr>
      <t>del acta de reunión  trazabilidad</t>
    </r>
    <r>
      <rPr>
        <sz val="9"/>
        <rFont val="Arial"/>
        <family val="2"/>
      </rPr>
      <t xml:space="preserve"> del análisis realizado y el informe de GPS.
</t>
    </r>
    <r>
      <rPr>
        <b/>
        <sz val="9"/>
        <rFont val="Arial"/>
        <family val="2"/>
      </rPr>
      <t>En caso de identificar anomalía</t>
    </r>
    <r>
      <rPr>
        <sz val="9"/>
        <rFont val="Arial"/>
        <family val="2"/>
      </rPr>
      <t>s, según sea el caso se activa el  Protocolo de reporte y atención en caso de daños, varada, pérdida, robo, hurto, en la operación de los vehículos, maquinaria y equipos. documentando las desviaciones según sea el caso y escalando la situación hasta la aplicación de las pólizas de seguro existentes para los equipos pertenecientes a la UMV.</t>
    </r>
  </si>
  <si>
    <t xml:space="preserve">Revisar la información relacionada con el geoposicionamiento y generar analisis por medio de un informe que gestione la tomar decisiones que permitan disminuir la ocurrencia de eventos. </t>
  </si>
  <si>
    <t>cuatrimestral</t>
  </si>
  <si>
    <t>usos no autorizados / programacion  maximo 10%</t>
  </si>
  <si>
    <t>Informar a la subdirección de produción e intervención para escalar las acciones de contingencia.</t>
  </si>
  <si>
    <t>Correo electronico informando la situación</t>
  </si>
  <si>
    <t>Gerente de producción</t>
  </si>
  <si>
    <t>Sobrecostos y
Disminución de disponibilidad de  los vehículos y maquinaria.desconocimiento de la ubicación de los equipos</t>
  </si>
  <si>
    <r>
      <rPr>
        <b/>
        <sz val="9"/>
        <rFont val="Arial"/>
        <family val="2"/>
      </rPr>
      <t xml:space="preserve">El lider de </t>
    </r>
    <r>
      <rPr>
        <sz val="9"/>
        <rFont val="Arial"/>
        <family val="2"/>
      </rPr>
      <t xml:space="preserve">PDM realiza  la </t>
    </r>
    <r>
      <rPr>
        <b/>
        <sz val="9"/>
        <rFont val="Arial"/>
        <family val="2"/>
      </rPr>
      <t>verificacion y seguimiento</t>
    </r>
    <r>
      <rPr>
        <sz val="9"/>
        <rFont val="Arial"/>
        <family val="2"/>
      </rPr>
      <t xml:space="preserve"> a la gestion de la base de datos de asignacion de vehiculos y maquinaria de manera </t>
    </r>
    <r>
      <rPr>
        <b/>
        <sz val="9"/>
        <rFont val="Arial"/>
        <family val="2"/>
      </rPr>
      <t>mensual</t>
    </r>
    <r>
      <rPr>
        <sz val="9"/>
        <rFont val="Arial"/>
        <family val="2"/>
      </rPr>
      <t xml:space="preserve">,  </t>
    </r>
    <r>
      <rPr>
        <b/>
        <sz val="9"/>
        <rFont val="Arial"/>
        <family val="2"/>
      </rPr>
      <t xml:space="preserve">si encuenta alteraciones o falta </t>
    </r>
    <r>
      <rPr>
        <sz val="9"/>
        <rFont val="Arial"/>
        <family val="2"/>
      </rPr>
      <t>de continuidad en la asignacion realizara ajustes y corroboracion con tarjetas de operación, la evidencia del control es acta de verificacion con el equipo de PDM</t>
    </r>
  </si>
  <si>
    <t xml:space="preserve">actualizacion de base de datos de asignacion  </t>
  </si>
  <si>
    <t xml:space="preserve">BD asignacion </t>
  </si>
  <si>
    <t>solicitados /asignados</t>
  </si>
  <si>
    <r>
      <rPr>
        <b/>
        <sz val="9"/>
        <rFont val="Arial"/>
        <family val="2"/>
      </rPr>
      <t>El líder de producción</t>
    </r>
    <r>
      <rPr>
        <sz val="9"/>
        <rFont val="Arial"/>
        <family val="2"/>
      </rPr>
      <t xml:space="preserve"> (asignado por la Gerencia de Producción, según obligaciones contractuales) </t>
    </r>
    <r>
      <rPr>
        <b/>
        <sz val="9"/>
        <rFont val="Arial"/>
        <family val="2"/>
      </rPr>
      <t>verifica</t>
    </r>
    <r>
      <rPr>
        <sz val="9"/>
        <rFont val="Arial"/>
        <family val="2"/>
      </rPr>
      <t xml:space="preserve"> de manera </t>
    </r>
    <r>
      <rPr>
        <b/>
        <sz val="9"/>
        <rFont val="Arial"/>
        <family val="2"/>
      </rPr>
      <t>trimestral</t>
    </r>
    <r>
      <rPr>
        <sz val="9"/>
        <rFont val="Arial"/>
        <family val="2"/>
      </rPr>
      <t xml:space="preserve"> el  kardex de materiales PPMQ-DI-011  y bitacora de producción PPMQ-DI-009 en el  que se registran los ingresos  de insumos y materias primas por bascula y los consumos vs el inventario disponible junto con las producciones realizadas. Se comparte la actualización de esta información como evidencia del control  mediante </t>
    </r>
    <r>
      <rPr>
        <b/>
        <sz val="9"/>
        <rFont val="Arial"/>
        <family val="2"/>
      </rPr>
      <t xml:space="preserve">correo electronico </t>
    </r>
    <r>
      <rPr>
        <sz val="9"/>
        <rFont val="Arial"/>
        <family val="2"/>
      </rPr>
      <t xml:space="preserve">a la Gerencia de producción.
</t>
    </r>
    <r>
      <rPr>
        <b/>
        <sz val="9"/>
        <rFont val="Arial"/>
        <family val="2"/>
      </rPr>
      <t>De encontrar diferencias</t>
    </r>
    <r>
      <rPr>
        <sz val="9"/>
        <rFont val="Arial"/>
        <family val="2"/>
      </rPr>
      <t xml:space="preserve"> el Gerente de producción solicita las verificaciones correspondientes respecto a los tiquetes de báscula de entrada y salida en inventario físico y la base de datos para identificar el faltante y escalar al área correspondiente para iniciar la  investigación.</t>
    </r>
  </si>
  <si>
    <t>generar informe de produccion trimestral</t>
  </si>
  <si>
    <t>Informe de produccion</t>
  </si>
  <si>
    <t xml:space="preserve">informe de produccion </t>
  </si>
  <si>
    <t xml:space="preserve">Líder de producción/lider de operaciones </t>
  </si>
  <si>
    <r>
      <rPr>
        <b/>
        <sz val="9"/>
        <rFont val="Arial"/>
        <family val="2"/>
      </rPr>
      <t>Personal asignado</t>
    </r>
    <r>
      <rPr>
        <sz val="9"/>
        <rFont val="Arial"/>
        <family val="2"/>
      </rPr>
      <t xml:space="preserve"> por la Gerencia de Producción,  </t>
    </r>
    <r>
      <rPr>
        <b/>
        <sz val="9"/>
        <rFont val="Arial"/>
        <family val="2"/>
      </rPr>
      <t>verifica</t>
    </r>
    <r>
      <rPr>
        <sz val="9"/>
        <rFont val="Arial"/>
        <family val="2"/>
      </rPr>
      <t xml:space="preserve"> </t>
    </r>
    <r>
      <rPr>
        <b/>
        <sz val="9"/>
        <rFont val="Arial"/>
        <family val="2"/>
      </rPr>
      <t>trimestralmente</t>
    </r>
    <r>
      <rPr>
        <sz val="9"/>
        <rFont val="Arial"/>
        <family val="2"/>
      </rPr>
      <t xml:space="preserve">  mediante GPS  la entrega de las mezclas en los CIV autorizados, este reporte se enviará via correo electronico al equipo de producción.
</t>
    </r>
    <r>
      <rPr>
        <b/>
        <sz val="9"/>
        <rFont val="Arial"/>
        <family val="2"/>
      </rPr>
      <t>En caso de presentarse</t>
    </r>
    <r>
      <rPr>
        <sz val="9"/>
        <rFont val="Arial"/>
        <family val="2"/>
      </rPr>
      <t xml:space="preserve"> novedades se deberá escalar y/o notifcar a las áres correspondientes para iniciar la investigación atendiendo los protocolos establecidos en cuanto a seguimiento satelital con GPS.</t>
    </r>
  </si>
  <si>
    <t xml:space="preserve">entregar informe de seguimiento del despacho de las mezclas autorizadas para las diferentes interveniciones
</t>
  </si>
  <si>
    <t>Acta de reunion de verificacion</t>
  </si>
  <si>
    <t xml:space="preserve">                                                                                                                                                                                                                                                                                                                                                                                                                                                                                                                                                                                                                                                                                                                                                                                                                                                                                                                                                                                                                                                                                                                                                                                                                                                                                                                                                                                                                                                                                                                                                               6´pñññññññññññññññññ´´´´´´´´´´´´´´´´´´´´´´´´´´´´´´´´´´´´´´´´´´´´´´´´´´´´´´´´´´´´´´´´´´´´´´´´´´´´´´´´´´´´´´´´´´´´´´´´´´´´´´´´´´´´´´´´´´´´´´´´´´´´´´´´´´´´´´´´´´´´´´´´´´´´´´´´´´´´´´ñññ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999999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ii99999999999</t>
  </si>
  <si>
    <t>31  de marzo del 2021</t>
  </si>
  <si>
    <t>Gerente de Producción-Diana Paola Muñoz García</t>
  </si>
  <si>
    <t>Gerente de Producción-Diana Paola Muñoz García, William Sánchez, Magda Rivera, Carlos Asprilla y German Hernández</t>
  </si>
  <si>
    <t>1. Disponibilidad insuficiente de vehículos, maquinaria, equipos y plantas industriales para suplir las necesidades de las diferentes dependencias de la entidad</t>
  </si>
  <si>
    <t xml:space="preserve">1.Los supervisores de los contratos informan el avance de la ejecución acorde a la demanda mensualmente, en mesa de trabajo se verifican los estados contractuales (cantidades ejecutadas, plazos del contrato, estado de avance y necesidades del servicio) por el Gerente de Producción, generando trazabilidad mediante acta de reunión.
en caso de identificar variaciones en la ejecución de los contratos se realizan ajustes a la capacidad ofertada (adiciones y/o prorrogas, nuevos contratos etc.) </t>
  </si>
  <si>
    <t xml:space="preserve">
Acta de reunión mensual generando trazabilidad de los estados contractuales de las cantidades ejecutadas, plazos del contrato, estado de avance y necesidades del servicio</t>
  </si>
  <si>
    <t>Si, el control es satisfactorio toda vez que tiene responsable con autoridad, frecuencia optima mensual y evidencia de su acción en la base de datos de seguimiento contractual y cuenta con medidas tomadas para mitigar los riesgos y sus causas, para esto usando la información correcta y especifica, y al momento de encontrar desviaciones se resuelven de manera oportuna.
No se presentaron desviaciones en el periodo de análisis.</t>
  </si>
  <si>
    <t>Diseño de Control: 
El control cumple con todas las variables establecidas en la política de la administración del riesgos  de la Unidad 
Evaluación: 
La evaluación de los criterios es completa,  se recomienda contestar las 7 preguntas con las que se evalúa el control
Ejecución de control:
Con los soporte allegados Actas de Reunión- contratos de  -febrero marzo 
se evidencia la ejecución del control, queda pendiente las actas de enero y abril  (el acta de enero  que dice enero es de diciembre con corte de noviembre)</t>
  </si>
  <si>
    <r>
      <t xml:space="preserve">2. El responsable designado por la Gerente de Producción de la gestión del mantenimiento revisa el seguimiento de manera mensual de la programación de mantenimiento de plantas industriales, vehículos y maquinaria de acuerdo a las variables de control, dicho seguimiento se realiza en mesa de trabajo </t>
    </r>
    <r>
      <rPr>
        <b/>
        <sz val="14"/>
        <rFont val="Calibri"/>
        <family val="2"/>
        <scheme val="minor"/>
      </rPr>
      <t xml:space="preserve">dejando acta de reunión  como evidencia  del seguimiento. </t>
    </r>
    <r>
      <rPr>
        <sz val="14"/>
        <rFont val="Calibri"/>
        <family val="2"/>
        <scheme val="minor"/>
      </rPr>
      <t xml:space="preserve">
De encontrar variaciones realiza las solicitudes de ajuste y reprogramación según los requerimientos del servicio y las metas de disponibilidad, quedando como evidencia el acta de reunión.</t>
    </r>
  </si>
  <si>
    <t xml:space="preserve">
Acta de reunión mensual como evidencia  del seguimiento del cumplimiento la programación del mantenimiento
</t>
  </si>
  <si>
    <t>Si, el control es satisfactorio toda vez que tiene responsable con autoridad, frecuencia optima mensual y base de datos de seguimientos, cuenta con medidas tomadas para mitigar los riesgos y sus causas, usando la información correcta y especifica, y al momento de encontrar desviaciones se resuelven de manera oportuna.
No se presentaron desviaciones en el periodo de análisis.</t>
  </si>
  <si>
    <t>Diseño de Control: 
El control cumple con todas las variables establecidas en la política de la administración del riesgos  de la Unidad 
Evaluación: 
La evaluación de los criterios es completa,  se recomienda contestar las 7 preguntas con las que se evalúa el control
Ejecución de control:
Con los soporte allegados Actas de Reunión del seguimiento de mantenimiento  para los cortes de  enero-febrero marzo y abril  se evidencia la ejecución del control</t>
  </si>
  <si>
    <t xml:space="preserve">3. El Secretario Técnico del PESV delegado por el Gerente de Producción  trimestralmente verifica el volumen de incidentes y accidentes presentados en el periodo de análisis y presenta ante el mesa de trabajo de vehículos la base de datos PPMQ-DI-001. Base de datos comportamientos viales  la cual incluye datos de accidentalidad y de gestión de arreglo ante aseguradora y datos de excesos de velocidad dejando a través del acta de reunión  trazabilidad del análisis realizado.
Ante las ocurrencia  de siniestros o infracciones  hace gestión para  realizar capacitación a los conductores en los temas identificados como causas principales que generan los siniestros y para el arreglo del daño material escala la situación hasta la aplicación de las pólizas de seguro existentes para los equipos pertenecientes a la UMV. </t>
  </si>
  <si>
    <t xml:space="preserve">acta de reunión trimestral  trazabilidad del análisis realizado
Base de datos comportamientos viales PPMQ-DI-001 
Correos (de gestión ante la aseguradora)
</t>
  </si>
  <si>
    <t>Si, el control es satisfactorio toda vez que cuenta con responsable de autoridad, al ejecutar los controles los cuales son tomados de una fuente de información confiable, se detectara todo riesgo y su causa  que se pueda materializar en el proceso,  en caso de existir una diferencia u observaciones  se tendrá un  plazo adecuado para toma acciones correctivas en las desviaciones  y con las re- inducciones o re-capacitaciones en seguridad vial se busca sensibilizar y  generar conciencia en los conductores en sus comportamientos en al vía con el fin de reducir los índices de accidentalidad.  
Se gestiona el arreglo de  vehículos, maquinaria y equipos ya sea por aseguradora, garantía o asumido por la entidad con el contrato de mantenimiento con el fin de tener disponible la flota para atender las solicitudes de nuestro cliente interno.
No se presentaron desviaciones en el periodo de análisis.</t>
  </si>
  <si>
    <t xml:space="preserve">Diseño de Control: 
El control cumple con todas las variables establecidas en la política de la administración del riesgos  de la Unidad 
Evaluación: 
La evaluación de los criterios es completa,  se recomienda contestar las 7 preguntas con las que se evalúa el control
Ejecución de control:
Con los soporte allegados Actas de comité, base de datos, presentaciones mensuales,  se evidencia la ejecución del control
Se puedo observar que la verificación la realizan mensual, por lo que se siguiere, ajustar el control de esta forma pasar de trimestral a mensual
Para el próximo reporte se sugiere dejar en el acta los resultados del análisis de la verificación
</t>
  </si>
  <si>
    <t xml:space="preserve">2. Inoportunidad en la entrega a la SPI de mezclas e insumos para las intervenciones de la Unidad </t>
  </si>
  <si>
    <r>
      <t xml:space="preserve">4.  El líder de producción (asignado por la Gerencia de Producción, según obligaciones contractuales ) </t>
    </r>
    <r>
      <rPr>
        <b/>
        <sz val="14"/>
        <rFont val="Calibri"/>
        <family val="2"/>
        <scheme val="minor"/>
      </rPr>
      <t>verifica</t>
    </r>
    <r>
      <rPr>
        <sz val="14"/>
        <rFont val="Calibri"/>
        <family val="2"/>
        <scheme val="minor"/>
      </rPr>
      <t xml:space="preserve"> de manera </t>
    </r>
    <r>
      <rPr>
        <b/>
        <sz val="14"/>
        <rFont val="Calibri"/>
        <family val="2"/>
        <scheme val="minor"/>
      </rPr>
      <t>trimestral</t>
    </r>
    <r>
      <rPr>
        <sz val="14"/>
        <rFont val="Calibri"/>
        <family val="2"/>
        <scheme val="minor"/>
      </rPr>
      <t xml:space="preserve">  el  kardex de materiales PPMQ-DI-011  y la bitácora de producción PPMQ-DI-009 en la  que se registran los ingresos  de insumos y materias primas por bascula y los consumos vs el inventario disponible </t>
    </r>
    <r>
      <rPr>
        <b/>
        <sz val="14"/>
        <rFont val="Calibri"/>
        <family val="2"/>
        <scheme val="minor"/>
      </rPr>
      <t>generando como trazabilidad las programaciones semanales</t>
    </r>
    <r>
      <rPr>
        <sz val="14"/>
        <rFont val="Calibri"/>
        <family val="2"/>
        <scheme val="minor"/>
      </rPr>
      <t xml:space="preserve"> de materiales que son solicitadas a los supervisores de contratos de los diferentes insumos requeridos para la producción, </t>
    </r>
    <r>
      <rPr>
        <b/>
        <sz val="14"/>
        <rFont val="Calibri"/>
        <family val="2"/>
        <scheme val="minor"/>
      </rPr>
      <t>mediante el diligenciamiento del formato PPMQ-FM-039 solicitud interna y externa de materiales (en caso de aplicar este formato)</t>
    </r>
    <r>
      <rPr>
        <sz val="14"/>
        <rFont val="Calibri"/>
        <family val="2"/>
        <scheme val="minor"/>
      </rPr>
      <t xml:space="preserve">
</t>
    </r>
    <r>
      <rPr>
        <b/>
        <sz val="14"/>
        <rFont val="Calibri"/>
        <family val="2"/>
        <scheme val="minor"/>
      </rPr>
      <t xml:space="preserve">En caso de  presentarse alarmas </t>
    </r>
    <r>
      <rPr>
        <sz val="14"/>
        <rFont val="Calibri"/>
        <family val="2"/>
        <scheme val="minor"/>
      </rPr>
      <t>( por exceso de insumo o por faltante del mismo) respecto a las programaciones, el líder de producción, notificará a la supervisión del contrato las novedades presentadas.</t>
    </r>
  </si>
  <si>
    <t>verificación trimestral de BD (kardex de materiales PPMQ-DI-011  y la bitácora de producción PPMQ-DI-009)</t>
  </si>
  <si>
    <t>Si, el control es satisfactorio toda vez que  se tiene  un responsable asignado de autoridad, que verifica ingresos  de insumos y materias primas por bascula y los consumos vs el inventario disponible, donde los controles permiten identificar las causas y mitigar el riesgo,  esto se logra gracia a que la fuente de información es confiable, en dado caso de generarse una desviación se investiga y resolverá de manera oportuna , dejando así una información clara de los controles tomados. 
No se presentaron desviaciones en el periodo de análisis.</t>
  </si>
  <si>
    <t xml:space="preserve">Diseño de Control: 
El control cumple con todas las variables establecidas en la política de la administración del riesgos  de la Unidad 
Evaluación: 
La evaluación de los criterios es completa,  se recomienda contestar las 7 preguntas con las que se evalúa el control
Ejecución de control:
Con los soporte allegados Acta de reunión seguimiento , base de datos KARDEX, bitácora y correos con las programaciones semanales  se evidencia la ejecución del control.
</t>
  </si>
  <si>
    <r>
      <t xml:space="preserve">5. El líder de producción (asignado por la Gerencia de Producción, según obligaciones contractuales) </t>
    </r>
    <r>
      <rPr>
        <b/>
        <sz val="14"/>
        <rFont val="Calibri"/>
        <family val="2"/>
        <scheme val="minor"/>
      </rPr>
      <t>verifica</t>
    </r>
    <r>
      <rPr>
        <sz val="14"/>
        <rFont val="Calibri"/>
        <family val="2"/>
        <scheme val="minor"/>
      </rPr>
      <t xml:space="preserve"> de manera </t>
    </r>
    <r>
      <rPr>
        <b/>
        <sz val="14"/>
        <rFont val="Calibri"/>
        <family val="2"/>
        <scheme val="minor"/>
      </rPr>
      <t>mensual</t>
    </r>
    <r>
      <rPr>
        <sz val="14"/>
        <rFont val="Calibri"/>
        <family val="2"/>
        <scheme val="minor"/>
      </rPr>
      <t xml:space="preserve"> junto con los  supervisores de los diferentes contratos, mediante mesas de trabajo para evaluar  el  avance de la ejecución  de los contratos. con el objetivo de alertar y generar los procesos contractuales de soporte para la continuidad del suministro de mezclas, dejando como trazabilidad de las mesas de trabajo concertadas, actas de reunión.
En éstos espacios de trabajo, En caso de presentarse  o identificar  novedades en los contratos se deberán realizar los ajustes a la capacidad ofertada ( adiciones y/o prorrogas, nuevos contratos etc.)  </t>
    </r>
  </si>
  <si>
    <t xml:space="preserve">Acta de reunión mensual de seguimiento de gestión de la gerencia en la cual se incluye seguimiento de contratos </t>
  </si>
  <si>
    <t>Si, el control es satisfactorio toda vez que se tiene responsable asignado con autoridad, el cual ejecuta oportunamente controles confiables que permitan el seguimiento de contratos y sus avances, identificando las causas que generan el riesgo en el proceso,  en dado caso de generarse una desviación se investiga y resolverá de manera oportuna , dejando así una información clara de los controles tomados. 
No se presentaron desviaciones en el prerido de análisis.</t>
  </si>
  <si>
    <t xml:space="preserve">Diseño de Control: 
El control cumple con todas las variables establecidas en la política de la administración del riesgos  de la Unidad 
Evaluación: 
La evaluación de los criterios es completa,  se recomienda contestar las 7 preguntas con las que se evalúa el control
Ejecución de control:
Con los soporte allegados Actas de Reunión- contratos de  -febrero marzo 
se evidencia la ejecución del control, queda pendiente las actas de enero y abril </t>
  </si>
  <si>
    <t>3.  Posibilidad de recibir o solicitar cualquier dádiva o beneficio a nombre propio o de terceros con el fin de usar sin  autorización o  hurtar vehículos y maquinaria  de la Entidad  a cargo de la Gerencia de Producción para beneficio de terceros</t>
  </si>
  <si>
    <r>
      <t>6.El Líder encargado de Provisión de Maquinaria delegado por la Gerencia de Producción, verifica y presenta mensualmente  ante la mesa de trabajo de vehículos, la base de datos PPMQ-DI-001. Base de datos comportamientos viales  la cual incluye  el reporte de desplazamientos de vehículos maquinaria y equipos comparando los movimientos con la programación diaria, su veracidad de la alerta, d</t>
    </r>
    <r>
      <rPr>
        <b/>
        <sz val="14"/>
        <rFont val="Calibri"/>
        <family val="2"/>
        <scheme val="minor"/>
      </rPr>
      <t>ejando a través del acta de reunión  trazabilidad del análisis realizado y el informe de GPS.</t>
    </r>
    <r>
      <rPr>
        <sz val="14"/>
        <rFont val="Calibri"/>
        <family val="2"/>
        <scheme val="minor"/>
      </rPr>
      <t xml:space="preserve">
En caso de identificar anomalías, según sea el caso se activa el  Protocolo de reporte y atención en caso de daños, varada, pérdida, robo, hurto, en la operación de los vehículos, maquinaria y equipos. documentando las desviaciones según sea el caso y escalando la situación hasta la aplicación de las pólizas de seguro existentes para los equipos pertenecientes a la UMV.</t>
    </r>
  </si>
  <si>
    <t xml:space="preserve">Acta de reunión mensual trazabilidad del análisis realizado 
base de datos  comportamientos viales PPMQ-DI-001
informe de GPS
</t>
  </si>
  <si>
    <t>Si, el control es satisfactorio toda vez que se tiene responsable asignado con autoridad, el cual ejecuta oportunamente controles confiables que permitan   trazabilidad del análisis realizado y el informe de GPS, identificando las causas que generan el riesgo en el proceso,  en dado caso de generarse una desviación se investiga y resolverá de manera oportuna , dejando así una información clara de los controles tomados. 
No se presentaron desviaciones en el prerido de análisis.</t>
  </si>
  <si>
    <t>Diseño de Control: 
El control cumple con todas las variables establecidas en la política de la administración del riesgos  de la Unidad 
Evaluación: 
La evaluación de los criterios es completa,  se recomienda contestar las 7 preguntas con las que se evalúa el control
Ejecución de control:
Con los soporte allegados Presentaciones del parque automotor y plantas industriales  de enero a abril donde esta el informe de GPS y Actas  de Reunión se evidencia la ejecución del control</t>
  </si>
  <si>
    <r>
      <t>7. El líder de PDM realiza  la verificación y seguimiento a la gestión de la base de datos de asignación de vehículos y maquinaria de manera mensual,  si encuenta alteraciones o falta de continuidad en la asignación realizara ajustes y corroboración con tarjetas de operación,</t>
    </r>
    <r>
      <rPr>
        <b/>
        <sz val="14"/>
        <rFont val="Calibri"/>
        <family val="2"/>
        <scheme val="minor"/>
      </rPr>
      <t xml:space="preserve"> la evidencia del control es acta de verificación con el equipo de PDM</t>
    </r>
  </si>
  <si>
    <t>Acta de reunión mensual de verificación con el equipo de PDM
base de datos de asignación de vehículos y maquinaria</t>
  </si>
  <si>
    <t>Si, el control es satisfactorio toda vez que se tiene responsable asignado con autoridad, el cual ejecuta oportunamente controles confiables que permitan la gestión de la base de datos de asignación de vehículos y maquinaria, identificando las causas que generan el riesgo en el proceso,  en dado caso de generarse una desviación se investiga y resolverá de manera oportuna , dejando así una información clara de los controles tomados. 
No se presentaron desviaciones en el periodo de análisis.</t>
  </si>
  <si>
    <t>Diseño de Control: 
El control cumple con todas las variables establecidas en la política de la administración del riesgos  de la Unidad 
Evaluación: 
La evaluación de los criterios es completa,  se recomienda contestar las 7 preguntas con las que se evalúa el control
Ejecución de control:
Con los soporte allegados (Actas Reunión Asignaciones 2021, Asignaciones CAMIONETAS UMV ENERO Y FEBRERO 2020 ) se evidencia la ejecución del control</t>
  </si>
  <si>
    <t xml:space="preserve">4. Posibilidad de Perdida, hurto o  uso inadecuado de materia prima y material producido </t>
  </si>
  <si>
    <r>
      <t xml:space="preserve">8. El líder de producción (asignado por la Gerencia de Producción, según obligaciones contractuales) verifica de manera trimestral el  kardex de materiales PPMQ-DI-011  y bitácora de producción PPMQ-DI-009 en el  que se registran los ingresos  de insumos y materias primas por bascula y los consumos vs el inventario disponible junto con las producciones realizadas. Se comparte la actualización de esta información como evidencia del </t>
    </r>
    <r>
      <rPr>
        <b/>
        <sz val="14"/>
        <rFont val="Calibri"/>
        <family val="2"/>
        <scheme val="minor"/>
      </rPr>
      <t>control  mediante correo electrónico a la Gerencia de producción.</t>
    </r>
    <r>
      <rPr>
        <sz val="14"/>
        <rFont val="Calibri"/>
        <family val="2"/>
        <scheme val="minor"/>
      </rPr>
      <t xml:space="preserve">
De encontrar diferencias el Gerente de producción solicita las verificaciones correspondientes respecto a los tiquetes de báscula de entrada y salida en inventario físico y la base de datos para identificar el faltante y escalar al área correspondiente para iniciar la  investigación.</t>
    </r>
  </si>
  <si>
    <t>Si, el control es satisfactorio toda vez que  se tiene  un responsable asignado de autoridad, que verifica ingresos  de insumos y materias primas por bascula y los consumos vs el inventario disponible, donde los controles permiten identificar las causas y mitigar el riesgo,  esto se logra gracia a que la fuente de información es confiable, en dado caso de generarse una desviación se investiga y resolverá de manera oportuna , dejando así una información clara de los controles tomados. 
No se presentaron desviaciones en el prerido de análisis.</t>
  </si>
  <si>
    <t>Diseño de Control: 
El control cumple con todas las variables establecidas en la política de la administración del riesgos  de la Unidad 
Evaluación: 
La evaluación de los criterios es completa,  se recomienda contestar las 7 preguntas con las que se evalúa el control
Ejecución de control:
Con los soporte allegados (PPMQ-DI-09 BITACORA DE PRODUCCION 2021 v2.0,  PPMQ-DI-011 Kardex 2021  correo electrónico a la Gerencia de producción )  se puede evidenciar la ejecución del control, se recomienda para el próximo reporte que el correo tenga una breve descripción de la verificación realizada y no solo la entrega del informe de despacho de mezclas</t>
  </si>
  <si>
    <t>9. Personal asignado por la Gerencia de Producción,  verifica trimestralmente  mediante GPS  la entrega de las mezclas en los CIV autorizados, este reporte se enviará vía correo electrónico al equipo de producción.
En caso de presentarse novedades se deberá escalar y/o notificar a las ares correspondientes para iniciar la investigación atendiendo los protocolos establecidos en cuanto a seguimiento satelital con GPS.</t>
  </si>
  <si>
    <t>correo electrónico de verificación trimestral GPS de la entrega de las mezclas en los CIV autorizados</t>
  </si>
  <si>
    <t>Si, el control es satisfactorio toda vez que se tiene responsable asignado con autoridad, el cual ejecuta oportunamente controles confiables que permitan verificar   la entrega de las mezclas en los CIV autorizados, identificando las causas que generan el riesgo en el proceso,  en dado caso de generarse una desviación se investiga y resolverá de manera oportuna , dejando así una información clara de los controles tomados. 
No se presentaron desviaciones en el periodo de análisis, se reporto de manera mensual.</t>
  </si>
  <si>
    <t>Diseño de Control: 
El control cumple con todas las variables establecidas en la política de la administración del riesgos  de la Unidad se recomienda mejorar la descripción  en cuanto a describir cual es la evidencia de la ejecución del control
Evaluación: 
La evaluación de los criterios es completa,  se recomienda contestar las 7 preguntas con las que se evalúa el control
Ejecución de control:
Con los soporte allegados (Acta de control del 5 abril y correos )  se puede evidenciar que realizan seguimiento  se puede evidenciar la ejecución del control, se recomienda para el próximo reporte que el correo tenga una breve descripción de la verificación realizada y no solo la entrega reporte</t>
  </si>
  <si>
    <t>RESPONSABLE (Nombre/
Dependencia)</t>
  </si>
  <si>
    <t>RIESGO ALTO</t>
  </si>
  <si>
    <t>1. Alimentar base de datos de gestión contractual</t>
  </si>
  <si>
    <t>Biviana Duitama/Gerencia de Producción</t>
  </si>
  <si>
    <t>mensual</t>
  </si>
  <si>
    <t>(Alimentar base de datos de gestión contractual realizada/Alimentar base de datos de gestión contractual programada)/100%</t>
  </si>
  <si>
    <t>Base de datos al día</t>
  </si>
  <si>
    <t xml:space="preserve">Actividad realizada de acuerdo a lo establecido den el mapa </t>
  </si>
  <si>
    <t>2. Reportar novedades de programación Y mantenimiento en reunión de comité mensual</t>
  </si>
  <si>
    <t>Carlos Garzón y Cristian Muñoz, Edward Vanegas/Gerencia de Producción</t>
  </si>
  <si>
    <t>( Reporte novedades de programación Y mantenimiento en reunión de comité mensual ejecutado/ Reporte novedades de programación Y mantenimiento en reunión de comité mensual programado)/100%</t>
  </si>
  <si>
    <t>reporte de novedades</t>
  </si>
  <si>
    <t>3. Re-capacitación y re-inducciones PESV a personal involucrado en accidentes de tránsito.</t>
  </si>
  <si>
    <t>Eliana Caycedo/Gerencia de Producción</t>
  </si>
  <si>
    <t>ejecutar  mínimo 80% de Re-capacitación y re-inducciones PESV a personal involucrado en accidentes de tránsito / Re-capacitación y re-inducciones PESV a personal involucrado en accidentes de tránsito programadas.</t>
  </si>
  <si>
    <t>Actas de re-capacitación y re - inducción</t>
  </si>
  <si>
    <t xml:space="preserve">RIESGO MODERADO </t>
  </si>
  <si>
    <t>4.Alimentar base de datos producción</t>
  </si>
  <si>
    <t>Stefany Ospino/Gerencia de Producción</t>
  </si>
  <si>
    <t>(Alimentacion base de datos producción realizada/Alimentacion base de datos producción programada)/100%</t>
  </si>
  <si>
    <t xml:space="preserve">5. Revisar la información relacionada con el geoposicionamiento y generar análisis por medio de un informe que gestione la tomar decisiones que permitan disminuir la ocurrencia de eventos. </t>
  </si>
  <si>
    <t>Magda Rivera/Gerencia de Producción</t>
  </si>
  <si>
    <t xml:space="preserve">Revisar la información relacionada con el geoposicionamiento y generar análisis por medio de un informe que gestione la tomar decisiones que permitan disminuir la ocurrencia de eventos ejecutados al máximo 10% /Revisar la información relacionada con el geoposicionamiento y generar análisis por medio de un informe que gestione la tomar decisiones que permitan disminuir la ocurrencia de eventos  programados </t>
  </si>
  <si>
    <t>Informe GPS</t>
  </si>
  <si>
    <t xml:space="preserve">6. actualización de base de datos de asignación  </t>
  </si>
  <si>
    <t>(actualización de base de datos de asignación ejecutada/actualización de base de datos de asignación programada) *100%</t>
  </si>
  <si>
    <t>7. generar informe de producción trimestral</t>
  </si>
  <si>
    <t>William Sánchez/Gerencia de Producción</t>
  </si>
  <si>
    <t>(informe de producción ejecutado/Informe produccion programado)*100</t>
  </si>
  <si>
    <t>informe de producción</t>
  </si>
  <si>
    <t>la evidencia es igual que la de la actividad 8</t>
  </si>
  <si>
    <t xml:space="preserve">8. entregar informe de seguimiento del despacho de las mezclas autorizadas para las diferentes intervenciones
</t>
  </si>
  <si>
    <t>La carencia de sistemas de información asociados al control de los procesos productivos, inventarios y logística dificultan el seguimiento, consolidación y uso de la información y la trazabilidad de los datos generados en el proceso como soporte para la toma de decisiones</t>
  </si>
  <si>
    <t>1. ¿Existen nuevos eventos, actores o elementos en el contexto estratégico del proceso?  SI______ NO ___X__ ¿Cuáles?</t>
  </si>
  <si>
    <t>,</t>
  </si>
  <si>
    <t>,,</t>
  </si>
  <si>
    <t>3. ¿Se realizaron cambios en el Mapa de Riesgos del Proceso? SI____ NO __X_ ¿Cuáles?</t>
  </si>
  <si>
    <t>Se ajusto el Mapa de riesgos del proceso según las observaciones de las mesas de trabajo con OAP y las actualizaciones realizadas a los procedimientos</t>
  </si>
  <si>
    <t>Diana Paola Muñoz García</t>
  </si>
  <si>
    <t>German Andrés Hernández Matiz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</si>
</sst>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70" x14ac:knownFonts="1">
    <font>
      <sz val="11"/>
      <color theme="1"/>
      <name val="Calibri"/>
      <family val="2"/>
      <scheme val="minor"/>
    </font>
    <font>
      <sz val="11"/>
      <color theme="1"/>
      <name val="Calibri"/>
      <family val="2"/>
      <scheme val="minor"/>
    </font>
    <font>
      <b/>
      <sz val="14"/>
      <color theme="1"/>
      <name val="Arial"/>
      <family val="2"/>
    </font>
    <font>
      <b/>
      <sz val="11"/>
      <color theme="1"/>
      <name val="Arial"/>
      <family val="2"/>
    </font>
    <font>
      <sz val="11"/>
      <color theme="1"/>
      <name val="Arial"/>
      <family val="2"/>
    </font>
    <font>
      <b/>
      <sz val="12"/>
      <color theme="1"/>
      <name val="Arial"/>
      <family val="2"/>
    </font>
    <font>
      <sz val="11"/>
      <name val="Arial"/>
      <family val="2"/>
    </font>
    <font>
      <sz val="12"/>
      <color theme="1"/>
      <name val="Arial"/>
      <family val="2"/>
    </font>
    <font>
      <sz val="14"/>
      <name val="Arial"/>
      <family val="2"/>
    </font>
    <font>
      <sz val="10"/>
      <name val="Arial"/>
      <family val="2"/>
    </font>
    <font>
      <sz val="14"/>
      <color theme="1"/>
      <name val="Arial"/>
      <family val="2"/>
    </font>
    <font>
      <sz val="11"/>
      <color rgb="FF7030A0"/>
      <name val="Arial"/>
      <family val="2"/>
    </font>
    <font>
      <b/>
      <sz val="16"/>
      <color theme="1"/>
      <name val="Arial"/>
      <family val="2"/>
    </font>
    <font>
      <b/>
      <sz val="10"/>
      <name val="Arial"/>
      <family val="2"/>
    </font>
    <font>
      <b/>
      <sz val="11"/>
      <name val="Arial"/>
      <family val="2"/>
    </font>
    <font>
      <i/>
      <sz val="11"/>
      <name val="Arial"/>
      <family val="2"/>
    </font>
    <font>
      <b/>
      <sz val="12"/>
      <name val="Arial"/>
      <family val="2"/>
    </font>
    <font>
      <b/>
      <sz val="18"/>
      <name val="Arial"/>
      <family val="2"/>
    </font>
    <font>
      <sz val="8"/>
      <name val="Calibri"/>
      <family val="2"/>
    </font>
    <font>
      <sz val="6"/>
      <color theme="1"/>
      <name val="Arial"/>
      <family val="2"/>
    </font>
    <font>
      <sz val="9"/>
      <name val="Arial"/>
      <family val="2"/>
    </font>
    <font>
      <b/>
      <sz val="9"/>
      <name val="Arial"/>
      <family val="2"/>
    </font>
    <font>
      <b/>
      <sz val="14"/>
      <name val="Arial"/>
      <family val="2"/>
    </font>
    <font>
      <sz val="14"/>
      <color rgb="FFC00000"/>
      <name val="Arial"/>
      <family val="2"/>
    </font>
    <font>
      <sz val="14"/>
      <color theme="1"/>
      <name val="Calibri"/>
      <family val="2"/>
      <scheme val="minor"/>
    </font>
    <font>
      <sz val="14"/>
      <name val="Calibri"/>
      <family val="2"/>
    </font>
    <font>
      <i/>
      <sz val="14"/>
      <name val="Arial"/>
      <family val="2"/>
    </font>
    <font>
      <sz val="14"/>
      <name val="Calibri"/>
      <family val="2"/>
      <scheme val="minor"/>
    </font>
    <font>
      <sz val="8"/>
      <name val="Calibri"/>
      <family val="2"/>
      <scheme val="minor"/>
    </font>
    <font>
      <u/>
      <sz val="10"/>
      <color indexed="12"/>
      <name val="Arial"/>
      <family val="2"/>
    </font>
    <font>
      <sz val="8"/>
      <name val="Arial"/>
      <family val="2"/>
    </font>
    <font>
      <b/>
      <sz val="8"/>
      <name val="Arial"/>
      <family val="2"/>
    </font>
    <font>
      <sz val="10"/>
      <name val="Calibri"/>
      <family val="2"/>
      <scheme val="minor"/>
    </font>
    <font>
      <b/>
      <sz val="14"/>
      <name val="Calibri"/>
      <family val="2"/>
      <scheme val="minor"/>
    </font>
    <font>
      <b/>
      <sz val="14"/>
      <color theme="1"/>
      <name val="Calibri"/>
      <family val="2"/>
      <scheme val="minor"/>
    </font>
    <font>
      <sz val="8"/>
      <color rgb="FFFF0000"/>
      <name val="Calibri"/>
      <family val="2"/>
      <scheme val="minor"/>
    </font>
    <font>
      <b/>
      <sz val="16"/>
      <color theme="1"/>
      <name val="Calibri"/>
      <family val="2"/>
      <scheme val="minor"/>
    </font>
    <font>
      <sz val="16"/>
      <name val="Calibri"/>
      <family val="2"/>
      <scheme val="minor"/>
    </font>
    <font>
      <b/>
      <sz val="16"/>
      <name val="Calibri"/>
      <family val="2"/>
      <scheme val="minor"/>
    </font>
    <font>
      <sz val="16"/>
      <color theme="1"/>
      <name val="Calibri"/>
      <family val="2"/>
      <scheme val="minor"/>
    </font>
    <font>
      <sz val="16"/>
      <color rgb="FFFF0000"/>
      <name val="Calibri"/>
      <family val="2"/>
      <scheme val="minor"/>
    </font>
    <font>
      <sz val="14"/>
      <color rgb="FFFF0000"/>
      <name val="Calibri"/>
      <family val="2"/>
      <scheme val="minor"/>
    </font>
    <font>
      <b/>
      <i/>
      <sz val="14"/>
      <name val="Calibri"/>
      <family val="2"/>
      <scheme val="minor"/>
    </font>
    <font>
      <sz val="10"/>
      <color rgb="FFFF0000"/>
      <name val="Calibri"/>
      <family val="2"/>
      <scheme val="minor"/>
    </font>
    <font>
      <sz val="9"/>
      <color indexed="81"/>
      <name val="Tahoma"/>
      <family val="2"/>
    </font>
    <font>
      <sz val="14"/>
      <color rgb="FF00B050"/>
      <name val="Arial"/>
      <family val="2"/>
    </font>
    <font>
      <sz val="14"/>
      <color rgb="FFFF0000"/>
      <name val="Arial"/>
      <family val="2"/>
    </font>
    <font>
      <sz val="13"/>
      <name val="Arial"/>
      <family val="2"/>
    </font>
    <font>
      <sz val="13"/>
      <color theme="1"/>
      <name val="Arial"/>
      <family val="2"/>
    </font>
    <font>
      <b/>
      <sz val="13"/>
      <name val="Arial"/>
      <family val="2"/>
    </font>
    <font>
      <i/>
      <sz val="13"/>
      <name val="Arial"/>
      <family val="2"/>
    </font>
    <font>
      <b/>
      <sz val="13"/>
      <color theme="1"/>
      <name val="Arial"/>
      <family val="2"/>
    </font>
    <font>
      <i/>
      <sz val="13"/>
      <color theme="1"/>
      <name val="Arial"/>
      <family val="2"/>
    </font>
    <font>
      <sz val="13"/>
      <color rgb="FFFF0000"/>
      <name val="Arial"/>
      <family val="2"/>
    </font>
    <font>
      <sz val="11"/>
      <color theme="0"/>
      <name val="Arial"/>
      <family val="2"/>
    </font>
    <font>
      <sz val="10"/>
      <color theme="0"/>
      <name val="Arial"/>
      <family val="2"/>
    </font>
    <font>
      <sz val="8"/>
      <color theme="0"/>
      <name val="Calibri"/>
      <family val="2"/>
    </font>
    <font>
      <sz val="14"/>
      <color theme="0"/>
      <name val="Arial"/>
      <family val="2"/>
    </font>
    <font>
      <sz val="12"/>
      <name val="Arial"/>
      <family val="2"/>
    </font>
    <font>
      <sz val="11"/>
      <color rgb="FFFF0000"/>
      <name val="Arial"/>
      <family val="2"/>
    </font>
    <font>
      <sz val="11"/>
      <color rgb="FF00B050"/>
      <name val="Arial"/>
      <family val="2"/>
    </font>
    <font>
      <sz val="13"/>
      <color theme="0"/>
      <name val="Arial"/>
      <family val="2"/>
    </font>
    <font>
      <b/>
      <sz val="9"/>
      <color theme="9" tint="-0.249977111117893"/>
      <name val="Arial"/>
      <family val="2"/>
    </font>
    <font>
      <sz val="9"/>
      <color theme="1" tint="0.249977111117893"/>
      <name val="Arial"/>
      <family val="2"/>
    </font>
    <font>
      <sz val="9"/>
      <color rgb="FF000000"/>
      <name val="Arial"/>
      <family val="2"/>
    </font>
    <font>
      <sz val="9"/>
      <color rgb="FF002060"/>
      <name val="Arial"/>
      <family val="2"/>
    </font>
    <font>
      <b/>
      <sz val="14"/>
      <color indexed="81"/>
      <name val="Tahoma"/>
      <family val="2"/>
    </font>
    <font>
      <sz val="14"/>
      <color indexed="81"/>
      <name val="Tahoma"/>
      <family val="2"/>
    </font>
    <font>
      <b/>
      <sz val="16"/>
      <color indexed="81"/>
      <name val="Tahoma"/>
      <family val="2"/>
    </font>
    <font>
      <sz val="16"/>
      <color indexed="81"/>
      <name val="Tahoma"/>
      <family val="2"/>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rgb="FFFFFFFF"/>
        <bgColor indexed="64"/>
      </patternFill>
    </fill>
    <fill>
      <patternFill patternType="solid">
        <fgColor theme="8" tint="0.79998168889431442"/>
        <bgColor indexed="64"/>
      </patternFill>
    </fill>
    <fill>
      <patternFill patternType="solid">
        <fgColor theme="1" tint="0.249977111117893"/>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ouble">
        <color indexed="64"/>
      </right>
      <top style="thin">
        <color indexed="64"/>
      </top>
      <bottom style="thin">
        <color indexed="64"/>
      </bottom>
      <diagonal/>
    </border>
    <border>
      <left style="dashed">
        <color indexed="64"/>
      </left>
      <right style="double">
        <color indexed="64"/>
      </right>
      <top style="thin">
        <color indexed="64"/>
      </top>
      <bottom style="dashed">
        <color indexed="64"/>
      </bottom>
      <diagonal/>
    </border>
    <border>
      <left style="hair">
        <color indexed="64"/>
      </left>
      <right style="hair">
        <color indexed="64"/>
      </right>
      <top style="hair">
        <color indexed="64"/>
      </top>
      <bottom style="hair">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ashed">
        <color indexed="64"/>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dashed">
        <color indexed="64"/>
      </left>
      <right style="dashed">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s>
  <cellStyleXfs count="7">
    <xf numFmtId="0" fontId="0" fillId="0" borderId="0"/>
    <xf numFmtId="0" fontId="9" fillId="0" borderId="0"/>
    <xf numFmtId="0" fontId="9" fillId="0" borderId="0"/>
    <xf numFmtId="0" fontId="29" fillId="0" borderId="0" applyNumberFormat="0" applyFill="0" applyBorder="0" applyAlignment="0" applyProtection="0">
      <alignment vertical="top"/>
      <protection locked="0"/>
    </xf>
    <xf numFmtId="43" fontId="1" fillId="0" borderId="0" applyFont="0" applyFill="0" applyBorder="0" applyAlignment="0" applyProtection="0"/>
    <xf numFmtId="9" fontId="9" fillId="0" borderId="0" applyFont="0" applyFill="0" applyBorder="0" applyAlignment="0" applyProtection="0"/>
    <xf numFmtId="43" fontId="1" fillId="0" borderId="0" applyFont="0" applyFill="0" applyBorder="0" applyAlignment="0" applyProtection="0"/>
  </cellStyleXfs>
  <cellXfs count="546">
    <xf numFmtId="0" fontId="0" fillId="0" borderId="0" xfId="0"/>
    <xf numFmtId="0" fontId="4" fillId="0" borderId="0" xfId="0" applyFont="1" applyAlignment="1">
      <alignment vertical="center"/>
    </xf>
    <xf numFmtId="0" fontId="6" fillId="2" borderId="0" xfId="0" applyFont="1" applyFill="1" applyBorder="1" applyAlignment="1">
      <alignment vertical="center"/>
    </xf>
    <xf numFmtId="0" fontId="4" fillId="0" borderId="20" xfId="0" applyFont="1" applyBorder="1" applyAlignment="1">
      <alignment vertical="center"/>
    </xf>
    <xf numFmtId="0" fontId="4" fillId="0" borderId="20" xfId="0" applyFont="1" applyBorder="1" applyAlignment="1">
      <alignment horizontal="center" vertical="center" wrapText="1"/>
    </xf>
    <xf numFmtId="0" fontId="4" fillId="0" borderId="21" xfId="0" applyFont="1" applyBorder="1" applyAlignment="1">
      <alignment vertical="center"/>
    </xf>
    <xf numFmtId="0" fontId="4" fillId="0" borderId="21" xfId="0" applyFont="1" applyBorder="1" applyAlignment="1">
      <alignment horizontal="center" vertical="center" wrapText="1"/>
    </xf>
    <xf numFmtId="0" fontId="4" fillId="0" borderId="21" xfId="0" applyFont="1" applyBorder="1" applyAlignment="1">
      <alignment vertical="center" wrapText="1"/>
    </xf>
    <xf numFmtId="0" fontId="11" fillId="0" borderId="21" xfId="0" applyFont="1" applyBorder="1" applyAlignment="1">
      <alignment horizontal="center" vertical="center" wrapText="1"/>
    </xf>
    <xf numFmtId="0" fontId="5"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9" fillId="2" borderId="24" xfId="0" applyFont="1" applyFill="1" applyBorder="1" applyAlignment="1">
      <alignment horizontal="justify" vertical="top" wrapText="1"/>
    </xf>
    <xf numFmtId="0" fontId="9" fillId="2" borderId="20" xfId="0" applyFont="1" applyFill="1" applyBorder="1" applyAlignment="1">
      <alignment horizontal="justify" vertical="top" wrapText="1"/>
    </xf>
    <xf numFmtId="0" fontId="9" fillId="2" borderId="26" xfId="0" applyFont="1" applyFill="1" applyBorder="1" applyAlignment="1">
      <alignment horizontal="justify" vertical="top" wrapText="1"/>
    </xf>
    <xf numFmtId="0" fontId="14"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4" fillId="4" borderId="25" xfId="0" applyFont="1" applyFill="1" applyBorder="1" applyAlignment="1">
      <alignment horizontal="center" vertical="center" wrapText="1"/>
    </xf>
    <xf numFmtId="0" fontId="9" fillId="0" borderId="0" xfId="0" applyFont="1" applyAlignment="1">
      <alignment wrapText="1"/>
    </xf>
    <xf numFmtId="0" fontId="9" fillId="0" borderId="0" xfId="0" applyFont="1" applyAlignment="1">
      <alignment horizontal="center" vertical="center" wrapText="1"/>
    </xf>
    <xf numFmtId="0" fontId="13" fillId="0" borderId="0" xfId="0" applyFont="1" applyAlignment="1">
      <alignment horizontal="center" wrapText="1"/>
    </xf>
    <xf numFmtId="0" fontId="18" fillId="0" borderId="0" xfId="0" applyFont="1"/>
    <xf numFmtId="0" fontId="3" fillId="4" borderId="2" xfId="0" applyFont="1" applyFill="1" applyBorder="1" applyAlignment="1">
      <alignment horizontal="center" wrapText="1"/>
    </xf>
    <xf numFmtId="0" fontId="8" fillId="2" borderId="27" xfId="0" applyFont="1" applyFill="1" applyBorder="1" applyAlignment="1">
      <alignment vertical="center" wrapText="1"/>
    </xf>
    <xf numFmtId="0" fontId="10" fillId="0" borderId="27" xfId="0" applyFont="1" applyBorder="1" applyAlignment="1">
      <alignment vertical="center" wrapText="1"/>
    </xf>
    <xf numFmtId="0" fontId="10" fillId="2" borderId="27" xfId="0" applyFont="1" applyFill="1" applyBorder="1" applyAlignment="1">
      <alignment vertical="center" wrapText="1"/>
    </xf>
    <xf numFmtId="0" fontId="8" fillId="2" borderId="27" xfId="1" applyFont="1" applyFill="1" applyBorder="1" applyAlignment="1" applyProtection="1">
      <alignment vertical="center" wrapText="1"/>
      <protection locked="0"/>
    </xf>
    <xf numFmtId="0" fontId="8" fillId="2" borderId="27" xfId="0" applyFont="1" applyFill="1" applyBorder="1" applyAlignment="1">
      <alignment horizontal="center" vertical="center" wrapText="1"/>
    </xf>
    <xf numFmtId="0" fontId="23" fillId="2" borderId="27" xfId="0" applyFont="1" applyFill="1" applyBorder="1" applyAlignment="1">
      <alignment horizontal="center" vertical="center" wrapText="1"/>
    </xf>
    <xf numFmtId="0" fontId="8" fillId="2" borderId="27" xfId="1" applyFont="1" applyFill="1" applyBorder="1" applyAlignment="1" applyProtection="1">
      <alignment horizontal="center" vertical="center" wrapText="1"/>
      <protection locked="0"/>
    </xf>
    <xf numFmtId="0" fontId="10" fillId="0" borderId="0" xfId="0" applyFont="1" applyAlignment="1">
      <alignment vertical="center"/>
    </xf>
    <xf numFmtId="0" fontId="10" fillId="4" borderId="0" xfId="0" applyFont="1" applyFill="1" applyAlignment="1">
      <alignment vertical="center"/>
    </xf>
    <xf numFmtId="0" fontId="8" fillId="0" borderId="0" xfId="0" applyFont="1" applyAlignment="1">
      <alignment wrapText="1"/>
    </xf>
    <xf numFmtId="0" fontId="8" fillId="0" borderId="0" xfId="0" applyFont="1" applyAlignment="1">
      <alignment horizontal="center" vertical="center" wrapText="1"/>
    </xf>
    <xf numFmtId="0" fontId="22" fillId="0" borderId="0" xfId="0" applyFont="1" applyAlignment="1">
      <alignment horizontal="center" wrapText="1"/>
    </xf>
    <xf numFmtId="0" fontId="25" fillId="0" borderId="0" xfId="0" applyFont="1"/>
    <xf numFmtId="0" fontId="25" fillId="0" borderId="27" xfId="0" applyFont="1" applyBorder="1"/>
    <xf numFmtId="0" fontId="8" fillId="0" borderId="27" xfId="0" applyFont="1" applyBorder="1" applyAlignment="1">
      <alignment wrapText="1"/>
    </xf>
    <xf numFmtId="0" fontId="10" fillId="0" borderId="0" xfId="0" applyFont="1" applyBorder="1" applyAlignment="1">
      <alignment vertical="center"/>
    </xf>
    <xf numFmtId="0" fontId="10" fillId="0" borderId="0" xfId="0" applyFont="1" applyAlignment="1">
      <alignment horizontal="center" vertical="center"/>
    </xf>
    <xf numFmtId="0" fontId="22" fillId="4" borderId="27" xfId="0" applyFont="1" applyFill="1" applyBorder="1" applyAlignment="1">
      <alignment horizontal="center" vertical="center"/>
    </xf>
    <xf numFmtId="0" fontId="22" fillId="4" borderId="27" xfId="0" applyFont="1" applyFill="1" applyBorder="1" applyAlignment="1">
      <alignment horizontal="center" wrapText="1"/>
    </xf>
    <xf numFmtId="0" fontId="10" fillId="0" borderId="0" xfId="0" applyFont="1" applyBorder="1" applyAlignment="1">
      <alignment vertical="top" wrapText="1"/>
    </xf>
    <xf numFmtId="0" fontId="10" fillId="0" borderId="27" xfId="0" applyFont="1" applyBorder="1" applyAlignment="1">
      <alignment vertical="center"/>
    </xf>
    <xf numFmtId="0" fontId="24" fillId="0" borderId="0" xfId="0" applyFont="1"/>
    <xf numFmtId="0" fontId="22" fillId="5" borderId="27" xfId="0" applyFont="1" applyFill="1" applyBorder="1" applyAlignment="1">
      <alignment horizontal="center" vertical="center" wrapText="1"/>
    </xf>
    <xf numFmtId="0" fontId="10" fillId="4" borderId="27" xfId="0" applyFont="1" applyFill="1" applyBorder="1" applyAlignment="1">
      <alignment horizontal="center" wrapText="1"/>
    </xf>
    <xf numFmtId="0" fontId="2" fillId="0" borderId="0" xfId="0" applyFont="1" applyAlignment="1">
      <alignment vertical="center"/>
    </xf>
    <xf numFmtId="0" fontId="2" fillId="0" borderId="0" xfId="0" applyFont="1" applyAlignment="1">
      <alignment horizontal="center" vertical="center"/>
    </xf>
    <xf numFmtId="0" fontId="9" fillId="0" borderId="0" xfId="0" applyFont="1" applyAlignment="1">
      <alignment horizontal="left" wrapText="1"/>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left" vertical="center"/>
    </xf>
    <xf numFmtId="0" fontId="22" fillId="3" borderId="27" xfId="0" applyFont="1" applyFill="1" applyBorder="1" applyAlignment="1">
      <alignment horizontal="center" vertical="center" wrapText="1"/>
    </xf>
    <xf numFmtId="0" fontId="8" fillId="0" borderId="27" xfId="0" applyFont="1" applyBorder="1" applyAlignment="1">
      <alignment horizontal="left" vertical="center"/>
    </xf>
    <xf numFmtId="0" fontId="23" fillId="2" borderId="27" xfId="0" applyFont="1" applyFill="1" applyBorder="1" applyAlignment="1">
      <alignment vertical="center" wrapText="1"/>
    </xf>
    <xf numFmtId="0" fontId="24" fillId="0" borderId="27" xfId="0" applyFont="1" applyBorder="1" applyAlignment="1">
      <alignment horizontal="center"/>
    </xf>
    <xf numFmtId="0" fontId="22" fillId="0" borderId="27" xfId="0" applyFont="1" applyBorder="1" applyAlignment="1">
      <alignment horizontal="left" vertical="center" wrapText="1"/>
    </xf>
    <xf numFmtId="0" fontId="2" fillId="3" borderId="27" xfId="0" applyFont="1" applyFill="1" applyBorder="1" applyAlignment="1">
      <alignment horizontal="center" vertical="center"/>
    </xf>
    <xf numFmtId="0" fontId="2" fillId="3" borderId="27" xfId="0" applyFont="1" applyFill="1" applyBorder="1" applyAlignment="1">
      <alignment horizontal="center" vertical="center" wrapText="1"/>
    </xf>
    <xf numFmtId="0" fontId="2" fillId="4" borderId="27" xfId="0" applyFont="1" applyFill="1" applyBorder="1" applyAlignment="1">
      <alignment horizontal="center" vertical="center"/>
    </xf>
    <xf numFmtId="0" fontId="2" fillId="0" borderId="27" xfId="0" applyFont="1" applyBorder="1" applyAlignment="1">
      <alignment horizontal="center" vertical="center"/>
    </xf>
    <xf numFmtId="14" fontId="2" fillId="0" borderId="27" xfId="0" applyNumberFormat="1" applyFont="1" applyBorder="1" applyAlignment="1">
      <alignment horizontal="center" vertical="center"/>
    </xf>
    <xf numFmtId="0" fontId="22" fillId="4" borderId="27" xfId="0" applyFont="1" applyFill="1" applyBorder="1" applyAlignment="1">
      <alignment horizontal="center" vertical="center" wrapText="1"/>
    </xf>
    <xf numFmtId="0" fontId="22" fillId="2" borderId="27" xfId="0" applyFont="1" applyFill="1" applyBorder="1" applyAlignment="1">
      <alignment horizontal="center" vertical="center"/>
    </xf>
    <xf numFmtId="0" fontId="22" fillId="3" borderId="27" xfId="0" applyFont="1" applyFill="1" applyBorder="1" applyAlignment="1">
      <alignment horizontal="center" vertical="center"/>
    </xf>
    <xf numFmtId="0" fontId="5" fillId="4" borderId="1" xfId="0" applyFont="1" applyFill="1" applyBorder="1" applyAlignment="1">
      <alignment horizontal="center" vertical="center"/>
    </xf>
    <xf numFmtId="0" fontId="21" fillId="2" borderId="1" xfId="0" applyFont="1" applyFill="1" applyBorder="1" applyAlignment="1" applyProtection="1">
      <alignment vertical="center" wrapText="1"/>
      <protection locked="0"/>
    </xf>
    <xf numFmtId="0" fontId="32" fillId="2" borderId="0" xfId="1" applyFont="1" applyFill="1"/>
    <xf numFmtId="0" fontId="32" fillId="2" borderId="0" xfId="1" applyFont="1" applyFill="1" applyAlignment="1">
      <alignment wrapText="1"/>
    </xf>
    <xf numFmtId="0" fontId="27" fillId="2" borderId="5" xfId="1" applyFont="1" applyFill="1" applyBorder="1" applyAlignment="1">
      <alignment wrapText="1"/>
    </xf>
    <xf numFmtId="0" fontId="33" fillId="2" borderId="28" xfId="1" applyFont="1" applyFill="1" applyBorder="1" applyAlignment="1">
      <alignment vertical="center"/>
    </xf>
    <xf numFmtId="0" fontId="27" fillId="2" borderId="12" xfId="1" applyFont="1" applyFill="1" applyBorder="1" applyAlignment="1">
      <alignment wrapText="1"/>
    </xf>
    <xf numFmtId="0" fontId="33" fillId="2" borderId="0" xfId="1" applyFont="1" applyFill="1" applyAlignment="1">
      <alignment vertical="center"/>
    </xf>
    <xf numFmtId="0" fontId="27" fillId="2" borderId="31" xfId="1" applyFont="1" applyFill="1" applyBorder="1" applyAlignment="1">
      <alignment wrapText="1"/>
    </xf>
    <xf numFmtId="0" fontId="33" fillId="2" borderId="32" xfId="1" applyFont="1" applyFill="1" applyBorder="1" applyAlignment="1">
      <alignment vertical="center"/>
    </xf>
    <xf numFmtId="0" fontId="27" fillId="2" borderId="0" xfId="1" applyFont="1" applyFill="1" applyAlignment="1">
      <alignment wrapText="1"/>
    </xf>
    <xf numFmtId="0" fontId="27" fillId="2" borderId="0" xfId="1" applyFont="1" applyFill="1"/>
    <xf numFmtId="0" fontId="28" fillId="2" borderId="0" xfId="1" applyFont="1" applyFill="1"/>
    <xf numFmtId="0" fontId="32" fillId="7" borderId="0" xfId="1" applyFont="1" applyFill="1"/>
    <xf numFmtId="0" fontId="33" fillId="2" borderId="57" xfId="1" applyFont="1" applyFill="1" applyBorder="1" applyAlignment="1">
      <alignment vertical="center" wrapText="1"/>
    </xf>
    <xf numFmtId="0" fontId="33" fillId="2" borderId="58" xfId="1" applyFont="1" applyFill="1" applyBorder="1" applyAlignment="1">
      <alignment vertical="center" wrapText="1"/>
    </xf>
    <xf numFmtId="0" fontId="33" fillId="2" borderId="57" xfId="1" applyFont="1" applyFill="1" applyBorder="1" applyAlignment="1">
      <alignment horizontal="center" vertical="center" wrapText="1"/>
    </xf>
    <xf numFmtId="0" fontId="33" fillId="2" borderId="59" xfId="1" applyFont="1" applyFill="1" applyBorder="1" applyAlignment="1">
      <alignment horizontal="center" vertical="center" wrapText="1"/>
    </xf>
    <xf numFmtId="0" fontId="35" fillId="2" borderId="0" xfId="1" applyFont="1" applyFill="1" applyAlignment="1">
      <alignment horizontal="center" wrapText="1"/>
    </xf>
    <xf numFmtId="0" fontId="28" fillId="2" borderId="0" xfId="1" applyFont="1" applyFill="1" applyAlignment="1">
      <alignment wrapText="1"/>
    </xf>
    <xf numFmtId="0" fontId="33" fillId="7" borderId="3" xfId="1" applyFont="1" applyFill="1" applyBorder="1" applyAlignment="1">
      <alignment horizontal="center" vertical="center" wrapText="1"/>
    </xf>
    <xf numFmtId="0" fontId="33" fillId="7" borderId="6" xfId="1" applyFont="1" applyFill="1" applyBorder="1" applyAlignment="1">
      <alignment vertical="center" wrapText="1"/>
    </xf>
    <xf numFmtId="0" fontId="33" fillId="7" borderId="7" xfId="1" applyFont="1" applyFill="1" applyBorder="1" applyAlignment="1">
      <alignment vertical="center" wrapText="1"/>
    </xf>
    <xf numFmtId="0" fontId="33" fillId="7" borderId="19" xfId="1" applyFont="1" applyFill="1" applyBorder="1" applyAlignment="1">
      <alignment horizontal="center" vertical="center" wrapText="1"/>
    </xf>
    <xf numFmtId="0" fontId="28" fillId="7" borderId="0" xfId="1" applyFont="1" applyFill="1" applyAlignment="1">
      <alignment wrapText="1"/>
    </xf>
    <xf numFmtId="0" fontId="33" fillId="2" borderId="55" xfId="1" applyFont="1" applyFill="1" applyBorder="1" applyAlignment="1">
      <alignment horizontal="center" vertical="center" wrapText="1"/>
    </xf>
    <xf numFmtId="0" fontId="33" fillId="2" borderId="1" xfId="1" applyFont="1" applyFill="1" applyBorder="1" applyAlignment="1">
      <alignment vertical="center" wrapText="1"/>
    </xf>
    <xf numFmtId="0" fontId="33" fillId="2" borderId="4" xfId="1" applyFont="1" applyFill="1" applyBorder="1" applyAlignment="1">
      <alignment vertical="center" wrapText="1"/>
    </xf>
    <xf numFmtId="0" fontId="33" fillId="2" borderId="18" xfId="1" applyFont="1" applyFill="1" applyBorder="1" applyAlignment="1">
      <alignment horizontal="center" vertical="center" wrapText="1"/>
    </xf>
    <xf numFmtId="0" fontId="33" fillId="2" borderId="6" xfId="1" applyFont="1" applyFill="1" applyBorder="1" applyAlignment="1">
      <alignment horizontal="center" vertical="center" wrapText="1"/>
    </xf>
    <xf numFmtId="0" fontId="33" fillId="2" borderId="0" xfId="1" applyFont="1" applyFill="1" applyAlignment="1">
      <alignment horizontal="center" vertical="center" wrapText="1"/>
    </xf>
    <xf numFmtId="0" fontId="37" fillId="2" borderId="0" xfId="1" applyFont="1" applyFill="1"/>
    <xf numFmtId="0" fontId="38" fillId="2" borderId="0" xfId="1" applyFont="1" applyFill="1"/>
    <xf numFmtId="0" fontId="37" fillId="2" borderId="12" xfId="1" applyFont="1" applyFill="1" applyBorder="1" applyAlignment="1">
      <alignment wrapText="1"/>
    </xf>
    <xf numFmtId="0" fontId="37" fillId="2" borderId="30" xfId="1" applyFont="1" applyFill="1" applyBorder="1"/>
    <xf numFmtId="0" fontId="37" fillId="2" borderId="19" xfId="1" applyFont="1" applyFill="1" applyBorder="1" applyAlignment="1">
      <alignment wrapText="1"/>
    </xf>
    <xf numFmtId="0" fontId="37" fillId="2" borderId="8" xfId="1" applyFont="1" applyFill="1" applyBorder="1"/>
    <xf numFmtId="0" fontId="37" fillId="2" borderId="67" xfId="1" applyFont="1" applyFill="1" applyBorder="1"/>
    <xf numFmtId="0" fontId="40" fillId="2" borderId="12" xfId="1" applyFont="1" applyFill="1" applyBorder="1" applyAlignment="1">
      <alignment horizontal="left" wrapText="1"/>
    </xf>
    <xf numFmtId="0" fontId="37" fillId="2" borderId="0" xfId="1" applyFont="1" applyFill="1" applyAlignment="1">
      <alignment horizontal="center"/>
    </xf>
    <xf numFmtId="0" fontId="40" fillId="2" borderId="0" xfId="1" applyFont="1" applyFill="1" applyAlignment="1">
      <alignment horizontal="center"/>
    </xf>
    <xf numFmtId="0" fontId="37" fillId="2" borderId="30" xfId="1" applyFont="1" applyFill="1" applyBorder="1" applyAlignment="1">
      <alignment horizontal="center"/>
    </xf>
    <xf numFmtId="0" fontId="40" fillId="2" borderId="19" xfId="1" applyFont="1" applyFill="1" applyBorder="1" applyAlignment="1">
      <alignment horizontal="left" wrapText="1"/>
    </xf>
    <xf numFmtId="0" fontId="37" fillId="2" borderId="8" xfId="1" applyFont="1" applyFill="1" applyBorder="1" applyAlignment="1">
      <alignment horizontal="center"/>
    </xf>
    <xf numFmtId="0" fontId="40" fillId="2" borderId="8" xfId="1" applyFont="1" applyFill="1" applyBorder="1" applyAlignment="1">
      <alignment horizontal="center"/>
    </xf>
    <xf numFmtId="0" fontId="37" fillId="2" borderId="67" xfId="1" applyFont="1" applyFill="1" applyBorder="1" applyAlignment="1">
      <alignment horizontal="center"/>
    </xf>
    <xf numFmtId="0" fontId="41" fillId="2" borderId="31" xfId="1" applyFont="1" applyFill="1" applyBorder="1" applyAlignment="1">
      <alignment horizontal="left" wrapText="1"/>
    </xf>
    <xf numFmtId="0" fontId="27" fillId="2" borderId="32" xfId="1" applyFont="1" applyFill="1" applyBorder="1" applyAlignment="1">
      <alignment horizontal="center"/>
    </xf>
    <xf numFmtId="0" fontId="27" fillId="2" borderId="32" xfId="1" applyFont="1" applyFill="1" applyBorder="1"/>
    <xf numFmtId="0" fontId="41" fillId="2" borderId="32" xfId="1" applyFont="1" applyFill="1" applyBorder="1" applyAlignment="1">
      <alignment horizontal="center"/>
    </xf>
    <xf numFmtId="0" fontId="27" fillId="2" borderId="33" xfId="1" applyFont="1" applyFill="1" applyBorder="1" applyAlignment="1">
      <alignment horizontal="center"/>
    </xf>
    <xf numFmtId="0" fontId="41" fillId="2" borderId="0" xfId="1" applyFont="1" applyFill="1" applyAlignment="1">
      <alignment horizontal="center"/>
    </xf>
    <xf numFmtId="0" fontId="41" fillId="2" borderId="0" xfId="1" applyFont="1" applyFill="1" applyAlignment="1">
      <alignment horizontal="left" wrapText="1"/>
    </xf>
    <xf numFmtId="0" fontId="38" fillId="2" borderId="0" xfId="1" applyFont="1" applyFill="1" applyAlignment="1">
      <alignment vertical="center"/>
    </xf>
    <xf numFmtId="0" fontId="43" fillId="2" borderId="0" xfId="1" applyFont="1" applyFill="1" applyAlignment="1">
      <alignment wrapText="1"/>
    </xf>
    <xf numFmtId="0" fontId="45" fillId="2" borderId="27" xfId="1" applyFont="1" applyFill="1" applyBorder="1" applyAlignment="1" applyProtection="1">
      <alignment vertical="center" wrapText="1"/>
      <protection locked="0"/>
    </xf>
    <xf numFmtId="0" fontId="46" fillId="2" borderId="27" xfId="1" applyFont="1" applyFill="1" applyBorder="1" applyAlignment="1" applyProtection="1">
      <alignment vertical="center" wrapText="1"/>
      <protection locked="0"/>
    </xf>
    <xf numFmtId="0" fontId="45" fillId="0" borderId="27" xfId="0" applyFont="1" applyBorder="1" applyAlignment="1">
      <alignment vertical="center" wrapText="1"/>
    </xf>
    <xf numFmtId="0" fontId="23" fillId="0" borderId="27" xfId="0" applyFont="1" applyBorder="1" applyAlignment="1">
      <alignment vertical="center" wrapText="1"/>
    </xf>
    <xf numFmtId="0" fontId="22" fillId="0" borderId="0" xfId="0" applyFont="1" applyBorder="1" applyAlignment="1">
      <alignment horizontal="center" vertical="center" wrapText="1"/>
    </xf>
    <xf numFmtId="0" fontId="22" fillId="0" borderId="0" xfId="0" applyFont="1" applyBorder="1" applyAlignment="1">
      <alignment horizontal="left" vertical="center" wrapText="1"/>
    </xf>
    <xf numFmtId="0" fontId="22" fillId="2" borderId="0" xfId="0" applyFont="1" applyFill="1" applyBorder="1" applyAlignment="1">
      <alignment horizontal="left" vertical="center" wrapText="1"/>
    </xf>
    <xf numFmtId="0" fontId="25" fillId="0" borderId="0" xfId="0" applyFont="1" applyBorder="1"/>
    <xf numFmtId="0" fontId="2" fillId="4" borderId="0" xfId="0" applyFont="1" applyFill="1" applyBorder="1" applyAlignment="1">
      <alignment horizontal="center" vertical="center" wrapText="1"/>
    </xf>
    <xf numFmtId="0" fontId="2" fillId="2" borderId="0" xfId="0" applyFont="1" applyFill="1" applyBorder="1" applyAlignment="1">
      <alignment horizontal="center" vertical="center"/>
    </xf>
    <xf numFmtId="0" fontId="2" fillId="3" borderId="0" xfId="0" applyFont="1" applyFill="1" applyBorder="1" applyAlignment="1">
      <alignment horizontal="center" vertical="center" wrapText="1"/>
    </xf>
    <xf numFmtId="0" fontId="10" fillId="0" borderId="0" xfId="0" applyFont="1" applyBorder="1" applyAlignment="1">
      <alignment horizontal="left" vertical="top" wrapText="1"/>
    </xf>
    <xf numFmtId="0" fontId="2" fillId="0" borderId="0" xfId="0" applyFont="1" applyBorder="1" applyAlignment="1">
      <alignment horizontal="center" vertical="center"/>
    </xf>
    <xf numFmtId="0" fontId="46" fillId="2" borderId="27" xfId="0" applyFont="1" applyFill="1" applyBorder="1" applyAlignment="1">
      <alignment horizontal="justify" vertical="center" wrapText="1"/>
    </xf>
    <xf numFmtId="0" fontId="3" fillId="2" borderId="73" xfId="0" applyFont="1" applyFill="1" applyBorder="1" applyAlignment="1">
      <alignment horizontal="justify" vertical="center" wrapText="1"/>
    </xf>
    <xf numFmtId="0" fontId="7" fillId="2" borderId="23" xfId="0" applyFont="1" applyFill="1" applyBorder="1" applyAlignment="1">
      <alignment vertical="center" wrapText="1"/>
    </xf>
    <xf numFmtId="0" fontId="8" fillId="0" borderId="27" xfId="0" applyFont="1" applyFill="1" applyBorder="1" applyAlignment="1">
      <alignment horizontal="center" vertical="center" wrapText="1"/>
    </xf>
    <xf numFmtId="0" fontId="10" fillId="0" borderId="27" xfId="0" applyFont="1" applyFill="1" applyBorder="1" applyAlignment="1">
      <alignment horizontal="center" vertical="center"/>
    </xf>
    <xf numFmtId="0" fontId="48" fillId="0" borderId="27" xfId="0" applyFont="1" applyFill="1" applyBorder="1" applyAlignment="1">
      <alignment horizontal="justify" vertical="center" wrapText="1"/>
    </xf>
    <xf numFmtId="0" fontId="48" fillId="0" borderId="27" xfId="0" applyFont="1" applyFill="1" applyBorder="1" applyAlignment="1">
      <alignment horizontal="justify" vertical="top" wrapText="1"/>
    </xf>
    <xf numFmtId="0" fontId="47" fillId="2" borderId="27" xfId="0" applyFont="1" applyFill="1" applyBorder="1" applyAlignment="1">
      <alignment horizontal="justify" vertical="center" wrapText="1"/>
    </xf>
    <xf numFmtId="0" fontId="49" fillId="4" borderId="27" xfId="0" applyFont="1" applyFill="1" applyBorder="1" applyAlignment="1">
      <alignment horizontal="center" wrapText="1"/>
    </xf>
    <xf numFmtId="0" fontId="47" fillId="4" borderId="27" xfId="0" applyFont="1" applyFill="1" applyBorder="1" applyAlignment="1">
      <alignment horizontal="center" wrapText="1"/>
    </xf>
    <xf numFmtId="0" fontId="51" fillId="3" borderId="27" xfId="0" applyFont="1" applyFill="1" applyBorder="1" applyAlignment="1">
      <alignment horizontal="center" vertical="center" wrapText="1"/>
    </xf>
    <xf numFmtId="0" fontId="47" fillId="0" borderId="27" xfId="1" applyFont="1" applyFill="1" applyBorder="1" applyAlignment="1" applyProtection="1">
      <alignment horizontal="justify" vertical="center" wrapText="1"/>
      <protection locked="0"/>
    </xf>
    <xf numFmtId="0" fontId="10" fillId="0" borderId="27" xfId="0" applyFont="1" applyFill="1" applyBorder="1" applyAlignment="1">
      <alignment horizontal="center" vertical="center" wrapText="1"/>
    </xf>
    <xf numFmtId="0" fontId="10" fillId="0" borderId="27" xfId="0" applyFont="1" applyFill="1" applyBorder="1" applyAlignment="1">
      <alignment vertical="center"/>
    </xf>
    <xf numFmtId="0" fontId="47" fillId="0" borderId="27" xfId="0" applyFont="1" applyFill="1" applyBorder="1" applyAlignment="1">
      <alignment horizontal="justify" vertical="center" wrapText="1"/>
    </xf>
    <xf numFmtId="0" fontId="48" fillId="0" borderId="27" xfId="0" applyFont="1" applyBorder="1" applyAlignment="1">
      <alignment horizontal="justify" vertical="center" wrapText="1"/>
    </xf>
    <xf numFmtId="0" fontId="48" fillId="2" borderId="27" xfId="0" applyFont="1" applyFill="1" applyBorder="1" applyAlignment="1">
      <alignment vertical="center" wrapText="1"/>
    </xf>
    <xf numFmtId="14" fontId="8" fillId="0" borderId="27" xfId="0" applyNumberFormat="1" applyFont="1" applyBorder="1" applyAlignment="1">
      <alignment horizontal="center" vertical="center"/>
    </xf>
    <xf numFmtId="0" fontId="8" fillId="0" borderId="27" xfId="0" applyFont="1" applyBorder="1" applyAlignment="1">
      <alignment horizontal="center" vertical="center"/>
    </xf>
    <xf numFmtId="0" fontId="49" fillId="4" borderId="27" xfId="0" applyFont="1" applyFill="1" applyBorder="1" applyAlignment="1">
      <alignment horizontal="center" vertical="center" wrapText="1"/>
    </xf>
    <xf numFmtId="0" fontId="49" fillId="4" borderId="27" xfId="0" applyFont="1" applyFill="1" applyBorder="1" applyAlignment="1">
      <alignment horizontal="center" vertical="center"/>
    </xf>
    <xf numFmtId="0" fontId="47" fillId="2" borderId="27" xfId="0" applyFont="1" applyFill="1" applyBorder="1" applyAlignment="1">
      <alignment horizontal="center" vertical="center" wrapText="1"/>
    </xf>
    <xf numFmtId="0" fontId="47" fillId="0" borderId="27" xfId="0" applyFont="1" applyBorder="1" applyAlignment="1">
      <alignment horizontal="center" vertical="center" wrapText="1"/>
    </xf>
    <xf numFmtId="0" fontId="49" fillId="3" borderId="27" xfId="0" applyFont="1" applyFill="1" applyBorder="1" applyAlignment="1">
      <alignment horizontal="center" vertical="center"/>
    </xf>
    <xf numFmtId="0" fontId="47" fillId="0" borderId="27" xfId="0" applyFont="1" applyBorder="1" applyAlignment="1">
      <alignment horizontal="justify" vertical="center" wrapText="1"/>
    </xf>
    <xf numFmtId="0" fontId="47" fillId="0" borderId="27" xfId="0" applyFont="1" applyFill="1" applyBorder="1" applyAlignment="1">
      <alignment horizontal="center" vertical="center" wrapText="1"/>
    </xf>
    <xf numFmtId="0" fontId="54" fillId="2" borderId="0" xfId="0" applyFont="1" applyFill="1" applyBorder="1" applyAlignment="1">
      <alignment vertical="center"/>
    </xf>
    <xf numFmtId="0" fontId="55" fillId="0" borderId="0" xfId="0" applyFont="1" applyAlignment="1">
      <alignment wrapText="1"/>
    </xf>
    <xf numFmtId="0" fontId="56" fillId="0" borderId="0" xfId="0" applyFont="1"/>
    <xf numFmtId="0" fontId="54" fillId="0" borderId="0" xfId="0" applyFont="1" applyAlignment="1">
      <alignment vertical="center"/>
    </xf>
    <xf numFmtId="0" fontId="54" fillId="0" borderId="0" xfId="0" applyFont="1" applyAlignment="1">
      <alignment horizontal="center" vertical="center"/>
    </xf>
    <xf numFmtId="0" fontId="57" fillId="0" borderId="27" xfId="0" applyFont="1" applyBorder="1" applyAlignment="1">
      <alignment horizontal="center" vertical="center" wrapText="1"/>
    </xf>
    <xf numFmtId="0" fontId="47" fillId="2" borderId="27" xfId="0" applyFont="1" applyFill="1" applyBorder="1" applyAlignment="1">
      <alignment vertical="top" wrapText="1"/>
    </xf>
    <xf numFmtId="0" fontId="7" fillId="4" borderId="14" xfId="0" applyFont="1" applyFill="1" applyBorder="1" applyAlignment="1">
      <alignment horizontal="center" wrapText="1"/>
    </xf>
    <xf numFmtId="0" fontId="7" fillId="4" borderId="1" xfId="0" applyFont="1" applyFill="1" applyBorder="1" applyAlignment="1">
      <alignment horizontal="center" wrapText="1"/>
    </xf>
    <xf numFmtId="0" fontId="22" fillId="0" borderId="27" xfId="0" applyFont="1" applyBorder="1" applyAlignment="1">
      <alignment horizontal="center" vertical="center" wrapText="1"/>
    </xf>
    <xf numFmtId="0" fontId="49" fillId="4" borderId="27" xfId="0" applyFont="1" applyFill="1" applyBorder="1" applyAlignment="1">
      <alignment horizontal="center" vertical="center" wrapText="1"/>
    </xf>
    <xf numFmtId="0" fontId="22" fillId="2" borderId="27" xfId="0" applyFont="1" applyFill="1" applyBorder="1" applyAlignment="1">
      <alignment horizontal="center" vertical="center"/>
    </xf>
    <xf numFmtId="0" fontId="49" fillId="4" borderId="27" xfId="0" applyFont="1" applyFill="1" applyBorder="1" applyAlignment="1">
      <alignment horizontal="center" vertical="center"/>
    </xf>
    <xf numFmtId="0" fontId="8" fillId="0" borderId="27" xfId="0" applyFont="1" applyBorder="1" applyAlignment="1">
      <alignment horizontal="center" vertical="center"/>
    </xf>
    <xf numFmtId="0" fontId="8" fillId="2" borderId="27" xfId="0" applyFont="1" applyFill="1" applyBorder="1" applyAlignment="1">
      <alignment horizontal="center" vertical="center"/>
    </xf>
    <xf numFmtId="0" fontId="8" fillId="0" borderId="76" xfId="0" applyFont="1" applyBorder="1" applyAlignment="1">
      <alignment horizontal="center" vertical="center"/>
    </xf>
    <xf numFmtId="0" fontId="58" fillId="0" borderId="27" xfId="0" applyFont="1" applyBorder="1" applyAlignment="1">
      <alignment horizontal="justify" vertical="center" wrapText="1"/>
    </xf>
    <xf numFmtId="0" fontId="6" fillId="0" borderId="77" xfId="0" applyFont="1" applyBorder="1" applyAlignment="1">
      <alignment horizontal="center" vertical="center" wrapText="1"/>
    </xf>
    <xf numFmtId="14" fontId="4" fillId="0" borderId="14" xfId="0" applyNumberFormat="1" applyFont="1" applyBorder="1" applyAlignment="1">
      <alignment horizontal="center" vertical="center"/>
    </xf>
    <xf numFmtId="0" fontId="4" fillId="0" borderId="22" xfId="0" applyFont="1" applyBorder="1" applyAlignment="1">
      <alignment vertical="center" wrapText="1"/>
    </xf>
    <xf numFmtId="14" fontId="3" fillId="0" borderId="14" xfId="0" applyNumberFormat="1" applyFont="1" applyBorder="1" applyAlignment="1">
      <alignment horizontal="center" vertical="center"/>
    </xf>
    <xf numFmtId="0" fontId="46" fillId="2" borderId="27" xfId="0" applyFont="1" applyFill="1" applyBorder="1" applyAlignment="1">
      <alignment vertical="center" wrapText="1"/>
    </xf>
    <xf numFmtId="0" fontId="46" fillId="2" borderId="27" xfId="1" applyFont="1" applyFill="1" applyBorder="1" applyAlignment="1" applyProtection="1">
      <alignment horizontal="center" vertical="center" wrapText="1"/>
      <protection locked="0"/>
    </xf>
    <xf numFmtId="0" fontId="46" fillId="0" borderId="27" xfId="0" applyFont="1" applyBorder="1" applyAlignment="1">
      <alignment vertical="center" wrapText="1"/>
    </xf>
    <xf numFmtId="0" fontId="23" fillId="2" borderId="0" xfId="0" applyFont="1" applyFill="1" applyBorder="1" applyAlignment="1">
      <alignment vertical="center" wrapText="1"/>
    </xf>
    <xf numFmtId="0" fontId="3" fillId="2" borderId="0" xfId="0" applyFont="1" applyFill="1" applyBorder="1" applyAlignment="1">
      <alignment horizontal="justify" vertical="center" wrapText="1"/>
    </xf>
    <xf numFmtId="0" fontId="7" fillId="2" borderId="0" xfId="0" applyFont="1" applyFill="1" applyBorder="1" applyAlignment="1">
      <alignment vertical="center" wrapText="1"/>
    </xf>
    <xf numFmtId="0" fontId="8" fillId="0" borderId="1" xfId="1" applyFont="1" applyBorder="1" applyAlignment="1" applyProtection="1">
      <alignment vertical="center" wrapText="1"/>
      <protection locked="0"/>
    </xf>
    <xf numFmtId="0" fontId="46" fillId="2" borderId="0" xfId="0" applyFont="1" applyFill="1" applyBorder="1" applyAlignment="1">
      <alignment horizontal="justify" vertical="center" wrapText="1"/>
    </xf>
    <xf numFmtId="0" fontId="46" fillId="0" borderId="27" xfId="0" applyFont="1" applyFill="1" applyBorder="1" applyAlignment="1">
      <alignment horizontal="center" vertical="center"/>
    </xf>
    <xf numFmtId="0" fontId="57" fillId="0" borderId="0" xfId="0" applyFont="1" applyBorder="1" applyAlignment="1">
      <alignment horizontal="center" vertical="center" wrapText="1"/>
    </xf>
    <xf numFmtId="0" fontId="47" fillId="0" borderId="0" xfId="0" applyFont="1" applyBorder="1" applyAlignment="1">
      <alignment horizontal="justify" vertical="center" wrapText="1"/>
    </xf>
    <xf numFmtId="0" fontId="53" fillId="0" borderId="27" xfId="0" applyFont="1" applyFill="1" applyBorder="1" applyAlignment="1">
      <alignment horizontal="justify" vertical="top" wrapText="1"/>
    </xf>
    <xf numFmtId="0" fontId="8" fillId="0" borderId="27" xfId="0" applyFont="1" applyFill="1" applyBorder="1" applyAlignment="1">
      <alignment horizontal="center" vertical="center"/>
    </xf>
    <xf numFmtId="0" fontId="53" fillId="0" borderId="27" xfId="0" applyFont="1" applyBorder="1" applyAlignment="1">
      <alignment horizontal="justify" vertical="center" wrapText="1"/>
    </xf>
    <xf numFmtId="0" fontId="7" fillId="0" borderId="1" xfId="0" applyFont="1" applyBorder="1" applyAlignment="1">
      <alignment horizontal="center" vertical="center"/>
    </xf>
    <xf numFmtId="0" fontId="16" fillId="0" borderId="1" xfId="0" applyFont="1" applyBorder="1" applyAlignment="1">
      <alignment horizontal="left" vertical="center" wrapText="1"/>
    </xf>
    <xf numFmtId="0" fontId="45" fillId="2" borderId="27" xfId="0" applyFont="1" applyFill="1" applyBorder="1" applyAlignment="1">
      <alignment horizontal="center" vertical="center" wrapText="1"/>
    </xf>
    <xf numFmtId="0" fontId="46" fillId="2" borderId="27" xfId="0" applyFont="1" applyFill="1" applyBorder="1" applyAlignment="1">
      <alignment horizontal="center" vertical="center" wrapText="1"/>
    </xf>
    <xf numFmtId="0" fontId="53" fillId="2" borderId="27" xfId="0" applyFont="1" applyFill="1" applyBorder="1" applyAlignment="1">
      <alignment vertical="top" wrapText="1"/>
    </xf>
    <xf numFmtId="0" fontId="53" fillId="0" borderId="27" xfId="0" applyFont="1" applyFill="1" applyBorder="1" applyAlignment="1">
      <alignment horizontal="justify" vertical="center" wrapText="1"/>
    </xf>
    <xf numFmtId="0" fontId="59" fillId="0" borderId="77" xfId="0" applyFont="1" applyBorder="1" applyAlignment="1">
      <alignment horizontal="center" vertical="center" wrapText="1"/>
    </xf>
    <xf numFmtId="0" fontId="60" fillId="0" borderId="77" xfId="0" applyFont="1" applyBorder="1" applyAlignment="1">
      <alignment horizontal="center" vertical="center" wrapText="1"/>
    </xf>
    <xf numFmtId="0" fontId="61" fillId="0" borderId="27" xfId="0" applyFont="1" applyBorder="1" applyAlignment="1">
      <alignment horizontal="justify" vertical="center" wrapText="1"/>
    </xf>
    <xf numFmtId="0" fontId="61" fillId="0" borderId="0" xfId="0" applyFont="1" applyBorder="1" applyAlignment="1">
      <alignment horizontal="justify" vertical="center" wrapText="1"/>
    </xf>
    <xf numFmtId="0" fontId="33" fillId="2" borderId="0" xfId="1" applyFont="1" applyFill="1" applyAlignment="1">
      <alignment horizontal="center" vertical="center"/>
    </xf>
    <xf numFmtId="0" fontId="27" fillId="2" borderId="0" xfId="1" applyFont="1" applyFill="1" applyAlignment="1">
      <alignment horizontal="center"/>
    </xf>
    <xf numFmtId="0" fontId="33" fillId="7" borderId="6" xfId="1" applyFont="1" applyFill="1" applyBorder="1" applyAlignment="1">
      <alignment horizontal="center" vertical="center" wrapText="1"/>
    </xf>
    <xf numFmtId="0" fontId="33" fillId="2" borderId="1" xfId="1" applyFont="1" applyFill="1" applyBorder="1" applyAlignment="1">
      <alignment horizontal="center" vertical="center" wrapText="1"/>
    </xf>
    <xf numFmtId="0" fontId="27" fillId="2" borderId="1" xfId="1" applyFont="1" applyFill="1" applyBorder="1" applyAlignment="1">
      <alignment horizontal="center" vertical="center" wrapText="1"/>
    </xf>
    <xf numFmtId="0" fontId="33" fillId="2" borderId="35" xfId="1" applyFont="1" applyFill="1" applyBorder="1" applyAlignment="1">
      <alignment horizontal="center" vertical="center"/>
    </xf>
    <xf numFmtId="0" fontId="21" fillId="0" borderId="2" xfId="0" applyFont="1" applyBorder="1" applyAlignment="1" applyProtection="1">
      <alignment horizontal="center" vertical="center" wrapText="1"/>
      <protection locked="0"/>
    </xf>
    <xf numFmtId="14" fontId="20" fillId="0" borderId="6" xfId="0" applyNumberFormat="1" applyFont="1" applyBorder="1" applyAlignment="1" applyProtection="1">
      <alignment horizontal="center" vertical="center" wrapText="1"/>
      <protection locked="0"/>
    </xf>
    <xf numFmtId="14" fontId="20" fillId="0" borderId="1" xfId="0" applyNumberFormat="1" applyFont="1" applyBorder="1" applyAlignment="1" applyProtection="1">
      <alignment horizontal="center" vertical="center" wrapText="1"/>
      <protection locked="0"/>
    </xf>
    <xf numFmtId="0" fontId="21" fillId="2" borderId="1" xfId="0" applyFont="1" applyFill="1" applyBorder="1" applyAlignment="1" applyProtection="1">
      <alignment horizontal="center" vertical="center" wrapText="1"/>
      <protection locked="0"/>
    </xf>
    <xf numFmtId="0" fontId="20" fillId="0" borderId="2" xfId="0" applyFont="1" applyBorder="1" applyAlignment="1" applyProtection="1">
      <alignment horizontal="center" vertical="center" wrapText="1"/>
      <protection locked="0"/>
    </xf>
    <xf numFmtId="0" fontId="2" fillId="5" borderId="14" xfId="0" applyFont="1" applyFill="1" applyBorder="1" applyAlignment="1">
      <alignment horizontal="center" vertical="center" wrapText="1"/>
    </xf>
    <xf numFmtId="0" fontId="24" fillId="0" borderId="27" xfId="0" applyFont="1" applyBorder="1" applyAlignment="1">
      <alignment horizontal="center"/>
    </xf>
    <xf numFmtId="0" fontId="22" fillId="0" borderId="27" xfId="0" applyFont="1" applyBorder="1" applyAlignment="1">
      <alignment horizontal="center" vertical="center" wrapText="1"/>
    </xf>
    <xf numFmtId="0" fontId="22" fillId="0" borderId="27" xfId="0" applyFont="1" applyBorder="1" applyAlignment="1">
      <alignment horizontal="left" vertical="center" wrapText="1"/>
    </xf>
    <xf numFmtId="0" fontId="22" fillId="2" borderId="27" xfId="0" applyFont="1" applyFill="1" applyBorder="1" applyAlignment="1">
      <alignment horizontal="left" vertical="center" wrapText="1"/>
    </xf>
    <xf numFmtId="0" fontId="2" fillId="4" borderId="27" xfId="0" applyFont="1" applyFill="1" applyBorder="1" applyAlignment="1">
      <alignment horizontal="center" vertical="center" wrapText="1"/>
    </xf>
    <xf numFmtId="0" fontId="2" fillId="2" borderId="27" xfId="0" applyFont="1" applyFill="1" applyBorder="1" applyAlignment="1">
      <alignment horizontal="center" vertical="center"/>
    </xf>
    <xf numFmtId="0" fontId="2" fillId="2" borderId="27" xfId="0" applyFont="1" applyFill="1" applyBorder="1" applyAlignment="1">
      <alignment horizontal="center" vertical="center" wrapText="1"/>
    </xf>
    <xf numFmtId="0" fontId="22" fillId="3" borderId="27" xfId="0" applyFont="1" applyFill="1" applyBorder="1" applyAlignment="1">
      <alignment horizontal="center" vertical="center"/>
    </xf>
    <xf numFmtId="0" fontId="2" fillId="3" borderId="27" xfId="0" applyFont="1" applyFill="1" applyBorder="1" applyAlignment="1">
      <alignment horizontal="center" vertical="center" wrapText="1"/>
    </xf>
    <xf numFmtId="0" fontId="2" fillId="3" borderId="27" xfId="0" applyFont="1" applyFill="1" applyBorder="1" applyAlignment="1">
      <alignment horizontal="center" vertical="center"/>
    </xf>
    <xf numFmtId="0" fontId="2" fillId="4" borderId="27" xfId="0" applyFont="1" applyFill="1" applyBorder="1" applyAlignment="1">
      <alignment horizontal="center" vertical="center"/>
    </xf>
    <xf numFmtId="0" fontId="10" fillId="0" borderId="27" xfId="0" applyFont="1" applyBorder="1" applyAlignment="1">
      <alignment horizontal="center" vertical="center"/>
    </xf>
    <xf numFmtId="0" fontId="7" fillId="0" borderId="27" xfId="0" applyFont="1" applyBorder="1" applyAlignment="1">
      <alignment horizontal="center" vertical="center"/>
    </xf>
    <xf numFmtId="0" fontId="10" fillId="0" borderId="27" xfId="0" applyFont="1" applyBorder="1" applyAlignment="1">
      <alignment horizontal="left" vertical="center" wrapText="1"/>
    </xf>
    <xf numFmtId="0" fontId="10" fillId="0" borderId="27" xfId="0" applyFont="1" applyBorder="1" applyAlignment="1">
      <alignment horizontal="left" vertical="center"/>
    </xf>
    <xf numFmtId="0" fontId="4" fillId="0" borderId="4" xfId="0" applyFont="1" applyBorder="1" applyAlignment="1">
      <alignment horizontal="center" vertical="center"/>
    </xf>
    <xf numFmtId="0" fontId="4" fillId="0" borderId="17" xfId="0" applyFont="1" applyBorder="1" applyAlignment="1">
      <alignment horizontal="center" vertical="center"/>
    </xf>
    <xf numFmtId="0" fontId="4" fillId="0" borderId="14" xfId="0" applyFont="1" applyBorder="1" applyAlignment="1">
      <alignment horizontal="center" vertical="center"/>
    </xf>
    <xf numFmtId="0" fontId="47" fillId="0" borderId="27" xfId="0" applyFont="1" applyBorder="1" applyAlignment="1">
      <alignment horizontal="left" vertical="top" wrapText="1"/>
    </xf>
    <xf numFmtId="14" fontId="2" fillId="0" borderId="27" xfId="0" applyNumberFormat="1" applyFont="1" applyBorder="1" applyAlignment="1">
      <alignment horizontal="center" vertical="center"/>
    </xf>
    <xf numFmtId="0" fontId="2" fillId="0" borderId="27" xfId="0" applyFont="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0" fontId="49" fillId="4" borderId="27" xfId="0" applyFont="1" applyFill="1" applyBorder="1" applyAlignment="1">
      <alignment horizontal="center" vertical="center" wrapText="1"/>
    </xf>
    <xf numFmtId="0" fontId="22" fillId="4" borderId="27" xfId="0" applyFont="1" applyFill="1" applyBorder="1" applyAlignment="1">
      <alignment horizontal="center" vertical="center" wrapText="1"/>
    </xf>
    <xf numFmtId="0" fontId="22" fillId="2" borderId="27" xfId="0" applyFont="1" applyFill="1" applyBorder="1" applyAlignment="1">
      <alignment horizontal="center" vertical="center"/>
    </xf>
    <xf numFmtId="0" fontId="27" fillId="0" borderId="27" xfId="0" applyFont="1" applyBorder="1" applyAlignment="1">
      <alignment horizontal="center"/>
    </xf>
    <xf numFmtId="0" fontId="22" fillId="2" borderId="27" xfId="0" applyFont="1" applyFill="1" applyBorder="1" applyAlignment="1">
      <alignment horizontal="center" vertical="center" wrapText="1"/>
    </xf>
    <xf numFmtId="0" fontId="8" fillId="2" borderId="27" xfId="0" applyFont="1" applyFill="1" applyBorder="1" applyAlignment="1">
      <alignment horizontal="center" vertical="center"/>
    </xf>
    <xf numFmtId="0" fontId="49" fillId="4" borderId="27" xfId="0" applyFont="1" applyFill="1" applyBorder="1" applyAlignment="1">
      <alignment horizontal="center" vertical="center"/>
    </xf>
    <xf numFmtId="0" fontId="49" fillId="4" borderId="27" xfId="0" applyFont="1" applyFill="1" applyBorder="1" applyAlignment="1">
      <alignment horizontal="left" vertical="center" wrapText="1"/>
    </xf>
    <xf numFmtId="0" fontId="8" fillId="0" borderId="74" xfId="0" applyFont="1" applyBorder="1" applyAlignment="1">
      <alignment horizontal="center" vertical="center"/>
    </xf>
    <xf numFmtId="0" fontId="8" fillId="0" borderId="75" xfId="0" applyFont="1" applyBorder="1" applyAlignment="1">
      <alignment horizontal="center" vertical="center"/>
    </xf>
    <xf numFmtId="0" fontId="8" fillId="0" borderId="76" xfId="0" applyFont="1" applyBorder="1" applyAlignment="1">
      <alignment horizontal="center" vertical="center"/>
    </xf>
    <xf numFmtId="0" fontId="53" fillId="0" borderId="27" xfId="0" applyFont="1" applyBorder="1" applyAlignment="1">
      <alignment horizontal="left" vertical="center" wrapText="1"/>
    </xf>
    <xf numFmtId="0" fontId="27" fillId="2" borderId="46" xfId="1" applyFont="1" applyFill="1" applyBorder="1" applyAlignment="1">
      <alignment horizontal="left" vertical="center"/>
    </xf>
    <xf numFmtId="0" fontId="27" fillId="2" borderId="47" xfId="1" applyFont="1" applyFill="1" applyBorder="1" applyAlignment="1">
      <alignment horizontal="left" vertical="center"/>
    </xf>
    <xf numFmtId="0" fontId="27" fillId="2" borderId="48" xfId="1" applyFont="1" applyFill="1" applyBorder="1" applyAlignment="1">
      <alignment horizontal="left" vertical="center"/>
    </xf>
    <xf numFmtId="0" fontId="33" fillId="2" borderId="40" xfId="1" applyFont="1" applyFill="1" applyBorder="1" applyAlignment="1">
      <alignment horizontal="center" vertical="center"/>
    </xf>
    <xf numFmtId="0" fontId="33" fillId="2" borderId="41" xfId="1" applyFont="1" applyFill="1" applyBorder="1" applyAlignment="1">
      <alignment horizontal="center" vertical="center"/>
    </xf>
    <xf numFmtId="0" fontId="33" fillId="2" borderId="42" xfId="1" applyFont="1" applyFill="1" applyBorder="1" applyAlignment="1">
      <alignment horizontal="center" vertical="center"/>
    </xf>
    <xf numFmtId="0" fontId="33" fillId="2" borderId="18" xfId="1" applyFont="1" applyFill="1" applyBorder="1" applyAlignment="1">
      <alignment horizontal="left" vertical="center"/>
    </xf>
    <xf numFmtId="0" fontId="33" fillId="2" borderId="17" xfId="1" applyFont="1" applyFill="1" applyBorder="1" applyAlignment="1">
      <alignment horizontal="left" vertical="center"/>
    </xf>
    <xf numFmtId="0" fontId="33" fillId="2" borderId="43" xfId="1" applyFont="1" applyFill="1" applyBorder="1" applyAlignment="1">
      <alignment horizontal="left" vertical="center"/>
    </xf>
    <xf numFmtId="0" fontId="33" fillId="2" borderId="44" xfId="1" applyFont="1" applyFill="1" applyBorder="1" applyAlignment="1">
      <alignment horizontal="left" vertical="center"/>
    </xf>
    <xf numFmtId="0" fontId="33" fillId="2" borderId="45" xfId="1" applyFont="1" applyFill="1" applyBorder="1" applyAlignment="1">
      <alignment horizontal="left" vertical="center"/>
    </xf>
    <xf numFmtId="0" fontId="33" fillId="2" borderId="46" xfId="1" applyFont="1" applyFill="1" applyBorder="1" applyAlignment="1">
      <alignment horizontal="left" vertical="center"/>
    </xf>
    <xf numFmtId="0" fontId="33" fillId="2" borderId="47" xfId="1" applyFont="1" applyFill="1" applyBorder="1" applyAlignment="1">
      <alignment horizontal="left" vertical="center"/>
    </xf>
    <xf numFmtId="0" fontId="33" fillId="2" borderId="48" xfId="1" applyFont="1" applyFill="1" applyBorder="1" applyAlignment="1">
      <alignment horizontal="left" vertical="center"/>
    </xf>
    <xf numFmtId="0" fontId="27" fillId="2" borderId="0" xfId="1" applyFont="1" applyFill="1" applyAlignment="1">
      <alignment horizontal="center"/>
    </xf>
    <xf numFmtId="0" fontId="33" fillId="2" borderId="40" xfId="1" applyFont="1" applyFill="1" applyBorder="1" applyAlignment="1">
      <alignment horizontal="left" vertical="center"/>
    </xf>
    <xf numFmtId="0" fontId="33" fillId="2" borderId="49" xfId="1" applyFont="1" applyFill="1" applyBorder="1" applyAlignment="1">
      <alignment horizontal="left" vertical="center"/>
    </xf>
    <xf numFmtId="0" fontId="27" fillId="2" borderId="50" xfId="1" applyFont="1" applyFill="1" applyBorder="1" applyAlignment="1">
      <alignment horizontal="center" vertical="center" wrapText="1"/>
    </xf>
    <xf numFmtId="0" fontId="27" fillId="2" borderId="41" xfId="1" applyFont="1" applyFill="1" applyBorder="1" applyAlignment="1">
      <alignment horizontal="center" vertical="center" wrapText="1"/>
    </xf>
    <xf numFmtId="0" fontId="27" fillId="2" borderId="49" xfId="1" applyFont="1" applyFill="1" applyBorder="1" applyAlignment="1">
      <alignment horizontal="center" vertical="center" wrapText="1"/>
    </xf>
    <xf numFmtId="0" fontId="33" fillId="2" borderId="50" xfId="1" applyFont="1" applyFill="1" applyBorder="1" applyAlignment="1">
      <alignment horizontal="left" vertical="center"/>
    </xf>
    <xf numFmtId="0" fontId="33" fillId="2" borderId="41" xfId="1" applyFont="1" applyFill="1" applyBorder="1" applyAlignment="1">
      <alignment horizontal="left" vertical="center"/>
    </xf>
    <xf numFmtId="0" fontId="27" fillId="2" borderId="50" xfId="1" applyFont="1" applyFill="1" applyBorder="1" applyAlignment="1">
      <alignment horizontal="center" vertical="center"/>
    </xf>
    <xf numFmtId="0" fontId="27" fillId="2" borderId="41" xfId="1" applyFont="1" applyFill="1" applyBorder="1" applyAlignment="1">
      <alignment horizontal="center" vertical="center"/>
    </xf>
    <xf numFmtId="0" fontId="27" fillId="2" borderId="42" xfId="1" applyFont="1" applyFill="1" applyBorder="1" applyAlignment="1">
      <alignment horizontal="center" vertical="center"/>
    </xf>
    <xf numFmtId="0" fontId="33" fillId="2" borderId="31" xfId="1" applyFont="1" applyFill="1" applyBorder="1" applyAlignment="1">
      <alignment horizontal="left" vertical="center"/>
    </xf>
    <xf numFmtId="0" fontId="33" fillId="2" borderId="51" xfId="1" applyFont="1" applyFill="1" applyBorder="1" applyAlignment="1">
      <alignment horizontal="left" vertical="center"/>
    </xf>
    <xf numFmtId="0" fontId="27" fillId="2" borderId="52" xfId="1" applyFont="1" applyFill="1" applyBorder="1" applyAlignment="1">
      <alignment horizontal="center" vertical="center"/>
    </xf>
    <xf numFmtId="0" fontId="27" fillId="2" borderId="47" xfId="1" applyFont="1" applyFill="1" applyBorder="1" applyAlignment="1">
      <alignment horizontal="center" vertical="center"/>
    </xf>
    <xf numFmtId="0" fontId="27" fillId="2" borderId="53" xfId="1" applyFont="1" applyFill="1" applyBorder="1" applyAlignment="1">
      <alignment horizontal="center" vertical="center"/>
    </xf>
    <xf numFmtId="0" fontId="33" fillId="2" borderId="54" xfId="1" applyFont="1" applyFill="1" applyBorder="1" applyAlignment="1">
      <alignment horizontal="left" vertical="center"/>
    </xf>
    <xf numFmtId="0" fontId="33" fillId="2" borderId="32" xfId="1" applyFont="1" applyFill="1" applyBorder="1" applyAlignment="1">
      <alignment horizontal="left" vertical="center"/>
    </xf>
    <xf numFmtId="0" fontId="27" fillId="2" borderId="52" xfId="1" applyFont="1" applyFill="1" applyBorder="1" applyAlignment="1">
      <alignment horizontal="center" vertical="center" wrapText="1"/>
    </xf>
    <xf numFmtId="0" fontId="27" fillId="2" borderId="47" xfId="1" applyFont="1" applyFill="1" applyBorder="1" applyAlignment="1">
      <alignment horizontal="center" vertical="center" wrapText="1"/>
    </xf>
    <xf numFmtId="0" fontId="27" fillId="2" borderId="48" xfId="1" applyFont="1" applyFill="1" applyBorder="1" applyAlignment="1">
      <alignment horizontal="center" vertical="center" wrapText="1"/>
    </xf>
    <xf numFmtId="0" fontId="33" fillId="2" borderId="42" xfId="1" applyFont="1" applyFill="1" applyBorder="1" applyAlignment="1">
      <alignment horizontal="left" vertical="center"/>
    </xf>
    <xf numFmtId="0" fontId="33" fillId="2" borderId="34" xfId="1" applyFont="1" applyFill="1" applyBorder="1" applyAlignment="1">
      <alignment horizontal="center" vertical="center"/>
    </xf>
    <xf numFmtId="0" fontId="33" fillId="2" borderId="35" xfId="1" applyFont="1" applyFill="1" applyBorder="1" applyAlignment="1">
      <alignment horizontal="center" vertical="center"/>
    </xf>
    <xf numFmtId="0" fontId="33" fillId="2" borderId="35" xfId="1" applyFont="1" applyFill="1" applyBorder="1" applyAlignment="1">
      <alignment horizontal="center" vertical="center" wrapText="1"/>
    </xf>
    <xf numFmtId="0" fontId="33" fillId="2" borderId="36" xfId="1" applyFont="1" applyFill="1" applyBorder="1" applyAlignment="1">
      <alignment horizontal="center" vertical="center"/>
    </xf>
    <xf numFmtId="0" fontId="27" fillId="2" borderId="46" xfId="1" applyFont="1" applyFill="1" applyBorder="1" applyAlignment="1">
      <alignment horizontal="left" vertical="center" wrapText="1"/>
    </xf>
    <xf numFmtId="0" fontId="27" fillId="2" borderId="47" xfId="1" applyFont="1" applyFill="1" applyBorder="1" applyAlignment="1">
      <alignment horizontal="left" vertical="center" wrapText="1"/>
    </xf>
    <xf numFmtId="0" fontId="27" fillId="2" borderId="48" xfId="1" applyFont="1" applyFill="1" applyBorder="1" applyAlignment="1">
      <alignment horizontal="left" vertical="center" wrapText="1"/>
    </xf>
    <xf numFmtId="0" fontId="34" fillId="2" borderId="5" xfId="1" applyFont="1" applyFill="1" applyBorder="1" applyAlignment="1">
      <alignment horizontal="center" vertical="center"/>
    </xf>
    <xf numFmtId="0" fontId="34" fillId="2" borderId="28" xfId="1" applyFont="1" applyFill="1" applyBorder="1" applyAlignment="1">
      <alignment horizontal="center" vertical="center"/>
    </xf>
    <xf numFmtId="0" fontId="34" fillId="2" borderId="29" xfId="1" applyFont="1" applyFill="1" applyBorder="1" applyAlignment="1">
      <alignment horizontal="center" vertical="center"/>
    </xf>
    <xf numFmtId="0" fontId="33" fillId="2" borderId="55" xfId="1" applyFont="1" applyFill="1" applyBorder="1" applyAlignment="1">
      <alignment horizontal="left" vertical="center" wrapText="1"/>
    </xf>
    <xf numFmtId="0" fontId="33" fillId="2" borderId="1" xfId="1" applyFont="1" applyFill="1" applyBorder="1" applyAlignment="1">
      <alignment horizontal="left" vertical="center" wrapText="1"/>
    </xf>
    <xf numFmtId="0" fontId="27" fillId="2" borderId="55" xfId="1" applyFont="1" applyFill="1" applyBorder="1" applyAlignment="1">
      <alignment horizontal="justify" vertical="center" wrapText="1"/>
    </xf>
    <xf numFmtId="0" fontId="27" fillId="2" borderId="1" xfId="1" applyFont="1" applyFill="1" applyBorder="1" applyAlignment="1">
      <alignment horizontal="justify" vertical="center" wrapText="1"/>
    </xf>
    <xf numFmtId="0" fontId="27" fillId="2" borderId="1" xfId="1" applyFont="1" applyFill="1" applyBorder="1" applyAlignment="1">
      <alignment horizontal="center" vertical="center" wrapText="1"/>
    </xf>
    <xf numFmtId="0" fontId="27" fillId="2" borderId="1" xfId="1" applyFont="1" applyFill="1" applyBorder="1" applyAlignment="1">
      <alignment horizontal="center" vertical="center"/>
    </xf>
    <xf numFmtId="0" fontId="33" fillId="2" borderId="5" xfId="1" applyFont="1" applyFill="1" applyBorder="1" applyAlignment="1">
      <alignment horizontal="center" vertical="center"/>
    </xf>
    <xf numFmtId="0" fontId="33" fillId="2" borderId="28" xfId="1" applyFont="1" applyFill="1" applyBorder="1" applyAlignment="1">
      <alignment horizontal="center" vertical="center"/>
    </xf>
    <xf numFmtId="0" fontId="33" fillId="2" borderId="29" xfId="1" applyFont="1" applyFill="1" applyBorder="1" applyAlignment="1">
      <alignment horizontal="center" vertical="center"/>
    </xf>
    <xf numFmtId="0" fontId="33" fillId="2" borderId="58" xfId="1" applyFont="1" applyFill="1" applyBorder="1" applyAlignment="1">
      <alignment horizontal="center" vertical="center" wrapText="1"/>
    </xf>
    <xf numFmtId="0" fontId="33" fillId="2" borderId="60" xfId="1" applyFont="1" applyFill="1" applyBorder="1" applyAlignment="1">
      <alignment horizontal="center" vertical="center" wrapText="1"/>
    </xf>
    <xf numFmtId="0" fontId="33" fillId="2" borderId="61" xfId="1" applyFont="1" applyFill="1" applyBorder="1" applyAlignment="1">
      <alignment horizontal="center" vertical="center" wrapText="1"/>
    </xf>
    <xf numFmtId="0" fontId="33" fillId="2" borderId="62" xfId="1" applyFont="1" applyFill="1" applyBorder="1" applyAlignment="1">
      <alignment horizontal="center" vertical="center" wrapText="1"/>
    </xf>
    <xf numFmtId="9" fontId="33" fillId="7" borderId="38" xfId="5" applyFont="1" applyFill="1" applyBorder="1" applyAlignment="1">
      <alignment horizontal="left" vertical="center" wrapText="1" indent="1"/>
    </xf>
    <xf numFmtId="0" fontId="36" fillId="2" borderId="64" xfId="1" applyFont="1" applyFill="1" applyBorder="1" applyAlignment="1">
      <alignment horizontal="left" vertical="center"/>
    </xf>
    <xf numFmtId="0" fontId="36" fillId="2" borderId="60" xfId="1" applyFont="1" applyFill="1" applyBorder="1" applyAlignment="1">
      <alignment horizontal="left" vertical="center"/>
    </xf>
    <xf numFmtId="0" fontId="36" fillId="2" borderId="62" xfId="1" applyFont="1" applyFill="1" applyBorder="1" applyAlignment="1">
      <alignment horizontal="left" vertical="center"/>
    </xf>
    <xf numFmtId="0" fontId="37" fillId="2" borderId="31" xfId="1" applyFont="1" applyFill="1" applyBorder="1" applyAlignment="1">
      <alignment horizontal="left" vertical="center" wrapText="1"/>
    </xf>
    <xf numFmtId="0" fontId="37" fillId="2" borderId="32" xfId="1" applyFont="1" applyFill="1" applyBorder="1" applyAlignment="1">
      <alignment horizontal="left" vertical="center" wrapText="1"/>
    </xf>
    <xf numFmtId="0" fontId="37" fillId="2" borderId="33" xfId="1" applyFont="1" applyFill="1" applyBorder="1" applyAlignment="1">
      <alignment horizontal="left" vertical="center" wrapText="1"/>
    </xf>
    <xf numFmtId="0" fontId="33" fillId="2" borderId="55" xfId="1" applyFont="1" applyFill="1" applyBorder="1" applyAlignment="1">
      <alignment horizontal="center"/>
    </xf>
    <xf numFmtId="0" fontId="33" fillId="2" borderId="1" xfId="1" applyFont="1" applyFill="1" applyBorder="1" applyAlignment="1">
      <alignment horizontal="center"/>
    </xf>
    <xf numFmtId="0" fontId="33" fillId="2" borderId="4" xfId="1" applyFont="1" applyFill="1" applyBorder="1" applyAlignment="1">
      <alignment horizontal="center"/>
    </xf>
    <xf numFmtId="0" fontId="33" fillId="2" borderId="55" xfId="1" applyFont="1" applyFill="1" applyBorder="1" applyAlignment="1">
      <alignment horizontal="center" vertical="center"/>
    </xf>
    <xf numFmtId="0" fontId="33" fillId="2" borderId="1" xfId="1" applyFont="1" applyFill="1" applyBorder="1" applyAlignment="1">
      <alignment horizontal="center" vertical="center"/>
    </xf>
    <xf numFmtId="0" fontId="33" fillId="2" borderId="63" xfId="1" applyFont="1" applyFill="1" applyBorder="1" applyAlignment="1">
      <alignment horizontal="center" vertical="center"/>
    </xf>
    <xf numFmtId="0" fontId="33" fillId="2" borderId="0" xfId="1" applyFont="1" applyFill="1" applyAlignment="1">
      <alignment horizontal="center" vertical="center"/>
    </xf>
    <xf numFmtId="0" fontId="38" fillId="3" borderId="40" xfId="1" applyFont="1" applyFill="1" applyBorder="1" applyAlignment="1">
      <alignment horizontal="center" vertical="center"/>
    </xf>
    <xf numFmtId="0" fontId="38" fillId="3" borderId="41" xfId="1" applyFont="1" applyFill="1" applyBorder="1" applyAlignment="1">
      <alignment horizontal="center" vertical="center"/>
    </xf>
    <xf numFmtId="0" fontId="38" fillId="3" borderId="42" xfId="1" applyFont="1" applyFill="1" applyBorder="1" applyAlignment="1">
      <alignment horizontal="center" vertical="center"/>
    </xf>
    <xf numFmtId="0" fontId="38" fillId="2" borderId="65" xfId="1" applyFont="1" applyFill="1" applyBorder="1" applyAlignment="1">
      <alignment horizontal="left" vertical="center"/>
    </xf>
    <xf numFmtId="0" fontId="38" fillId="2" borderId="16" xfId="1" applyFont="1" applyFill="1" applyBorder="1" applyAlignment="1">
      <alignment horizontal="left" vertical="center"/>
    </xf>
    <xf numFmtId="0" fontId="38" fillId="2" borderId="66" xfId="1" applyFont="1" applyFill="1" applyBorder="1" applyAlignment="1">
      <alignment horizontal="left" vertical="center"/>
    </xf>
    <xf numFmtId="0" fontId="39" fillId="2" borderId="12" xfId="1" applyFont="1" applyFill="1" applyBorder="1" applyAlignment="1">
      <alignment horizontal="left"/>
    </xf>
    <xf numFmtId="0" fontId="39" fillId="2" borderId="0" xfId="1" applyFont="1" applyFill="1" applyAlignment="1">
      <alignment horizontal="left"/>
    </xf>
    <xf numFmtId="0" fontId="39" fillId="2" borderId="30" xfId="1" applyFont="1" applyFill="1" applyBorder="1" applyAlignment="1">
      <alignment horizontal="left"/>
    </xf>
    <xf numFmtId="0" fontId="36" fillId="2" borderId="65" xfId="1" applyFont="1" applyFill="1" applyBorder="1" applyAlignment="1">
      <alignment horizontal="left"/>
    </xf>
    <xf numFmtId="0" fontId="36" fillId="2" borderId="16" xfId="1" applyFont="1" applyFill="1" applyBorder="1" applyAlignment="1">
      <alignment horizontal="left"/>
    </xf>
    <xf numFmtId="0" fontId="36" fillId="2" borderId="66" xfId="1" applyFont="1" applyFill="1" applyBorder="1" applyAlignment="1">
      <alignment horizontal="left"/>
    </xf>
    <xf numFmtId="0" fontId="41" fillId="2" borderId="0" xfId="1" applyFont="1" applyFill="1" applyAlignment="1">
      <alignment horizontal="left"/>
    </xf>
    <xf numFmtId="0" fontId="38" fillId="2" borderId="57" xfId="1" applyFont="1" applyFill="1" applyBorder="1" applyAlignment="1">
      <alignment horizontal="center" vertical="center"/>
    </xf>
    <xf numFmtId="0" fontId="38" fillId="2" borderId="59" xfId="1" applyFont="1" applyFill="1" applyBorder="1" applyAlignment="1">
      <alignment horizontal="center" vertical="center"/>
    </xf>
    <xf numFmtId="0" fontId="38" fillId="2" borderId="68" xfId="1" applyFont="1" applyFill="1" applyBorder="1" applyAlignment="1">
      <alignment horizontal="center" vertical="center"/>
    </xf>
    <xf numFmtId="0" fontId="38" fillId="2" borderId="3" xfId="1" applyFont="1" applyFill="1" applyBorder="1" applyAlignment="1">
      <alignment horizontal="center" vertical="center"/>
    </xf>
    <xf numFmtId="0" fontId="38" fillId="2" borderId="6" xfId="1" applyFont="1" applyFill="1" applyBorder="1" applyAlignment="1">
      <alignment horizontal="center" vertical="center"/>
    </xf>
    <xf numFmtId="0" fontId="38" fillId="2" borderId="7" xfId="1" applyFont="1" applyFill="1" applyBorder="1" applyAlignment="1">
      <alignment horizontal="center" vertical="center"/>
    </xf>
    <xf numFmtId="0" fontId="38" fillId="2" borderId="69" xfId="1" applyFont="1" applyFill="1" applyBorder="1" applyAlignment="1">
      <alignment horizontal="center" vertical="center"/>
    </xf>
    <xf numFmtId="0" fontId="38" fillId="2" borderId="38" xfId="1" applyFont="1" applyFill="1" applyBorder="1" applyAlignment="1">
      <alignment horizontal="center" vertical="center"/>
    </xf>
    <xf numFmtId="0" fontId="38" fillId="2" borderId="56" xfId="1" applyFont="1" applyFill="1" applyBorder="1" applyAlignment="1">
      <alignment horizontal="center" vertical="center"/>
    </xf>
    <xf numFmtId="0" fontId="38" fillId="2" borderId="0" xfId="1" applyFont="1" applyFill="1" applyAlignment="1">
      <alignment horizontal="center" vertical="center"/>
    </xf>
    <xf numFmtId="0" fontId="42" fillId="2" borderId="0" xfId="1" applyFont="1" applyFill="1" applyAlignment="1">
      <alignment horizontal="left"/>
    </xf>
    <xf numFmtId="0" fontId="33" fillId="2" borderId="70" xfId="1" applyFont="1" applyFill="1" applyBorder="1" applyAlignment="1">
      <alignment horizontal="center"/>
    </xf>
    <xf numFmtId="0" fontId="33" fillId="2" borderId="71" xfId="1" applyFont="1" applyFill="1" applyBorder="1" applyAlignment="1">
      <alignment horizontal="center"/>
    </xf>
    <xf numFmtId="0" fontId="33" fillId="2" borderId="52" xfId="1" applyFont="1" applyFill="1" applyBorder="1" applyAlignment="1">
      <alignment horizontal="center"/>
    </xf>
    <xf numFmtId="0" fontId="33" fillId="2" borderId="70" xfId="1" applyFont="1" applyFill="1" applyBorder="1" applyAlignment="1">
      <alignment horizontal="center" vertical="center"/>
    </xf>
    <xf numFmtId="0" fontId="33" fillId="2" borderId="71" xfId="1" applyFont="1" applyFill="1" applyBorder="1" applyAlignment="1">
      <alignment horizontal="center" vertical="center"/>
    </xf>
    <xf numFmtId="0" fontId="33" fillId="2" borderId="72" xfId="1" applyFont="1" applyFill="1" applyBorder="1" applyAlignment="1">
      <alignment horizontal="center" vertical="center"/>
    </xf>
    <xf numFmtId="14" fontId="20" fillId="0" borderId="9" xfId="0" applyNumberFormat="1" applyFont="1" applyBorder="1" applyAlignment="1" applyProtection="1">
      <alignment horizontal="center" vertical="center" wrapText="1"/>
      <protection locked="0"/>
    </xf>
    <xf numFmtId="0" fontId="21" fillId="0" borderId="38"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2" xfId="0" applyFont="1" applyBorder="1" applyAlignment="1" applyProtection="1">
      <alignment horizontal="center" vertical="center" wrapText="1"/>
      <protection locked="0"/>
    </xf>
    <xf numFmtId="0" fontId="21" fillId="0" borderId="6" xfId="0" applyFont="1" applyBorder="1" applyAlignment="1" applyProtection="1">
      <alignment horizontal="center" vertical="center" wrapText="1"/>
      <protection locked="0"/>
    </xf>
    <xf numFmtId="0" fontId="20" fillId="0" borderId="35" xfId="0" applyFont="1" applyBorder="1" applyAlignment="1" applyProtection="1">
      <alignment horizontal="center" vertical="center" wrapText="1"/>
      <protection locked="0"/>
    </xf>
    <xf numFmtId="0" fontId="20" fillId="0" borderId="9" xfId="0" applyFont="1" applyBorder="1" applyAlignment="1" applyProtection="1">
      <alignment horizontal="center" vertical="center" wrapText="1"/>
      <protection locked="0"/>
    </xf>
    <xf numFmtId="0" fontId="0" fillId="0" borderId="1" xfId="0" applyBorder="1" applyAlignment="1">
      <alignment horizontal="center"/>
    </xf>
    <xf numFmtId="0" fontId="4" fillId="0" borderId="4" xfId="0" applyFont="1" applyBorder="1" applyAlignment="1">
      <alignment horizontal="justify" vertical="center" wrapText="1"/>
    </xf>
    <xf numFmtId="0" fontId="4" fillId="0" borderId="17" xfId="0" applyFont="1" applyBorder="1" applyAlignment="1">
      <alignment horizontal="justify" vertical="center"/>
    </xf>
    <xf numFmtId="0" fontId="4" fillId="0" borderId="14" xfId="0" applyFont="1" applyBorder="1" applyAlignment="1">
      <alignment horizontal="justify" vertical="center"/>
    </xf>
    <xf numFmtId="0" fontId="16" fillId="0" borderId="1" xfId="0" applyFont="1" applyBorder="1" applyAlignment="1">
      <alignment horizontal="left" vertical="center" wrapText="1"/>
    </xf>
    <xf numFmtId="0" fontId="0" fillId="0" borderId="17" xfId="0" applyBorder="1" applyAlignment="1">
      <alignment horizontal="center"/>
    </xf>
    <xf numFmtId="0" fontId="3" fillId="2" borderId="4"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4" xfId="0" applyFont="1" applyFill="1" applyBorder="1" applyAlignment="1">
      <alignment horizontal="center" vertical="center"/>
    </xf>
    <xf numFmtId="0" fontId="12" fillId="4" borderId="4"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3" fillId="3" borderId="4"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4" xfId="0" applyFont="1" applyFill="1" applyBorder="1" applyAlignment="1">
      <alignment horizontal="center" vertical="center"/>
    </xf>
    <xf numFmtId="0" fontId="5" fillId="4" borderId="1" xfId="0" applyFont="1" applyFill="1" applyBorder="1" applyAlignment="1">
      <alignment horizontal="center" vertical="center"/>
    </xf>
    <xf numFmtId="0" fontId="7" fillId="0" borderId="1" xfId="0" applyFont="1" applyBorder="1" applyAlignment="1">
      <alignment horizontal="center" vertical="center"/>
    </xf>
    <xf numFmtId="0" fontId="17" fillId="0" borderId="1" xfId="0" applyFont="1" applyBorder="1" applyAlignment="1">
      <alignment horizontal="center" vertical="center" wrapText="1"/>
    </xf>
    <xf numFmtId="0" fontId="16" fillId="2" borderId="1" xfId="0" applyFont="1" applyFill="1" applyBorder="1" applyAlignment="1">
      <alignment horizontal="left" vertical="center" wrapText="1"/>
    </xf>
    <xf numFmtId="0" fontId="28" fillId="0" borderId="0" xfId="0" applyFont="1" applyAlignment="1">
      <alignment horizontal="center" vertical="center" wrapText="1"/>
    </xf>
    <xf numFmtId="0" fontId="14" fillId="3" borderId="5"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3" borderId="29" xfId="0" applyFont="1" applyFill="1" applyBorder="1" applyAlignment="1">
      <alignment horizontal="center" vertical="center" wrapText="1"/>
    </xf>
    <xf numFmtId="0" fontId="13" fillId="3" borderId="5" xfId="3" applyFont="1" applyFill="1" applyBorder="1" applyAlignment="1" applyProtection="1">
      <alignment horizontal="center" vertical="center" wrapText="1"/>
    </xf>
    <xf numFmtId="0" fontId="13" fillId="3" borderId="28" xfId="3" applyFont="1" applyFill="1" applyBorder="1" applyAlignment="1" applyProtection="1">
      <alignment horizontal="center" vertical="center" wrapText="1"/>
    </xf>
    <xf numFmtId="0" fontId="13" fillId="3" borderId="29" xfId="3" applyFont="1" applyFill="1" applyBorder="1" applyAlignment="1" applyProtection="1">
      <alignment horizontal="center" vertical="center" wrapText="1"/>
    </xf>
    <xf numFmtId="0" fontId="6" fillId="0" borderId="12" xfId="3" applyFont="1" applyFill="1" applyBorder="1" applyAlignment="1" applyProtection="1">
      <alignment horizontal="center" vertical="center" wrapText="1"/>
    </xf>
    <xf numFmtId="0" fontId="6" fillId="0" borderId="0" xfId="3" applyFont="1" applyFill="1" applyBorder="1" applyAlignment="1" applyProtection="1">
      <alignment horizontal="center" vertical="center" wrapText="1"/>
    </xf>
    <xf numFmtId="0" fontId="6" fillId="0" borderId="30" xfId="3" applyFont="1" applyFill="1" applyBorder="1" applyAlignment="1" applyProtection="1">
      <alignment horizontal="center" vertical="center" wrapText="1"/>
    </xf>
    <xf numFmtId="0" fontId="13" fillId="0" borderId="12" xfId="3" applyFont="1" applyFill="1" applyBorder="1" applyAlignment="1" applyProtection="1">
      <alignment horizontal="center" vertical="center" wrapText="1"/>
    </xf>
    <xf numFmtId="0" fontId="13" fillId="0" borderId="0" xfId="3" applyFont="1" applyFill="1" applyBorder="1" applyAlignment="1" applyProtection="1">
      <alignment horizontal="center" vertical="center" wrapText="1"/>
    </xf>
    <xf numFmtId="0" fontId="13" fillId="0" borderId="30" xfId="3" applyFont="1" applyFill="1" applyBorder="1" applyAlignment="1" applyProtection="1">
      <alignment horizontal="center" vertical="center" wrapText="1"/>
    </xf>
    <xf numFmtId="0" fontId="6" fillId="0" borderId="31" xfId="3" applyFont="1" applyFill="1" applyBorder="1" applyAlignment="1" applyProtection="1">
      <alignment horizontal="center" vertical="center" wrapText="1"/>
    </xf>
    <xf numFmtId="0" fontId="6" fillId="0" borderId="32" xfId="3" applyFont="1" applyFill="1" applyBorder="1" applyAlignment="1" applyProtection="1">
      <alignment horizontal="center" vertical="center" wrapText="1"/>
    </xf>
    <xf numFmtId="0" fontId="6" fillId="0" borderId="33" xfId="3" applyFont="1" applyFill="1" applyBorder="1" applyAlignment="1" applyProtection="1">
      <alignment horizontal="center" vertical="center" wrapText="1"/>
    </xf>
    <xf numFmtId="0" fontId="13" fillId="0" borderId="31" xfId="3" applyFont="1" applyFill="1" applyBorder="1" applyAlignment="1" applyProtection="1">
      <alignment horizontal="center" vertical="center" wrapText="1"/>
    </xf>
    <xf numFmtId="0" fontId="13" fillId="0" borderId="32" xfId="3" applyFont="1" applyFill="1" applyBorder="1" applyAlignment="1" applyProtection="1">
      <alignment horizontal="center" vertical="center" wrapText="1"/>
    </xf>
    <xf numFmtId="0" fontId="13" fillId="0" borderId="33" xfId="3" applyFont="1" applyFill="1" applyBorder="1" applyAlignment="1" applyProtection="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31" fillId="0" borderId="9" xfId="0" applyFont="1" applyBorder="1" applyAlignment="1">
      <alignment vertical="center" wrapText="1"/>
    </xf>
    <xf numFmtId="0" fontId="31" fillId="0" borderId="0" xfId="0" applyFont="1" applyAlignment="1">
      <alignment vertical="center" wrapText="1"/>
    </xf>
    <xf numFmtId="0" fontId="21" fillId="3" borderId="1" xfId="0" applyFont="1" applyFill="1" applyBorder="1" applyAlignment="1">
      <alignment horizontal="center" vertical="center" wrapText="1"/>
    </xf>
    <xf numFmtId="0" fontId="21" fillId="8"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3" borderId="17" xfId="0" applyFont="1" applyFill="1" applyBorder="1" applyAlignment="1">
      <alignment horizontal="center" vertical="center" wrapText="1"/>
    </xf>
    <xf numFmtId="0" fontId="21" fillId="3" borderId="14"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21" fillId="8" borderId="1" xfId="0" applyFont="1" applyFill="1" applyBorder="1" applyAlignment="1">
      <alignment vertical="center" wrapText="1"/>
    </xf>
    <xf numFmtId="0" fontId="21" fillId="8" borderId="1"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 xfId="0" applyFont="1" applyFill="1" applyBorder="1" applyAlignment="1">
      <alignment vertical="center" wrapText="1"/>
    </xf>
    <xf numFmtId="0" fontId="21" fillId="0" borderId="69" xfId="1" applyFont="1" applyBorder="1" applyAlignment="1" applyProtection="1">
      <alignment horizontal="center" vertical="center" wrapText="1"/>
      <protection locked="0"/>
    </xf>
    <xf numFmtId="0" fontId="21" fillId="0" borderId="38" xfId="1" applyFont="1" applyBorder="1" applyAlignment="1" applyProtection="1">
      <alignment horizontal="center" vertical="center" wrapText="1"/>
      <protection locked="0"/>
    </xf>
    <xf numFmtId="0" fontId="20" fillId="0" borderId="38" xfId="1" applyFont="1" applyBorder="1" applyAlignment="1" applyProtection="1">
      <alignment horizontal="center" vertical="center" wrapText="1"/>
      <protection locked="0"/>
    </xf>
    <xf numFmtId="0" fontId="63" fillId="9" borderId="38" xfId="1" applyFont="1" applyFill="1" applyBorder="1" applyAlignment="1" applyProtection="1">
      <alignment horizontal="center" vertical="center" wrapText="1"/>
      <protection locked="0"/>
    </xf>
    <xf numFmtId="0" fontId="20" fillId="2" borderId="38" xfId="1" applyFont="1" applyFill="1" applyBorder="1" applyAlignment="1" applyProtection="1">
      <alignment vertical="center" wrapText="1"/>
      <protection locked="0"/>
    </xf>
    <xf numFmtId="0" fontId="20" fillId="0" borderId="35" xfId="1" applyFont="1" applyBorder="1" applyAlignment="1" applyProtection="1">
      <alignment horizontal="center" vertical="center" wrapText="1"/>
      <protection locked="0"/>
    </xf>
    <xf numFmtId="0" fontId="21" fillId="0" borderId="38" xfId="1" applyFont="1" applyBorder="1" applyAlignment="1">
      <alignment horizontal="center" vertical="center" wrapText="1"/>
    </xf>
    <xf numFmtId="0" fontId="21" fillId="0" borderId="38"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20" fillId="0" borderId="1" xfId="1" applyFont="1" applyBorder="1" applyAlignment="1" applyProtection="1">
      <alignment horizontal="justify" vertical="center" wrapText="1"/>
      <protection locked="0"/>
    </xf>
    <xf numFmtId="0" fontId="21" fillId="0" borderId="38" xfId="1" applyFont="1" applyBorder="1" applyAlignment="1" applyProtection="1">
      <alignment horizontal="center" vertical="center" wrapText="1"/>
      <protection locked="0"/>
    </xf>
    <xf numFmtId="0" fontId="21" fillId="0" borderId="1" xfId="1" applyFont="1" applyBorder="1" applyAlignment="1">
      <alignment horizontal="center" vertical="center" wrapText="1"/>
    </xf>
    <xf numFmtId="0" fontId="21" fillId="0" borderId="38" xfId="1" applyFont="1" applyBorder="1" applyAlignment="1">
      <alignment horizontal="center" vertical="center" wrapText="1"/>
    </xf>
    <xf numFmtId="2" fontId="21" fillId="0" borderId="38" xfId="6" applyNumberFormat="1" applyFont="1" applyFill="1" applyBorder="1" applyAlignment="1" applyProtection="1">
      <alignment horizontal="center" vertical="center" wrapText="1"/>
    </xf>
    <xf numFmtId="2" fontId="21" fillId="0" borderId="38" xfId="6" applyNumberFormat="1" applyFont="1" applyFill="1" applyBorder="1" applyAlignment="1" applyProtection="1">
      <alignment horizontal="center" vertical="center" wrapText="1"/>
      <protection locked="0"/>
    </xf>
    <xf numFmtId="2" fontId="21" fillId="0" borderId="38" xfId="6" applyNumberFormat="1" applyFont="1" applyFill="1" applyBorder="1" applyAlignment="1" applyProtection="1">
      <alignment horizontal="center" vertical="center" wrapText="1"/>
    </xf>
    <xf numFmtId="2" fontId="21" fillId="0" borderId="38" xfId="6" applyNumberFormat="1" applyFont="1" applyFill="1" applyBorder="1" applyAlignment="1" applyProtection="1">
      <alignment horizontal="center" vertical="center" wrapText="1"/>
      <protection locked="0"/>
    </xf>
    <xf numFmtId="0" fontId="20" fillId="2" borderId="38" xfId="0" applyFont="1" applyFill="1" applyBorder="1" applyAlignment="1" applyProtection="1">
      <alignment horizontal="center" vertical="center" wrapText="1"/>
      <protection locked="0"/>
    </xf>
    <xf numFmtId="0" fontId="21" fillId="2" borderId="38" xfId="0" applyFont="1" applyFill="1" applyBorder="1" applyAlignment="1" applyProtection="1">
      <alignment vertical="center" wrapText="1"/>
      <protection locked="0"/>
    </xf>
    <xf numFmtId="0" fontId="21" fillId="2" borderId="38" xfId="0" applyFont="1" applyFill="1" applyBorder="1" applyAlignment="1" applyProtection="1">
      <alignment horizontal="center" vertical="center" wrapText="1"/>
      <protection locked="0"/>
    </xf>
    <xf numFmtId="14" fontId="20" fillId="2" borderId="38" xfId="0" applyNumberFormat="1" applyFont="1" applyFill="1" applyBorder="1" applyAlignment="1" applyProtection="1">
      <alignment horizontal="center" vertical="center" wrapText="1"/>
      <protection locked="0"/>
    </xf>
    <xf numFmtId="14" fontId="20" fillId="2" borderId="35" xfId="0" applyNumberFormat="1" applyFont="1" applyFill="1" applyBorder="1" applyAlignment="1" applyProtection="1">
      <alignment vertical="center" wrapText="1"/>
      <protection locked="0"/>
    </xf>
    <xf numFmtId="0" fontId="20" fillId="2" borderId="39" xfId="0" applyFont="1" applyFill="1" applyBorder="1" applyAlignment="1" applyProtection="1">
      <alignment horizontal="center" vertical="center" wrapText="1"/>
      <protection locked="0"/>
    </xf>
    <xf numFmtId="0" fontId="20" fillId="2" borderId="35" xfId="0" applyFont="1" applyFill="1" applyBorder="1" applyAlignment="1" applyProtection="1">
      <alignment horizontal="center" vertical="center" wrapText="1"/>
      <protection locked="0"/>
    </xf>
    <xf numFmtId="0" fontId="20" fillId="2" borderId="36" xfId="0" applyFont="1" applyFill="1" applyBorder="1" applyAlignment="1" applyProtection="1">
      <alignment horizontal="center" vertical="center" wrapText="1"/>
      <protection locked="0"/>
    </xf>
    <xf numFmtId="0" fontId="20" fillId="0" borderId="0" xfId="0" applyFont="1" applyAlignment="1">
      <alignment horizontal="center" vertical="center" wrapText="1"/>
    </xf>
    <xf numFmtId="0" fontId="21" fillId="0" borderId="55" xfId="1" applyFont="1" applyBorder="1" applyAlignment="1" applyProtection="1">
      <alignment horizontal="center" vertical="center" wrapText="1"/>
      <protection locked="0"/>
    </xf>
    <xf numFmtId="0" fontId="21" fillId="0" borderId="1" xfId="1" applyFont="1" applyBorder="1" applyAlignment="1" applyProtection="1">
      <alignment horizontal="center" vertical="center" wrapText="1"/>
      <protection locked="0"/>
    </xf>
    <xf numFmtId="0" fontId="20" fillId="0" borderId="1" xfId="1" applyFont="1" applyBorder="1" applyAlignment="1" applyProtection="1">
      <alignment horizontal="center" vertical="center" wrapText="1"/>
      <protection locked="0"/>
    </xf>
    <xf numFmtId="0" fontId="63" fillId="9" borderId="1" xfId="1" applyFont="1" applyFill="1" applyBorder="1" applyAlignment="1" applyProtection="1">
      <alignment horizontal="center" vertical="center" wrapText="1"/>
      <protection locked="0"/>
    </xf>
    <xf numFmtId="0" fontId="20" fillId="2" borderId="1" xfId="1" applyFont="1" applyFill="1" applyBorder="1" applyAlignment="1" applyProtection="1">
      <alignment vertical="center" wrapText="1"/>
      <protection locked="0"/>
    </xf>
    <xf numFmtId="0" fontId="20" fillId="0" borderId="9" xfId="1" applyFont="1" applyBorder="1" applyAlignment="1" applyProtection="1">
      <alignment horizontal="center" vertical="center" wrapText="1"/>
      <protection locked="0"/>
    </xf>
    <xf numFmtId="0" fontId="21" fillId="0" borderId="1" xfId="1" applyFont="1" applyBorder="1" applyAlignment="1">
      <alignment horizontal="center" vertical="center" wrapText="1"/>
    </xf>
    <xf numFmtId="0" fontId="21" fillId="0" borderId="1" xfId="1" applyFont="1" applyBorder="1" applyAlignment="1" applyProtection="1">
      <alignment horizontal="center" vertical="center" wrapText="1"/>
      <protection locked="0"/>
    </xf>
    <xf numFmtId="2" fontId="21" fillId="0" borderId="1" xfId="6" applyNumberFormat="1" applyFont="1" applyFill="1" applyBorder="1" applyAlignment="1" applyProtection="1">
      <alignment horizontal="center" vertical="center" wrapText="1"/>
    </xf>
    <xf numFmtId="2" fontId="21" fillId="0" borderId="1" xfId="6" applyNumberFormat="1" applyFont="1" applyFill="1" applyBorder="1" applyAlignment="1" applyProtection="1">
      <alignment horizontal="center" vertical="center" wrapText="1"/>
      <protection locked="0"/>
    </xf>
    <xf numFmtId="2" fontId="21" fillId="0" borderId="1" xfId="6" applyNumberFormat="1" applyFont="1" applyFill="1" applyBorder="1" applyAlignment="1" applyProtection="1">
      <alignment horizontal="center" vertical="center" wrapText="1"/>
    </xf>
    <xf numFmtId="2" fontId="21" fillId="0" borderId="1" xfId="6" applyNumberFormat="1" applyFont="1" applyFill="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21" fillId="0" borderId="1" xfId="0" applyFont="1" applyBorder="1" applyAlignment="1" applyProtection="1">
      <alignment vertical="center" wrapText="1"/>
      <protection locked="0"/>
    </xf>
    <xf numFmtId="14" fontId="20" fillId="0" borderId="9" xfId="0" applyNumberFormat="1" applyFont="1" applyBorder="1" applyAlignment="1" applyProtection="1">
      <alignment vertical="center" wrapText="1"/>
      <protection locked="0"/>
    </xf>
    <xf numFmtId="0" fontId="20" fillId="2" borderId="10" xfId="0" applyFont="1" applyFill="1" applyBorder="1" applyAlignment="1" applyProtection="1">
      <alignment horizontal="center" vertical="center" wrapText="1"/>
      <protection locked="0"/>
    </xf>
    <xf numFmtId="0" fontId="20" fillId="2" borderId="9" xfId="0" applyFont="1" applyFill="1" applyBorder="1" applyAlignment="1" applyProtection="1">
      <alignment horizontal="center" vertical="center" wrapText="1"/>
      <protection locked="0"/>
    </xf>
    <xf numFmtId="0" fontId="20" fillId="2" borderId="37" xfId="0" applyFont="1" applyFill="1" applyBorder="1" applyAlignment="1" applyProtection="1">
      <alignment horizontal="center" vertical="center" wrapText="1"/>
      <protection locked="0"/>
    </xf>
    <xf numFmtId="0" fontId="20" fillId="0" borderId="52" xfId="1" applyFont="1" applyBorder="1" applyAlignment="1" applyProtection="1">
      <alignment horizontal="justify" vertical="center" wrapText="1"/>
      <protection locked="0"/>
    </xf>
    <xf numFmtId="0" fontId="20" fillId="0" borderId="53" xfId="1" applyFont="1" applyBorder="1" applyAlignment="1" applyProtection="1">
      <alignment horizontal="justify" vertical="center" wrapText="1"/>
      <protection locked="0"/>
    </xf>
    <xf numFmtId="0" fontId="64" fillId="0" borderId="1" xfId="0" applyFont="1" applyBorder="1" applyAlignment="1">
      <alignment horizontal="center" vertical="center" wrapText="1"/>
    </xf>
    <xf numFmtId="0" fontId="21" fillId="0" borderId="70" xfId="1" applyFont="1" applyBorder="1" applyAlignment="1" applyProtection="1">
      <alignment horizontal="center" vertical="center" wrapText="1"/>
      <protection locked="0"/>
    </xf>
    <xf numFmtId="0" fontId="21" fillId="0" borderId="71" xfId="1" applyFont="1" applyBorder="1" applyAlignment="1" applyProtection="1">
      <alignment horizontal="center" vertical="center" wrapText="1"/>
      <protection locked="0"/>
    </xf>
    <xf numFmtId="0" fontId="20" fillId="0" borderId="71" xfId="1" applyFont="1" applyBorder="1" applyAlignment="1" applyProtection="1">
      <alignment horizontal="center" vertical="center" wrapText="1"/>
      <protection locked="0"/>
    </xf>
    <xf numFmtId="0" fontId="63" fillId="9" borderId="71" xfId="1" applyFont="1" applyFill="1" applyBorder="1" applyAlignment="1" applyProtection="1">
      <alignment horizontal="center" vertical="center" wrapText="1"/>
      <protection locked="0"/>
    </xf>
    <xf numFmtId="0" fontId="21" fillId="0" borderId="78" xfId="1" applyFont="1" applyBorder="1" applyAlignment="1" applyProtection="1">
      <alignment vertical="center" wrapText="1"/>
      <protection locked="0"/>
    </xf>
    <xf numFmtId="0" fontId="20" fillId="0" borderId="78" xfId="1" applyFont="1" applyBorder="1" applyAlignment="1" applyProtection="1">
      <alignment horizontal="center" vertical="center" wrapText="1"/>
      <protection locked="0"/>
    </xf>
    <xf numFmtId="0" fontId="21" fillId="0" borderId="71" xfId="1" applyFont="1" applyBorder="1" applyAlignment="1">
      <alignment horizontal="center" vertical="center" wrapText="1"/>
    </xf>
    <xf numFmtId="0" fontId="21" fillId="0" borderId="71" xfId="0" applyFont="1" applyBorder="1" applyAlignment="1" applyProtection="1">
      <alignment horizontal="center" vertical="center" wrapText="1"/>
      <protection locked="0"/>
    </xf>
    <xf numFmtId="0" fontId="21" fillId="0" borderId="71" xfId="1" applyFont="1" applyBorder="1" applyAlignment="1" applyProtection="1">
      <alignment horizontal="center" vertical="center" wrapText="1"/>
      <protection locked="0"/>
    </xf>
    <xf numFmtId="0" fontId="21" fillId="0" borderId="71" xfId="1" applyFont="1" applyBorder="1" applyAlignment="1">
      <alignment horizontal="center" vertical="center" wrapText="1"/>
    </xf>
    <xf numFmtId="2" fontId="21" fillId="0" borderId="71" xfId="6" applyNumberFormat="1" applyFont="1" applyFill="1" applyBorder="1" applyAlignment="1" applyProtection="1">
      <alignment horizontal="center" vertical="center" wrapText="1"/>
    </xf>
    <xf numFmtId="2" fontId="21" fillId="0" borderId="71" xfId="6" applyNumberFormat="1" applyFont="1" applyFill="1" applyBorder="1" applyAlignment="1" applyProtection="1">
      <alignment horizontal="center" vertical="center" wrapText="1"/>
      <protection locked="0"/>
    </xf>
    <xf numFmtId="2" fontId="21" fillId="0" borderId="71" xfId="6" applyNumberFormat="1" applyFont="1" applyFill="1" applyBorder="1" applyAlignment="1" applyProtection="1">
      <alignment horizontal="center" vertical="center" wrapText="1"/>
    </xf>
    <xf numFmtId="2" fontId="21" fillId="0" borderId="71" xfId="6" applyNumberFormat="1" applyFont="1" applyFill="1" applyBorder="1" applyAlignment="1" applyProtection="1">
      <alignment horizontal="center" vertical="center" wrapText="1"/>
      <protection locked="0"/>
    </xf>
    <xf numFmtId="0" fontId="21" fillId="0" borderId="71" xfId="0" applyFont="1" applyBorder="1" applyAlignment="1">
      <alignment horizontal="center" vertical="center" wrapText="1"/>
    </xf>
    <xf numFmtId="0" fontId="21" fillId="0" borderId="2" xfId="0" applyFont="1" applyBorder="1" applyAlignment="1" applyProtection="1">
      <alignment vertical="center" wrapText="1"/>
      <protection locked="0"/>
    </xf>
    <xf numFmtId="0" fontId="20" fillId="2" borderId="11" xfId="0" applyFont="1" applyFill="1" applyBorder="1" applyAlignment="1" applyProtection="1">
      <alignment horizontal="center" vertical="center" wrapText="1"/>
      <protection locked="0"/>
    </xf>
    <xf numFmtId="0" fontId="20" fillId="2" borderId="6" xfId="0" applyFont="1" applyFill="1" applyBorder="1" applyAlignment="1" applyProtection="1">
      <alignment horizontal="center" vertical="center" wrapText="1"/>
      <protection locked="0"/>
    </xf>
    <xf numFmtId="0" fontId="20" fillId="2" borderId="79" xfId="0" applyFont="1" applyFill="1" applyBorder="1" applyAlignment="1" applyProtection="1">
      <alignment horizontal="center" vertical="center" wrapText="1"/>
      <protection locked="0"/>
    </xf>
    <xf numFmtId="0" fontId="20" fillId="2" borderId="38" xfId="1" applyFont="1" applyFill="1" applyBorder="1" applyAlignment="1" applyProtection="1">
      <alignment horizontal="center" vertical="center" wrapText="1"/>
      <protection locked="0"/>
    </xf>
    <xf numFmtId="0" fontId="20" fillId="2" borderId="38" xfId="1" applyFont="1" applyFill="1" applyBorder="1" applyAlignment="1" applyProtection="1">
      <alignment horizontal="justify" vertical="center" wrapText="1"/>
      <protection locked="0"/>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14" fontId="21" fillId="2" borderId="35" xfId="0" applyNumberFormat="1" applyFont="1" applyFill="1" applyBorder="1" applyAlignment="1" applyProtection="1">
      <alignment vertical="center" wrapText="1"/>
      <protection locked="0"/>
    </xf>
    <xf numFmtId="0" fontId="20" fillId="2" borderId="2" xfId="0" applyFont="1" applyFill="1" applyBorder="1" applyAlignment="1" applyProtection="1">
      <alignment horizontal="center" vertical="center" wrapText="1"/>
      <protection locked="0"/>
    </xf>
    <xf numFmtId="0" fontId="20" fillId="2" borderId="80" xfId="0" applyFont="1" applyFill="1" applyBorder="1" applyAlignment="1" applyProtection="1">
      <alignment horizontal="center" vertical="center" wrapText="1"/>
      <protection locked="0"/>
    </xf>
    <xf numFmtId="0" fontId="20" fillId="2" borderId="2" xfId="1" applyFont="1" applyFill="1" applyBorder="1" applyAlignment="1" applyProtection="1">
      <alignment horizontal="center" vertical="center" wrapText="1"/>
      <protection locked="0"/>
    </xf>
    <xf numFmtId="0" fontId="20" fillId="2" borderId="15" xfId="1" applyFont="1" applyFill="1" applyBorder="1" applyAlignment="1" applyProtection="1">
      <alignment horizontal="justify" vertical="center" wrapText="1"/>
      <protection locked="0"/>
    </xf>
    <xf numFmtId="0" fontId="20" fillId="2" borderId="13" xfId="1" applyFont="1" applyFill="1" applyBorder="1" applyAlignment="1" applyProtection="1">
      <alignment horizontal="justify" vertical="center" wrapText="1"/>
      <protection locked="0"/>
    </xf>
    <xf numFmtId="14" fontId="20" fillId="0" borderId="1" xfId="0" applyNumberFormat="1" applyFont="1" applyBorder="1" applyAlignment="1" applyProtection="1">
      <alignment vertical="center" wrapText="1"/>
      <protection locked="0"/>
    </xf>
    <xf numFmtId="0" fontId="21" fillId="0" borderId="1" xfId="1" applyFont="1" applyBorder="1" applyAlignment="1" applyProtection="1">
      <alignment vertical="center" wrapText="1"/>
      <protection locked="0"/>
    </xf>
    <xf numFmtId="0" fontId="21" fillId="0" borderId="71" xfId="1" applyFont="1" applyBorder="1" applyAlignment="1" applyProtection="1">
      <alignment vertical="center" wrapText="1"/>
      <protection locked="0"/>
    </xf>
    <xf numFmtId="0" fontId="21" fillId="0" borderId="1" xfId="0" applyFont="1" applyBorder="1" applyAlignment="1" applyProtection="1">
      <alignment horizontal="center" vertical="center" wrapText="1"/>
      <protection locked="0"/>
    </xf>
    <xf numFmtId="0" fontId="20" fillId="0" borderId="38" xfId="1" applyFont="1" applyBorder="1" applyAlignment="1" applyProtection="1">
      <alignment vertical="center" wrapText="1"/>
      <protection locked="0"/>
    </xf>
    <xf numFmtId="0" fontId="20" fillId="0" borderId="38" xfId="1" applyFont="1" applyBorder="1" applyAlignment="1" applyProtection="1">
      <alignment horizontal="justify" vertical="center" wrapText="1"/>
      <protection locked="0"/>
    </xf>
    <xf numFmtId="0" fontId="20" fillId="2" borderId="6" xfId="0" applyFont="1" applyFill="1" applyBorder="1" applyAlignment="1">
      <alignment horizontal="center" vertical="center" wrapText="1"/>
    </xf>
    <xf numFmtId="0" fontId="21" fillId="0" borderId="6" xfId="0" applyFont="1" applyBorder="1" applyAlignment="1" applyProtection="1">
      <alignment vertical="center" wrapText="1"/>
      <protection locked="0"/>
    </xf>
    <xf numFmtId="0" fontId="20" fillId="0" borderId="37" xfId="0" applyFont="1" applyBorder="1" applyAlignment="1" applyProtection="1">
      <alignment horizontal="center" vertical="center" wrapText="1"/>
      <protection locked="0"/>
    </xf>
    <xf numFmtId="0" fontId="20" fillId="0" borderId="1" xfId="1" applyFont="1" applyBorder="1" applyAlignment="1" applyProtection="1">
      <alignment vertical="center" wrapText="1"/>
      <protection locked="0"/>
    </xf>
    <xf numFmtId="0" fontId="20" fillId="0" borderId="71" xfId="1" applyFont="1" applyBorder="1" applyAlignment="1" applyProtection="1">
      <alignment horizontal="justify" vertical="center" wrapText="1"/>
      <protection locked="0"/>
    </xf>
    <xf numFmtId="0" fontId="21" fillId="0" borderId="71" xfId="0" applyFont="1" applyBorder="1" applyAlignment="1" applyProtection="1">
      <alignment horizontal="center" vertical="center" wrapText="1"/>
      <protection locked="0"/>
    </xf>
    <xf numFmtId="0" fontId="21" fillId="0" borderId="71" xfId="0" applyFont="1" applyBorder="1" applyAlignment="1" applyProtection="1">
      <alignment vertical="center" wrapText="1"/>
      <protection locked="0"/>
    </xf>
    <xf numFmtId="0" fontId="20" fillId="0" borderId="71" xfId="0" applyFont="1" applyBorder="1" applyAlignment="1" applyProtection="1">
      <alignment horizontal="center" vertical="center" wrapText="1"/>
      <protection locked="0"/>
    </xf>
    <xf numFmtId="14" fontId="20" fillId="0" borderId="78" xfId="0" applyNumberFormat="1" applyFont="1" applyBorder="1" applyAlignment="1" applyProtection="1">
      <alignment vertical="center" wrapText="1"/>
      <protection locked="0"/>
    </xf>
    <xf numFmtId="0" fontId="20" fillId="2" borderId="78" xfId="0" applyFont="1" applyFill="1" applyBorder="1" applyAlignment="1" applyProtection="1">
      <alignment horizontal="center" vertical="center" wrapText="1"/>
      <protection locked="0"/>
    </xf>
    <xf numFmtId="0" fontId="20" fillId="0" borderId="78" xfId="0" applyFont="1" applyBorder="1" applyAlignment="1" applyProtection="1">
      <alignment horizontal="center" vertical="center" wrapText="1"/>
      <protection locked="0"/>
    </xf>
    <xf numFmtId="0" fontId="20" fillId="0" borderId="81" xfId="0" applyFont="1" applyBorder="1" applyAlignment="1" applyProtection="1">
      <alignment horizontal="center" vertical="center" wrapText="1"/>
      <protection locked="0"/>
    </xf>
    <xf numFmtId="0" fontId="20" fillId="0" borderId="50" xfId="0" applyFont="1" applyBorder="1" applyAlignment="1">
      <alignment horizontal="left" vertical="center" wrapText="1"/>
    </xf>
    <xf numFmtId="0" fontId="20" fillId="0" borderId="49" xfId="0" applyFont="1" applyBorder="1" applyAlignment="1">
      <alignment horizontal="left" vertical="center" wrapText="1"/>
    </xf>
    <xf numFmtId="0" fontId="21" fillId="0" borderId="38" xfId="0" applyFont="1" applyBorder="1" applyAlignment="1" applyProtection="1">
      <alignment vertical="center" wrapText="1"/>
      <protection locked="0"/>
    </xf>
    <xf numFmtId="14" fontId="20" fillId="0" borderId="38" xfId="0" applyNumberFormat="1" applyFont="1" applyBorder="1" applyAlignment="1" applyProtection="1">
      <alignment horizontal="center" vertical="center" wrapText="1"/>
      <protection locked="0"/>
    </xf>
    <xf numFmtId="14" fontId="20" fillId="0" borderId="35" xfId="0" applyNumberFormat="1" applyFont="1" applyBorder="1" applyAlignment="1" applyProtection="1">
      <alignment horizontal="center" vertical="center" wrapText="1"/>
      <protection locked="0"/>
    </xf>
    <xf numFmtId="0" fontId="20" fillId="0" borderId="38" xfId="0" applyFont="1" applyBorder="1" applyAlignment="1" applyProtection="1">
      <alignment horizontal="center" vertical="center" wrapText="1"/>
      <protection locked="0"/>
    </xf>
    <xf numFmtId="0" fontId="20" fillId="2" borderId="81" xfId="0" applyFont="1" applyFill="1" applyBorder="1" applyAlignment="1" applyProtection="1">
      <alignment horizontal="center" vertical="center" wrapText="1"/>
      <protection locked="0"/>
    </xf>
    <xf numFmtId="0" fontId="20" fillId="0" borderId="1" xfId="0" applyFont="1" applyBorder="1" applyAlignment="1" applyProtection="1">
      <alignment vertical="center" wrapText="1"/>
      <protection locked="0"/>
    </xf>
    <xf numFmtId="14" fontId="20" fillId="0" borderId="6" xfId="0" applyNumberFormat="1" applyFont="1" applyBorder="1" applyAlignment="1" applyProtection="1">
      <alignment vertical="center" wrapText="1"/>
      <protection locked="0"/>
    </xf>
    <xf numFmtId="0" fontId="31" fillId="0" borderId="0" xfId="1" applyFont="1" applyAlignment="1">
      <alignment horizontal="center" vertical="center" wrapText="1"/>
    </xf>
    <xf numFmtId="0" fontId="30" fillId="0" borderId="0" xfId="1" applyFont="1" applyAlignment="1">
      <alignment horizontal="center" vertical="center" wrapText="1"/>
    </xf>
    <xf numFmtId="2" fontId="31" fillId="0" borderId="0" xfId="6" applyNumberFormat="1" applyFont="1" applyFill="1" applyBorder="1" applyAlignment="1" applyProtection="1">
      <alignment horizontal="center" vertical="center" wrapText="1"/>
    </xf>
    <xf numFmtId="164" fontId="28" fillId="0" borderId="0" xfId="6" applyNumberFormat="1" applyFont="1" applyFill="1" applyAlignment="1" applyProtection="1">
      <alignment horizontal="center" vertical="center" wrapText="1"/>
    </xf>
    <xf numFmtId="0" fontId="33" fillId="2" borderId="55" xfId="1" applyFont="1" applyFill="1" applyBorder="1" applyAlignment="1">
      <alignment horizontal="justify" vertical="center" wrapText="1"/>
    </xf>
    <xf numFmtId="0" fontId="13" fillId="2" borderId="1" xfId="1" applyFont="1" applyFill="1" applyBorder="1" applyAlignment="1">
      <alignment horizontal="justify" vertical="center" wrapText="1"/>
    </xf>
    <xf numFmtId="0" fontId="9" fillId="2" borderId="1" xfId="1" applyFill="1" applyBorder="1" applyAlignment="1">
      <alignment horizontal="justify" vertical="center" wrapText="1"/>
    </xf>
    <xf numFmtId="0" fontId="24" fillId="2" borderId="1" xfId="1" applyFont="1" applyFill="1" applyBorder="1" applyAlignment="1">
      <alignment horizontal="justify" vertical="center" wrapText="1"/>
    </xf>
    <xf numFmtId="0" fontId="27" fillId="0" borderId="38" xfId="1" applyFont="1" applyBorder="1" applyAlignment="1">
      <alignment horizontal="left" vertical="center" wrapText="1"/>
    </xf>
    <xf numFmtId="0" fontId="27" fillId="0" borderId="38" xfId="1" applyFont="1" applyBorder="1" applyAlignment="1">
      <alignment horizontal="left" vertical="center"/>
    </xf>
    <xf numFmtId="0" fontId="27" fillId="0" borderId="56" xfId="1" applyFont="1" applyBorder="1" applyAlignment="1">
      <alignment horizontal="left" vertical="center"/>
    </xf>
    <xf numFmtId="0" fontId="27" fillId="2" borderId="1" xfId="1" applyFont="1" applyFill="1" applyBorder="1" applyAlignment="1">
      <alignment horizontal="left" vertical="center" wrapText="1"/>
    </xf>
    <xf numFmtId="0" fontId="33" fillId="2" borderId="18" xfId="1" applyFont="1" applyFill="1" applyBorder="1" applyAlignment="1">
      <alignment horizontal="left" vertical="center" wrapText="1"/>
    </xf>
    <xf numFmtId="0" fontId="33" fillId="2" borderId="14" xfId="1" applyFont="1" applyFill="1" applyBorder="1" applyAlignment="1">
      <alignment horizontal="left" vertical="center" wrapText="1"/>
    </xf>
    <xf numFmtId="0" fontId="27" fillId="2" borderId="55" xfId="1" applyFont="1" applyFill="1" applyBorder="1" applyAlignment="1">
      <alignment horizontal="left" vertical="center" wrapText="1"/>
    </xf>
    <xf numFmtId="9" fontId="33" fillId="6" borderId="6" xfId="1" applyNumberFormat="1" applyFont="1" applyFill="1" applyBorder="1" applyAlignment="1">
      <alignment horizontal="center" vertical="center" wrapText="1"/>
    </xf>
    <xf numFmtId="0" fontId="33" fillId="4" borderId="6" xfId="1" applyFont="1" applyFill="1" applyBorder="1" applyAlignment="1">
      <alignment horizontal="center" vertical="center" wrapText="1"/>
    </xf>
    <xf numFmtId="0" fontId="27" fillId="7" borderId="38" xfId="1" applyFont="1" applyFill="1" applyBorder="1" applyAlignment="1">
      <alignment horizontal="center" vertical="center" wrapText="1"/>
    </xf>
    <xf numFmtId="0" fontId="27" fillId="7" borderId="56" xfId="1" applyFont="1" applyFill="1" applyBorder="1" applyAlignment="1">
      <alignment horizontal="center" vertical="center" wrapText="1"/>
    </xf>
    <xf numFmtId="0" fontId="33" fillId="4" borderId="4" xfId="1" applyFont="1" applyFill="1" applyBorder="1" applyAlignment="1">
      <alignment horizontal="center" vertical="center" wrapText="1"/>
    </xf>
    <xf numFmtId="0" fontId="33" fillId="4" borderId="17" xfId="1" applyFont="1" applyFill="1" applyBorder="1" applyAlignment="1">
      <alignment horizontal="center" vertical="center" wrapText="1"/>
    </xf>
    <xf numFmtId="0" fontId="33" fillId="4" borderId="14" xfId="1" applyFont="1" applyFill="1" applyBorder="1" applyAlignment="1">
      <alignment horizontal="center" vertical="center" wrapText="1"/>
    </xf>
    <xf numFmtId="0" fontId="33" fillId="2" borderId="4" xfId="1" applyFont="1" applyFill="1" applyBorder="1" applyAlignment="1">
      <alignment horizontal="center" vertical="center" wrapText="1"/>
    </xf>
    <xf numFmtId="0" fontId="33" fillId="2" borderId="17" xfId="1" applyFont="1" applyFill="1" applyBorder="1" applyAlignment="1">
      <alignment horizontal="center" vertical="center" wrapText="1"/>
    </xf>
    <xf numFmtId="0" fontId="33" fillId="2" borderId="14" xfId="1" applyFont="1" applyFill="1" applyBorder="1" applyAlignment="1">
      <alignment horizontal="center" vertical="center" wrapText="1"/>
    </xf>
  </cellXfs>
  <cellStyles count="7">
    <cellStyle name="Hipervínculo" xfId="3" builtinId="8"/>
    <cellStyle name="Millares" xfId="6" builtinId="3"/>
    <cellStyle name="Millares 2" xfId="4" xr:uid="{00000000-0005-0000-0000-000001000000}"/>
    <cellStyle name="Normal" xfId="0" builtinId="0"/>
    <cellStyle name="Normal 2" xfId="1" xr:uid="{00000000-0005-0000-0000-000003000000}"/>
    <cellStyle name="Normal 2 3" xfId="2" xr:uid="{00000000-0005-0000-0000-000004000000}"/>
    <cellStyle name="Porcentaje 2" xfId="5" xr:uid="{00000000-0005-0000-0000-000006000000}"/>
  </cellStyles>
  <dxfs count="256">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634246</xdr:colOff>
      <xdr:row>6</xdr:row>
      <xdr:rowOff>95250</xdr:rowOff>
    </xdr:from>
    <xdr:to>
      <xdr:col>1</xdr:col>
      <xdr:colOff>1828799</xdr:colOff>
      <xdr:row>8</xdr:row>
      <xdr:rowOff>217714</xdr:rowOff>
    </xdr:to>
    <xdr:pic>
      <xdr:nvPicPr>
        <xdr:cNvPr id="2" name="Picture 1" descr="escudo negr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70317" y="258536"/>
          <a:ext cx="1194553" cy="121103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634246</xdr:colOff>
      <xdr:row>5</xdr:row>
      <xdr:rowOff>95250</xdr:rowOff>
    </xdr:from>
    <xdr:to>
      <xdr:col>10</xdr:col>
      <xdr:colOff>1828799</xdr:colOff>
      <xdr:row>7</xdr:row>
      <xdr:rowOff>269875</xdr:rowOff>
    </xdr:to>
    <xdr:pic>
      <xdr:nvPicPr>
        <xdr:cNvPr id="2" name="Picture 1" descr="escudo negro">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7596" y="257175"/>
          <a:ext cx="1194553" cy="1270000"/>
        </a:xfrm>
        <a:prstGeom prst="rect">
          <a:avLst/>
        </a:prstGeom>
        <a:noFill/>
        <a:ln w="9525">
          <a:noFill/>
          <a:miter lim="800000"/>
          <a:headEnd/>
          <a:tailEnd/>
        </a:ln>
      </xdr:spPr>
    </xdr:pic>
    <xdr:clientData/>
  </xdr:twoCellAnchor>
  <xdr:twoCellAnchor>
    <xdr:from>
      <xdr:col>1</xdr:col>
      <xdr:colOff>396875</xdr:colOff>
      <xdr:row>5</xdr:row>
      <xdr:rowOff>47625</xdr:rowOff>
    </xdr:from>
    <xdr:to>
      <xdr:col>2</xdr:col>
      <xdr:colOff>337303</xdr:colOff>
      <xdr:row>7</xdr:row>
      <xdr:rowOff>215446</xdr:rowOff>
    </xdr:to>
    <xdr:pic>
      <xdr:nvPicPr>
        <xdr:cNvPr id="3" name="Picture 1" descr="escudo negr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98500" y="206375"/>
          <a:ext cx="1194553" cy="1263196"/>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734218</xdr:colOff>
      <xdr:row>4</xdr:row>
      <xdr:rowOff>67469</xdr:rowOff>
    </xdr:from>
    <xdr:to>
      <xdr:col>2</xdr:col>
      <xdr:colOff>178553</xdr:colOff>
      <xdr:row>6</xdr:row>
      <xdr:rowOff>235290</xdr:rowOff>
    </xdr:to>
    <xdr:pic>
      <xdr:nvPicPr>
        <xdr:cNvPr id="3" name="Picture 1" descr="escudo negro">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32656" y="226219"/>
          <a:ext cx="1408866" cy="1259227"/>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634246</xdr:colOff>
      <xdr:row>1</xdr:row>
      <xdr:rowOff>95250</xdr:rowOff>
    </xdr:from>
    <xdr:to>
      <xdr:col>1</xdr:col>
      <xdr:colOff>1828799</xdr:colOff>
      <xdr:row>3</xdr:row>
      <xdr:rowOff>269875</xdr:rowOff>
    </xdr:to>
    <xdr:pic>
      <xdr:nvPicPr>
        <xdr:cNvPr id="2" name="Picture 1" descr="escudo negro">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40621" y="444500"/>
          <a:ext cx="1194553" cy="12700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0</xdr:colOff>
      <xdr:row>7</xdr:row>
      <xdr:rowOff>0</xdr:rowOff>
    </xdr:from>
    <xdr:ext cx="585060" cy="5663"/>
    <xdr:pic>
      <xdr:nvPicPr>
        <xdr:cNvPr id="2" name="1 Imagen">
          <a:extLst>
            <a:ext uri="{FF2B5EF4-FFF2-40B4-BE49-F238E27FC236}">
              <a16:creationId xmlns:a16="http://schemas.microsoft.com/office/drawing/2014/main" id="{0098DFC3-E1B5-4A42-A5B9-8987268408B4}"/>
            </a:ext>
          </a:extLst>
        </xdr:cNvPr>
        <xdr:cNvPicPr>
          <a:picLocks noChangeAspect="1" noChangeArrowheads="1"/>
        </xdr:cNvPicPr>
      </xdr:nvPicPr>
      <xdr:blipFill>
        <a:blip xmlns:r="http://schemas.openxmlformats.org/officeDocument/2006/relationships" r:embed="rId1">
          <a:duotone>
            <a:schemeClr val="accent1">
              <a:shade val="45000"/>
              <a:satMod val="135000"/>
            </a:schemeClr>
            <a:prstClr val="white"/>
          </a:duotone>
        </a:blip>
        <a:srcRect/>
        <a:stretch>
          <a:fillRect/>
        </a:stretch>
      </xdr:blipFill>
      <xdr:spPr bwMode="auto">
        <a:xfrm>
          <a:off x="1666875" y="1581150"/>
          <a:ext cx="585060" cy="5663"/>
        </a:xfrm>
        <a:prstGeom prst="rect">
          <a:avLst/>
        </a:prstGeom>
        <a:ln>
          <a:noFill/>
        </a:ln>
        <a:effectLst>
          <a:reflection blurRad="12700" stA="30000" endPos="30000" dist="5000" dir="5400000" sy="-100000" algn="bl" rotWithShape="0"/>
        </a:effectLst>
        <a:scene3d>
          <a:camera prst="perspectiveContrastingLeftFacing">
            <a:rot lat="300000" lon="19800000" rev="0"/>
          </a:camera>
          <a:lightRig rig="threePt" dir="t">
            <a:rot lat="0" lon="0" rev="2700000"/>
          </a:lightRig>
        </a:scene3d>
        <a:sp3d>
          <a:bevelT w="63500" h="50800"/>
        </a:sp3d>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2</xdr:col>
      <xdr:colOff>445435</xdr:colOff>
      <xdr:row>1</xdr:row>
      <xdr:rowOff>58832</xdr:rowOff>
    </xdr:from>
    <xdr:to>
      <xdr:col>3</xdr:col>
      <xdr:colOff>571501</xdr:colOff>
      <xdr:row>3</xdr:row>
      <xdr:rowOff>172843</xdr:rowOff>
    </xdr:to>
    <xdr:pic>
      <xdr:nvPicPr>
        <xdr:cNvPr id="2" name="Imagen 1">
          <a:extLst>
            <a:ext uri="{FF2B5EF4-FFF2-40B4-BE49-F238E27FC236}">
              <a16:creationId xmlns:a16="http://schemas.microsoft.com/office/drawing/2014/main" id="{7AB4304A-5752-478A-B42E-99D0DFFEA6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4035" y="230282"/>
          <a:ext cx="792816" cy="790286"/>
        </a:xfrm>
        <a:prstGeom prst="rect">
          <a:avLst/>
        </a:prstGeom>
      </xdr:spPr>
    </xdr:pic>
    <xdr:clientData/>
  </xdr:twoCellAnchor>
  <xdr:twoCellAnchor editAs="oneCell">
    <xdr:from>
      <xdr:col>20</xdr:col>
      <xdr:colOff>0</xdr:colOff>
      <xdr:row>16</xdr:row>
      <xdr:rowOff>0</xdr:rowOff>
    </xdr:from>
    <xdr:to>
      <xdr:col>27</xdr:col>
      <xdr:colOff>428812</xdr:colOff>
      <xdr:row>16</xdr:row>
      <xdr:rowOff>3240000</xdr:rowOff>
    </xdr:to>
    <xdr:pic>
      <xdr:nvPicPr>
        <xdr:cNvPr id="3" name="Imagen 2">
          <a:extLst>
            <a:ext uri="{FF2B5EF4-FFF2-40B4-BE49-F238E27FC236}">
              <a16:creationId xmlns:a16="http://schemas.microsoft.com/office/drawing/2014/main" id="{CE3A2DE6-B85F-4766-A973-291D55343CA3}"/>
            </a:ext>
          </a:extLst>
        </xdr:cNvPr>
        <xdr:cNvPicPr>
          <a:picLocks noChangeAspect="1"/>
        </xdr:cNvPicPr>
      </xdr:nvPicPr>
      <xdr:blipFill>
        <a:blip xmlns:r="http://schemas.openxmlformats.org/officeDocument/2006/relationships" r:embed="rId2"/>
        <a:stretch>
          <a:fillRect/>
        </a:stretch>
      </xdr:blipFill>
      <xdr:spPr>
        <a:xfrm>
          <a:off x="25936575" y="6905625"/>
          <a:ext cx="5762812" cy="3240000"/>
        </a:xfrm>
        <a:prstGeom prst="rect">
          <a:avLst/>
        </a:prstGeom>
      </xdr:spPr>
    </xdr:pic>
    <xdr:clientData/>
  </xdr:twoCellAnchor>
  <xdr:twoCellAnchor editAs="oneCell">
    <xdr:from>
      <xdr:col>19</xdr:col>
      <xdr:colOff>304800</xdr:colOff>
      <xdr:row>9</xdr:row>
      <xdr:rowOff>381000</xdr:rowOff>
    </xdr:from>
    <xdr:to>
      <xdr:col>26</xdr:col>
      <xdr:colOff>733612</xdr:colOff>
      <xdr:row>16</xdr:row>
      <xdr:rowOff>134850</xdr:rowOff>
    </xdr:to>
    <xdr:pic>
      <xdr:nvPicPr>
        <xdr:cNvPr id="4" name="Imagen 3">
          <a:extLst>
            <a:ext uri="{FF2B5EF4-FFF2-40B4-BE49-F238E27FC236}">
              <a16:creationId xmlns:a16="http://schemas.microsoft.com/office/drawing/2014/main" id="{8ADD34DB-07EE-47A2-8627-F4E1892A998A}"/>
            </a:ext>
          </a:extLst>
        </xdr:cNvPr>
        <xdr:cNvPicPr>
          <a:picLocks noChangeAspect="1"/>
        </xdr:cNvPicPr>
      </xdr:nvPicPr>
      <xdr:blipFill>
        <a:blip xmlns:r="http://schemas.openxmlformats.org/officeDocument/2006/relationships" r:embed="rId3"/>
        <a:stretch>
          <a:fillRect/>
        </a:stretch>
      </xdr:blipFill>
      <xdr:spPr>
        <a:xfrm>
          <a:off x="25479375" y="3829050"/>
          <a:ext cx="5762812" cy="32114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bernal\AppData\Local\Microsoft\Windows\Temporary%20Internet%20Files\Content.Outlook\6YTLUNT7\Matriz%20de%20Riesgos%20Contractu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edy_melgarejo_umv_gov_co/Documents/Documentos/Cto%20167-2020/Evaluaci&#243;n%20Riesgos%20dic%2020/PPMQ/5._PPMQ-MR-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rjhu\Desktop\5.%20PPMQ-MR-2021%20OBS%20OAP%205ene%20PPMQ.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5.%20PPMQ-MR-2021%20OBS%20OAP%205en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5._PPMQ-MR-2021-V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m-x"/>
      <sheetName val="Fm-2x"/>
      <sheetName val="Fm-3x"/>
      <sheetName val="Fm-4x"/>
      <sheetName val="Fm-5x"/>
      <sheetName val="Fm-6x"/>
      <sheetName val="DB"/>
      <sheetName val="Hoja1"/>
      <sheetName val="Hoja2"/>
    </sheetNames>
    <sheetDataSet>
      <sheetData sheetId="0" refreshError="1"/>
      <sheetData sheetId="1" refreshError="1"/>
      <sheetData sheetId="2" refreshError="1"/>
      <sheetData sheetId="3" refreshError="1"/>
      <sheetData sheetId="4" refreshError="1"/>
      <sheetData sheetId="5" refreshError="1"/>
      <sheetData sheetId="6" refreshError="1">
        <row r="5">
          <cell r="D5">
            <v>1</v>
          </cell>
          <cell r="H5" t="str">
            <v>X</v>
          </cell>
          <cell r="J5">
            <v>0</v>
          </cell>
          <cell r="K5">
            <v>0</v>
          </cell>
          <cell r="L5">
            <v>0</v>
          </cell>
          <cell r="N5" t="str">
            <v>EVITAR EL RIESGO</v>
          </cell>
        </row>
        <row r="6">
          <cell r="D6">
            <v>0</v>
          </cell>
          <cell r="J6">
            <v>1</v>
          </cell>
          <cell r="K6">
            <v>1</v>
          </cell>
          <cell r="L6">
            <v>1</v>
          </cell>
          <cell r="N6" t="str">
            <v>REDUCIR EL RIESGO</v>
          </cell>
        </row>
      </sheetData>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PRO"/>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2">
          <cell r="B12" t="str">
            <v>Gestión contractual </v>
          </cell>
        </row>
        <row r="13">
          <cell r="B13" t="str">
            <v>Gestión financiera </v>
          </cell>
        </row>
        <row r="14">
          <cell r="B14" t="str">
            <v>Gestión de laboratorio </v>
          </cell>
        </row>
        <row r="15">
          <cell r="B15" t="str">
            <v>Gestión del talento humano </v>
          </cell>
        </row>
        <row r="16">
          <cell r="B16" t="str">
            <v>Gestión ambiental </v>
          </cell>
        </row>
        <row r="17">
          <cell r="B17" t="str">
            <v>Gestión documental </v>
          </cell>
        </row>
        <row r="18">
          <cell r="B18" t="str">
            <v>Gestión jurídica </v>
          </cell>
        </row>
        <row r="19">
          <cell r="B19" t="str">
            <v>Control Disciplinario Interno </v>
          </cell>
        </row>
        <row r="20">
          <cell r="B20" t="str">
            <v>Control evaluación y mejora de la gestión </v>
          </cell>
        </row>
      </sheetData>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row r="37">
          <cell r="B37" t="str">
            <v>Rara vezInsignificante</v>
          </cell>
          <cell r="C37" t="str">
            <v>Riesgo bajo</v>
          </cell>
        </row>
        <row r="38">
          <cell r="B38" t="str">
            <v>Rara vezMenor</v>
          </cell>
          <cell r="C38" t="str">
            <v>Riesgo bajo</v>
          </cell>
        </row>
        <row r="39">
          <cell r="B39" t="str">
            <v>Rara vezModerado</v>
          </cell>
          <cell r="C39" t="str">
            <v>Riesgo moderado</v>
          </cell>
        </row>
        <row r="40">
          <cell r="B40" t="str">
            <v>Rara vezMayor</v>
          </cell>
          <cell r="C40" t="str">
            <v>Riesgo alto</v>
          </cell>
        </row>
        <row r="41">
          <cell r="B41" t="str">
            <v>Rara vezCatastrófico</v>
          </cell>
          <cell r="C41" t="str">
            <v>Riesgo extremo</v>
          </cell>
        </row>
        <row r="42">
          <cell r="B42" t="str">
            <v>ImprobableInsignificante</v>
          </cell>
          <cell r="C42" t="str">
            <v>Riesgo bajo</v>
          </cell>
        </row>
        <row r="43">
          <cell r="B43" t="str">
            <v>ImprobableMenor</v>
          </cell>
          <cell r="C43" t="str">
            <v>Riesgo bajo</v>
          </cell>
        </row>
        <row r="44">
          <cell r="B44" t="str">
            <v>ImprobableModerado</v>
          </cell>
          <cell r="C44" t="str">
            <v>Riesgo moderado</v>
          </cell>
        </row>
        <row r="45">
          <cell r="B45" t="str">
            <v>ImprobableMayor</v>
          </cell>
          <cell r="C45" t="str">
            <v>Riesgo alto</v>
          </cell>
        </row>
        <row r="46">
          <cell r="B46" t="str">
            <v>ImprobableCatastrófico</v>
          </cell>
          <cell r="C46" t="str">
            <v>Riesgo extremo</v>
          </cell>
        </row>
        <row r="47">
          <cell r="B47" t="str">
            <v>PosibleInsignificante</v>
          </cell>
          <cell r="C47" t="str">
            <v>Riesgo bajo</v>
          </cell>
        </row>
        <row r="48">
          <cell r="B48" t="str">
            <v>PosibleMenor</v>
          </cell>
          <cell r="C48" t="str">
            <v>Riesgo moderado</v>
          </cell>
        </row>
        <row r="49">
          <cell r="B49" t="str">
            <v>PosibleModerado</v>
          </cell>
          <cell r="C49" t="str">
            <v>Riesgo alto</v>
          </cell>
        </row>
        <row r="50">
          <cell r="B50" t="str">
            <v>PosibleMayor</v>
          </cell>
          <cell r="C50" t="str">
            <v>Riesgo extremo</v>
          </cell>
        </row>
        <row r="51">
          <cell r="B51" t="str">
            <v>PosibleCatastrófico</v>
          </cell>
          <cell r="C51" t="str">
            <v>Riesgo extremo</v>
          </cell>
        </row>
        <row r="52">
          <cell r="B52" t="str">
            <v>ProbableInsignificante</v>
          </cell>
          <cell r="C52" t="str">
            <v>Riesgo moderado</v>
          </cell>
        </row>
        <row r="53">
          <cell r="B53" t="str">
            <v>ProbableMenor</v>
          </cell>
          <cell r="C53" t="str">
            <v>Riesgo alto</v>
          </cell>
        </row>
        <row r="54">
          <cell r="B54" t="str">
            <v>ProbableModerado</v>
          </cell>
          <cell r="C54" t="str">
            <v>Riesgo alto</v>
          </cell>
        </row>
        <row r="55">
          <cell r="B55" t="str">
            <v>ProbableMayor</v>
          </cell>
          <cell r="C55" t="str">
            <v>Riesgo extremo</v>
          </cell>
        </row>
        <row r="56">
          <cell r="B56" t="str">
            <v>ProbableCatastrófico</v>
          </cell>
          <cell r="C56" t="str">
            <v>Riesgo extremo</v>
          </cell>
        </row>
        <row r="57">
          <cell r="B57" t="str">
            <v>Casi seguroInsignificante</v>
          </cell>
          <cell r="C57" t="str">
            <v>Riesgo alto</v>
          </cell>
        </row>
        <row r="58">
          <cell r="B58" t="str">
            <v>Casi seguroMenor</v>
          </cell>
          <cell r="C58" t="str">
            <v>Riesgo alto</v>
          </cell>
        </row>
        <row r="59">
          <cell r="B59" t="str">
            <v>Casi seguroModerado</v>
          </cell>
          <cell r="C59" t="str">
            <v>Riesgo extremo</v>
          </cell>
        </row>
        <row r="60">
          <cell r="B60" t="str">
            <v>Casi seguroMayor</v>
          </cell>
          <cell r="C60" t="str">
            <v>Riesgo extremo</v>
          </cell>
        </row>
        <row r="61">
          <cell r="B61" t="str">
            <v>Casi seguroCatastrófico</v>
          </cell>
          <cell r="C61" t="str">
            <v>Riesgo extremo</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row r="37">
          <cell r="B37" t="str">
            <v>Rara vezInsignificante</v>
          </cell>
          <cell r="C37" t="str">
            <v>Riesgo bajo</v>
          </cell>
        </row>
        <row r="38">
          <cell r="B38" t="str">
            <v>Rara vezMenor</v>
          </cell>
          <cell r="C38" t="str">
            <v>Riesgo bajo</v>
          </cell>
        </row>
        <row r="39">
          <cell r="B39" t="str">
            <v>Rara vezModerado</v>
          </cell>
          <cell r="C39" t="str">
            <v>Riesgo moderado</v>
          </cell>
        </row>
        <row r="40">
          <cell r="B40" t="str">
            <v>Rara vezMayor</v>
          </cell>
          <cell r="C40" t="str">
            <v>Riesgo alto</v>
          </cell>
        </row>
        <row r="41">
          <cell r="B41" t="str">
            <v>Rara vezCatastrófico</v>
          </cell>
          <cell r="C41" t="str">
            <v>Riesgo extremo</v>
          </cell>
        </row>
        <row r="42">
          <cell r="B42" t="str">
            <v>ImprobableInsignificante</v>
          </cell>
          <cell r="C42" t="str">
            <v>Riesgo bajo</v>
          </cell>
        </row>
        <row r="43">
          <cell r="B43" t="str">
            <v>ImprobableMenor</v>
          </cell>
          <cell r="C43" t="str">
            <v>Riesgo bajo</v>
          </cell>
        </row>
        <row r="44">
          <cell r="B44" t="str">
            <v>ImprobableModerado</v>
          </cell>
          <cell r="C44" t="str">
            <v>Riesgo moderado</v>
          </cell>
        </row>
        <row r="45">
          <cell r="B45" t="str">
            <v>ImprobableMayor</v>
          </cell>
          <cell r="C45" t="str">
            <v>Riesgo alto</v>
          </cell>
        </row>
        <row r="46">
          <cell r="B46" t="str">
            <v>ImprobableCatastrófico</v>
          </cell>
          <cell r="C46" t="str">
            <v>Riesgo extremo</v>
          </cell>
        </row>
        <row r="47">
          <cell r="B47" t="str">
            <v>PosibleInsignificante</v>
          </cell>
          <cell r="C47" t="str">
            <v>Riesgo bajo</v>
          </cell>
        </row>
        <row r="48">
          <cell r="B48" t="str">
            <v>PosibleMenor</v>
          </cell>
          <cell r="C48" t="str">
            <v>Riesgo moderado</v>
          </cell>
        </row>
        <row r="49">
          <cell r="B49" t="str">
            <v>PosibleModerado</v>
          </cell>
          <cell r="C49" t="str">
            <v>Riesgo alto</v>
          </cell>
        </row>
        <row r="50">
          <cell r="B50" t="str">
            <v>PosibleMayor</v>
          </cell>
          <cell r="C50" t="str">
            <v>Riesgo extremo</v>
          </cell>
        </row>
        <row r="51">
          <cell r="B51" t="str">
            <v>PosibleCatastrófico</v>
          </cell>
          <cell r="C51" t="str">
            <v>Riesgo extremo</v>
          </cell>
        </row>
        <row r="52">
          <cell r="B52" t="str">
            <v>ProbableInsignificante</v>
          </cell>
          <cell r="C52" t="str">
            <v>Riesgo moderado</v>
          </cell>
        </row>
        <row r="53">
          <cell r="B53" t="str">
            <v>ProbableMenor</v>
          </cell>
          <cell r="C53" t="str">
            <v>Riesgo alto</v>
          </cell>
        </row>
        <row r="54">
          <cell r="B54" t="str">
            <v>ProbableModerado</v>
          </cell>
          <cell r="C54" t="str">
            <v>Riesgo alto</v>
          </cell>
        </row>
        <row r="55">
          <cell r="B55" t="str">
            <v>ProbableMayor</v>
          </cell>
          <cell r="C55" t="str">
            <v>Riesgo extremo</v>
          </cell>
        </row>
        <row r="56">
          <cell r="B56" t="str">
            <v>ProbableCatastrófico</v>
          </cell>
          <cell r="C56" t="str">
            <v>Riesgo extremo</v>
          </cell>
        </row>
        <row r="57">
          <cell r="B57" t="str">
            <v>Casi seguroInsignificante</v>
          </cell>
          <cell r="C57" t="str">
            <v>Riesgo alto</v>
          </cell>
        </row>
        <row r="58">
          <cell r="B58" t="str">
            <v>Casi seguroMenor</v>
          </cell>
          <cell r="C58" t="str">
            <v>Riesgo alto</v>
          </cell>
        </row>
        <row r="59">
          <cell r="B59" t="str">
            <v>Casi seguroModerado</v>
          </cell>
          <cell r="C59" t="str">
            <v>Riesgo extremo</v>
          </cell>
        </row>
        <row r="60">
          <cell r="B60" t="str">
            <v>Casi seguroMayor</v>
          </cell>
          <cell r="C60" t="str">
            <v>Riesgo extremo</v>
          </cell>
        </row>
        <row r="61">
          <cell r="B61" t="str">
            <v>Casi seguroCatastrófico</v>
          </cell>
          <cell r="C61" t="str">
            <v>Riesgo extremo</v>
          </cell>
        </row>
        <row r="69">
          <cell r="B69" t="str">
            <v>FuerteFuerte</v>
          </cell>
          <cell r="C69" t="str">
            <v>No</v>
          </cell>
          <cell r="D69" t="str">
            <v>Fuerte</v>
          </cell>
        </row>
        <row r="70">
          <cell r="B70" t="str">
            <v>FuerteModerado</v>
          </cell>
          <cell r="C70" t="str">
            <v>Sí</v>
          </cell>
          <cell r="D70" t="str">
            <v>Moderado</v>
          </cell>
        </row>
        <row r="71">
          <cell r="B71" t="str">
            <v>FuerteDébil</v>
          </cell>
          <cell r="C71" t="str">
            <v>Sí</v>
          </cell>
          <cell r="D71" t="str">
            <v>Débil</v>
          </cell>
        </row>
        <row r="72">
          <cell r="B72" t="str">
            <v>ModeradoFuerte</v>
          </cell>
          <cell r="C72" t="str">
            <v>Sí</v>
          </cell>
          <cell r="D72" t="str">
            <v>Moderado</v>
          </cell>
        </row>
        <row r="73">
          <cell r="B73" t="str">
            <v>ModeradoModerado</v>
          </cell>
          <cell r="C73" t="str">
            <v>Sí</v>
          </cell>
          <cell r="D73" t="str">
            <v>Moderado</v>
          </cell>
        </row>
        <row r="74">
          <cell r="B74" t="str">
            <v>ModeradoDébil</v>
          </cell>
          <cell r="C74" t="str">
            <v>Sí</v>
          </cell>
          <cell r="D74" t="str">
            <v>Débil</v>
          </cell>
        </row>
        <row r="75">
          <cell r="B75" t="str">
            <v>DébilFuerte</v>
          </cell>
          <cell r="C75" t="str">
            <v>Sí</v>
          </cell>
          <cell r="D75" t="str">
            <v>Débil</v>
          </cell>
        </row>
        <row r="76">
          <cell r="B76" t="str">
            <v>DébilModerado</v>
          </cell>
          <cell r="C76" t="str">
            <v>Sí</v>
          </cell>
          <cell r="D76" t="str">
            <v>Débil</v>
          </cell>
        </row>
        <row r="77">
          <cell r="B77" t="str">
            <v>DébilDébil</v>
          </cell>
          <cell r="C77" t="str">
            <v>Sí</v>
          </cell>
          <cell r="D77" t="str">
            <v>Débil</v>
          </cell>
        </row>
        <row r="94">
          <cell r="B94" t="str">
            <v>FuerteDirectamenteDirectamente</v>
          </cell>
          <cell r="C94">
            <v>2</v>
          </cell>
          <cell r="D94">
            <v>2</v>
          </cell>
        </row>
        <row r="95">
          <cell r="B95" t="str">
            <v>FuerteDirectamenteIndirectamente</v>
          </cell>
          <cell r="C95">
            <v>2</v>
          </cell>
          <cell r="D95">
            <v>1</v>
          </cell>
        </row>
        <row r="96">
          <cell r="B96" t="str">
            <v>FuerteDirectamenteNo disminuye</v>
          </cell>
          <cell r="C96">
            <v>2</v>
          </cell>
          <cell r="D96">
            <v>0</v>
          </cell>
        </row>
        <row r="97">
          <cell r="B97" t="str">
            <v>FuerteNo disminuyeDirectamente</v>
          </cell>
          <cell r="C97">
            <v>0</v>
          </cell>
          <cell r="D97">
            <v>2</v>
          </cell>
        </row>
        <row r="98">
          <cell r="B98" t="str">
            <v>ModeradoDirectamenteDirectamente</v>
          </cell>
          <cell r="C98">
            <v>1</v>
          </cell>
          <cell r="D98">
            <v>1</v>
          </cell>
        </row>
        <row r="99">
          <cell r="B99" t="str">
            <v>ModeradoDirectamenteIndirectamente</v>
          </cell>
          <cell r="C99">
            <v>1</v>
          </cell>
          <cell r="D99">
            <v>0</v>
          </cell>
        </row>
        <row r="100">
          <cell r="B100" t="str">
            <v>ModeradoDirectamenteNo disminuye</v>
          </cell>
          <cell r="C100">
            <v>1</v>
          </cell>
          <cell r="D100">
            <v>0</v>
          </cell>
        </row>
        <row r="101">
          <cell r="B101" t="str">
            <v>ModeradoNo disminuyeDirectamente</v>
          </cell>
          <cell r="C101">
            <v>0</v>
          </cell>
          <cell r="D101">
            <v>1</v>
          </cell>
        </row>
      </sheetData>
      <sheetData sheetId="1"/>
      <sheetData sheetId="2"/>
      <sheetData sheetId="3"/>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s>
    <sheetDataSet>
      <sheetData sheetId="0">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3">
          <cell r="B13" t="str">
            <v>Gestión contractual </v>
          </cell>
        </row>
        <row r="14">
          <cell r="B14" t="str">
            <v>Gestión financiera </v>
          </cell>
        </row>
        <row r="15">
          <cell r="B15" t="str">
            <v>Gestión de laboratorio </v>
          </cell>
        </row>
        <row r="16">
          <cell r="B16" t="str">
            <v>Gestión del talento humano </v>
          </cell>
        </row>
        <row r="17">
          <cell r="B17" t="str">
            <v>Gestión ambiental </v>
          </cell>
        </row>
        <row r="18">
          <cell r="B18" t="str">
            <v>Gestión documental </v>
          </cell>
        </row>
        <row r="19">
          <cell r="B19" t="str">
            <v>Gestión jurídica </v>
          </cell>
        </row>
        <row r="20">
          <cell r="B20" t="str">
            <v>Control Disciplinario Interno </v>
          </cell>
        </row>
        <row r="21">
          <cell r="B21" t="str">
            <v>Control evaluación y mejora de la gestión </v>
          </cell>
        </row>
        <row r="38">
          <cell r="B38" t="str">
            <v>Rara vezInsignificante</v>
          </cell>
          <cell r="C38" t="str">
            <v>Riesgo bajo</v>
          </cell>
        </row>
        <row r="39">
          <cell r="B39" t="str">
            <v>Rara vezMenor</v>
          </cell>
          <cell r="C39" t="str">
            <v>Riesgo bajo</v>
          </cell>
        </row>
        <row r="40">
          <cell r="B40" t="str">
            <v>Rara vezModerado</v>
          </cell>
          <cell r="C40" t="str">
            <v>Riesgo moderado</v>
          </cell>
        </row>
        <row r="41">
          <cell r="B41" t="str">
            <v>Rara vezMayor</v>
          </cell>
          <cell r="C41" t="str">
            <v>Riesgo alto</v>
          </cell>
        </row>
        <row r="42">
          <cell r="B42" t="str">
            <v>Rara vezCatastrófico</v>
          </cell>
          <cell r="C42" t="str">
            <v>Riesgo extremo</v>
          </cell>
        </row>
        <row r="43">
          <cell r="B43" t="str">
            <v>ImprobableInsignificante</v>
          </cell>
          <cell r="C43" t="str">
            <v>Riesgo bajo</v>
          </cell>
        </row>
        <row r="44">
          <cell r="B44" t="str">
            <v>ImprobableMenor</v>
          </cell>
          <cell r="C44" t="str">
            <v>Riesgo bajo</v>
          </cell>
        </row>
        <row r="45">
          <cell r="B45" t="str">
            <v>ImprobableModerado</v>
          </cell>
          <cell r="C45" t="str">
            <v>Riesgo moderado</v>
          </cell>
        </row>
        <row r="46">
          <cell r="B46" t="str">
            <v>ImprobableMayor</v>
          </cell>
          <cell r="C46" t="str">
            <v>Riesgo alto</v>
          </cell>
        </row>
        <row r="47">
          <cell r="B47" t="str">
            <v>ImprobableCatastrófico</v>
          </cell>
          <cell r="C47" t="str">
            <v>Riesgo extremo</v>
          </cell>
        </row>
        <row r="48">
          <cell r="B48" t="str">
            <v>PosibleInsignificante</v>
          </cell>
          <cell r="C48" t="str">
            <v>Riesgo bajo</v>
          </cell>
        </row>
        <row r="49">
          <cell r="B49" t="str">
            <v>PosibleMenor</v>
          </cell>
          <cell r="C49" t="str">
            <v>Riesgo moderado</v>
          </cell>
        </row>
        <row r="50">
          <cell r="B50" t="str">
            <v>PosibleModerado</v>
          </cell>
          <cell r="C50" t="str">
            <v>Riesgo alto</v>
          </cell>
        </row>
        <row r="51">
          <cell r="B51" t="str">
            <v>PosibleMayor</v>
          </cell>
          <cell r="C51" t="str">
            <v>Riesgo extremo</v>
          </cell>
        </row>
        <row r="52">
          <cell r="B52" t="str">
            <v>PosibleCatastrófico</v>
          </cell>
          <cell r="C52" t="str">
            <v>Riesgo extremo</v>
          </cell>
        </row>
        <row r="53">
          <cell r="B53" t="str">
            <v>ProbableInsignificante</v>
          </cell>
          <cell r="C53" t="str">
            <v>Riesgo moderado</v>
          </cell>
        </row>
        <row r="54">
          <cell r="B54" t="str">
            <v>ProbableMenor</v>
          </cell>
          <cell r="C54" t="str">
            <v>Riesgo alto</v>
          </cell>
        </row>
        <row r="55">
          <cell r="B55" t="str">
            <v>ProbableModerado</v>
          </cell>
          <cell r="C55" t="str">
            <v>Riesgo alto</v>
          </cell>
        </row>
        <row r="56">
          <cell r="B56" t="str">
            <v>ProbableMayor</v>
          </cell>
          <cell r="C56" t="str">
            <v>Riesgo extremo</v>
          </cell>
        </row>
        <row r="57">
          <cell r="B57" t="str">
            <v>ProbableCatastrófico</v>
          </cell>
          <cell r="C57" t="str">
            <v>Riesgo extremo</v>
          </cell>
        </row>
        <row r="58">
          <cell r="B58" t="str">
            <v>Casi seguroInsignificante</v>
          </cell>
          <cell r="C58" t="str">
            <v>Riesgo alto</v>
          </cell>
        </row>
        <row r="59">
          <cell r="B59" t="str">
            <v>Casi seguroMenor</v>
          </cell>
          <cell r="C59" t="str">
            <v>Riesgo alto</v>
          </cell>
        </row>
        <row r="60">
          <cell r="B60" t="str">
            <v>Casi seguroModerado</v>
          </cell>
          <cell r="C60" t="str">
            <v>Riesgo extremo</v>
          </cell>
        </row>
        <row r="61">
          <cell r="B61" t="str">
            <v>Casi seguroMayor</v>
          </cell>
          <cell r="C61" t="str">
            <v>Riesgo extremo</v>
          </cell>
        </row>
        <row r="62">
          <cell r="B62" t="str">
            <v>Casi seguroCatastrófico</v>
          </cell>
          <cell r="C62" t="str">
            <v>Riesgo extremo</v>
          </cell>
        </row>
        <row r="70">
          <cell r="B70" t="str">
            <v>FuerteFuerte</v>
          </cell>
          <cell r="C70" t="str">
            <v>No</v>
          </cell>
          <cell r="D70" t="str">
            <v>Fuerte</v>
          </cell>
        </row>
        <row r="71">
          <cell r="B71" t="str">
            <v>FuerteModerado</v>
          </cell>
          <cell r="C71" t="str">
            <v>Sí</v>
          </cell>
          <cell r="D71" t="str">
            <v>Moderado</v>
          </cell>
        </row>
        <row r="72">
          <cell r="B72" t="str">
            <v>FuerteDébil</v>
          </cell>
          <cell r="C72" t="str">
            <v>Sí</v>
          </cell>
          <cell r="D72" t="str">
            <v>Débil</v>
          </cell>
        </row>
        <row r="73">
          <cell r="B73" t="str">
            <v>ModeradoFuerte</v>
          </cell>
          <cell r="C73" t="str">
            <v>Sí</v>
          </cell>
          <cell r="D73" t="str">
            <v>Moderado</v>
          </cell>
        </row>
        <row r="74">
          <cell r="B74" t="str">
            <v>ModeradoModerado</v>
          </cell>
          <cell r="C74" t="str">
            <v>Sí</v>
          </cell>
          <cell r="D74" t="str">
            <v>Moderado</v>
          </cell>
        </row>
        <row r="75">
          <cell r="B75" t="str">
            <v>ModeradoDébil</v>
          </cell>
          <cell r="C75" t="str">
            <v>Sí</v>
          </cell>
          <cell r="D75" t="str">
            <v>Débil</v>
          </cell>
        </row>
        <row r="76">
          <cell r="B76" t="str">
            <v>DébilFuerte</v>
          </cell>
          <cell r="C76" t="str">
            <v>Sí</v>
          </cell>
          <cell r="D76" t="str">
            <v>Débil</v>
          </cell>
        </row>
        <row r="77">
          <cell r="B77" t="str">
            <v>DébilModerado</v>
          </cell>
          <cell r="C77" t="str">
            <v>Sí</v>
          </cell>
          <cell r="D77" t="str">
            <v>Débil</v>
          </cell>
        </row>
        <row r="78">
          <cell r="B78" t="str">
            <v>DébilDébil</v>
          </cell>
          <cell r="C78" t="str">
            <v>Sí</v>
          </cell>
          <cell r="D78" t="str">
            <v>Débil</v>
          </cell>
        </row>
        <row r="95">
          <cell r="B95" t="str">
            <v>FuerteDirectamenteDirectamente</v>
          </cell>
          <cell r="C95">
            <v>2</v>
          </cell>
          <cell r="D95">
            <v>2</v>
          </cell>
        </row>
        <row r="96">
          <cell r="B96" t="str">
            <v>FuerteDirectamenteIndirectamente</v>
          </cell>
          <cell r="C96">
            <v>2</v>
          </cell>
          <cell r="D96">
            <v>1</v>
          </cell>
        </row>
        <row r="97">
          <cell r="B97" t="str">
            <v>FuerteDirectamenteNo disminuye</v>
          </cell>
          <cell r="C97">
            <v>2</v>
          </cell>
          <cell r="D97">
            <v>0</v>
          </cell>
        </row>
        <row r="98">
          <cell r="B98" t="str">
            <v>FuerteNo disminuyeDirectamente</v>
          </cell>
          <cell r="C98">
            <v>0</v>
          </cell>
          <cell r="D98">
            <v>2</v>
          </cell>
        </row>
        <row r="99">
          <cell r="B99" t="str">
            <v>ModeradoDirectamenteDirectamente</v>
          </cell>
          <cell r="C99">
            <v>1</v>
          </cell>
          <cell r="D99">
            <v>1</v>
          </cell>
        </row>
        <row r="100">
          <cell r="B100" t="str">
            <v>ModeradoDirectamenteIndirectamente</v>
          </cell>
          <cell r="C100">
            <v>1</v>
          </cell>
          <cell r="D100">
            <v>0</v>
          </cell>
        </row>
        <row r="101">
          <cell r="B101" t="str">
            <v>ModeradoDirectamenteNo disminuye</v>
          </cell>
          <cell r="C101">
            <v>1</v>
          </cell>
          <cell r="D101">
            <v>0</v>
          </cell>
        </row>
        <row r="102">
          <cell r="B102" t="str">
            <v>ModeradoNo disminuyeDirectamente</v>
          </cell>
          <cell r="C102">
            <v>0</v>
          </cell>
          <cell r="D102">
            <v>1</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2"/>
  <sheetViews>
    <sheetView topLeftCell="B6" zoomScale="70" zoomScaleNormal="70" zoomScalePageLayoutView="30" workbookViewId="0">
      <pane ySplit="1" topLeftCell="A7" activePane="bottomLeft" state="frozen"/>
      <selection activeCell="A6" sqref="A6"/>
      <selection pane="bottomLeft" activeCell="H41" sqref="H41"/>
    </sheetView>
  </sheetViews>
  <sheetFormatPr baseColWidth="10" defaultColWidth="10.140625" defaultRowHeight="18" x14ac:dyDescent="0.25"/>
  <cols>
    <col min="1" max="1" width="2" style="32" customWidth="1"/>
    <col min="2" max="2" width="39.5703125" style="32" customWidth="1"/>
    <col min="3" max="3" width="39.5703125" style="32" hidden="1" customWidth="1"/>
    <col min="4" max="4" width="34.5703125" style="32" customWidth="1"/>
    <col min="5" max="5" width="14.42578125" style="32" bestFit="1" customWidth="1"/>
    <col min="6" max="6" width="23.140625" style="32" customWidth="1"/>
    <col min="7" max="7" width="23.140625" style="32" hidden="1" customWidth="1"/>
    <col min="8" max="8" width="66.42578125" style="32" customWidth="1"/>
    <col min="9" max="9" width="53" style="32" hidden="1" customWidth="1"/>
    <col min="10" max="10" width="25.5703125" style="32" customWidth="1"/>
    <col min="11" max="11" width="25.5703125" style="32" hidden="1" customWidth="1"/>
    <col min="12" max="12" width="26.42578125" style="32" customWidth="1"/>
    <col min="13" max="13" width="26.42578125" style="32" hidden="1" customWidth="1"/>
    <col min="14" max="14" width="86.28515625" style="32" customWidth="1"/>
    <col min="15" max="15" width="117.42578125" style="32" hidden="1" customWidth="1"/>
    <col min="16" max="16" width="82.85546875" style="32" customWidth="1"/>
    <col min="17" max="17" width="56.42578125" style="32" customWidth="1"/>
    <col min="18" max="16384" width="10.140625" style="32"/>
  </cols>
  <sheetData>
    <row r="1" spans="1:16" hidden="1" x14ac:dyDescent="0.25">
      <c r="B1" s="32" t="s">
        <v>4</v>
      </c>
      <c r="F1" s="32" t="s">
        <v>4</v>
      </c>
      <c r="J1" s="32" t="s">
        <v>5</v>
      </c>
    </row>
    <row r="2" spans="1:16" hidden="1" x14ac:dyDescent="0.25">
      <c r="B2" s="32" t="s">
        <v>0</v>
      </c>
      <c r="F2" s="32" t="s">
        <v>0</v>
      </c>
      <c r="J2" s="32" t="s">
        <v>6</v>
      </c>
    </row>
    <row r="3" spans="1:16" hidden="1" x14ac:dyDescent="0.25">
      <c r="B3" s="32" t="s">
        <v>7</v>
      </c>
      <c r="F3" s="32" t="s">
        <v>8</v>
      </c>
      <c r="J3" s="32" t="s">
        <v>9</v>
      </c>
    </row>
    <row r="4" spans="1:16" hidden="1" x14ac:dyDescent="0.25">
      <c r="F4" s="32" t="s">
        <v>10</v>
      </c>
    </row>
    <row r="5" spans="1:16" hidden="1" x14ac:dyDescent="0.25">
      <c r="F5" s="32" t="s">
        <v>11</v>
      </c>
    </row>
    <row r="6" spans="1:16" s="34" customFormat="1" x14ac:dyDescent="0.25">
      <c r="B6" s="35"/>
      <c r="C6" s="35"/>
      <c r="L6" s="36"/>
      <c r="M6" s="36"/>
      <c r="N6" s="36"/>
    </row>
    <row r="7" spans="1:16" s="37" customFormat="1" ht="62.25" customHeight="1" x14ac:dyDescent="0.3">
      <c r="A7" s="34"/>
      <c r="B7" s="219"/>
      <c r="C7" s="58"/>
      <c r="D7" s="220" t="s">
        <v>12</v>
      </c>
      <c r="E7" s="220"/>
      <c r="F7" s="220"/>
      <c r="G7" s="220"/>
      <c r="H7" s="220"/>
      <c r="I7" s="220"/>
      <c r="J7" s="220"/>
      <c r="K7" s="220"/>
      <c r="L7" s="220"/>
      <c r="M7" s="220"/>
      <c r="N7" s="220"/>
      <c r="O7" s="34"/>
      <c r="P7" s="34"/>
    </row>
    <row r="8" spans="1:16" s="37" customFormat="1" ht="24" customHeight="1" x14ac:dyDescent="0.3">
      <c r="A8" s="34"/>
      <c r="B8" s="219"/>
      <c r="C8" s="58"/>
      <c r="D8" s="221" t="s">
        <v>13</v>
      </c>
      <c r="E8" s="221"/>
      <c r="F8" s="221"/>
      <c r="G8" s="221"/>
      <c r="H8" s="221"/>
      <c r="I8" s="59"/>
      <c r="J8" s="221" t="s">
        <v>14</v>
      </c>
      <c r="K8" s="221"/>
      <c r="L8" s="221"/>
      <c r="M8" s="221"/>
      <c r="N8" s="221"/>
      <c r="O8" s="34"/>
      <c r="P8" s="34"/>
    </row>
    <row r="9" spans="1:16" s="37" customFormat="1" ht="24" customHeight="1" x14ac:dyDescent="0.3">
      <c r="A9" s="34"/>
      <c r="B9" s="219"/>
      <c r="C9" s="58"/>
      <c r="D9" s="222" t="s">
        <v>15</v>
      </c>
      <c r="E9" s="222"/>
      <c r="F9" s="222"/>
      <c r="G9" s="222"/>
      <c r="H9" s="222"/>
      <c r="I9" s="222"/>
      <c r="J9" s="222"/>
      <c r="K9" s="222"/>
      <c r="L9" s="222"/>
      <c r="M9" s="222"/>
      <c r="N9" s="222"/>
      <c r="O9" s="34"/>
      <c r="P9" s="34"/>
    </row>
    <row r="10" spans="1:16" s="37" customFormat="1" ht="18.75" customHeight="1" x14ac:dyDescent="0.3">
      <c r="A10" s="34"/>
      <c r="B10" s="219"/>
      <c r="C10" s="219"/>
      <c r="D10" s="219"/>
      <c r="E10" s="219"/>
      <c r="F10" s="219"/>
      <c r="G10" s="219"/>
      <c r="H10" s="219"/>
      <c r="I10" s="219"/>
      <c r="J10" s="219"/>
      <c r="K10" s="219"/>
      <c r="L10" s="219"/>
      <c r="M10" s="219"/>
      <c r="N10" s="219"/>
      <c r="O10" s="34"/>
      <c r="P10" s="34"/>
    </row>
    <row r="11" spans="1:16" x14ac:dyDescent="0.25">
      <c r="B11" s="223" t="s">
        <v>16</v>
      </c>
      <c r="C11" s="223"/>
      <c r="D11" s="223"/>
      <c r="E11" s="223"/>
      <c r="F11" s="223"/>
      <c r="G11" s="223"/>
      <c r="H11" s="223"/>
      <c r="I11" s="223"/>
      <c r="J11" s="223"/>
      <c r="K11" s="223"/>
      <c r="L11" s="223"/>
      <c r="M11" s="223"/>
      <c r="N11" s="223"/>
    </row>
    <row r="12" spans="1:16" ht="22.5" customHeight="1" x14ac:dyDescent="0.25">
      <c r="B12" s="60" t="s">
        <v>17</v>
      </c>
      <c r="C12" s="60"/>
      <c r="D12" s="224" t="s">
        <v>18</v>
      </c>
      <c r="E12" s="224"/>
      <c r="F12" s="224"/>
      <c r="G12" s="224"/>
      <c r="H12" s="224"/>
      <c r="I12" s="224"/>
      <c r="J12" s="224"/>
      <c r="K12" s="224"/>
      <c r="L12" s="224"/>
      <c r="M12" s="224"/>
      <c r="N12" s="224"/>
    </row>
    <row r="13" spans="1:16" ht="49.5" customHeight="1" x14ac:dyDescent="0.25">
      <c r="B13" s="60" t="s">
        <v>19</v>
      </c>
      <c r="C13" s="60"/>
      <c r="D13" s="225" t="s">
        <v>20</v>
      </c>
      <c r="E13" s="225"/>
      <c r="F13" s="225"/>
      <c r="G13" s="225"/>
      <c r="H13" s="225"/>
      <c r="I13" s="225"/>
      <c r="J13" s="225"/>
      <c r="K13" s="225"/>
      <c r="L13" s="225"/>
      <c r="M13" s="225"/>
      <c r="N13" s="225"/>
    </row>
    <row r="14" spans="1:16" ht="39.75" customHeight="1" x14ac:dyDescent="0.25">
      <c r="B14" s="226" t="s">
        <v>321</v>
      </c>
      <c r="C14" s="226"/>
      <c r="D14" s="226"/>
      <c r="E14" s="226"/>
      <c r="F14" s="226"/>
      <c r="G14" s="226"/>
      <c r="H14" s="226"/>
      <c r="I14" s="60"/>
      <c r="J14" s="227" t="s">
        <v>21</v>
      </c>
      <c r="K14" s="227"/>
      <c r="L14" s="228"/>
      <c r="M14" s="60"/>
      <c r="N14" s="223" t="s">
        <v>22</v>
      </c>
      <c r="O14" s="218" t="s">
        <v>22</v>
      </c>
    </row>
    <row r="15" spans="1:16" s="41" customFormat="1" ht="114" customHeight="1" x14ac:dyDescent="0.25">
      <c r="B15" s="65" t="s">
        <v>23</v>
      </c>
      <c r="C15" s="47" t="s">
        <v>23</v>
      </c>
      <c r="D15" s="65" t="s">
        <v>24</v>
      </c>
      <c r="E15" s="43" t="s">
        <v>25</v>
      </c>
      <c r="F15" s="65" t="s">
        <v>26</v>
      </c>
      <c r="G15" s="47" t="s">
        <v>26</v>
      </c>
      <c r="H15" s="65" t="s">
        <v>27</v>
      </c>
      <c r="I15" s="47" t="s">
        <v>27</v>
      </c>
      <c r="J15" s="169" t="s">
        <v>28</v>
      </c>
      <c r="K15" s="169" t="s">
        <v>28</v>
      </c>
      <c r="L15" s="170" t="s">
        <v>29</v>
      </c>
      <c r="M15" s="48"/>
      <c r="N15" s="223"/>
      <c r="O15" s="218"/>
    </row>
    <row r="16" spans="1:16" ht="8.25" customHeight="1" x14ac:dyDescent="0.25">
      <c r="B16" s="45"/>
      <c r="C16" s="45"/>
      <c r="D16" s="45"/>
      <c r="E16" s="45"/>
      <c r="F16" s="45"/>
      <c r="G16" s="45"/>
      <c r="H16" s="45"/>
      <c r="I16" s="45"/>
      <c r="J16" s="45"/>
      <c r="K16" s="45"/>
      <c r="L16" s="45"/>
      <c r="M16" s="45"/>
      <c r="N16" s="45"/>
    </row>
    <row r="17" spans="2:17" ht="360" x14ac:dyDescent="0.25">
      <c r="B17" s="28" t="s">
        <v>30</v>
      </c>
      <c r="C17" s="123" t="s">
        <v>30</v>
      </c>
      <c r="D17" s="25" t="s">
        <v>31</v>
      </c>
      <c r="E17" s="27" t="s">
        <v>5</v>
      </c>
      <c r="F17" s="28" t="s">
        <v>32</v>
      </c>
      <c r="G17" s="123" t="s">
        <v>32</v>
      </c>
      <c r="H17" s="28" t="s">
        <v>283</v>
      </c>
      <c r="I17" s="124" t="s">
        <v>33</v>
      </c>
      <c r="J17" s="29" t="s">
        <v>4</v>
      </c>
      <c r="K17" s="199" t="s">
        <v>4</v>
      </c>
      <c r="L17" s="29" t="s">
        <v>4</v>
      </c>
      <c r="M17" s="200" t="s">
        <v>10</v>
      </c>
      <c r="N17" s="57" t="s">
        <v>304</v>
      </c>
      <c r="O17" s="183" t="s">
        <v>257</v>
      </c>
    </row>
    <row r="18" spans="2:17" ht="360" x14ac:dyDescent="0.25">
      <c r="B18" s="28" t="s">
        <v>30</v>
      </c>
      <c r="C18" s="123" t="s">
        <v>30</v>
      </c>
      <c r="D18" s="25" t="s">
        <v>31</v>
      </c>
      <c r="E18" s="27" t="s">
        <v>5</v>
      </c>
      <c r="F18" s="28" t="s">
        <v>34</v>
      </c>
      <c r="G18" s="123" t="s">
        <v>34</v>
      </c>
      <c r="H18" s="28" t="s">
        <v>258</v>
      </c>
      <c r="I18" s="124" t="s">
        <v>35</v>
      </c>
      <c r="J18" s="29" t="s">
        <v>4</v>
      </c>
      <c r="K18" s="199" t="s">
        <v>4</v>
      </c>
      <c r="L18" s="29" t="s">
        <v>4</v>
      </c>
      <c r="M18" s="200" t="s">
        <v>10</v>
      </c>
      <c r="N18" s="57" t="s">
        <v>303</v>
      </c>
      <c r="O18" s="183" t="s">
        <v>284</v>
      </c>
    </row>
    <row r="19" spans="2:17" ht="342" x14ac:dyDescent="0.25">
      <c r="B19" s="28" t="s">
        <v>30</v>
      </c>
      <c r="C19" s="123" t="s">
        <v>30</v>
      </c>
      <c r="D19" s="25" t="s">
        <v>31</v>
      </c>
      <c r="E19" s="27" t="s">
        <v>5</v>
      </c>
      <c r="F19" s="28" t="s">
        <v>259</v>
      </c>
      <c r="G19" s="124" t="s">
        <v>36</v>
      </c>
      <c r="H19" s="28" t="s">
        <v>260</v>
      </c>
      <c r="I19" s="124" t="s">
        <v>37</v>
      </c>
      <c r="J19" s="29" t="s">
        <v>4</v>
      </c>
      <c r="K19" s="199" t="s">
        <v>4</v>
      </c>
      <c r="L19" s="139" t="s">
        <v>4</v>
      </c>
      <c r="M19" s="30" t="s">
        <v>10</v>
      </c>
      <c r="N19" s="57" t="s">
        <v>305</v>
      </c>
      <c r="O19" s="183" t="s">
        <v>285</v>
      </c>
    </row>
    <row r="20" spans="2:17" ht="342" x14ac:dyDescent="0.25">
      <c r="B20" s="28" t="s">
        <v>286</v>
      </c>
      <c r="C20" s="124" t="s">
        <v>38</v>
      </c>
      <c r="D20" s="25" t="s">
        <v>39</v>
      </c>
      <c r="E20" s="27" t="s">
        <v>5</v>
      </c>
      <c r="F20" s="31" t="s">
        <v>261</v>
      </c>
      <c r="G20" s="184" t="s">
        <v>40</v>
      </c>
      <c r="H20" s="28" t="s">
        <v>262</v>
      </c>
      <c r="I20" s="124" t="s">
        <v>41</v>
      </c>
      <c r="J20" s="29" t="s">
        <v>4</v>
      </c>
      <c r="K20" s="199" t="s">
        <v>4</v>
      </c>
      <c r="L20" s="139" t="s">
        <v>4</v>
      </c>
      <c r="M20" s="199" t="s">
        <v>42</v>
      </c>
      <c r="N20" s="25" t="s">
        <v>302</v>
      </c>
      <c r="O20" s="183" t="s">
        <v>240</v>
      </c>
    </row>
    <row r="21" spans="2:17" ht="318.75" customHeight="1" x14ac:dyDescent="0.25">
      <c r="B21" s="28" t="s">
        <v>286</v>
      </c>
      <c r="C21" s="124" t="s">
        <v>38</v>
      </c>
      <c r="D21" s="25" t="s">
        <v>39</v>
      </c>
      <c r="E21" s="27" t="s">
        <v>5</v>
      </c>
      <c r="F21" s="28" t="s">
        <v>43</v>
      </c>
      <c r="G21" s="123" t="s">
        <v>43</v>
      </c>
      <c r="H21" s="28" t="s">
        <v>263</v>
      </c>
      <c r="I21" s="124" t="s">
        <v>44</v>
      </c>
      <c r="J21" s="29" t="s">
        <v>4</v>
      </c>
      <c r="K21" s="199" t="s">
        <v>4</v>
      </c>
      <c r="L21" s="139" t="s">
        <v>4</v>
      </c>
      <c r="M21" s="199" t="s">
        <v>42</v>
      </c>
      <c r="N21" s="25" t="s">
        <v>301</v>
      </c>
      <c r="O21" s="183" t="s">
        <v>240</v>
      </c>
    </row>
    <row r="22" spans="2:17" ht="409.6" customHeight="1" x14ac:dyDescent="0.25">
      <c r="B22" s="26" t="s">
        <v>264</v>
      </c>
      <c r="C22" s="185" t="s">
        <v>45</v>
      </c>
      <c r="D22" s="25" t="s">
        <v>46</v>
      </c>
      <c r="E22" s="27" t="s">
        <v>6</v>
      </c>
      <c r="F22" s="26" t="s">
        <v>47</v>
      </c>
      <c r="G22" s="125" t="s">
        <v>47</v>
      </c>
      <c r="H22" s="26" t="s">
        <v>266</v>
      </c>
      <c r="I22" s="185" t="s">
        <v>48</v>
      </c>
      <c r="J22" s="29" t="s">
        <v>4</v>
      </c>
      <c r="K22" s="199" t="s">
        <v>4</v>
      </c>
      <c r="L22" s="139" t="s">
        <v>4</v>
      </c>
      <c r="M22" s="30" t="s">
        <v>4</v>
      </c>
      <c r="N22" s="168" t="s">
        <v>300</v>
      </c>
      <c r="O22" s="201" t="s">
        <v>241</v>
      </c>
      <c r="P22" s="137"/>
      <c r="Q22" s="138"/>
    </row>
    <row r="23" spans="2:17" ht="409.6" customHeight="1" x14ac:dyDescent="0.25">
      <c r="B23" s="26" t="s">
        <v>264</v>
      </c>
      <c r="C23" s="185"/>
      <c r="D23" s="25" t="s">
        <v>46</v>
      </c>
      <c r="E23" s="27" t="s">
        <v>6</v>
      </c>
      <c r="F23" s="26" t="s">
        <v>265</v>
      </c>
      <c r="G23" s="125"/>
      <c r="H23" s="26" t="s">
        <v>267</v>
      </c>
      <c r="I23" s="125"/>
      <c r="J23" s="29" t="s">
        <v>4</v>
      </c>
      <c r="K23" s="30"/>
      <c r="L23" s="139" t="s">
        <v>4</v>
      </c>
      <c r="M23" s="30"/>
      <c r="N23" s="168" t="s">
        <v>299</v>
      </c>
      <c r="O23" s="186"/>
      <c r="P23" s="187"/>
      <c r="Q23" s="188"/>
    </row>
    <row r="24" spans="2:17" ht="409.6" customHeight="1" x14ac:dyDescent="0.25">
      <c r="B24" s="26" t="s">
        <v>268</v>
      </c>
      <c r="C24" s="185" t="s">
        <v>49</v>
      </c>
      <c r="D24" s="25" t="s">
        <v>50</v>
      </c>
      <c r="E24" s="27" t="s">
        <v>6</v>
      </c>
      <c r="F24" s="26" t="s">
        <v>51</v>
      </c>
      <c r="G24" s="125" t="s">
        <v>51</v>
      </c>
      <c r="H24" s="26" t="s">
        <v>270</v>
      </c>
      <c r="I24" s="185" t="s">
        <v>52</v>
      </c>
      <c r="J24" s="29" t="s">
        <v>4</v>
      </c>
      <c r="K24" s="30" t="s">
        <v>4</v>
      </c>
      <c r="L24" s="139" t="s">
        <v>4</v>
      </c>
      <c r="M24" s="30"/>
      <c r="N24" s="168" t="s">
        <v>287</v>
      </c>
      <c r="O24" s="168" t="s">
        <v>242</v>
      </c>
    </row>
    <row r="25" spans="2:17" ht="409.6" customHeight="1" x14ac:dyDescent="0.25">
      <c r="B25" s="26" t="s">
        <v>268</v>
      </c>
      <c r="C25" s="125"/>
      <c r="D25" s="25" t="s">
        <v>50</v>
      </c>
      <c r="E25" s="27" t="s">
        <v>6</v>
      </c>
      <c r="F25" s="189" t="s">
        <v>269</v>
      </c>
      <c r="G25" s="125"/>
      <c r="H25" s="26" t="s">
        <v>271</v>
      </c>
      <c r="I25" s="126"/>
      <c r="J25" s="29" t="s">
        <v>4</v>
      </c>
      <c r="K25" s="30"/>
      <c r="L25" s="139" t="s">
        <v>4</v>
      </c>
      <c r="M25" s="30"/>
      <c r="N25" s="168" t="s">
        <v>288</v>
      </c>
      <c r="O25" s="168" t="s">
        <v>282</v>
      </c>
    </row>
    <row r="26" spans="2:17" ht="162" customHeight="1" x14ac:dyDescent="0.25">
      <c r="B26" s="60" t="s">
        <v>53</v>
      </c>
      <c r="C26" s="60"/>
      <c r="D26" s="232" t="s">
        <v>326</v>
      </c>
      <c r="E26" s="233"/>
      <c r="F26" s="233"/>
      <c r="G26" s="233"/>
      <c r="H26" s="233"/>
      <c r="I26" s="233"/>
      <c r="J26" s="233"/>
      <c r="K26" s="233"/>
      <c r="L26" s="233"/>
      <c r="M26" s="233"/>
      <c r="N26" s="233"/>
    </row>
    <row r="27" spans="2:17" ht="12" customHeight="1" x14ac:dyDescent="0.25">
      <c r="B27" s="45"/>
      <c r="C27" s="45"/>
      <c r="D27" s="45"/>
      <c r="E27" s="45"/>
      <c r="F27" s="45"/>
      <c r="G27" s="45"/>
      <c r="H27" s="45"/>
      <c r="I27" s="45"/>
      <c r="J27" s="45"/>
      <c r="K27" s="45"/>
      <c r="L27" s="45"/>
      <c r="M27" s="45"/>
      <c r="N27" s="45"/>
    </row>
    <row r="28" spans="2:17" ht="36.75" customHeight="1" x14ac:dyDescent="0.25">
      <c r="B28" s="61" t="s">
        <v>54</v>
      </c>
      <c r="C28" s="61"/>
      <c r="D28" s="234" t="s">
        <v>250</v>
      </c>
      <c r="E28" s="235"/>
      <c r="F28" s="235"/>
      <c r="G28" s="235"/>
      <c r="H28" s="235"/>
      <c r="I28" s="235"/>
      <c r="J28" s="235"/>
      <c r="K28" s="235"/>
      <c r="L28" s="236"/>
      <c r="M28" s="62"/>
      <c r="N28" s="64">
        <v>44387</v>
      </c>
    </row>
    <row r="29" spans="2:17" ht="36.75" customHeight="1" x14ac:dyDescent="0.25">
      <c r="B29" s="60" t="s">
        <v>56</v>
      </c>
      <c r="C29" s="60"/>
      <c r="D29" s="229" t="s">
        <v>57</v>
      </c>
      <c r="E29" s="229"/>
      <c r="F29" s="230" t="s">
        <v>58</v>
      </c>
      <c r="G29" s="230"/>
      <c r="H29" s="230"/>
      <c r="I29" s="63"/>
      <c r="J29" s="62" t="s">
        <v>59</v>
      </c>
      <c r="K29" s="62"/>
      <c r="L29" s="231" t="s">
        <v>60</v>
      </c>
      <c r="M29" s="231"/>
      <c r="N29" s="231"/>
      <c r="O29" s="49"/>
    </row>
    <row r="30" spans="2:17" ht="12.75" customHeight="1" x14ac:dyDescent="0.25">
      <c r="B30" s="49"/>
      <c r="C30" s="49"/>
      <c r="D30" s="49"/>
    </row>
    <row r="31" spans="2:17" ht="15" customHeight="1" x14ac:dyDescent="0.25">
      <c r="B31" s="49"/>
      <c r="C31" s="49"/>
      <c r="D31" s="49"/>
      <c r="E31" s="49"/>
      <c r="F31" s="50"/>
      <c r="G31" s="50"/>
      <c r="H31" s="50"/>
      <c r="I31" s="50"/>
      <c r="J31" s="50"/>
      <c r="K31" s="50"/>
    </row>
    <row r="32" spans="2:17" x14ac:dyDescent="0.25">
      <c r="B32" s="49" t="s">
        <v>289</v>
      </c>
    </row>
  </sheetData>
  <mergeCells count="18">
    <mergeCell ref="D29:E29"/>
    <mergeCell ref="F29:H29"/>
    <mergeCell ref="L29:N29"/>
    <mergeCell ref="D26:N26"/>
    <mergeCell ref="D28:L28"/>
    <mergeCell ref="O14:O15"/>
    <mergeCell ref="B10:N10"/>
    <mergeCell ref="B7:B9"/>
    <mergeCell ref="D7:N7"/>
    <mergeCell ref="D8:H8"/>
    <mergeCell ref="J8:N8"/>
    <mergeCell ref="D9:N9"/>
    <mergeCell ref="B11:N11"/>
    <mergeCell ref="D12:N12"/>
    <mergeCell ref="D13:N13"/>
    <mergeCell ref="B14:H14"/>
    <mergeCell ref="J14:L14"/>
    <mergeCell ref="N14:N15"/>
  </mergeCells>
  <dataValidations xWindow="878" yWindow="681" count="5">
    <dataValidation type="list" allowBlank="1" showInputMessage="1" showErrorMessage="1" sqref="K17:M21 J17:J25" xr:uid="{00000000-0002-0000-0100-000000000000}">
      <formula1>$F$1:$F$4</formula1>
    </dataValidation>
    <dataValidation type="list" allowBlank="1" showInputMessage="1" showErrorMessage="1" sqref="K22:M25" xr:uid="{00000000-0002-0000-0100-000001000000}">
      <formula1>$F$1:$F$5</formula1>
    </dataValidation>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B17:C21" xr:uid="{00000000-0002-0000-0100-000002000000}"/>
    <dataValidation allowBlank="1" showInputMessage="1" showErrorMessage="1" prompt="Para cada causa debe existir un control" sqref="H17:I21" xr:uid="{00000000-0002-0000-0100-000003000000}"/>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F17:G21 F25" xr:uid="{00000000-0002-0000-0100-000004000000}"/>
  </dataValidations>
  <printOptions horizontalCentered="1"/>
  <pageMargins left="0.51181102362204722" right="0.51181102362204722" top="0.55118110236220474" bottom="0.55118110236220474" header="0.31496062992125984" footer="0.31496062992125984"/>
  <pageSetup scale="41" fitToHeight="0" orientation="landscape" r:id="rId1"/>
  <headerFooter>
    <oddFooter>&amp;LCalle 26 No. 57-41 Torre 8, Pisos 7 y 8 CEMSA - C.P. 111321 
Pbx: 3779555 – Información: Línea 195
www.umv.gov.co&amp;CCEM-FM-014 Hoja1
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39"/>
  <sheetViews>
    <sheetView topLeftCell="D5" zoomScale="66" zoomScaleNormal="50" zoomScalePageLayoutView="40" workbookViewId="0">
      <selection activeCell="D24" sqref="D24:W24"/>
    </sheetView>
  </sheetViews>
  <sheetFormatPr baseColWidth="10" defaultColWidth="3.42578125" defaultRowHeight="18" x14ac:dyDescent="0.25"/>
  <cols>
    <col min="1" max="1" width="4.42578125" style="32" customWidth="1"/>
    <col min="2" max="2" width="18.85546875" style="32" customWidth="1"/>
    <col min="3" max="3" width="11.85546875" style="32" customWidth="1"/>
    <col min="4" max="4" width="19.7109375" style="32" customWidth="1"/>
    <col min="5" max="5" width="62.28515625" style="32" customWidth="1"/>
    <col min="6" max="6" width="21" style="32" customWidth="1"/>
    <col min="7" max="7" width="21" style="32" hidden="1" customWidth="1"/>
    <col min="8" max="8" width="21" style="32" customWidth="1"/>
    <col min="9" max="9" width="21" style="32" hidden="1" customWidth="1"/>
    <col min="10" max="10" width="21" style="32" customWidth="1"/>
    <col min="11" max="11" width="21" style="32" hidden="1" customWidth="1"/>
    <col min="12" max="12" width="21" style="32" customWidth="1"/>
    <col min="13" max="13" width="21" style="32" hidden="1" customWidth="1"/>
    <col min="14" max="14" width="21" style="32" customWidth="1"/>
    <col min="15" max="15" width="21" style="32" hidden="1" customWidth="1"/>
    <col min="16" max="16" width="25.140625" style="32" customWidth="1"/>
    <col min="17" max="17" width="21" style="32" hidden="1" customWidth="1"/>
    <col min="18" max="18" width="21" style="32" customWidth="1"/>
    <col min="19" max="19" width="19" style="32" hidden="1" customWidth="1"/>
    <col min="20" max="20" width="20.42578125" style="32" customWidth="1"/>
    <col min="21" max="21" width="20.7109375" style="32" customWidth="1"/>
    <col min="22" max="22" width="21.7109375" style="32" customWidth="1"/>
    <col min="23" max="23" width="84.85546875" style="32" customWidth="1"/>
    <col min="24" max="24" width="38.140625" style="32" hidden="1" customWidth="1"/>
    <col min="25" max="25" width="122" style="32" hidden="1" customWidth="1"/>
    <col min="26" max="16379" width="3.42578125" style="32" customWidth="1"/>
    <col min="16380" max="16384" width="3.42578125" style="32"/>
  </cols>
  <sheetData>
    <row r="1" spans="1:25" hidden="1" x14ac:dyDescent="0.25">
      <c r="B1" s="33" t="s">
        <v>61</v>
      </c>
      <c r="C1" s="33" t="s">
        <v>62</v>
      </c>
      <c r="D1" s="33" t="s">
        <v>63</v>
      </c>
      <c r="E1" s="33" t="s">
        <v>64</v>
      </c>
      <c r="F1" s="33" t="s">
        <v>65</v>
      </c>
      <c r="G1" s="33" t="s">
        <v>66</v>
      </c>
      <c r="H1" s="33"/>
      <c r="I1" s="33"/>
      <c r="J1" s="32" t="s">
        <v>4</v>
      </c>
      <c r="L1" s="32" t="s">
        <v>4</v>
      </c>
      <c r="N1" s="32" t="s">
        <v>67</v>
      </c>
      <c r="P1" s="32" t="s">
        <v>68</v>
      </c>
    </row>
    <row r="2" spans="1:25" hidden="1" x14ac:dyDescent="0.25">
      <c r="B2" s="33" t="s">
        <v>69</v>
      </c>
      <c r="C2" s="33" t="s">
        <v>70</v>
      </c>
      <c r="D2" s="33" t="s">
        <v>71</v>
      </c>
      <c r="E2" s="33" t="s">
        <v>72</v>
      </c>
      <c r="F2" s="33" t="s">
        <v>73</v>
      </c>
      <c r="G2" s="33" t="s">
        <v>74</v>
      </c>
      <c r="H2" s="33"/>
      <c r="I2" s="33"/>
      <c r="J2" s="32" t="s">
        <v>0</v>
      </c>
      <c r="L2" s="32" t="s">
        <v>0</v>
      </c>
      <c r="N2" s="32" t="s">
        <v>75</v>
      </c>
      <c r="P2" s="32" t="s">
        <v>76</v>
      </c>
    </row>
    <row r="3" spans="1:25" hidden="1" x14ac:dyDescent="0.25">
      <c r="B3" s="33"/>
      <c r="C3" s="33"/>
      <c r="D3" s="33"/>
      <c r="E3" s="33" t="s">
        <v>77</v>
      </c>
      <c r="F3" s="33"/>
      <c r="G3" s="33" t="s">
        <v>78</v>
      </c>
      <c r="H3" s="33"/>
      <c r="I3" s="33"/>
      <c r="J3" s="32" t="s">
        <v>7</v>
      </c>
      <c r="L3" s="32" t="s">
        <v>8</v>
      </c>
      <c r="P3" s="32" t="s">
        <v>79</v>
      </c>
    </row>
    <row r="4" spans="1:25" hidden="1" x14ac:dyDescent="0.25">
      <c r="B4" s="33"/>
      <c r="C4" s="33"/>
      <c r="D4" s="33"/>
      <c r="E4" s="33"/>
      <c r="F4" s="33"/>
      <c r="G4" s="33"/>
      <c r="H4" s="33"/>
      <c r="I4" s="33"/>
      <c r="L4" s="32" t="s">
        <v>10</v>
      </c>
    </row>
    <row r="5" spans="1:25" s="34" customFormat="1" x14ac:dyDescent="0.25">
      <c r="B5" s="35"/>
      <c r="H5" s="36"/>
      <c r="I5" s="36"/>
    </row>
    <row r="6" spans="1:25" s="37" customFormat="1" ht="62.25" customHeight="1" x14ac:dyDescent="0.3">
      <c r="A6" s="34"/>
      <c r="B6" s="219"/>
      <c r="C6" s="219"/>
      <c r="D6" s="220" t="s">
        <v>12</v>
      </c>
      <c r="E6" s="220"/>
      <c r="F6" s="220"/>
      <c r="G6" s="220"/>
      <c r="H6" s="220"/>
      <c r="I6" s="220"/>
      <c r="J6" s="220"/>
      <c r="K6" s="220"/>
      <c r="L6" s="220"/>
      <c r="M6" s="220"/>
      <c r="N6" s="220"/>
      <c r="O6" s="220"/>
      <c r="P6" s="220"/>
      <c r="Q6" s="220"/>
      <c r="R6" s="220"/>
      <c r="S6" s="220"/>
      <c r="T6" s="220"/>
      <c r="U6" s="220"/>
      <c r="V6" s="220"/>
      <c r="W6" s="220"/>
      <c r="X6" s="127"/>
    </row>
    <row r="7" spans="1:25" s="37" customFormat="1" ht="24" customHeight="1" x14ac:dyDescent="0.3">
      <c r="A7" s="34"/>
      <c r="B7" s="219"/>
      <c r="C7" s="219"/>
      <c r="D7" s="221" t="s">
        <v>13</v>
      </c>
      <c r="E7" s="221"/>
      <c r="F7" s="221"/>
      <c r="G7" s="221"/>
      <c r="H7" s="221"/>
      <c r="I7" s="221"/>
      <c r="J7" s="221"/>
      <c r="K7" s="221"/>
      <c r="L7" s="221"/>
      <c r="M7" s="38"/>
      <c r="N7" s="221" t="s">
        <v>14</v>
      </c>
      <c r="O7" s="221"/>
      <c r="P7" s="221"/>
      <c r="Q7" s="221"/>
      <c r="R7" s="221"/>
      <c r="S7" s="221"/>
      <c r="T7" s="221"/>
      <c r="U7" s="221"/>
      <c r="V7" s="221"/>
      <c r="W7" s="221"/>
      <c r="X7" s="128"/>
    </row>
    <row r="8" spans="1:25" s="37" customFormat="1" ht="24" customHeight="1" x14ac:dyDescent="0.3">
      <c r="A8" s="34"/>
      <c r="B8" s="219"/>
      <c r="C8" s="219"/>
      <c r="D8" s="222" t="s">
        <v>15</v>
      </c>
      <c r="E8" s="222"/>
      <c r="F8" s="222"/>
      <c r="G8" s="222"/>
      <c r="H8" s="222"/>
      <c r="I8" s="222"/>
      <c r="J8" s="222"/>
      <c r="K8" s="222"/>
      <c r="L8" s="222"/>
      <c r="M8" s="222"/>
      <c r="N8" s="222"/>
      <c r="O8" s="222"/>
      <c r="P8" s="222"/>
      <c r="Q8" s="222"/>
      <c r="R8" s="222"/>
      <c r="S8" s="222"/>
      <c r="T8" s="222"/>
      <c r="U8" s="222"/>
      <c r="V8" s="222"/>
      <c r="W8" s="222"/>
      <c r="X8" s="129"/>
    </row>
    <row r="9" spans="1:25" s="37" customFormat="1" ht="18.75" customHeight="1" x14ac:dyDescent="0.3">
      <c r="A9" s="34"/>
      <c r="B9" s="219"/>
      <c r="C9" s="219"/>
      <c r="D9" s="219"/>
      <c r="E9" s="219"/>
      <c r="F9" s="219"/>
      <c r="G9" s="219"/>
      <c r="H9" s="219"/>
      <c r="I9" s="219"/>
      <c r="J9" s="39"/>
      <c r="K9" s="39"/>
      <c r="L9" s="39"/>
      <c r="M9" s="39"/>
      <c r="N9" s="38"/>
      <c r="O9" s="38"/>
      <c r="P9" s="38"/>
      <c r="Q9" s="38"/>
      <c r="R9" s="38"/>
      <c r="S9" s="38"/>
      <c r="T9" s="38"/>
      <c r="U9" s="38"/>
      <c r="V9" s="38"/>
      <c r="W9" s="38"/>
      <c r="X9" s="130"/>
    </row>
    <row r="10" spans="1:25" x14ac:dyDescent="0.25">
      <c r="B10" s="223" t="s">
        <v>80</v>
      </c>
      <c r="C10" s="223"/>
      <c r="D10" s="223"/>
      <c r="E10" s="223"/>
      <c r="F10" s="223"/>
      <c r="G10" s="223"/>
      <c r="H10" s="223"/>
      <c r="I10" s="223"/>
      <c r="J10" s="223"/>
      <c r="K10" s="223"/>
      <c r="L10" s="223"/>
      <c r="M10" s="223"/>
      <c r="N10" s="223"/>
      <c r="O10" s="223"/>
      <c r="P10" s="223"/>
      <c r="Q10" s="223"/>
      <c r="R10" s="223"/>
      <c r="S10" s="223"/>
      <c r="T10" s="223"/>
      <c r="U10" s="223"/>
      <c r="V10" s="223"/>
      <c r="W10" s="223"/>
      <c r="X10" s="131"/>
    </row>
    <row r="11" spans="1:25" s="40" customFormat="1" ht="34.5" customHeight="1" x14ac:dyDescent="0.25">
      <c r="A11" s="32"/>
      <c r="B11" s="228" t="s">
        <v>17</v>
      </c>
      <c r="C11" s="228"/>
      <c r="D11" s="228"/>
      <c r="E11" s="224" t="s">
        <v>18</v>
      </c>
      <c r="F11" s="224"/>
      <c r="G11" s="224"/>
      <c r="H11" s="224"/>
      <c r="I11" s="224"/>
      <c r="J11" s="224"/>
      <c r="K11" s="224"/>
      <c r="L11" s="224"/>
      <c r="M11" s="224"/>
      <c r="N11" s="224"/>
      <c r="O11" s="224"/>
      <c r="P11" s="224"/>
      <c r="Q11" s="224"/>
      <c r="R11" s="224"/>
      <c r="S11" s="224"/>
      <c r="T11" s="224"/>
      <c r="U11" s="224"/>
      <c r="V11" s="224"/>
      <c r="W11" s="224"/>
      <c r="X11" s="132"/>
    </row>
    <row r="12" spans="1:25" s="40" customFormat="1" ht="49.5" customHeight="1" x14ac:dyDescent="0.25">
      <c r="A12" s="32"/>
      <c r="B12" s="228" t="s">
        <v>19</v>
      </c>
      <c r="C12" s="228"/>
      <c r="D12" s="228"/>
      <c r="E12" s="224" t="s">
        <v>20</v>
      </c>
      <c r="F12" s="224"/>
      <c r="G12" s="224"/>
      <c r="H12" s="224"/>
      <c r="I12" s="224"/>
      <c r="J12" s="224"/>
      <c r="K12" s="224"/>
      <c r="L12" s="224"/>
      <c r="M12" s="224"/>
      <c r="N12" s="224"/>
      <c r="O12" s="224"/>
      <c r="P12" s="224"/>
      <c r="Q12" s="224"/>
      <c r="R12" s="224"/>
      <c r="S12" s="224"/>
      <c r="T12" s="224"/>
      <c r="U12" s="224"/>
      <c r="V12" s="224"/>
      <c r="W12" s="224"/>
      <c r="X12" s="132"/>
    </row>
    <row r="13" spans="1:25" ht="63.6" customHeight="1" x14ac:dyDescent="0.25">
      <c r="B13" s="228" t="str">
        <f>+'1. RIESGOS SIGNIFICATIVOS'!B14:H14</f>
        <v>DEL MAPA DE RIESGOS - VERSIÓN_____del 31 de enero de 2021 ____</v>
      </c>
      <c r="C13" s="228"/>
      <c r="D13" s="228"/>
      <c r="E13" s="228"/>
      <c r="F13" s="228" t="s">
        <v>81</v>
      </c>
      <c r="G13" s="228"/>
      <c r="H13" s="228"/>
      <c r="I13" s="228"/>
      <c r="J13" s="228"/>
      <c r="K13" s="228"/>
      <c r="L13" s="228"/>
      <c r="M13" s="228"/>
      <c r="N13" s="228"/>
      <c r="O13" s="228"/>
      <c r="P13" s="228"/>
      <c r="Q13" s="228"/>
      <c r="R13" s="228"/>
      <c r="S13" s="228"/>
      <c r="T13" s="228"/>
      <c r="U13" s="228"/>
      <c r="V13" s="227" t="s">
        <v>272</v>
      </c>
      <c r="W13" s="227"/>
      <c r="X13" s="133"/>
    </row>
    <row r="14" spans="1:25" s="41" customFormat="1" ht="261" customHeight="1" x14ac:dyDescent="0.25">
      <c r="B14" s="155" t="s">
        <v>82</v>
      </c>
      <c r="C14" s="156" t="s">
        <v>83</v>
      </c>
      <c r="D14" s="155" t="s">
        <v>84</v>
      </c>
      <c r="E14" s="155" t="s">
        <v>85</v>
      </c>
      <c r="F14" s="144" t="s">
        <v>86</v>
      </c>
      <c r="G14" s="144" t="s">
        <v>87</v>
      </c>
      <c r="H14" s="144" t="s">
        <v>88</v>
      </c>
      <c r="I14" s="144" t="s">
        <v>87</v>
      </c>
      <c r="J14" s="144" t="s">
        <v>89</v>
      </c>
      <c r="K14" s="144" t="s">
        <v>87</v>
      </c>
      <c r="L14" s="144" t="s">
        <v>90</v>
      </c>
      <c r="M14" s="144" t="s">
        <v>87</v>
      </c>
      <c r="N14" s="144" t="s">
        <v>91</v>
      </c>
      <c r="O14" s="144" t="s">
        <v>87</v>
      </c>
      <c r="P14" s="144" t="s">
        <v>92</v>
      </c>
      <c r="Q14" s="144" t="s">
        <v>87</v>
      </c>
      <c r="R14" s="145" t="s">
        <v>93</v>
      </c>
      <c r="S14" s="155" t="s">
        <v>87</v>
      </c>
      <c r="T14" s="155" t="s">
        <v>94</v>
      </c>
      <c r="U14" s="155" t="s">
        <v>95</v>
      </c>
      <c r="V14" s="146" t="s">
        <v>96</v>
      </c>
      <c r="W14" s="146" t="s">
        <v>22</v>
      </c>
      <c r="X14" s="133"/>
    </row>
    <row r="15" spans="1:25" s="41" customFormat="1" ht="396" x14ac:dyDescent="0.25">
      <c r="B15" s="151" t="str">
        <f>+'1. RIESGOS SIGNIFICATIVOS'!B17</f>
        <v>Disponibilidad insuficiente de vehículos, maquinaria, equipos y plantas industriales para suplir las necesidades de las diferentes dependencias de la entidad</v>
      </c>
      <c r="C15" s="152" t="s">
        <v>5</v>
      </c>
      <c r="D15" s="147" t="str">
        <f>+'1. RIESGOS SIGNIFICATIVOS'!F17</f>
        <v>Mayor demanda de recursos frente a la capacidad disponible.</v>
      </c>
      <c r="E15" s="147" t="str">
        <f>+'1. RIESGOS SIGNIFICATIVOS'!H17</f>
        <v xml:space="preserve">Los supervisores de los contratos informan el avance de la ejecucion acorde a la demanda mensualmente, en mesa de trabajo se verifican los estados contractuales (cantidades ejecutadas, plazos del contrato, estado de avance y necesidades del servicio) por el Gerente de Produccion, generando trazabilidad mediante acta de reunion.
en caso de identificar variaciones en la ejecucion de los contratos se realizan ajustes a la capacidad ofertada (adiciones y/o prorrogas, nuevos contratos etc.) </v>
      </c>
      <c r="F15" s="140" t="s">
        <v>61</v>
      </c>
      <c r="G15" s="140">
        <f>+IF(F15=$B$36,15,0)</f>
        <v>15</v>
      </c>
      <c r="H15" s="140" t="s">
        <v>62</v>
      </c>
      <c r="I15" s="140">
        <f>+IF(H15=$C$36,15,0)</f>
        <v>15</v>
      </c>
      <c r="J15" s="140" t="s">
        <v>63</v>
      </c>
      <c r="K15" s="140">
        <f>+IF(J15=$D$36,15,0)</f>
        <v>15</v>
      </c>
      <c r="L15" s="140" t="s">
        <v>64</v>
      </c>
      <c r="M15" s="140">
        <f>+IF(L15=$E$36,15,IF(L15=$E$37,10,0))</f>
        <v>15</v>
      </c>
      <c r="N15" s="140" t="s">
        <v>67</v>
      </c>
      <c r="O15" s="140">
        <f>+IF(N15=$N$36,15,0)</f>
        <v>15</v>
      </c>
      <c r="P15" s="148" t="s">
        <v>65</v>
      </c>
      <c r="Q15" s="140">
        <f>+IF(P15=$F$36,15,0)</f>
        <v>15</v>
      </c>
      <c r="R15" s="139" t="s">
        <v>66</v>
      </c>
      <c r="S15" s="140">
        <f>+IF(R15=$G$36,10,IF(R15=$G$37,5,0))</f>
        <v>10</v>
      </c>
      <c r="T15" s="149">
        <f>+G15+I15+K15+M15+O15+Q15+S15</f>
        <v>100</v>
      </c>
      <c r="U15" s="195" t="s">
        <v>79</v>
      </c>
      <c r="V15" s="140">
        <v>100</v>
      </c>
      <c r="W15" s="142" t="s">
        <v>290</v>
      </c>
      <c r="X15" s="136" t="s">
        <v>97</v>
      </c>
      <c r="Y15" s="194" t="s">
        <v>243</v>
      </c>
    </row>
    <row r="16" spans="1:25" s="41" customFormat="1" ht="379.5" x14ac:dyDescent="0.25">
      <c r="B16" s="151" t="str">
        <f>+'1. RIESGOS SIGNIFICATIVOS'!B18</f>
        <v>Disponibilidad insuficiente de vehículos, maquinaria, equipos y plantas industriales para suplir las necesidades de las diferentes dependencias de la entidad</v>
      </c>
      <c r="C16" s="152" t="s">
        <v>5</v>
      </c>
      <c r="D16" s="147" t="str">
        <f>+'1. RIESGOS SIGNIFICATIVOS'!F18</f>
        <v>Recursos  (vehículos, maquinaria, equipos y plantas industriales)  fuera de servicio por mantenimiento.</v>
      </c>
      <c r="E16" s="147" t="str">
        <f>+'1. RIESGOS SIGNIFICATIVOS'!H18</f>
        <v>El responsable designado por la Gerente de Produccion de la gestion del mantenimiento revisa el seguimiento de manera mensual de la programacion de mantenimiento de plantas industriales, vehículos y maquinaria de acuerdo a las varibles de control, dicho seguimiento se realiza en mesa de trabajo dejando acta de reunion  como evidencia  del seguimiento. 
De encontrar variaciones realiza las solicitudes de ajuste y reprogramación según los requerimientos del servicio y las metas de disponibilidad, quedando como evidencia el acta de reunion.</v>
      </c>
      <c r="F16" s="140" t="s">
        <v>61</v>
      </c>
      <c r="G16" s="140">
        <f t="shared" ref="G16:G21" si="0">+IF(F16=$B$36,15,0)</f>
        <v>15</v>
      </c>
      <c r="H16" s="140" t="s">
        <v>62</v>
      </c>
      <c r="I16" s="140">
        <f t="shared" ref="I16:I21" si="1">+IF(H16=$C$36,15,0)</f>
        <v>15</v>
      </c>
      <c r="J16" s="195" t="s">
        <v>63</v>
      </c>
      <c r="K16" s="140">
        <f t="shared" ref="K16:K21" si="2">+IF(J16=$D$36,15,0)</f>
        <v>15</v>
      </c>
      <c r="L16" s="140" t="s">
        <v>72</v>
      </c>
      <c r="M16" s="140">
        <f t="shared" ref="M16:M21" si="3">+IF(L16=$E$36,15,IF(L16=$E$37,10,0))</f>
        <v>10</v>
      </c>
      <c r="N16" s="140" t="s">
        <v>75</v>
      </c>
      <c r="O16" s="140">
        <f t="shared" ref="O16:O21" si="4">+IF(N16=$N$36,15,0)</f>
        <v>0</v>
      </c>
      <c r="P16" s="148" t="s">
        <v>65</v>
      </c>
      <c r="Q16" s="140">
        <f t="shared" ref="Q16:Q21" si="5">+IF(P16=$F$36,15,0)</f>
        <v>15</v>
      </c>
      <c r="R16" s="139" t="s">
        <v>66</v>
      </c>
      <c r="S16" s="140">
        <f t="shared" ref="S16:S21" si="6">+IF(R16=$G$36,10,IF(R16=$G$37,5,0))</f>
        <v>10</v>
      </c>
      <c r="T16" s="149">
        <f>+G16+I16+K16+M16+O16+Q16+S16</f>
        <v>80</v>
      </c>
      <c r="U16" s="191" t="s">
        <v>68</v>
      </c>
      <c r="V16" s="140">
        <v>100</v>
      </c>
      <c r="W16" s="142" t="s">
        <v>291</v>
      </c>
      <c r="X16" s="136" t="s">
        <v>97</v>
      </c>
      <c r="Y16" s="194" t="s">
        <v>244</v>
      </c>
    </row>
    <row r="17" spans="1:25" s="41" customFormat="1" ht="346.5" x14ac:dyDescent="0.25">
      <c r="B17" s="151" t="str">
        <f>+'1. RIESGOS SIGNIFICATIVOS'!B19</f>
        <v>Disponibilidad insuficiente de vehículos, maquinaria, equipos y plantas industriales para suplir las necesidades de las diferentes dependencias de la entidad</v>
      </c>
      <c r="C17" s="152" t="s">
        <v>5</v>
      </c>
      <c r="D17" s="147" t="str">
        <f>+'1. RIESGOS SIGNIFICATIVOS'!F19</f>
        <v>Accidente que pueda causar un siniestro generando perdida parcial o total del bien.</v>
      </c>
      <c r="E17" s="147" t="str">
        <f>+'1. RIESGOS SIGNIFICATIVOS'!H19</f>
        <v xml:space="preserve">El Secretario Técnico del PESV delegado por el Gerente de Produccion  trimestralmente verifica el volumen de incidentes y accidentes presentados en el periodo de analisis y presenta ante el mesa de trabajo de vehiculos la base de datos PPMQ-DI-001. Base de datos comportamientos viales  la cual incluye datos de accidentalidad y de gestion de arreglo ante aseguradora y datos de excesos de velocidad dejando a través del acta de reunión  trazabilidad del análisis realizado.
Ante las ocurrencia  de siniestros o infracciones  hace gestión para  realizar capacitación a los conductores en los temas identificados como causas principales que generan los siniestros y para el arreglo del daño material escala la situación hasta la aplicación de las pólizas de seguro existentes para los equipos pertenecientes a la UMV. </v>
      </c>
      <c r="F17" s="140" t="s">
        <v>61</v>
      </c>
      <c r="G17" s="140">
        <f t="shared" si="0"/>
        <v>15</v>
      </c>
      <c r="H17" s="140" t="s">
        <v>62</v>
      </c>
      <c r="I17" s="140">
        <f t="shared" si="1"/>
        <v>15</v>
      </c>
      <c r="J17" s="140" t="s">
        <v>71</v>
      </c>
      <c r="K17" s="140">
        <f t="shared" si="2"/>
        <v>0</v>
      </c>
      <c r="L17" s="140" t="s">
        <v>72</v>
      </c>
      <c r="M17" s="140">
        <f t="shared" si="3"/>
        <v>10</v>
      </c>
      <c r="N17" s="140" t="s">
        <v>67</v>
      </c>
      <c r="O17" s="140">
        <f t="shared" si="4"/>
        <v>15</v>
      </c>
      <c r="P17" s="148" t="s">
        <v>65</v>
      </c>
      <c r="Q17" s="140">
        <f t="shared" si="5"/>
        <v>15</v>
      </c>
      <c r="R17" s="139" t="s">
        <v>66</v>
      </c>
      <c r="S17" s="140">
        <f t="shared" si="6"/>
        <v>10</v>
      </c>
      <c r="T17" s="149">
        <f>+G17+I17+K17+M17+O17+Q17+S17</f>
        <v>80</v>
      </c>
      <c r="U17" s="191" t="s">
        <v>68</v>
      </c>
      <c r="V17" s="140">
        <v>100</v>
      </c>
      <c r="W17" s="142" t="s">
        <v>296</v>
      </c>
      <c r="X17" s="136" t="s">
        <v>98</v>
      </c>
      <c r="Y17" s="202" t="s">
        <v>246</v>
      </c>
    </row>
    <row r="18" spans="1:25" s="41" customFormat="1" ht="379.5" x14ac:dyDescent="0.25">
      <c r="B18" s="151" t="str">
        <f>+'1. RIESGOS SIGNIFICATIVOS'!B20</f>
        <v xml:space="preserve">Inoportunidad en la entrega a la SPI de mezclas e insumos para las intervenciones de la Unidad </v>
      </c>
      <c r="C18" s="152" t="s">
        <v>5</v>
      </c>
      <c r="D18" s="147" t="str">
        <f>+'1. RIESGOS SIGNIFICATIVOS'!F20</f>
        <v xml:space="preserve">Deficiencias en No programar el material e insumos suficientes para cumplir con las solicitudes realizadas. </v>
      </c>
      <c r="E18" s="147" t="str">
        <f>+'1. RIESGOS SIGNIFICATIVOS'!H20</f>
        <v>El líder de producción (asignado por la Gerencia de Producción, según obligaciones contractuales ) verifica de manera trimestral  el  kardex de materiales PPMQ-DI-011  y la bitacora de producción PPMQ-DI-009 en la  que se registran los ingresos  de insumos y materias primas por bascula y los consumos vs el inventario disponible generando como trazabilidad las programaciones semanales de materiales que son solicitadas a los supervisores de contratos de los diferentes insumos requeridos para la producción, mediante el diligenicamiento del formato PPMQ-FM-039 solicitud interna y externa de materiales (en caso de aplicar este formato)
En caso de  presentarse alarmas ( por exceso de insumo o por faltante del mismo) respecto a las programaciones, el lider de producción, notificará a la supervisión del contrato las novedades presentadas.</v>
      </c>
      <c r="F18" s="140" t="s">
        <v>61</v>
      </c>
      <c r="G18" s="140">
        <f t="shared" si="0"/>
        <v>15</v>
      </c>
      <c r="H18" s="140" t="s">
        <v>62</v>
      </c>
      <c r="I18" s="140">
        <f t="shared" si="1"/>
        <v>15</v>
      </c>
      <c r="J18" s="140" t="s">
        <v>71</v>
      </c>
      <c r="K18" s="140">
        <f t="shared" si="2"/>
        <v>0</v>
      </c>
      <c r="L18" s="140" t="s">
        <v>72</v>
      </c>
      <c r="M18" s="140">
        <f t="shared" si="3"/>
        <v>10</v>
      </c>
      <c r="N18" s="140" t="s">
        <v>67</v>
      </c>
      <c r="O18" s="140">
        <f t="shared" si="4"/>
        <v>15</v>
      </c>
      <c r="P18" s="148" t="s">
        <v>65</v>
      </c>
      <c r="Q18" s="140">
        <f t="shared" si="5"/>
        <v>15</v>
      </c>
      <c r="R18" s="139" t="s">
        <v>74</v>
      </c>
      <c r="S18" s="140">
        <f t="shared" si="6"/>
        <v>5</v>
      </c>
      <c r="T18" s="149">
        <f t="shared" ref="T18:T21" si="7">+G18+I18+K18+M18+O18+Q18+S18</f>
        <v>75</v>
      </c>
      <c r="U18" s="191" t="s">
        <v>68</v>
      </c>
      <c r="V18" s="140">
        <v>100</v>
      </c>
      <c r="W18" s="142" t="s">
        <v>292</v>
      </c>
      <c r="X18" s="136" t="s">
        <v>99</v>
      </c>
      <c r="Y18" s="194" t="s">
        <v>245</v>
      </c>
    </row>
    <row r="19" spans="1:25" s="41" customFormat="1" ht="409.6" customHeight="1" x14ac:dyDescent="0.25">
      <c r="B19" s="151" t="str">
        <f>+'1. RIESGOS SIGNIFICATIVOS'!B21</f>
        <v xml:space="preserve">Inoportunidad en la entrega a la SPI de mezclas e insumos para las intervenciones de la Unidad </v>
      </c>
      <c r="C19" s="152" t="s">
        <v>5</v>
      </c>
      <c r="D19" s="147" t="str">
        <f>+'1. RIESGOS SIGNIFICATIVOS'!F21</f>
        <v>No suministro de materiales por parte de los contratistas</v>
      </c>
      <c r="E19" s="147" t="str">
        <f>+'1. RIESGOS SIGNIFICATIVOS'!H21</f>
        <v xml:space="preserve">El líder de producción (asignado por la Gerencia de Producción, según obligaciones contractuales) verifica de manera mensual junto con los  supervisores de los diferentes contratos, mediante mesas de trabajo para evaluar  el  avance de la ejecución  de los contratos. con el objetivo de alertar y generar los procesos contractuales de soporte para la continuidad del suministro de mezclas,dejando como trazabilidad de las mesas de trabajo concertadas,actas de reunión.
En éstos espacios de trabajo, En caso de presentarse  o identificar  novedades en los contratos se deberán realizar los ajustes a la capacidad ofertada ( adiciones y/o prorrogas, nuevos contratos etc.)  </v>
      </c>
      <c r="F19" s="140" t="s">
        <v>61</v>
      </c>
      <c r="G19" s="140">
        <f t="shared" si="0"/>
        <v>15</v>
      </c>
      <c r="H19" s="140" t="s">
        <v>62</v>
      </c>
      <c r="I19" s="140">
        <f t="shared" si="1"/>
        <v>15</v>
      </c>
      <c r="J19" s="140" t="s">
        <v>63</v>
      </c>
      <c r="K19" s="140">
        <f t="shared" si="2"/>
        <v>15</v>
      </c>
      <c r="L19" s="140" t="s">
        <v>72</v>
      </c>
      <c r="M19" s="140">
        <f t="shared" si="3"/>
        <v>10</v>
      </c>
      <c r="N19" s="140" t="s">
        <v>75</v>
      </c>
      <c r="O19" s="140">
        <f t="shared" si="4"/>
        <v>0</v>
      </c>
      <c r="P19" s="148" t="s">
        <v>65</v>
      </c>
      <c r="Q19" s="140">
        <f t="shared" si="5"/>
        <v>15</v>
      </c>
      <c r="R19" s="139" t="s">
        <v>74</v>
      </c>
      <c r="S19" s="140">
        <f t="shared" si="6"/>
        <v>5</v>
      </c>
      <c r="T19" s="149">
        <f>+G19+I19+K19+M19+O19+Q19+S19</f>
        <v>75</v>
      </c>
      <c r="U19" s="191" t="s">
        <v>68</v>
      </c>
      <c r="V19" s="140">
        <v>100</v>
      </c>
      <c r="W19" s="142" t="s">
        <v>293</v>
      </c>
      <c r="X19" s="136" t="s">
        <v>97</v>
      </c>
      <c r="Y19" s="194" t="s">
        <v>247</v>
      </c>
    </row>
    <row r="20" spans="1:25" s="41" customFormat="1" ht="409.6" customHeight="1" x14ac:dyDescent="0.25">
      <c r="B20" s="151" t="str">
        <f>+'1. RIESGOS SIGNIFICATIVOS'!B22</f>
        <v>Posibilidad de recibir o solicitar cualquier dádiva o beneficio a nombre propio o de terceros con el fin de usar sin  autorizacion o  hurtar vehículos y maquinaria  de la Entidad  a cargo de la Gerencia de Produccion para beneficio de terceros</v>
      </c>
      <c r="C20" s="152" t="s">
        <v>6</v>
      </c>
      <c r="D20" s="147" t="str">
        <f>+'1. RIESGOS SIGNIFICATIVOS'!F22</f>
        <v>Inadecuada vigilancia y control de vehículos y maquinaria.</v>
      </c>
      <c r="E20" s="147" t="str">
        <f>+'1. RIESGOS SIGNIFICATIVOS'!H22</f>
        <v>El Líder encargado de Provisión de Maquinaria delegado por la Gerencia de Producción, verifica y presenta mensualmente  ante la mesa de trabajo de vehículos, la base de datos PPMQ-DI-001. Base de datos comportamientos viales  la cual incluye  el reporte de desplazamientos de vehículos maquinaria y equipos comparando los movimientos con la programación diaria, su veracidad de la alerta, dejando a través del acta de reunión  trazabilidad del análisis realizado y el informe de GPS.
En caso de identificar anomalías, según sea el caso se activa el  Protocolo de reporte y atención en caso de daños, varada, pérdida, robo, hurto, en la operación de los vehículos, maquinaria y equipos. documentando las desviaciones según sea el caso y escalando la situación hasta la aplicación de las pólizas de seguro existentes para los equipos pertenecientes a la UMV.</v>
      </c>
      <c r="F20" s="140" t="s">
        <v>61</v>
      </c>
      <c r="G20" s="140">
        <f t="shared" si="0"/>
        <v>15</v>
      </c>
      <c r="H20" s="140" t="s">
        <v>62</v>
      </c>
      <c r="I20" s="140">
        <f t="shared" si="1"/>
        <v>15</v>
      </c>
      <c r="J20" s="140" t="s">
        <v>63</v>
      </c>
      <c r="K20" s="140">
        <f t="shared" si="2"/>
        <v>15</v>
      </c>
      <c r="L20" s="140" t="s">
        <v>72</v>
      </c>
      <c r="M20" s="140">
        <f t="shared" si="3"/>
        <v>10</v>
      </c>
      <c r="N20" s="140" t="s">
        <v>67</v>
      </c>
      <c r="O20" s="140">
        <f t="shared" si="4"/>
        <v>15</v>
      </c>
      <c r="P20" s="148" t="s">
        <v>65</v>
      </c>
      <c r="Q20" s="140">
        <f t="shared" si="5"/>
        <v>15</v>
      </c>
      <c r="R20" s="139" t="s">
        <v>66</v>
      </c>
      <c r="S20" s="140">
        <f t="shared" si="6"/>
        <v>10</v>
      </c>
      <c r="T20" s="149">
        <f t="shared" si="7"/>
        <v>95</v>
      </c>
      <c r="U20" s="195" t="s">
        <v>76</v>
      </c>
      <c r="V20" s="140">
        <v>100</v>
      </c>
      <c r="W20" s="142" t="s">
        <v>298</v>
      </c>
      <c r="X20" s="136" t="s">
        <v>100</v>
      </c>
      <c r="Y20" s="202" t="s">
        <v>248</v>
      </c>
    </row>
    <row r="21" spans="1:25" s="41" customFormat="1" ht="409.6" customHeight="1" x14ac:dyDescent="0.25">
      <c r="B21" s="151" t="str">
        <f>+'1. RIESGOS SIGNIFICATIVOS'!B23</f>
        <v>Posibilidad de recibir o solicitar cualquier dádiva o beneficio a nombre propio o de terceros con el fin de usar sin  autorizacion o  hurtar vehículos y maquinaria  de la Entidad  a cargo de la Gerencia de Produccion para beneficio de terceros</v>
      </c>
      <c r="C21" s="152" t="s">
        <v>6</v>
      </c>
      <c r="D21" s="147" t="str">
        <f>+'1. RIESGOS SIGNIFICATIVOS'!F23</f>
        <v>falta de verificacion de la asignacion de los equipos</v>
      </c>
      <c r="E21" s="147" t="str">
        <f>+'1. RIESGOS SIGNIFICATIVOS'!H23</f>
        <v>El lider de PDM realiza  la verificacion y seguimiento a la gestion de la base de datos de asignacion de vehiculos y maquinaria de manera mensual,  si encuenta alteraciones o falta de continuidad en la asignacion realizara ajustes y corroboracion con tarjetas de operación, la evidencia del control es acta de verificacion con el equipo de PDM</v>
      </c>
      <c r="F21" s="140" t="s">
        <v>61</v>
      </c>
      <c r="G21" s="140">
        <f t="shared" si="0"/>
        <v>15</v>
      </c>
      <c r="H21" s="140" t="s">
        <v>62</v>
      </c>
      <c r="I21" s="140">
        <f t="shared" si="1"/>
        <v>15</v>
      </c>
      <c r="J21" s="191" t="s">
        <v>71</v>
      </c>
      <c r="K21" s="140">
        <f t="shared" si="2"/>
        <v>0</v>
      </c>
      <c r="L21" s="140" t="s">
        <v>72</v>
      </c>
      <c r="M21" s="140">
        <f t="shared" si="3"/>
        <v>10</v>
      </c>
      <c r="N21" s="140" t="s">
        <v>67</v>
      </c>
      <c r="O21" s="140">
        <f t="shared" si="4"/>
        <v>15</v>
      </c>
      <c r="P21" s="148" t="s">
        <v>65</v>
      </c>
      <c r="Q21" s="140">
        <f t="shared" si="5"/>
        <v>15</v>
      </c>
      <c r="R21" s="139" t="s">
        <v>66</v>
      </c>
      <c r="S21" s="140">
        <f t="shared" si="6"/>
        <v>10</v>
      </c>
      <c r="T21" s="149">
        <f t="shared" si="7"/>
        <v>80</v>
      </c>
      <c r="U21" s="191" t="s">
        <v>68</v>
      </c>
      <c r="V21" s="140">
        <v>100</v>
      </c>
      <c r="W21" s="142" t="s">
        <v>297</v>
      </c>
      <c r="X21" s="136" t="s">
        <v>101</v>
      </c>
    </row>
    <row r="22" spans="1:25" s="41" customFormat="1" ht="409.6" customHeight="1" x14ac:dyDescent="0.25">
      <c r="B22" s="151" t="str">
        <f>+'1. RIESGOS SIGNIFICATIVOS'!B24</f>
        <v xml:space="preserve">Posibilidad de Perdida, hurto o  uso inadecuado de materia prima y material producido </v>
      </c>
      <c r="C22" s="152" t="s">
        <v>6</v>
      </c>
      <c r="D22" s="147" t="str">
        <f>+'1. RIESGOS SIGNIFICATIVOS'!F24</f>
        <v>Deficiencia en el control de insumos, materias primas, mezcla de concreto hidráulico, mezclas asfálticas en caliente y en frio.</v>
      </c>
      <c r="E22" s="147" t="str">
        <f>+'1. RIESGOS SIGNIFICATIVOS'!H24</f>
        <v>El líder de producción (asignado por la Gerencia de Producción, según obligaciones contractuales) verifica de manera trimestral el  kardex de materiales PPMQ-DI-011  y bitacora de producción PPMQ-DI-009 en el  que se registran los ingresos  de insumos y materias primas por bascula y los consumos vs el inventario disponible junto con las producciones realizadas. Se comparte la actualización de esta información como evidencia del control  mediante correo electronico a la Gerencia de producción.
De encontrar diferencias el Gerente de producción solicita las verificaciones correspondientes respecto a los tiquetes de báscula de entrada y salida en inventario físico y la base de datos para identificar el faltante y escalar al área correspondiente para iniciar la  investigación.</v>
      </c>
      <c r="F22" s="140" t="s">
        <v>61</v>
      </c>
      <c r="G22" s="140">
        <f t="shared" ref="G22:G23" si="8">+IF(F22=$B$36,15,0)</f>
        <v>15</v>
      </c>
      <c r="H22" s="140" t="s">
        <v>62</v>
      </c>
      <c r="I22" s="140">
        <f t="shared" ref="I22:I23" si="9">+IF(H22=$C$36,15,0)</f>
        <v>15</v>
      </c>
      <c r="J22" s="140" t="s">
        <v>71</v>
      </c>
      <c r="K22" s="140">
        <f t="shared" ref="K22:K23" si="10">+IF(J22=$D$36,15,0)</f>
        <v>0</v>
      </c>
      <c r="L22" s="140" t="s">
        <v>72</v>
      </c>
      <c r="M22" s="140">
        <f t="shared" ref="M22:M23" si="11">+IF(L22=$E$36,15,IF(L22=$E$37,10,0))</f>
        <v>10</v>
      </c>
      <c r="N22" s="140" t="s">
        <v>67</v>
      </c>
      <c r="O22" s="140">
        <f t="shared" ref="O22:O23" si="12">+IF(N22=$N$36,15,0)</f>
        <v>15</v>
      </c>
      <c r="P22" s="148" t="s">
        <v>65</v>
      </c>
      <c r="Q22" s="140">
        <f t="shared" ref="Q22:Q23" si="13">+IF(P22=$F$36,15,0)</f>
        <v>15</v>
      </c>
      <c r="R22" s="139" t="s">
        <v>66</v>
      </c>
      <c r="S22" s="140">
        <f t="shared" ref="S22:S23" si="14">+IF(R22=$G$36,10,IF(R22=$G$37,5,0))</f>
        <v>10</v>
      </c>
      <c r="T22" s="149">
        <f t="shared" ref="T22" si="15">+G22+I22+K22+M22+O22+Q22+S22</f>
        <v>80</v>
      </c>
      <c r="U22" s="191" t="s">
        <v>68</v>
      </c>
      <c r="V22" s="140">
        <v>100</v>
      </c>
      <c r="W22" s="141" t="s">
        <v>294</v>
      </c>
      <c r="X22" s="190"/>
      <c r="Y22" s="202" t="s">
        <v>249</v>
      </c>
    </row>
    <row r="23" spans="1:25" s="41" customFormat="1" ht="409.6" customHeight="1" x14ac:dyDescent="0.25">
      <c r="B23" s="151" t="str">
        <f>+'1. RIESGOS SIGNIFICATIVOS'!B25</f>
        <v xml:space="preserve">Posibilidad de Perdida, hurto o  uso inadecuado de materia prima y material producido </v>
      </c>
      <c r="C23" s="152" t="s">
        <v>6</v>
      </c>
      <c r="D23" s="147" t="str">
        <f>+'1. RIESGOS SIGNIFICATIVOS'!F25</f>
        <v>Falta de seguimiento o trazabilidad de los volúmenes despachados de producción</v>
      </c>
      <c r="E23" s="147" t="str">
        <f>+'1. RIESGOS SIGNIFICATIVOS'!H25</f>
        <v>Personal asignado por la Gerencia de Producción,  verifica trimestralmente  mediante GPS  la entrega de las mezclas en los CIV autorizados, este reporte se enviará via correo electronico al equipo de producción.
En caso de presentarse novedades se deberá escalar y/o notifcar a las áres correspondientes para iniciar la investigación atendiendo los protocolos establecidos en cuanto a seguimiento satelital con GPS.</v>
      </c>
      <c r="F23" s="140" t="s">
        <v>61</v>
      </c>
      <c r="G23" s="140">
        <f t="shared" si="8"/>
        <v>15</v>
      </c>
      <c r="H23" s="140" t="s">
        <v>62</v>
      </c>
      <c r="I23" s="140">
        <f t="shared" si="9"/>
        <v>15</v>
      </c>
      <c r="J23" s="140" t="s">
        <v>71</v>
      </c>
      <c r="K23" s="140">
        <f t="shared" si="10"/>
        <v>0</v>
      </c>
      <c r="L23" s="140" t="s">
        <v>72</v>
      </c>
      <c r="M23" s="140">
        <f t="shared" si="11"/>
        <v>10</v>
      </c>
      <c r="N23" s="140" t="s">
        <v>75</v>
      </c>
      <c r="O23" s="140">
        <f t="shared" si="12"/>
        <v>0</v>
      </c>
      <c r="P23" s="148" t="s">
        <v>65</v>
      </c>
      <c r="Q23" s="140">
        <f t="shared" si="13"/>
        <v>15</v>
      </c>
      <c r="R23" s="139" t="s">
        <v>74</v>
      </c>
      <c r="S23" s="140">
        <f t="shared" si="14"/>
        <v>5</v>
      </c>
      <c r="T23" s="149">
        <f>+G23+I23+K23+M23+O23+Q23+S23</f>
        <v>60</v>
      </c>
      <c r="U23" s="191" t="s">
        <v>68</v>
      </c>
      <c r="V23" s="140">
        <v>100</v>
      </c>
      <c r="W23" s="142" t="s">
        <v>295</v>
      </c>
      <c r="X23" s="190"/>
    </row>
    <row r="24" spans="1:25" s="44" customFormat="1" ht="242.25" customHeight="1" x14ac:dyDescent="0.25">
      <c r="A24" s="32"/>
      <c r="B24" s="228" t="s">
        <v>53</v>
      </c>
      <c r="C24" s="228"/>
      <c r="D24" s="237" t="s">
        <v>324</v>
      </c>
      <c r="E24" s="237"/>
      <c r="F24" s="237"/>
      <c r="G24" s="237"/>
      <c r="H24" s="237"/>
      <c r="I24" s="237"/>
      <c r="J24" s="237"/>
      <c r="K24" s="237"/>
      <c r="L24" s="237"/>
      <c r="M24" s="237"/>
      <c r="N24" s="237"/>
      <c r="O24" s="237"/>
      <c r="P24" s="237"/>
      <c r="Q24" s="237"/>
      <c r="R24" s="237"/>
      <c r="S24" s="237"/>
      <c r="T24" s="237"/>
      <c r="U24" s="237"/>
      <c r="V24" s="237"/>
      <c r="W24" s="237"/>
      <c r="X24" s="134"/>
    </row>
    <row r="25" spans="1:25" ht="9" customHeight="1" x14ac:dyDescent="0.25">
      <c r="B25" s="45"/>
      <c r="C25" s="45"/>
      <c r="D25" s="45"/>
      <c r="E25" s="45"/>
      <c r="F25" s="45"/>
      <c r="G25" s="45"/>
      <c r="H25" s="45"/>
      <c r="I25" s="45"/>
      <c r="J25" s="45"/>
      <c r="K25" s="45"/>
      <c r="L25" s="45"/>
      <c r="M25" s="45"/>
      <c r="N25" s="45"/>
      <c r="O25" s="45"/>
      <c r="P25" s="45"/>
      <c r="Q25" s="45"/>
      <c r="R25" s="45"/>
      <c r="S25" s="45"/>
      <c r="T25" s="45"/>
      <c r="U25" s="45"/>
      <c r="V25" s="45"/>
      <c r="W25" s="45"/>
      <c r="X25" s="40"/>
    </row>
    <row r="26" spans="1:25" ht="36.75" customHeight="1" x14ac:dyDescent="0.25">
      <c r="B26" s="227" t="s">
        <v>54</v>
      </c>
      <c r="C26" s="227"/>
      <c r="D26" s="227"/>
      <c r="E26" s="240" t="s">
        <v>250</v>
      </c>
      <c r="F26" s="241"/>
      <c r="G26" s="241"/>
      <c r="H26" s="241"/>
      <c r="I26" s="241"/>
      <c r="J26" s="241"/>
      <c r="K26" s="241"/>
      <c r="L26" s="241"/>
      <c r="M26" s="241"/>
      <c r="N26" s="241"/>
      <c r="O26" s="241"/>
      <c r="P26" s="241"/>
      <c r="Q26" s="241"/>
      <c r="R26" s="241"/>
      <c r="S26" s="45"/>
      <c r="T26" s="229" t="s">
        <v>55</v>
      </c>
      <c r="U26" s="229"/>
      <c r="V26" s="238">
        <v>44387</v>
      </c>
      <c r="W26" s="239"/>
      <c r="X26" s="135"/>
    </row>
    <row r="27" spans="1:25" ht="36.75" customHeight="1" x14ac:dyDescent="0.25">
      <c r="B27" s="228" t="s">
        <v>56</v>
      </c>
      <c r="C27" s="228"/>
      <c r="D27" s="228"/>
      <c r="E27" s="229" t="s">
        <v>57</v>
      </c>
      <c r="F27" s="229"/>
      <c r="G27" s="62"/>
      <c r="H27" s="230" t="s">
        <v>58</v>
      </c>
      <c r="I27" s="230"/>
      <c r="J27" s="230"/>
      <c r="K27" s="230"/>
      <c r="L27" s="230"/>
      <c r="M27" s="230"/>
      <c r="N27" s="230"/>
      <c r="O27" s="45"/>
      <c r="P27" s="229" t="s">
        <v>103</v>
      </c>
      <c r="Q27" s="229"/>
      <c r="R27" s="229"/>
      <c r="S27" s="45"/>
      <c r="T27" s="230" t="s">
        <v>60</v>
      </c>
      <c r="U27" s="230"/>
      <c r="V27" s="230"/>
      <c r="W27" s="230"/>
      <c r="X27" s="135"/>
    </row>
    <row r="34" spans="2:16" hidden="1" x14ac:dyDescent="0.25"/>
    <row r="35" spans="2:16" hidden="1" x14ac:dyDescent="0.25"/>
    <row r="36" spans="2:16" ht="18.75" hidden="1" x14ac:dyDescent="0.3">
      <c r="B36" s="32" t="s">
        <v>61</v>
      </c>
      <c r="C36" s="32" t="s">
        <v>62</v>
      </c>
      <c r="D36" s="32" t="s">
        <v>63</v>
      </c>
      <c r="E36" s="32" t="s">
        <v>64</v>
      </c>
      <c r="F36" s="32" t="s">
        <v>65</v>
      </c>
      <c r="G36" s="32" t="s">
        <v>66</v>
      </c>
      <c r="H36" s="46"/>
      <c r="I36" s="46"/>
      <c r="J36" s="32" t="s">
        <v>4</v>
      </c>
      <c r="K36" s="46"/>
      <c r="L36" s="32" t="s">
        <v>4</v>
      </c>
      <c r="M36" s="46"/>
      <c r="N36" s="32" t="s">
        <v>67</v>
      </c>
      <c r="O36" s="46"/>
      <c r="P36" s="32" t="s">
        <v>68</v>
      </c>
    </row>
    <row r="37" spans="2:16" ht="18.75" hidden="1" x14ac:dyDescent="0.3">
      <c r="B37" s="32" t="s">
        <v>69</v>
      </c>
      <c r="C37" s="32" t="s">
        <v>70</v>
      </c>
      <c r="D37" s="32" t="s">
        <v>71</v>
      </c>
      <c r="E37" s="32" t="s">
        <v>72</v>
      </c>
      <c r="F37" s="32" t="s">
        <v>73</v>
      </c>
      <c r="G37" s="32" t="s">
        <v>74</v>
      </c>
      <c r="H37" s="46"/>
      <c r="I37" s="46"/>
      <c r="J37" s="32" t="s">
        <v>0</v>
      </c>
      <c r="K37" s="46"/>
      <c r="L37" s="32" t="s">
        <v>0</v>
      </c>
      <c r="M37" s="46"/>
      <c r="N37" s="32" t="s">
        <v>75</v>
      </c>
      <c r="O37" s="46"/>
      <c r="P37" s="32" t="s">
        <v>76</v>
      </c>
    </row>
    <row r="38" spans="2:16" ht="18.75" hidden="1" x14ac:dyDescent="0.3">
      <c r="B38" s="46"/>
      <c r="C38" s="46"/>
      <c r="D38" s="46"/>
      <c r="E38" s="32" t="s">
        <v>77</v>
      </c>
      <c r="F38" s="46"/>
      <c r="G38" s="32" t="s">
        <v>78</v>
      </c>
      <c r="H38" s="46"/>
      <c r="I38" s="46"/>
      <c r="J38" s="32" t="s">
        <v>7</v>
      </c>
      <c r="K38" s="46"/>
      <c r="L38" s="32" t="s">
        <v>8</v>
      </c>
      <c r="M38" s="46"/>
      <c r="N38" s="46"/>
      <c r="O38" s="46"/>
      <c r="P38" s="32" t="s">
        <v>79</v>
      </c>
    </row>
    <row r="39" spans="2:16" ht="18.75" hidden="1" x14ac:dyDescent="0.3">
      <c r="B39" s="46"/>
      <c r="C39" s="46"/>
      <c r="D39" s="46"/>
      <c r="E39" s="46"/>
      <c r="F39" s="46"/>
      <c r="G39" s="46"/>
      <c r="H39" s="46"/>
      <c r="I39" s="46"/>
      <c r="J39" s="46"/>
      <c r="K39" s="46"/>
      <c r="L39" s="32" t="s">
        <v>10</v>
      </c>
      <c r="M39" s="46"/>
      <c r="N39" s="46"/>
      <c r="O39" s="46"/>
      <c r="P39" s="46"/>
    </row>
  </sheetData>
  <mergeCells count="25">
    <mergeCell ref="E27:F27"/>
    <mergeCell ref="V26:W26"/>
    <mergeCell ref="T26:U26"/>
    <mergeCell ref="B27:D27"/>
    <mergeCell ref="H27:N27"/>
    <mergeCell ref="B26:D26"/>
    <mergeCell ref="E26:R26"/>
    <mergeCell ref="P27:R27"/>
    <mergeCell ref="T27:W27"/>
    <mergeCell ref="B24:C24"/>
    <mergeCell ref="B12:D12"/>
    <mergeCell ref="E12:W12"/>
    <mergeCell ref="E11:W11"/>
    <mergeCell ref="V13:W13"/>
    <mergeCell ref="D24:W24"/>
    <mergeCell ref="B6:C8"/>
    <mergeCell ref="D6:W6"/>
    <mergeCell ref="N7:W7"/>
    <mergeCell ref="D7:L7"/>
    <mergeCell ref="D8:W8"/>
    <mergeCell ref="B10:W10"/>
    <mergeCell ref="B13:E13"/>
    <mergeCell ref="F13:U13"/>
    <mergeCell ref="B11:D11"/>
    <mergeCell ref="B9:I9"/>
  </mergeCells>
  <dataValidations count="11">
    <dataValidation type="list" allowBlank="1" showInputMessage="1" showErrorMessage="1" sqref="F15:F23" xr:uid="{00000000-0002-0000-0200-000000000000}">
      <formula1>$B$1:$B$2</formula1>
    </dataValidation>
    <dataValidation type="list" allowBlank="1" showInputMessage="1" showErrorMessage="1" sqref="H15:H23" xr:uid="{00000000-0002-0000-0200-000001000000}">
      <formula1>$C$1:$C$2</formula1>
    </dataValidation>
    <dataValidation type="list" allowBlank="1" showInputMessage="1" showErrorMessage="1" sqref="J15:J23" xr:uid="{00000000-0002-0000-0200-000002000000}">
      <formula1>$D$1:$D$2</formula1>
    </dataValidation>
    <dataValidation type="list" allowBlank="1" showInputMessage="1" showErrorMessage="1" sqref="L15:L23" xr:uid="{00000000-0002-0000-0200-000003000000}">
      <formula1>$E$1:$E$3</formula1>
    </dataValidation>
    <dataValidation type="list" allowBlank="1" showInputMessage="1" showErrorMessage="1" sqref="P15:P23" xr:uid="{00000000-0002-0000-0200-000004000000}">
      <formula1>$F$1:$F$2</formula1>
    </dataValidation>
    <dataValidation type="list" allowBlank="1" showInputMessage="1" showErrorMessage="1" sqref="R15:R23" xr:uid="{00000000-0002-0000-0200-000005000000}">
      <formula1>$G$1:$G$3</formula1>
    </dataValidation>
    <dataValidation type="list" allowBlank="1" showInputMessage="1" showErrorMessage="1" sqref="N15:N23" xr:uid="{00000000-0002-0000-0200-000006000000}">
      <formula1>$N$1:$N$2</formula1>
    </dataValidation>
    <dataValidation type="list" allowBlank="1" showInputMessage="1" showErrorMessage="1" sqref="U15:U23" xr:uid="{00000000-0002-0000-0200-000007000000}">
      <formula1>$P$1:$P$3</formula1>
    </dataValidation>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B15:B23" xr:uid="{00000000-0002-0000-0200-000008000000}"/>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D15:D23" xr:uid="{00000000-0002-0000-0200-000009000000}"/>
    <dataValidation allowBlank="1" showInputMessage="1" showErrorMessage="1" prompt="Para cada causa debe existir un control" sqref="E15:E23" xr:uid="{00000000-0002-0000-0200-00000A000000}"/>
  </dataValidations>
  <printOptions horizontalCentered="1"/>
  <pageMargins left="0.51181102362204722" right="0.51181102362204722" top="0.55118110236220474" bottom="0.55118110236220474" header="0.31496062992125984" footer="0.31496062992125984"/>
  <pageSetup scale="34" fitToHeight="0" orientation="landscape" r:id="rId1"/>
  <headerFooter>
    <oddFooter>&amp;LCalle 26 No. 57-41 Torre 8, Pisos 7 y 8 CEMSA - C.P. 111321 
Pbx: 3779555 – Información: Línea 195
www.umv.gov.co&amp;CCEM-FM-014 Hoja2
Página &amp;P de &amp;N</oddFooter>
  </headerFooter>
  <rowBreaks count="1" manualBreakCount="1">
    <brk id="17" max="23" man="1"/>
  </rowBreaks>
  <ignoredErrors>
    <ignoredError sqref="E15:E20"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27"/>
  <sheetViews>
    <sheetView view="pageBreakPreview" topLeftCell="B4" zoomScale="70" zoomScaleNormal="80" zoomScaleSheetLayoutView="70" zoomScalePageLayoutView="60" workbookViewId="0">
      <selection activeCell="C24" sqref="C24:M24"/>
    </sheetView>
  </sheetViews>
  <sheetFormatPr baseColWidth="10" defaultColWidth="11.42578125" defaultRowHeight="14.25" zeroHeight="1" x14ac:dyDescent="0.25"/>
  <cols>
    <col min="1" max="1" width="2.85546875" style="2" customWidth="1"/>
    <col min="2" max="2" width="29.5703125" style="52" customWidth="1"/>
    <col min="3" max="3" width="14.85546875" style="53" customWidth="1"/>
    <col min="4" max="4" width="70.85546875" style="54" customWidth="1"/>
    <col min="5" max="5" width="34.42578125" style="53" customWidth="1"/>
    <col min="6" max="6" width="18.140625" style="53" customWidth="1"/>
    <col min="7" max="7" width="46.7109375" style="53" customWidth="1"/>
    <col min="8" max="8" width="30" style="53" hidden="1" customWidth="1"/>
    <col min="9" max="9" width="37.42578125" style="53" customWidth="1"/>
    <col min="10" max="10" width="23" style="53" customWidth="1"/>
    <col min="11" max="11" width="43.42578125" style="53" customWidth="1"/>
    <col min="12" max="12" width="43.42578125" style="53" hidden="1" customWidth="1"/>
    <col min="13" max="13" width="41.5703125" style="53" customWidth="1"/>
    <col min="14" max="14" width="4.28515625" style="2" customWidth="1"/>
    <col min="15" max="15" width="33.85546875" style="162" hidden="1" customWidth="1"/>
    <col min="16" max="16" width="50.42578125" style="2" hidden="1" customWidth="1"/>
    <col min="17" max="16360" width="11.42578125" style="2"/>
    <col min="16361" max="16384" width="6" style="2" customWidth="1"/>
  </cols>
  <sheetData>
    <row r="1" spans="1:17" hidden="1" x14ac:dyDescent="0.25">
      <c r="B1" s="52" t="s">
        <v>4</v>
      </c>
    </row>
    <row r="2" spans="1:17" hidden="1" x14ac:dyDescent="0.25">
      <c r="B2" s="52" t="s">
        <v>0</v>
      </c>
    </row>
    <row r="3" spans="1:17" hidden="1" x14ac:dyDescent="0.25">
      <c r="B3" s="52" t="s">
        <v>104</v>
      </c>
    </row>
    <row r="4" spans="1:17" s="20" customFormat="1" ht="12.75" x14ac:dyDescent="0.2">
      <c r="B4" s="21"/>
      <c r="D4" s="51"/>
      <c r="K4" s="22"/>
      <c r="L4" s="22"/>
      <c r="M4" s="22"/>
      <c r="O4" s="163"/>
    </row>
    <row r="5" spans="1:17" s="23" customFormat="1" ht="62.25" customHeight="1" x14ac:dyDescent="0.2">
      <c r="A5" s="20"/>
      <c r="B5" s="245"/>
      <c r="C5" s="245"/>
      <c r="D5" s="220" t="s">
        <v>12</v>
      </c>
      <c r="E5" s="220"/>
      <c r="F5" s="220"/>
      <c r="G5" s="220"/>
      <c r="H5" s="220"/>
      <c r="I5" s="220"/>
      <c r="J5" s="220"/>
      <c r="K5" s="220"/>
      <c r="L5" s="220"/>
      <c r="M5" s="220"/>
      <c r="N5" s="20"/>
      <c r="O5" s="164"/>
    </row>
    <row r="6" spans="1:17" s="23" customFormat="1" ht="24" customHeight="1" x14ac:dyDescent="0.2">
      <c r="A6" s="20"/>
      <c r="B6" s="245"/>
      <c r="C6" s="245"/>
      <c r="D6" s="220" t="s">
        <v>13</v>
      </c>
      <c r="E6" s="220"/>
      <c r="F6" s="171"/>
      <c r="G6" s="220" t="s">
        <v>14</v>
      </c>
      <c r="H6" s="220"/>
      <c r="I6" s="220"/>
      <c r="J6" s="220"/>
      <c r="K6" s="220"/>
      <c r="L6" s="220"/>
      <c r="M6" s="220"/>
      <c r="N6" s="20"/>
      <c r="O6" s="164"/>
    </row>
    <row r="7" spans="1:17" s="23" customFormat="1" ht="24" customHeight="1" x14ac:dyDescent="0.2">
      <c r="A7" s="20"/>
      <c r="B7" s="245"/>
      <c r="C7" s="245"/>
      <c r="D7" s="246" t="s">
        <v>15</v>
      </c>
      <c r="E7" s="246"/>
      <c r="F7" s="246"/>
      <c r="G7" s="246"/>
      <c r="H7" s="246"/>
      <c r="I7" s="246"/>
      <c r="J7" s="246"/>
      <c r="K7" s="246"/>
      <c r="L7" s="246"/>
      <c r="M7" s="246"/>
      <c r="N7" s="20"/>
      <c r="O7" s="164"/>
    </row>
    <row r="8" spans="1:17" s="23" customFormat="1" ht="18.75" customHeight="1" x14ac:dyDescent="0.3">
      <c r="A8" s="20"/>
      <c r="B8" s="245"/>
      <c r="C8" s="245"/>
      <c r="D8" s="245"/>
      <c r="E8" s="245"/>
      <c r="F8" s="245"/>
      <c r="G8" s="245"/>
      <c r="H8" s="245"/>
      <c r="I8" s="245"/>
      <c r="J8" s="245"/>
      <c r="K8" s="245"/>
      <c r="L8" s="245"/>
      <c r="M8" s="245"/>
      <c r="N8" s="20"/>
      <c r="O8" s="164"/>
    </row>
    <row r="9" spans="1:17" s="53" customFormat="1" ht="18" x14ac:dyDescent="0.2">
      <c r="B9" s="243" t="s">
        <v>105</v>
      </c>
      <c r="C9" s="243"/>
      <c r="D9" s="243"/>
      <c r="E9" s="243"/>
      <c r="F9" s="243"/>
      <c r="G9" s="243"/>
      <c r="H9" s="243"/>
      <c r="I9" s="243"/>
      <c r="J9" s="243"/>
      <c r="K9" s="243"/>
      <c r="L9" s="243"/>
      <c r="M9" s="243"/>
      <c r="N9" s="20"/>
      <c r="O9" s="165"/>
    </row>
    <row r="10" spans="1:17" s="53" customFormat="1" ht="29.25" customHeight="1" x14ac:dyDescent="0.25">
      <c r="B10" s="67" t="s">
        <v>17</v>
      </c>
      <c r="C10" s="244" t="s">
        <v>18</v>
      </c>
      <c r="D10" s="244"/>
      <c r="E10" s="244"/>
      <c r="F10" s="244"/>
      <c r="G10" s="244"/>
      <c r="H10" s="244"/>
      <c r="I10" s="244"/>
      <c r="J10" s="244"/>
      <c r="K10" s="244"/>
      <c r="L10" s="244"/>
      <c r="M10" s="244"/>
      <c r="O10" s="165"/>
    </row>
    <row r="11" spans="1:17" s="53" customFormat="1" ht="49.5" customHeight="1" x14ac:dyDescent="0.25">
      <c r="B11" s="55" t="s">
        <v>19</v>
      </c>
      <c r="C11" s="244" t="s">
        <v>20</v>
      </c>
      <c r="D11" s="244"/>
      <c r="E11" s="244"/>
      <c r="F11" s="244"/>
      <c r="G11" s="244"/>
      <c r="H11" s="244"/>
      <c r="I11" s="244"/>
      <c r="J11" s="244"/>
      <c r="K11" s="244"/>
      <c r="L11" s="244"/>
      <c r="M11" s="244"/>
      <c r="O11" s="165"/>
    </row>
    <row r="12" spans="1:17" s="53" customFormat="1" ht="39.75" customHeight="1" x14ac:dyDescent="0.25">
      <c r="B12" s="226" t="str">
        <f>+'1. RIESGOS SIGNIFICATIVOS'!B14:H14</f>
        <v>DEL MAPA DE RIESGOS - VERSIÓN_____del 31 de enero de 2021 ____</v>
      </c>
      <c r="C12" s="226"/>
      <c r="D12" s="226"/>
      <c r="E12" s="226" t="s">
        <v>106</v>
      </c>
      <c r="F12" s="226"/>
      <c r="G12" s="226"/>
      <c r="H12" s="226"/>
      <c r="I12" s="226"/>
      <c r="J12" s="226"/>
      <c r="K12" s="226"/>
      <c r="L12" s="226"/>
      <c r="M12" s="226"/>
      <c r="O12" s="165"/>
    </row>
    <row r="13" spans="1:17" s="53" customFormat="1" ht="39.75" customHeight="1" x14ac:dyDescent="0.25">
      <c r="B13" s="242" t="s">
        <v>82</v>
      </c>
      <c r="C13" s="248" t="s">
        <v>83</v>
      </c>
      <c r="D13" s="249" t="s">
        <v>85</v>
      </c>
      <c r="E13" s="248" t="s">
        <v>2</v>
      </c>
      <c r="F13" s="248"/>
      <c r="G13" s="248"/>
      <c r="H13" s="174"/>
      <c r="I13" s="248" t="s">
        <v>3</v>
      </c>
      <c r="J13" s="248"/>
      <c r="K13" s="248"/>
      <c r="L13" s="174"/>
      <c r="M13" s="242" t="s">
        <v>107</v>
      </c>
      <c r="O13" s="165"/>
    </row>
    <row r="14" spans="1:17" s="52" customFormat="1" ht="104.45" customHeight="1" x14ac:dyDescent="0.25">
      <c r="B14" s="242"/>
      <c r="C14" s="248"/>
      <c r="D14" s="249"/>
      <c r="E14" s="155" t="s">
        <v>108</v>
      </c>
      <c r="F14" s="172"/>
      <c r="G14" s="155" t="s">
        <v>109</v>
      </c>
      <c r="H14" s="172"/>
      <c r="I14" s="155" t="s">
        <v>110</v>
      </c>
      <c r="J14" s="172"/>
      <c r="K14" s="155" t="s">
        <v>109</v>
      </c>
      <c r="L14" s="172"/>
      <c r="M14" s="242"/>
      <c r="O14" s="166"/>
    </row>
    <row r="15" spans="1:17" ht="270" customHeight="1" x14ac:dyDescent="0.25">
      <c r="B15" s="143" t="str">
        <f>+'2. DISEÑO CONTROL'!B15</f>
        <v>Disponibilidad insuficiente de vehículos, maquinaria, equipos y plantas industriales para suplir las necesidades de las diferentes dependencias de la entidad</v>
      </c>
      <c r="C15" s="157" t="str">
        <f>+'2. DISEÑO CONTROL'!C15</f>
        <v>Gestión</v>
      </c>
      <c r="D15" s="143" t="str">
        <f>+'2. DISEÑO CONTROL'!E15</f>
        <v xml:space="preserve">Los supervisores de los contratos informan el avance de la ejecucion acorde a la demanda mensualmente, en mesa de trabajo se verifican los estados contractuales (cantidades ejecutadas, plazos del contrato, estado de avance y necesidades del servicio) por el Gerente de Produccion, generando trazabilidad mediante acta de reunion.
en caso de identificar variaciones en la ejecucion de los contratos se realizan ajustes a la capacidad ofertada (adiciones y/o prorrogas, nuevos contratos etc.) </v>
      </c>
      <c r="E15" s="158" t="s">
        <v>104</v>
      </c>
      <c r="F15" s="158" t="s">
        <v>0</v>
      </c>
      <c r="G15" s="160" t="s">
        <v>273</v>
      </c>
      <c r="H15" s="160" t="s">
        <v>228</v>
      </c>
      <c r="I15" s="158" t="s">
        <v>4</v>
      </c>
      <c r="J15" s="158" t="s">
        <v>104</v>
      </c>
      <c r="K15" s="160"/>
      <c r="L15" s="160" t="s">
        <v>229</v>
      </c>
      <c r="M15" s="160" t="s">
        <v>274</v>
      </c>
      <c r="O15" s="167" t="s">
        <v>113</v>
      </c>
      <c r="P15" s="205" t="s">
        <v>112</v>
      </c>
      <c r="Q15" s="2" t="s">
        <v>312</v>
      </c>
    </row>
    <row r="16" spans="1:17" ht="363" x14ac:dyDescent="0.25">
      <c r="B16" s="143" t="str">
        <f>+'2. DISEÑO CONTROL'!B16</f>
        <v>Disponibilidad insuficiente de vehículos, maquinaria, equipos y plantas industriales para suplir las necesidades de las diferentes dependencias de la entidad</v>
      </c>
      <c r="C16" s="157" t="str">
        <f>+'2. DISEÑO CONTROL'!C16</f>
        <v>Gestión</v>
      </c>
      <c r="D16" s="143" t="str">
        <f>+'2. DISEÑO CONTROL'!E16</f>
        <v>El responsable designado por la Gerente de Produccion de la gestion del mantenimiento revisa el seguimiento de manera mensual de la programacion de mantenimiento de plantas industriales, vehículos y maquinaria de acuerdo a las varibles de control, dicho seguimiento se realiza en mesa de trabajo dejando acta de reunion  como evidencia  del seguimiento. 
De encontrar variaciones realiza las solicitudes de ajuste y reprogramación según los requerimientos del servicio y las metas de disponibilidad, quedando como evidencia el acta de reunion.</v>
      </c>
      <c r="E16" s="158" t="s">
        <v>4</v>
      </c>
      <c r="F16" s="158" t="s">
        <v>0</v>
      </c>
      <c r="G16" s="160" t="s">
        <v>306</v>
      </c>
      <c r="H16" s="160" t="s">
        <v>230</v>
      </c>
      <c r="I16" s="158" t="s">
        <v>104</v>
      </c>
      <c r="J16" s="158" t="s">
        <v>0</v>
      </c>
      <c r="K16" s="196" t="s">
        <v>307</v>
      </c>
      <c r="L16" s="160" t="s">
        <v>111</v>
      </c>
      <c r="M16" s="160" t="s">
        <v>308</v>
      </c>
      <c r="O16" s="167" t="s">
        <v>113</v>
      </c>
      <c r="P16" s="205" t="s">
        <v>114</v>
      </c>
      <c r="Q16" s="2" t="s">
        <v>312</v>
      </c>
    </row>
    <row r="17" spans="2:17" ht="409.5" x14ac:dyDescent="0.25">
      <c r="B17" s="143" t="str">
        <f>+'2. DISEÑO CONTROL'!B17</f>
        <v>Disponibilidad insuficiente de vehículos, maquinaria, equipos y plantas industriales para suplir las necesidades de las diferentes dependencias de la entidad</v>
      </c>
      <c r="C17" s="157" t="str">
        <f>+'2. DISEÑO CONTROL'!C17</f>
        <v>Gestión</v>
      </c>
      <c r="D17" s="143" t="str">
        <f>+'2. DISEÑO CONTROL'!E17</f>
        <v xml:space="preserve">El Secretario Técnico del PESV delegado por el Gerente de Produccion  trimestralmente verifica el volumen de incidentes y accidentes presentados en el periodo de analisis y presenta ante el mesa de trabajo de vehiculos la base de datos PPMQ-DI-001. Base de datos comportamientos viales  la cual incluye datos de accidentalidad y de gestion de arreglo ante aseguradora y datos de excesos de velocidad dejando a través del acta de reunión  trazabilidad del análisis realizado.
Ante las ocurrencia  de siniestros o infracciones  hace gestión para  realizar capacitación a los conductores en los temas identificados como causas principales que generan los siniestros y para el arreglo del daño material escala la situación hasta la aplicación de las pólizas de seguro existentes para los equipos pertenecientes a la UMV. </v>
      </c>
      <c r="E17" s="161" t="s">
        <v>4</v>
      </c>
      <c r="F17" s="161" t="s">
        <v>104</v>
      </c>
      <c r="G17" s="178" t="s">
        <v>275</v>
      </c>
      <c r="H17" s="160" t="s">
        <v>231</v>
      </c>
      <c r="I17" s="158" t="s">
        <v>4</v>
      </c>
      <c r="J17" s="158" t="s">
        <v>104</v>
      </c>
      <c r="K17" s="160"/>
      <c r="L17" s="160" t="s">
        <v>232</v>
      </c>
      <c r="M17" s="160" t="s">
        <v>276</v>
      </c>
      <c r="O17" s="167" t="s">
        <v>115</v>
      </c>
      <c r="P17" s="205" t="s">
        <v>233</v>
      </c>
      <c r="Q17" s="2" t="s">
        <v>311</v>
      </c>
    </row>
    <row r="18" spans="2:17" ht="305.10000000000002" customHeight="1" x14ac:dyDescent="0.25">
      <c r="B18" s="143" t="str">
        <f>+'2. DISEÑO CONTROL'!B18</f>
        <v xml:space="preserve">Inoportunidad en la entrega a la SPI de mezclas e insumos para las intervenciones de la Unidad </v>
      </c>
      <c r="C18" s="157" t="str">
        <f>+'2. DISEÑO CONTROL'!C18</f>
        <v>Gestión</v>
      </c>
      <c r="D18" s="143" t="str">
        <f>+'2. DISEÑO CONTROL'!E18</f>
        <v>El líder de producción (asignado por la Gerencia de Producción, según obligaciones contractuales ) verifica de manera trimestral  el  kardex de materiales PPMQ-DI-011  y la bitacora de producción PPMQ-DI-009 en la  que se registran los ingresos  de insumos y materias primas por bascula y los consumos vs el inventario disponible generando como trazabilidad las programaciones semanales de materiales que son solicitadas a los supervisores de contratos de los diferentes insumos requeridos para la producción, mediante el diligenicamiento del formato PPMQ-FM-039 solicitud interna y externa de materiales (en caso de aplicar este formato)
En caso de  presentarse alarmas ( por exceso de insumo o por faltante del mismo) respecto a las programaciones, el lider de producción, notificará a la supervisión del contrato las novedades presentadas.</v>
      </c>
      <c r="E18" s="158" t="s">
        <v>4</v>
      </c>
      <c r="F18" s="158" t="s">
        <v>4</v>
      </c>
      <c r="G18" s="160" t="s">
        <v>277</v>
      </c>
      <c r="H18" s="160" t="s">
        <v>234</v>
      </c>
      <c r="I18" s="158" t="s">
        <v>4</v>
      </c>
      <c r="J18" s="158" t="s">
        <v>104</v>
      </c>
      <c r="K18" s="160"/>
      <c r="L18" s="160" t="s">
        <v>235</v>
      </c>
      <c r="M18" s="160" t="s">
        <v>236</v>
      </c>
      <c r="O18" s="167" t="s">
        <v>113</v>
      </c>
      <c r="P18" s="205" t="s">
        <v>236</v>
      </c>
      <c r="Q18" s="2" t="s">
        <v>311</v>
      </c>
    </row>
    <row r="19" spans="2:17" ht="346.5" x14ac:dyDescent="0.25">
      <c r="B19" s="143" t="str">
        <f>+'2. DISEÑO CONTROL'!B19</f>
        <v xml:space="preserve">Inoportunidad en la entrega a la SPI de mezclas e insumos para las intervenciones de la Unidad </v>
      </c>
      <c r="C19" s="157" t="str">
        <f>+'2. DISEÑO CONTROL'!C19</f>
        <v>Gestión</v>
      </c>
      <c r="D19" s="143" t="str">
        <f>+'2. DISEÑO CONTROL'!E19</f>
        <v xml:space="preserve">El líder de producción (asignado por la Gerencia de Producción, según obligaciones contractuales) verifica de manera mensual junto con los  supervisores de los diferentes contratos, mediante mesas de trabajo para evaluar  el  avance de la ejecución  de los contratos. con el objetivo de alertar y generar los procesos contractuales de soporte para la continuidad del suministro de mezclas,dejando como trazabilidad de las mesas de trabajo concertadas,actas de reunión.
En éstos espacios de trabajo, En caso de presentarse  o identificar  novedades en los contratos se deberán realizar los ajustes a la capacidad ofertada ( adiciones y/o prorrogas, nuevos contratos etc.)  </v>
      </c>
      <c r="E19" s="158" t="s">
        <v>104</v>
      </c>
      <c r="F19" s="158" t="s">
        <v>0</v>
      </c>
      <c r="G19" s="150" t="s">
        <v>318</v>
      </c>
      <c r="H19" s="160" t="s">
        <v>228</v>
      </c>
      <c r="I19" s="158" t="s">
        <v>104</v>
      </c>
      <c r="J19" s="158" t="s">
        <v>104</v>
      </c>
      <c r="K19" s="196" t="s">
        <v>319</v>
      </c>
      <c r="L19" s="160" t="s">
        <v>229</v>
      </c>
      <c r="M19" s="160" t="s">
        <v>320</v>
      </c>
      <c r="O19" s="167" t="s">
        <v>113</v>
      </c>
      <c r="P19" s="205" t="s">
        <v>116</v>
      </c>
      <c r="Q19" s="2" t="s">
        <v>312</v>
      </c>
    </row>
    <row r="20" spans="2:17" ht="399.75" customHeight="1" x14ac:dyDescent="0.25">
      <c r="B20" s="143" t="str">
        <f>+'2. DISEÑO CONTROL'!B20</f>
        <v>Posibilidad de recibir o solicitar cualquier dádiva o beneficio a nombre propio o de terceros con el fin de usar sin  autorizacion o  hurtar vehículos y maquinaria  de la Entidad  a cargo de la Gerencia de Produccion para beneficio de terceros</v>
      </c>
      <c r="C20" s="157" t="str">
        <f>+'2. DISEÑO CONTROL'!C20</f>
        <v>Corrupción</v>
      </c>
      <c r="D20" s="143" t="str">
        <f>+'2. DISEÑO CONTROL'!E20</f>
        <v>El Líder encargado de Provisión de Maquinaria delegado por la Gerencia de Producción, verifica y presenta mensualmente  ante la mesa de trabajo de vehículos, la base de datos PPMQ-DI-001. Base de datos comportamientos viales  la cual incluye  el reporte de desplazamientos de vehículos maquinaria y equipos comparando los movimientos con la programación diaria, su veracidad de la alerta, dejando a través del acta de reunión  trazabilidad del análisis realizado y el informe de GPS.
En caso de identificar anomalías, según sea el caso se activa el  Protocolo de reporte y atención en caso de daños, varada, pérdida, robo, hurto, en la operación de los vehículos, maquinaria y equipos. documentando las desviaciones según sea el caso y escalando la situación hasta la aplicación de las pólizas de seguro existentes para los equipos pertenecientes a la UMV.</v>
      </c>
      <c r="E20" s="161" t="s">
        <v>4</v>
      </c>
      <c r="F20" s="161" t="s">
        <v>0</v>
      </c>
      <c r="G20" s="160" t="s">
        <v>278</v>
      </c>
      <c r="H20" s="160" t="s">
        <v>237</v>
      </c>
      <c r="I20" s="158" t="s">
        <v>4</v>
      </c>
      <c r="J20" s="158" t="s">
        <v>0</v>
      </c>
      <c r="K20" s="160"/>
      <c r="L20" s="160" t="s">
        <v>111</v>
      </c>
      <c r="M20" s="160" t="s">
        <v>279</v>
      </c>
      <c r="O20" s="167" t="s">
        <v>113</v>
      </c>
      <c r="P20" s="205" t="s">
        <v>117</v>
      </c>
      <c r="Q20" s="2" t="s">
        <v>311</v>
      </c>
    </row>
    <row r="21" spans="2:17" ht="247.5" x14ac:dyDescent="0.25">
      <c r="B21" s="143" t="str">
        <f>+'2. DISEÑO CONTROL'!B21</f>
        <v>Posibilidad de recibir o solicitar cualquier dádiva o beneficio a nombre propio o de terceros con el fin de usar sin  autorizacion o  hurtar vehículos y maquinaria  de la Entidad  a cargo de la Gerencia de Produccion para beneficio de terceros</v>
      </c>
      <c r="C21" s="157" t="str">
        <f>+'2. DISEÑO CONTROL'!C21</f>
        <v>Corrupción</v>
      </c>
      <c r="D21" s="143" t="str">
        <f>+'2. DISEÑO CONTROL'!E21</f>
        <v>El lider de PDM realiza  la verificacion y seguimiento a la gestion de la base de datos de asignacion de vehiculos y maquinaria de manera mensual,  si encuenta alteraciones o falta de continuidad en la asignacion realizara ajustes y corroboracion con tarjetas de operación, la evidencia del control es acta de verificacion con el equipo de PDM</v>
      </c>
      <c r="E21" s="161" t="s">
        <v>4</v>
      </c>
      <c r="F21" s="161"/>
      <c r="G21" s="160" t="s">
        <v>280</v>
      </c>
      <c r="H21" s="160"/>
      <c r="I21" s="158" t="s">
        <v>4</v>
      </c>
      <c r="J21" s="158"/>
      <c r="K21" s="160"/>
      <c r="L21" s="160" t="s">
        <v>111</v>
      </c>
      <c r="M21" s="160" t="s">
        <v>251</v>
      </c>
      <c r="O21" s="167" t="s">
        <v>113</v>
      </c>
      <c r="P21" s="205" t="s">
        <v>239</v>
      </c>
      <c r="Q21" s="2" t="s">
        <v>311</v>
      </c>
    </row>
    <row r="22" spans="2:17" ht="313.5" x14ac:dyDescent="0.25">
      <c r="B22" s="143" t="str">
        <f>+'2. DISEÑO CONTROL'!B22</f>
        <v xml:space="preserve">Posibilidad de Perdida, hurto o  uso inadecuado de materia prima y material producido </v>
      </c>
      <c r="C22" s="157" t="str">
        <f>+'2. DISEÑO CONTROL'!C22</f>
        <v>Corrupción</v>
      </c>
      <c r="D22" s="143" t="str">
        <f>+'2. DISEÑO CONTROL'!E22</f>
        <v>El líder de producción (asignado por la Gerencia de Producción, según obligaciones contractuales) verifica de manera trimestral el  kardex de materiales PPMQ-DI-011  y bitacora de producción PPMQ-DI-009 en el  que se registran los ingresos  de insumos y materias primas por bascula y los consumos vs el inventario disponible junto con las producciones realizadas. Se comparte la actualización de esta información como evidencia del control  mediante correo electronico a la Gerencia de producción.
De encontrar diferencias el Gerente de producción solicita las verificaciones correspondientes respecto a los tiquetes de báscula de entrada y salida en inventario físico y la base de datos para identificar el faltante y escalar al área correspondiente para iniciar la  investigación.</v>
      </c>
      <c r="E22" s="158" t="s">
        <v>104</v>
      </c>
      <c r="F22" s="158" t="s">
        <v>4</v>
      </c>
      <c r="G22" s="160" t="s">
        <v>281</v>
      </c>
      <c r="H22" s="160" t="s">
        <v>234</v>
      </c>
      <c r="I22" s="158" t="s">
        <v>104</v>
      </c>
      <c r="J22" s="158" t="s">
        <v>104</v>
      </c>
      <c r="K22" s="160" t="s">
        <v>309</v>
      </c>
      <c r="L22" s="160" t="s">
        <v>238</v>
      </c>
      <c r="M22" s="150" t="s">
        <v>313</v>
      </c>
      <c r="O22" s="192"/>
      <c r="P22" s="206"/>
      <c r="Q22" s="2" t="s">
        <v>312</v>
      </c>
    </row>
    <row r="23" spans="2:17" ht="214.5" x14ac:dyDescent="0.25">
      <c r="B23" s="143" t="str">
        <f>+'2. DISEÑO CONTROL'!B23</f>
        <v xml:space="preserve">Posibilidad de Perdida, hurto o  uso inadecuado de materia prima y material producido </v>
      </c>
      <c r="C23" s="157" t="str">
        <f>+'2. DISEÑO CONTROL'!C23</f>
        <v>Corrupción</v>
      </c>
      <c r="D23" s="143" t="str">
        <f>+'2. DISEÑO CONTROL'!E23</f>
        <v>Personal asignado por la Gerencia de Producción,  verifica trimestralmente  mediante GPS  la entrega de las mezclas en los CIV autorizados, este reporte se enviará via correo electronico al equipo de producción.
En caso de presentarse novedades se deberá escalar y/o notifcar a las áres correspondientes para iniciar la investigación atendiendo los protocolos establecidos en cuanto a seguimiento satelital con GPS.</v>
      </c>
      <c r="E23" s="158" t="s">
        <v>4</v>
      </c>
      <c r="F23" s="158"/>
      <c r="G23" s="160" t="s">
        <v>310</v>
      </c>
      <c r="H23" s="160"/>
      <c r="I23" s="158" t="s">
        <v>104</v>
      </c>
      <c r="J23" s="158"/>
      <c r="K23" s="160" t="s">
        <v>309</v>
      </c>
      <c r="L23" s="160"/>
      <c r="M23" s="160" t="s">
        <v>314</v>
      </c>
      <c r="O23" s="192"/>
      <c r="P23" s="193"/>
      <c r="Q23" s="2" t="s">
        <v>312</v>
      </c>
    </row>
    <row r="24" spans="2:17" s="53" customFormat="1" ht="178.5" customHeight="1" x14ac:dyDescent="0.25">
      <c r="B24" s="159" t="s">
        <v>53</v>
      </c>
      <c r="C24" s="253" t="s">
        <v>325</v>
      </c>
      <c r="D24" s="253"/>
      <c r="E24" s="253"/>
      <c r="F24" s="253"/>
      <c r="G24" s="253"/>
      <c r="H24" s="253"/>
      <c r="I24" s="253"/>
      <c r="J24" s="253"/>
      <c r="K24" s="253"/>
      <c r="L24" s="253"/>
      <c r="M24" s="253"/>
      <c r="N24" s="2"/>
      <c r="O24" s="162"/>
      <c r="P24" s="2"/>
    </row>
    <row r="25" spans="2:17" ht="18" x14ac:dyDescent="0.25">
      <c r="B25" s="154"/>
      <c r="C25" s="154"/>
      <c r="D25" s="56"/>
      <c r="E25" s="154"/>
      <c r="F25" s="175"/>
      <c r="G25" s="154"/>
      <c r="H25" s="175"/>
      <c r="I25" s="154"/>
      <c r="J25" s="175"/>
      <c r="K25" s="154"/>
      <c r="L25" s="175"/>
      <c r="M25" s="154"/>
    </row>
    <row r="26" spans="2:17" ht="66.75" customHeight="1" x14ac:dyDescent="0.25">
      <c r="B26" s="55" t="s">
        <v>54</v>
      </c>
      <c r="C26" s="250" t="s">
        <v>250</v>
      </c>
      <c r="D26" s="251"/>
      <c r="E26" s="251"/>
      <c r="F26" s="251"/>
      <c r="G26" s="251"/>
      <c r="H26" s="251"/>
      <c r="I26" s="252"/>
      <c r="J26" s="177"/>
      <c r="K26" s="42" t="s">
        <v>55</v>
      </c>
      <c r="L26" s="42"/>
      <c r="M26" s="153">
        <v>44387</v>
      </c>
    </row>
    <row r="27" spans="2:17" ht="37.5" customHeight="1" x14ac:dyDescent="0.25">
      <c r="B27" s="66" t="s">
        <v>56</v>
      </c>
      <c r="C27" s="244" t="s">
        <v>57</v>
      </c>
      <c r="D27" s="244"/>
      <c r="E27" s="247" t="s">
        <v>102</v>
      </c>
      <c r="F27" s="247"/>
      <c r="G27" s="247"/>
      <c r="H27" s="176"/>
      <c r="I27" s="66" t="s">
        <v>59</v>
      </c>
      <c r="J27" s="173"/>
      <c r="K27" s="247" t="s">
        <v>60</v>
      </c>
      <c r="L27" s="247"/>
      <c r="M27" s="247"/>
    </row>
  </sheetData>
  <mergeCells count="22">
    <mergeCell ref="K27:M27"/>
    <mergeCell ref="C13:C14"/>
    <mergeCell ref="D13:D14"/>
    <mergeCell ref="C26:I26"/>
    <mergeCell ref="C27:D27"/>
    <mergeCell ref="E27:G27"/>
    <mergeCell ref="C24:M24"/>
    <mergeCell ref="M13:M14"/>
    <mergeCell ref="E13:G13"/>
    <mergeCell ref="I13:K13"/>
    <mergeCell ref="B5:C7"/>
    <mergeCell ref="B8:M8"/>
    <mergeCell ref="D5:M5"/>
    <mergeCell ref="G6:M6"/>
    <mergeCell ref="D6:E6"/>
    <mergeCell ref="D7:M7"/>
    <mergeCell ref="B13:B14"/>
    <mergeCell ref="B9:M9"/>
    <mergeCell ref="C10:M10"/>
    <mergeCell ref="C11:M11"/>
    <mergeCell ref="B12:D12"/>
    <mergeCell ref="E12:M12"/>
  </mergeCells>
  <dataValidations count="1">
    <dataValidation type="list" allowBlank="1" showInputMessage="1" showErrorMessage="1" sqref="I15:J23 E15:F23" xr:uid="{00000000-0002-0000-0300-000000000000}">
      <formula1>$B$1:$B$3</formula1>
    </dataValidation>
  </dataValidations>
  <printOptions horizontalCentered="1"/>
  <pageMargins left="0.51181102362204722" right="0.51181102362204722" top="0.55118110236220474" bottom="0.55118110236220474" header="0.31496062992125984" footer="0.31496062992125984"/>
  <pageSetup scale="34" fitToHeight="0" orientation="landscape" r:id="rId1"/>
  <headerFooter>
    <oddFooter>&amp;LCalle 26 No. 57-41 Torre 8, Pisos 7 y 8 CEMSA - C.P. 111321 
Pbx: 3779555 – Información: Línea 195
www.umv.gov.co&amp;CCEM-FM-014 Hoja3
Página &amp;P de &amp;N</oddFooter>
  </headerFooter>
  <rowBreaks count="1" manualBreakCount="1">
    <brk id="17"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24"/>
  <sheetViews>
    <sheetView view="pageBreakPreview" zoomScale="60" zoomScaleNormal="60" zoomScalePageLayoutView="60" workbookViewId="0">
      <selection activeCell="B1" sqref="B1"/>
    </sheetView>
  </sheetViews>
  <sheetFormatPr baseColWidth="10" defaultColWidth="11.42578125" defaultRowHeight="15" x14ac:dyDescent="0.25"/>
  <cols>
    <col min="1" max="1" width="3.140625" customWidth="1"/>
    <col min="2" max="2" width="35.5703125" style="1" customWidth="1"/>
    <col min="3" max="3" width="12.85546875" style="1" customWidth="1"/>
    <col min="4" max="4" width="47.140625" style="1" customWidth="1"/>
    <col min="5" max="6" width="44.42578125" style="1" customWidth="1"/>
    <col min="7" max="7" width="44.42578125" style="1" hidden="1" customWidth="1"/>
    <col min="8" max="9" width="44.42578125" style="1" customWidth="1"/>
    <col min="10" max="10" width="49" style="1" customWidth="1"/>
    <col min="11" max="11" width="3.140625" customWidth="1"/>
  </cols>
  <sheetData>
    <row r="1" spans="1:14" s="20" customFormat="1" ht="12.75" x14ac:dyDescent="0.2">
      <c r="B1" s="21"/>
      <c r="I1" s="22"/>
      <c r="J1" s="22"/>
    </row>
    <row r="2" spans="1:14" s="23" customFormat="1" ht="62.25" customHeight="1" x14ac:dyDescent="0.2">
      <c r="A2" s="20"/>
      <c r="B2" s="364"/>
      <c r="C2" s="381" t="s">
        <v>12</v>
      </c>
      <c r="D2" s="381"/>
      <c r="E2" s="381"/>
      <c r="F2" s="381"/>
      <c r="G2" s="381"/>
      <c r="H2" s="381"/>
      <c r="I2" s="381"/>
      <c r="J2" s="381"/>
      <c r="K2" s="20"/>
      <c r="L2" s="20"/>
      <c r="M2" s="20"/>
      <c r="N2" s="20"/>
    </row>
    <row r="3" spans="1:14" s="23" customFormat="1" ht="24" customHeight="1" x14ac:dyDescent="0.2">
      <c r="A3" s="20"/>
      <c r="B3" s="364"/>
      <c r="C3" s="368" t="s">
        <v>13</v>
      </c>
      <c r="D3" s="368"/>
      <c r="E3" s="368"/>
      <c r="F3" s="368"/>
      <c r="G3" s="198"/>
      <c r="H3" s="368" t="s">
        <v>14</v>
      </c>
      <c r="I3" s="368"/>
      <c r="J3" s="368"/>
      <c r="K3" s="20"/>
      <c r="L3" s="20"/>
      <c r="M3" s="20"/>
      <c r="N3" s="20"/>
    </row>
    <row r="4" spans="1:14" s="23" customFormat="1" ht="24" customHeight="1" x14ac:dyDescent="0.2">
      <c r="A4" s="20"/>
      <c r="B4" s="364"/>
      <c r="C4" s="382" t="s">
        <v>15</v>
      </c>
      <c r="D4" s="382"/>
      <c r="E4" s="382"/>
      <c r="F4" s="382"/>
      <c r="G4" s="382"/>
      <c r="H4" s="382"/>
      <c r="I4" s="382"/>
      <c r="J4" s="382"/>
      <c r="K4" s="20"/>
      <c r="L4" s="20"/>
      <c r="M4" s="20"/>
      <c r="N4" s="20"/>
    </row>
    <row r="5" spans="1:14" s="23" customFormat="1" ht="18.75" customHeight="1" x14ac:dyDescent="0.25">
      <c r="A5" s="20"/>
      <c r="B5" s="369"/>
      <c r="C5" s="369"/>
      <c r="D5" s="369"/>
      <c r="E5" s="369"/>
      <c r="F5" s="369"/>
      <c r="G5" s="369"/>
      <c r="H5" s="369"/>
      <c r="I5" s="369"/>
      <c r="J5" s="369"/>
      <c r="K5" s="20"/>
      <c r="L5" s="20"/>
      <c r="M5" s="20"/>
      <c r="N5" s="20"/>
    </row>
    <row r="6" spans="1:14" ht="20.25" x14ac:dyDescent="0.25">
      <c r="B6" s="373" t="s">
        <v>219</v>
      </c>
      <c r="C6" s="374"/>
      <c r="D6" s="374"/>
      <c r="E6" s="374"/>
      <c r="F6" s="374"/>
      <c r="G6" s="374"/>
      <c r="H6" s="374"/>
      <c r="I6" s="374"/>
      <c r="J6" s="375"/>
    </row>
    <row r="7" spans="1:14" s="1" customFormat="1" ht="27.75" customHeight="1" x14ac:dyDescent="0.25">
      <c r="B7" s="13" t="s">
        <v>17</v>
      </c>
      <c r="C7" s="370" t="s">
        <v>18</v>
      </c>
      <c r="D7" s="371"/>
      <c r="E7" s="371"/>
      <c r="F7" s="371"/>
      <c r="G7" s="371"/>
      <c r="H7" s="371"/>
      <c r="I7" s="371"/>
      <c r="J7" s="372"/>
    </row>
    <row r="8" spans="1:14" s="1" customFormat="1" ht="49.5" customHeight="1" x14ac:dyDescent="0.25">
      <c r="B8" s="13" t="s">
        <v>19</v>
      </c>
      <c r="C8" s="370" t="s">
        <v>20</v>
      </c>
      <c r="D8" s="371"/>
      <c r="E8" s="371"/>
      <c r="F8" s="371"/>
      <c r="G8" s="371"/>
      <c r="H8" s="371"/>
      <c r="I8" s="371"/>
      <c r="J8" s="372"/>
    </row>
    <row r="9" spans="1:14" s="1" customFormat="1" ht="28.5" customHeight="1" x14ac:dyDescent="0.25">
      <c r="B9" s="10" t="s">
        <v>54</v>
      </c>
      <c r="C9" s="234" t="s">
        <v>250</v>
      </c>
      <c r="D9" s="235"/>
      <c r="E9" s="235"/>
      <c r="F9" s="235"/>
      <c r="G9" s="235"/>
      <c r="H9" s="236"/>
      <c r="I9" s="68" t="s">
        <v>55</v>
      </c>
      <c r="J9" s="180">
        <v>44387</v>
      </c>
    </row>
    <row r="10" spans="1:14" ht="47.25" customHeight="1" x14ac:dyDescent="0.25">
      <c r="B10" s="376" t="str">
        <f>+'1. RIESGOS SIGNIFICATIVOS'!B14:H14</f>
        <v>DEL MAPA DE RIESGOS - VERSIÓN_____del 31 de enero de 2021 ____</v>
      </c>
      <c r="C10" s="377"/>
      <c r="D10" s="378"/>
      <c r="E10" s="376" t="s">
        <v>220</v>
      </c>
      <c r="F10" s="377"/>
      <c r="G10" s="377"/>
      <c r="H10" s="377"/>
      <c r="I10" s="377"/>
      <c r="J10" s="378"/>
    </row>
    <row r="11" spans="1:14" ht="78" customHeight="1" x14ac:dyDescent="0.25">
      <c r="B11" s="17" t="s">
        <v>221</v>
      </c>
      <c r="C11" s="18" t="s">
        <v>83</v>
      </c>
      <c r="D11" s="19" t="s">
        <v>222</v>
      </c>
      <c r="E11" s="24" t="s">
        <v>223</v>
      </c>
      <c r="F11" s="11" t="s">
        <v>224</v>
      </c>
      <c r="G11" s="11"/>
      <c r="H11" s="24" t="s">
        <v>225</v>
      </c>
      <c r="I11" s="11" t="s">
        <v>226</v>
      </c>
      <c r="J11" s="11" t="s">
        <v>227</v>
      </c>
    </row>
    <row r="12" spans="1:14" ht="214.5" customHeight="1" x14ac:dyDescent="0.25">
      <c r="B12" s="14" t="str">
        <f>+'2. DISEÑO CONTROL'!B15</f>
        <v>Disponibilidad insuficiente de vehículos, maquinaria, equipos y plantas industriales para suplir las necesidades de las diferentes dependencias de la entidad</v>
      </c>
      <c r="C12" s="15" t="str">
        <f>+'2. DISEÑO CONTROL'!C15</f>
        <v>Gestión</v>
      </c>
      <c r="D12" s="16" t="str">
        <f>+'2. DISEÑO CONTROL'!E15</f>
        <v xml:space="preserve">Los supervisores de los contratos informan el avance de la ejecucion acorde a la demanda mensualmente, en mesa de trabajo se verifican los estados contractuales (cantidades ejecutadas, plazos del contrato, estado de avance y necesidades del servicio) por el Gerente de Produccion, generando trazabilidad mediante acta de reunion.
en caso de identificar variaciones en la ejecucion de los contratos se realizan ajustes a la capacidad ofertada (adiciones y/o prorrogas, nuevos contratos etc.) </v>
      </c>
      <c r="E12" s="179" t="s">
        <v>252</v>
      </c>
      <c r="F12" s="179" t="s">
        <v>315</v>
      </c>
      <c r="G12" s="203" t="s">
        <v>253</v>
      </c>
      <c r="H12" s="4"/>
      <c r="I12" s="3"/>
      <c r="J12" s="181" t="s">
        <v>323</v>
      </c>
    </row>
    <row r="13" spans="1:14" ht="135.75" customHeight="1" x14ac:dyDescent="0.25">
      <c r="B13" s="14" t="str">
        <f>+'2. DISEÑO CONTROL'!B16</f>
        <v>Disponibilidad insuficiente de vehículos, maquinaria, equipos y plantas industriales para suplir las necesidades de las diferentes dependencias de la entidad</v>
      </c>
      <c r="C13" s="15" t="str">
        <f>+'2. DISEÑO CONTROL'!C16</f>
        <v>Gestión</v>
      </c>
      <c r="D13" s="16" t="str">
        <f>+'2. DISEÑO CONTROL'!E16</f>
        <v>El responsable designado por la Gerente de Produccion de la gestion del mantenimiento revisa el seguimiento de manera mensual de la programacion de mantenimiento de plantas industriales, vehículos y maquinaria de acuerdo a las varibles de control, dicho seguimiento se realiza en mesa de trabajo dejando acta de reunion  como evidencia  del seguimiento. 
De encontrar variaciones realiza las solicitudes de ajuste y reprogramación según los requerimientos del servicio y las metas de disponibilidad, quedando como evidencia el acta de reunion.</v>
      </c>
      <c r="E13" s="179" t="s">
        <v>252</v>
      </c>
      <c r="F13" s="179" t="s">
        <v>253</v>
      </c>
      <c r="G13" s="204" t="s">
        <v>254</v>
      </c>
      <c r="H13" s="6"/>
      <c r="I13" s="5"/>
      <c r="J13" s="181" t="s">
        <v>256</v>
      </c>
    </row>
    <row r="14" spans="1:14" ht="216.75" customHeight="1" x14ac:dyDescent="0.25">
      <c r="B14" s="14" t="str">
        <f>+'2. DISEÑO CONTROL'!B17</f>
        <v>Disponibilidad insuficiente de vehículos, maquinaria, equipos y plantas industriales para suplir las necesidades de las diferentes dependencias de la entidad</v>
      </c>
      <c r="C14" s="15" t="str">
        <f>+'2. DISEÑO CONTROL'!C17</f>
        <v>Gestión</v>
      </c>
      <c r="D14" s="16" t="str">
        <f>+'2. DISEÑO CONTROL'!E17</f>
        <v xml:space="preserve">El Secretario Técnico del PESV delegado por el Gerente de Produccion  trimestralmente verifica el volumen de incidentes y accidentes presentados en el periodo de analisis y presenta ante el mesa de trabajo de vehiculos la base de datos PPMQ-DI-001. Base de datos comportamientos viales  la cual incluye datos de accidentalidad y de gestion de arreglo ante aseguradora y datos de excesos de velocidad dejando a través del acta de reunión  trazabilidad del análisis realizado.
Ante las ocurrencia  de siniestros o infracciones  hace gestión para  realizar capacitación a los conductores en los temas identificados como causas principales que generan los siniestros y para el arreglo del daño material escala la situación hasta la aplicación de las pólizas de seguro existentes para los equipos pertenecientes a la UMV. </v>
      </c>
      <c r="E14" s="179" t="s">
        <v>252</v>
      </c>
      <c r="F14" s="179" t="s">
        <v>316</v>
      </c>
      <c r="G14" s="204" t="s">
        <v>253</v>
      </c>
      <c r="H14" s="6"/>
      <c r="I14" s="5"/>
      <c r="J14" s="181" t="s">
        <v>255</v>
      </c>
    </row>
    <row r="15" spans="1:14" ht="129.75" customHeight="1" x14ac:dyDescent="0.25">
      <c r="B15" s="14" t="str">
        <f>+'2. DISEÑO CONTROL'!B18</f>
        <v xml:space="preserve">Inoportunidad en la entrega a la SPI de mezclas e insumos para las intervenciones de la Unidad </v>
      </c>
      <c r="C15" s="15" t="str">
        <f>+'2. DISEÑO CONTROL'!C18</f>
        <v>Gestión</v>
      </c>
      <c r="D15" s="16" t="str">
        <f>+'2. DISEÑO CONTROL'!E18</f>
        <v>El líder de producción (asignado por la Gerencia de Producción, según obligaciones contractuales ) verifica de manera trimestral  el  kardex de materiales PPMQ-DI-011  y la bitacora de producción PPMQ-DI-009 en la  que se registran los ingresos  de insumos y materias primas por bascula y los consumos vs el inventario disponible generando como trazabilidad las programaciones semanales de materiales que son solicitadas a los supervisores de contratos de los diferentes insumos requeridos para la producción, mediante el diligenicamiento del formato PPMQ-FM-039 solicitud interna y externa de materiales (en caso de aplicar este formato)
En caso de  presentarse alarmas ( por exceso de insumo o por faltante del mismo) respecto a las programaciones, el lider de producción, notificará a la supervisión del contrato las novedades presentadas.</v>
      </c>
      <c r="E15" s="179" t="s">
        <v>252</v>
      </c>
      <c r="F15" s="179" t="s">
        <v>316</v>
      </c>
      <c r="G15" s="179" t="s">
        <v>253</v>
      </c>
      <c r="H15" s="6"/>
      <c r="I15" s="5"/>
      <c r="J15" s="181" t="s">
        <v>255</v>
      </c>
    </row>
    <row r="16" spans="1:14" ht="169.5" customHeight="1" x14ac:dyDescent="0.25">
      <c r="B16" s="14" t="str">
        <f>+'2. DISEÑO CONTROL'!B19</f>
        <v xml:space="preserve">Inoportunidad en la entrega a la SPI de mezclas e insumos para las intervenciones de la Unidad </v>
      </c>
      <c r="C16" s="15" t="str">
        <f>+'2. DISEÑO CONTROL'!C19</f>
        <v>Gestión</v>
      </c>
      <c r="D16" s="16" t="str">
        <f>+'2. DISEÑO CONTROL'!E19</f>
        <v xml:space="preserve">El líder de producción (asignado por la Gerencia de Producción, según obligaciones contractuales) verifica de manera mensual junto con los  supervisores de los diferentes contratos, mediante mesas de trabajo para evaluar  el  avance de la ejecución  de los contratos. con el objetivo de alertar y generar los procesos contractuales de soporte para la continuidad del suministro de mezclas,dejando como trazabilidad de las mesas de trabajo concertadas,actas de reunión.
En éstos espacios de trabajo, En caso de presentarse  o identificar  novedades en los contratos se deberán realizar los ajustes a la capacidad ofertada ( adiciones y/o prorrogas, nuevos contratos etc.)  </v>
      </c>
      <c r="E16" s="179" t="s">
        <v>252</v>
      </c>
      <c r="F16" s="179" t="s">
        <v>253</v>
      </c>
      <c r="G16" s="179" t="s">
        <v>253</v>
      </c>
      <c r="H16" s="6"/>
      <c r="I16" s="5"/>
      <c r="J16" s="181" t="s">
        <v>255</v>
      </c>
    </row>
    <row r="17" spans="2:10" ht="301.5" customHeight="1" x14ac:dyDescent="0.25">
      <c r="B17" s="14" t="str">
        <f>+'2. DISEÑO CONTROL'!B20</f>
        <v>Posibilidad de recibir o solicitar cualquier dádiva o beneficio a nombre propio o de terceros con el fin de usar sin  autorizacion o  hurtar vehículos y maquinaria  de la Entidad  a cargo de la Gerencia de Produccion para beneficio de terceros</v>
      </c>
      <c r="C17" s="15" t="str">
        <f>+'2. DISEÑO CONTROL'!C20</f>
        <v>Corrupción</v>
      </c>
      <c r="D17" s="16" t="str">
        <f>+'2. DISEÑO CONTROL'!E20</f>
        <v>El Líder encargado de Provisión de Maquinaria delegado por la Gerencia de Producción, verifica y presenta mensualmente  ante la mesa de trabajo de vehículos, la base de datos PPMQ-DI-001. Base de datos comportamientos viales  la cual incluye  el reporte de desplazamientos de vehículos maquinaria y equipos comparando los movimientos con la programación diaria, su veracidad de la alerta, dejando a través del acta de reunión  trazabilidad del análisis realizado y el informe de GPS.
En caso de identificar anomalías, según sea el caso se activa el  Protocolo de reporte y atención en caso de daños, varada, pérdida, robo, hurto, en la operación de los vehículos, maquinaria y equipos. documentando las desviaciones según sea el caso y escalando la situación hasta la aplicación de las pólizas de seguro existentes para los equipos pertenecientes a la UMV.</v>
      </c>
      <c r="E17" s="179" t="s">
        <v>252</v>
      </c>
      <c r="F17" s="179" t="s">
        <v>317</v>
      </c>
      <c r="G17" s="179" t="s">
        <v>253</v>
      </c>
      <c r="H17" s="8"/>
      <c r="I17" s="7"/>
      <c r="J17" s="181" t="s">
        <v>255</v>
      </c>
    </row>
    <row r="18" spans="2:10" ht="189.75" customHeight="1" x14ac:dyDescent="0.25">
      <c r="B18" s="14" t="str">
        <f>+'2. DISEÑO CONTROL'!B21</f>
        <v>Posibilidad de recibir o solicitar cualquier dádiva o beneficio a nombre propio o de terceros con el fin de usar sin  autorizacion o  hurtar vehículos y maquinaria  de la Entidad  a cargo de la Gerencia de Produccion para beneficio de terceros</v>
      </c>
      <c r="C18" s="15" t="str">
        <f>+'2. DISEÑO CONTROL'!C21</f>
        <v>Corrupción</v>
      </c>
      <c r="D18" s="16" t="str">
        <f>+'2. DISEÑO CONTROL'!E21</f>
        <v>El lider de PDM realiza  la verificacion y seguimiento a la gestion de la base de datos de asignacion de vehiculos y maquinaria de manera mensual,  si encuenta alteraciones o falta de continuidad en la asignacion realizara ajustes y corroboracion con tarjetas de operación, la evidencia del control es acta de verificacion con el equipo de PDM</v>
      </c>
      <c r="E18" s="179" t="s">
        <v>252</v>
      </c>
      <c r="F18" s="179" t="s">
        <v>316</v>
      </c>
      <c r="G18" s="179"/>
      <c r="H18" s="6"/>
      <c r="I18" s="5"/>
      <c r="J18" s="181" t="s">
        <v>255</v>
      </c>
    </row>
    <row r="19" spans="2:10" ht="189.75" customHeight="1" x14ac:dyDescent="0.25">
      <c r="B19" s="14" t="str">
        <f>+'2. DISEÑO CONTROL'!B22</f>
        <v xml:space="preserve">Posibilidad de Perdida, hurto o  uso inadecuado de materia prima y material producido </v>
      </c>
      <c r="C19" s="15" t="str">
        <f>+'2. DISEÑO CONTROL'!C22</f>
        <v>Corrupción</v>
      </c>
      <c r="D19" s="16" t="str">
        <f>+'2. DISEÑO CONTROL'!E22</f>
        <v>El líder de producción (asignado por la Gerencia de Producción, según obligaciones contractuales) verifica de manera trimestral el  kardex de materiales PPMQ-DI-011  y bitacora de producción PPMQ-DI-009 en el  que se registran los ingresos  de insumos y materias primas por bascula y los consumos vs el inventario disponible junto con las producciones realizadas. Se comparte la actualización de esta información como evidencia del control  mediante correo electronico a la Gerencia de producción.
De encontrar diferencias el Gerente de producción solicita las verificaciones correspondientes respecto a los tiquetes de báscula de entrada y salida en inventario físico y la base de datos para identificar el faltante y escalar al área correspondiente para iniciar la  investigación.</v>
      </c>
      <c r="E19" s="179" t="s">
        <v>252</v>
      </c>
      <c r="F19" s="179" t="s">
        <v>253</v>
      </c>
      <c r="G19" s="204" t="s">
        <v>253</v>
      </c>
      <c r="H19" s="6"/>
      <c r="I19" s="5"/>
      <c r="J19" s="181" t="s">
        <v>255</v>
      </c>
    </row>
    <row r="20" spans="2:10" ht="189.75" customHeight="1" x14ac:dyDescent="0.25">
      <c r="B20" s="14" t="str">
        <f>+'2. DISEÑO CONTROL'!B23</f>
        <v xml:space="preserve">Posibilidad de Perdida, hurto o  uso inadecuado de materia prima y material producido </v>
      </c>
      <c r="C20" s="15" t="str">
        <f>+'2. DISEÑO CONTROL'!C23</f>
        <v>Corrupción</v>
      </c>
      <c r="D20" s="16" t="str">
        <f>+'2. DISEÑO CONTROL'!E23</f>
        <v>Personal asignado por la Gerencia de Producción,  verifica trimestralmente  mediante GPS  la entrega de las mezclas en los CIV autorizados, este reporte se enviará via correo electronico al equipo de producción.
En caso de presentarse novedades se deberá escalar y/o notifcar a las áres correspondientes para iniciar la investigación atendiendo los protocolos establecidos en cuanto a seguimiento satelital con GPS.</v>
      </c>
      <c r="E20" s="179" t="s">
        <v>252</v>
      </c>
      <c r="F20" s="179" t="s">
        <v>253</v>
      </c>
      <c r="G20" s="179"/>
      <c r="H20" s="6"/>
      <c r="I20" s="5"/>
      <c r="J20" s="181" t="s">
        <v>255</v>
      </c>
    </row>
    <row r="21" spans="2:10" s="1" customFormat="1" ht="126.75" customHeight="1" x14ac:dyDescent="0.25">
      <c r="B21" s="9" t="s">
        <v>53</v>
      </c>
      <c r="C21" s="365" t="s">
        <v>322</v>
      </c>
      <c r="D21" s="366"/>
      <c r="E21" s="366"/>
      <c r="F21" s="366"/>
      <c r="G21" s="366"/>
      <c r="H21" s="366"/>
      <c r="I21" s="366"/>
      <c r="J21" s="367"/>
    </row>
    <row r="23" spans="2:10" s="2" customFormat="1" ht="37.5" customHeight="1" x14ac:dyDescent="0.25">
      <c r="B23" s="12" t="s">
        <v>54</v>
      </c>
      <c r="C23" s="234" t="s">
        <v>250</v>
      </c>
      <c r="D23" s="235"/>
      <c r="E23" s="235"/>
      <c r="F23" s="235"/>
      <c r="G23" s="235"/>
      <c r="H23" s="236"/>
      <c r="I23" s="68" t="s">
        <v>55</v>
      </c>
      <c r="J23" s="182">
        <v>44387</v>
      </c>
    </row>
    <row r="24" spans="2:10" s="2" customFormat="1" ht="37.5" customHeight="1" x14ac:dyDescent="0.25">
      <c r="B24" s="9" t="s">
        <v>56</v>
      </c>
      <c r="C24" s="379" t="s">
        <v>57</v>
      </c>
      <c r="D24" s="379"/>
      <c r="E24" s="380" t="s">
        <v>102</v>
      </c>
      <c r="F24" s="380"/>
      <c r="G24" s="197"/>
      <c r="H24" s="68" t="s">
        <v>59</v>
      </c>
      <c r="I24" s="380" t="s">
        <v>60</v>
      </c>
      <c r="J24" s="380"/>
    </row>
  </sheetData>
  <mergeCells count="17">
    <mergeCell ref="C23:H23"/>
    <mergeCell ref="C24:D24"/>
    <mergeCell ref="E24:F24"/>
    <mergeCell ref="I24:J24"/>
    <mergeCell ref="C2:J2"/>
    <mergeCell ref="C3:F3"/>
    <mergeCell ref="C4:J4"/>
    <mergeCell ref="B2:B4"/>
    <mergeCell ref="C21:J21"/>
    <mergeCell ref="H3:J3"/>
    <mergeCell ref="B5:J5"/>
    <mergeCell ref="C7:J7"/>
    <mergeCell ref="C8:J8"/>
    <mergeCell ref="C9:H9"/>
    <mergeCell ref="B6:J6"/>
    <mergeCell ref="B10:D10"/>
    <mergeCell ref="E10:J10"/>
  </mergeCells>
  <dataValidations count="1">
    <dataValidation type="list" allowBlank="1" showInputMessage="1" showErrorMessage="1" sqref="E12:E20 H12:H20" xr:uid="{00000000-0002-0000-0700-000000000000}">
      <formula1>$A$1:$A$7</formula1>
    </dataValidation>
  </dataValidations>
  <printOptions horizontalCentered="1"/>
  <pageMargins left="0.51181102362204722" right="0.51181102362204722" top="0.55118110236220474" bottom="0.55118110236220474" header="0.31496062992125984" footer="0.31496062992125984"/>
  <pageSetup scale="38" fitToHeight="0" orientation="landscape" r:id="rId1"/>
  <headerFooter>
    <oddFooter>&amp;LCalle 26 No. 57-41 Torre 8, Pisos 7 y 8 CEMSA - C.P. 111321 
Pbx: 3779555 – Información: Línea 195
www.umv.gov.co&amp;CCEM-FM-014 Hoja4
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6C567-A72D-43EE-BF73-C9336C200B60}">
  <dimension ref="B1:BJ75"/>
  <sheetViews>
    <sheetView showGridLines="0" topLeftCell="A7" zoomScale="77" zoomScaleNormal="77" zoomScaleSheetLayoutView="40" zoomScalePageLayoutView="50" workbookViewId="0">
      <selection activeCell="E11" sqref="E11:E14"/>
    </sheetView>
  </sheetViews>
  <sheetFormatPr baseColWidth="10" defaultColWidth="11.42578125" defaultRowHeight="11.25" x14ac:dyDescent="0.25"/>
  <cols>
    <col min="1" max="1" width="4.28515625" style="383" customWidth="1"/>
    <col min="2" max="2" width="20.7109375" style="383" customWidth="1"/>
    <col min="3" max="3" width="10" style="383" customWidth="1"/>
    <col min="4" max="4" width="32.42578125" style="383" customWidth="1"/>
    <col min="5" max="5" width="52.42578125" style="383" customWidth="1"/>
    <col min="6" max="10" width="16" style="383" customWidth="1"/>
    <col min="11" max="12" width="26.7109375" style="383" customWidth="1"/>
    <col min="13" max="13" width="26.7109375" style="383" hidden="1" customWidth="1"/>
    <col min="14" max="14" width="18.5703125" style="383" customWidth="1" collapsed="1"/>
    <col min="15" max="15" width="18.5703125" style="383" customWidth="1"/>
    <col min="16" max="16" width="22.5703125" style="383" hidden="1" customWidth="1"/>
    <col min="17" max="18" width="15.7109375" style="383" customWidth="1"/>
    <col min="19" max="19" width="28.85546875" style="383" customWidth="1" collapsed="1"/>
    <col min="20" max="20" width="20.140625" style="383" customWidth="1"/>
    <col min="21" max="21" width="34.42578125" style="383" customWidth="1"/>
    <col min="22" max="22" width="23.28515625" style="383" hidden="1" customWidth="1"/>
    <col min="23" max="23" width="34.5703125" style="383" customWidth="1"/>
    <col min="24" max="24" width="23.28515625" style="383" hidden="1" customWidth="1"/>
    <col min="25" max="25" width="39.7109375" style="383" customWidth="1"/>
    <col min="26" max="26" width="23.28515625" style="383" hidden="1" customWidth="1"/>
    <col min="27" max="27" width="39.7109375" style="383" customWidth="1"/>
    <col min="28" max="28" width="23.28515625" style="383" hidden="1" customWidth="1"/>
    <col min="29" max="29" width="36.28515625" style="383" customWidth="1"/>
    <col min="30" max="30" width="23.28515625" style="383" hidden="1" customWidth="1"/>
    <col min="31" max="31" width="39.7109375" style="383" customWidth="1"/>
    <col min="32" max="32" width="20" style="383" hidden="1" customWidth="1"/>
    <col min="33" max="33" width="34.5703125" style="383" customWidth="1"/>
    <col min="34" max="34" width="20" style="383" hidden="1" customWidth="1"/>
    <col min="35" max="35" width="14.5703125" style="383" customWidth="1"/>
    <col min="36" max="36" width="20" style="383" customWidth="1"/>
    <col min="37" max="37" width="23" style="383" customWidth="1"/>
    <col min="38" max="38" width="22.42578125" style="383" customWidth="1"/>
    <col min="39" max="39" width="17.28515625" style="383" hidden="1" customWidth="1"/>
    <col min="40" max="41" width="17.28515625" style="383" customWidth="1"/>
    <col min="42" max="42" width="12.28515625" style="383" customWidth="1"/>
    <col min="43" max="43" width="14.5703125" style="383" customWidth="1"/>
    <col min="44" max="45" width="23.28515625" style="383" customWidth="1"/>
    <col min="46" max="46" width="17.28515625" style="383" hidden="1" customWidth="1"/>
    <col min="47" max="48" width="20" style="383" customWidth="1"/>
    <col min="49" max="49" width="25.5703125" style="383" customWidth="1"/>
    <col min="50" max="50" width="23" style="383" customWidth="1"/>
    <col min="51" max="51" width="19.7109375" style="383" hidden="1" customWidth="1"/>
    <col min="52" max="53" width="19.7109375" style="383" customWidth="1"/>
    <col min="54" max="54" width="27.28515625" style="383" customWidth="1"/>
    <col min="55" max="56" width="20.42578125" style="383" customWidth="1"/>
    <col min="57" max="59" width="27.28515625" style="383" customWidth="1"/>
    <col min="60" max="60" width="22.7109375" style="383" customWidth="1"/>
    <col min="61" max="61" width="21.5703125" style="383" customWidth="1"/>
    <col min="62" max="62" width="15.28515625" style="383" customWidth="1"/>
    <col min="63" max="16384" width="11.42578125" style="383"/>
  </cols>
  <sheetData>
    <row r="1" spans="2:62" ht="12" thickBot="1" x14ac:dyDescent="0.3"/>
    <row r="2" spans="2:62" ht="41.25" customHeight="1" x14ac:dyDescent="0.25">
      <c r="B2" s="384" t="s">
        <v>154</v>
      </c>
      <c r="C2" s="385"/>
      <c r="D2" s="385"/>
      <c r="E2" s="385"/>
      <c r="F2" s="385"/>
      <c r="G2" s="385"/>
      <c r="H2" s="385"/>
      <c r="I2" s="385"/>
      <c r="J2" s="385"/>
      <c r="K2" s="385"/>
      <c r="L2" s="385"/>
      <c r="M2" s="385"/>
      <c r="N2" s="385"/>
      <c r="O2" s="385"/>
      <c r="P2" s="385"/>
      <c r="Q2" s="385"/>
      <c r="R2" s="385"/>
      <c r="S2" s="385"/>
      <c r="T2" s="386"/>
      <c r="U2" s="387" t="str">
        <f>B2</f>
        <v>OBJETIVO DEL PROCESO</v>
      </c>
      <c r="V2" s="388"/>
      <c r="W2" s="388"/>
      <c r="X2" s="388"/>
      <c r="Y2" s="388"/>
      <c r="Z2" s="388"/>
      <c r="AA2" s="388"/>
      <c r="AB2" s="388"/>
      <c r="AC2" s="388"/>
      <c r="AD2" s="388"/>
      <c r="AE2" s="388"/>
      <c r="AF2" s="388"/>
      <c r="AG2" s="388"/>
      <c r="AH2" s="388"/>
      <c r="AI2" s="388"/>
      <c r="AJ2" s="388"/>
      <c r="AK2" s="388"/>
      <c r="AL2" s="388"/>
      <c r="AM2" s="388"/>
      <c r="AN2" s="388"/>
      <c r="AO2" s="388"/>
      <c r="AP2" s="388"/>
      <c r="AQ2" s="389"/>
      <c r="AR2" s="387" t="str">
        <f>B2</f>
        <v>OBJETIVO DEL PROCESO</v>
      </c>
      <c r="AS2" s="388"/>
      <c r="AT2" s="388"/>
      <c r="AU2" s="388"/>
      <c r="AV2" s="388"/>
      <c r="AW2" s="388"/>
      <c r="AX2" s="388"/>
      <c r="AY2" s="388"/>
      <c r="AZ2" s="388"/>
      <c r="BA2" s="388"/>
      <c r="BB2" s="388"/>
      <c r="BC2" s="388"/>
      <c r="BD2" s="388"/>
      <c r="BE2" s="388"/>
      <c r="BF2" s="388"/>
      <c r="BG2" s="388"/>
      <c r="BH2" s="388"/>
      <c r="BI2" s="388"/>
      <c r="BJ2" s="389"/>
    </row>
    <row r="3" spans="2:62" ht="18.75" customHeight="1" x14ac:dyDescent="0.25">
      <c r="B3" s="390"/>
      <c r="C3" s="391"/>
      <c r="D3" s="391"/>
      <c r="E3" s="391"/>
      <c r="F3" s="391"/>
      <c r="G3" s="391"/>
      <c r="H3" s="391"/>
      <c r="I3" s="391"/>
      <c r="J3" s="391"/>
      <c r="K3" s="391"/>
      <c r="L3" s="391"/>
      <c r="M3" s="391"/>
      <c r="N3" s="391"/>
      <c r="O3" s="391"/>
      <c r="P3" s="391"/>
      <c r="Q3" s="391"/>
      <c r="R3" s="391"/>
      <c r="S3" s="391"/>
      <c r="T3" s="392"/>
      <c r="U3" s="393">
        <f>B3</f>
        <v>0</v>
      </c>
      <c r="V3" s="394"/>
      <c r="W3" s="394"/>
      <c r="X3" s="394"/>
      <c r="Y3" s="394"/>
      <c r="Z3" s="394"/>
      <c r="AA3" s="394"/>
      <c r="AB3" s="394"/>
      <c r="AC3" s="394"/>
      <c r="AD3" s="394"/>
      <c r="AE3" s="394"/>
      <c r="AF3" s="394"/>
      <c r="AG3" s="394"/>
      <c r="AH3" s="394"/>
      <c r="AI3" s="394"/>
      <c r="AJ3" s="394"/>
      <c r="AK3" s="394"/>
      <c r="AL3" s="394"/>
      <c r="AM3" s="394"/>
      <c r="AN3" s="394"/>
      <c r="AO3" s="394"/>
      <c r="AP3" s="394"/>
      <c r="AQ3" s="395"/>
      <c r="AR3" s="393">
        <f>B3</f>
        <v>0</v>
      </c>
      <c r="AS3" s="394"/>
      <c r="AT3" s="394"/>
      <c r="AU3" s="394"/>
      <c r="AV3" s="394"/>
      <c r="AW3" s="394"/>
      <c r="AX3" s="394"/>
      <c r="AY3" s="394"/>
      <c r="AZ3" s="394"/>
      <c r="BA3" s="394"/>
      <c r="BB3" s="394"/>
      <c r="BC3" s="394"/>
      <c r="BD3" s="394"/>
      <c r="BE3" s="394"/>
      <c r="BF3" s="394"/>
      <c r="BG3" s="394"/>
      <c r="BH3" s="394"/>
      <c r="BI3" s="394"/>
      <c r="BJ3" s="395"/>
    </row>
    <row r="4" spans="2:62" ht="18.75" customHeight="1" thickBot="1" x14ac:dyDescent="0.3">
      <c r="B4" s="396"/>
      <c r="C4" s="397"/>
      <c r="D4" s="397"/>
      <c r="E4" s="397"/>
      <c r="F4" s="397"/>
      <c r="G4" s="397"/>
      <c r="H4" s="397"/>
      <c r="I4" s="397"/>
      <c r="J4" s="397"/>
      <c r="K4" s="397"/>
      <c r="L4" s="397"/>
      <c r="M4" s="397"/>
      <c r="N4" s="397"/>
      <c r="O4" s="397"/>
      <c r="P4" s="397"/>
      <c r="Q4" s="397"/>
      <c r="R4" s="397"/>
      <c r="S4" s="397"/>
      <c r="T4" s="398"/>
      <c r="U4" s="399"/>
      <c r="V4" s="400"/>
      <c r="W4" s="400"/>
      <c r="X4" s="400"/>
      <c r="Y4" s="400"/>
      <c r="Z4" s="400"/>
      <c r="AA4" s="400"/>
      <c r="AB4" s="400"/>
      <c r="AC4" s="400"/>
      <c r="AD4" s="400"/>
      <c r="AE4" s="400"/>
      <c r="AF4" s="400"/>
      <c r="AG4" s="400"/>
      <c r="AH4" s="400"/>
      <c r="AI4" s="400"/>
      <c r="AJ4" s="400"/>
      <c r="AK4" s="400"/>
      <c r="AL4" s="400"/>
      <c r="AM4" s="400"/>
      <c r="AN4" s="400"/>
      <c r="AO4" s="400"/>
      <c r="AP4" s="400"/>
      <c r="AQ4" s="401"/>
      <c r="AR4" s="399"/>
      <c r="AS4" s="400"/>
      <c r="AT4" s="400"/>
      <c r="AU4" s="400"/>
      <c r="AV4" s="400"/>
      <c r="AW4" s="400"/>
      <c r="AX4" s="400"/>
      <c r="AY4" s="400"/>
      <c r="AZ4" s="400"/>
      <c r="BA4" s="400"/>
      <c r="BB4" s="400"/>
      <c r="BC4" s="400"/>
      <c r="BD4" s="400"/>
      <c r="BE4" s="400"/>
      <c r="BF4" s="400"/>
      <c r="BG4" s="400"/>
      <c r="BH4" s="400"/>
      <c r="BI4" s="400"/>
      <c r="BJ4" s="401"/>
    </row>
    <row r="7" spans="2:62" s="402" customFormat="1" x14ac:dyDescent="0.25">
      <c r="M7" s="403"/>
      <c r="P7" s="404"/>
      <c r="T7" s="405"/>
      <c r="U7" s="405"/>
      <c r="V7" s="405"/>
      <c r="W7" s="405"/>
      <c r="X7" s="405"/>
      <c r="Y7" s="405"/>
      <c r="Z7" s="405"/>
      <c r="AA7" s="405"/>
      <c r="AB7" s="405"/>
      <c r="AC7" s="405"/>
      <c r="AD7" s="405"/>
      <c r="AE7" s="405"/>
      <c r="AF7" s="405"/>
      <c r="AG7" s="405"/>
      <c r="AH7" s="405"/>
      <c r="AI7" s="405"/>
      <c r="AJ7" s="405"/>
      <c r="AK7" s="405"/>
      <c r="AL7" s="405"/>
      <c r="AM7" s="405"/>
      <c r="AN7" s="405"/>
      <c r="AO7" s="405"/>
      <c r="AP7" s="405"/>
      <c r="AQ7" s="405"/>
      <c r="AR7" s="405"/>
      <c r="AS7" s="405"/>
      <c r="AT7" s="405"/>
      <c r="AU7" s="405"/>
      <c r="AV7" s="405"/>
      <c r="AW7" s="405"/>
    </row>
    <row r="8" spans="2:62" s="402" customFormat="1" ht="25.5" customHeight="1" x14ac:dyDescent="0.25">
      <c r="B8" s="406" t="s">
        <v>155</v>
      </c>
      <c r="C8" s="406" t="s">
        <v>156</v>
      </c>
      <c r="D8" s="406" t="s">
        <v>157</v>
      </c>
      <c r="E8" s="406" t="s">
        <v>158</v>
      </c>
      <c r="F8" s="406" t="s">
        <v>159</v>
      </c>
      <c r="G8" s="406" t="s">
        <v>160</v>
      </c>
      <c r="H8" s="406" t="s">
        <v>161</v>
      </c>
      <c r="I8" s="406" t="s">
        <v>162</v>
      </c>
      <c r="J8" s="406" t="s">
        <v>163</v>
      </c>
      <c r="K8" s="406" t="s">
        <v>164</v>
      </c>
      <c r="L8" s="406" t="s">
        <v>165</v>
      </c>
      <c r="M8" s="407"/>
      <c r="N8" s="406" t="s">
        <v>166</v>
      </c>
      <c r="O8" s="406"/>
      <c r="P8" s="407"/>
      <c r="Q8" s="408" t="s">
        <v>167</v>
      </c>
      <c r="R8" s="406" t="s">
        <v>327</v>
      </c>
      <c r="S8" s="406" t="s">
        <v>168</v>
      </c>
      <c r="T8" s="406"/>
      <c r="U8" s="406"/>
      <c r="V8" s="406"/>
      <c r="W8" s="406"/>
      <c r="X8" s="406"/>
      <c r="Y8" s="406"/>
      <c r="Z8" s="406"/>
      <c r="AA8" s="406"/>
      <c r="AB8" s="406"/>
      <c r="AC8" s="406"/>
      <c r="AD8" s="406"/>
      <c r="AE8" s="406"/>
      <c r="AF8" s="406"/>
      <c r="AG8" s="406"/>
      <c r="AH8" s="406"/>
      <c r="AI8" s="406"/>
      <c r="AJ8" s="406"/>
      <c r="AK8" s="406"/>
      <c r="AL8" s="406"/>
      <c r="AM8" s="406"/>
      <c r="AN8" s="406"/>
      <c r="AO8" s="406"/>
      <c r="AP8" s="406"/>
      <c r="AQ8" s="406"/>
      <c r="AR8" s="406"/>
      <c r="AS8" s="406"/>
      <c r="AT8" s="406"/>
      <c r="AU8" s="406"/>
      <c r="AV8" s="406"/>
      <c r="AW8" s="409" t="s">
        <v>169</v>
      </c>
      <c r="AX8" s="410"/>
      <c r="AY8" s="410"/>
      <c r="AZ8" s="411"/>
      <c r="BA8" s="412" t="s">
        <v>170</v>
      </c>
      <c r="BB8" s="406" t="s">
        <v>171</v>
      </c>
      <c r="BC8" s="406"/>
      <c r="BD8" s="406"/>
      <c r="BE8" s="406"/>
      <c r="BF8" s="406"/>
      <c r="BG8" s="406" t="s">
        <v>172</v>
      </c>
      <c r="BH8" s="406"/>
      <c r="BI8" s="406"/>
      <c r="BJ8" s="406"/>
    </row>
    <row r="9" spans="2:62" s="402" customFormat="1" ht="33.75" customHeight="1" x14ac:dyDescent="0.25">
      <c r="B9" s="406"/>
      <c r="C9" s="406"/>
      <c r="D9" s="406"/>
      <c r="E9" s="406"/>
      <c r="F9" s="406"/>
      <c r="G9" s="406"/>
      <c r="H9" s="406"/>
      <c r="I9" s="406"/>
      <c r="J9" s="406"/>
      <c r="K9" s="406"/>
      <c r="L9" s="406"/>
      <c r="M9" s="407"/>
      <c r="N9" s="406" t="s">
        <v>173</v>
      </c>
      <c r="O9" s="406" t="s">
        <v>174</v>
      </c>
      <c r="P9" s="407"/>
      <c r="Q9" s="412" t="s">
        <v>175</v>
      </c>
      <c r="R9" s="406"/>
      <c r="S9" s="406" t="s">
        <v>176</v>
      </c>
      <c r="T9" s="406"/>
      <c r="U9" s="406" t="s">
        <v>177</v>
      </c>
      <c r="V9" s="413"/>
      <c r="W9" s="406" t="s">
        <v>178</v>
      </c>
      <c r="X9" s="413"/>
      <c r="Y9" s="406" t="s">
        <v>179</v>
      </c>
      <c r="Z9" s="413"/>
      <c r="AA9" s="406" t="s">
        <v>328</v>
      </c>
      <c r="AB9" s="413"/>
      <c r="AC9" s="406" t="s">
        <v>180</v>
      </c>
      <c r="AD9" s="413"/>
      <c r="AE9" s="406" t="s">
        <v>181</v>
      </c>
      <c r="AF9" s="413"/>
      <c r="AG9" s="406" t="s">
        <v>182</v>
      </c>
      <c r="AH9" s="413"/>
      <c r="AI9" s="406" t="s">
        <v>183</v>
      </c>
      <c r="AJ9" s="406" t="s">
        <v>184</v>
      </c>
      <c r="AK9" s="406" t="s">
        <v>185</v>
      </c>
      <c r="AL9" s="406"/>
      <c r="AM9" s="414"/>
      <c r="AN9" s="406" t="s">
        <v>186</v>
      </c>
      <c r="AO9" s="406"/>
      <c r="AP9" s="406" t="s">
        <v>187</v>
      </c>
      <c r="AQ9" s="406"/>
      <c r="AR9" s="406" t="s">
        <v>188</v>
      </c>
      <c r="AS9" s="406" t="s">
        <v>189</v>
      </c>
      <c r="AT9" s="413"/>
      <c r="AU9" s="406" t="s">
        <v>190</v>
      </c>
      <c r="AV9" s="406"/>
      <c r="AW9" s="406" t="s">
        <v>173</v>
      </c>
      <c r="AX9" s="406" t="s">
        <v>174</v>
      </c>
      <c r="AY9" s="407"/>
      <c r="AZ9" s="406" t="s">
        <v>175</v>
      </c>
      <c r="BA9" s="415"/>
      <c r="BB9" s="406" t="s">
        <v>191</v>
      </c>
      <c r="BC9" s="406" t="s">
        <v>192</v>
      </c>
      <c r="BD9" s="406" t="s">
        <v>193</v>
      </c>
      <c r="BE9" s="406" t="s">
        <v>194</v>
      </c>
      <c r="BF9" s="406" t="s">
        <v>195</v>
      </c>
      <c r="BG9" s="406" t="s">
        <v>196</v>
      </c>
      <c r="BH9" s="406" t="s">
        <v>192</v>
      </c>
      <c r="BI9" s="406" t="s">
        <v>193</v>
      </c>
      <c r="BJ9" s="406" t="s">
        <v>194</v>
      </c>
    </row>
    <row r="10" spans="2:62" s="402" customFormat="1" ht="48" customHeight="1" thickBot="1" x14ac:dyDescent="0.3">
      <c r="B10" s="406"/>
      <c r="C10" s="406"/>
      <c r="D10" s="406"/>
      <c r="E10" s="406"/>
      <c r="F10" s="406"/>
      <c r="G10" s="406"/>
      <c r="H10" s="406"/>
      <c r="I10" s="406"/>
      <c r="J10" s="406"/>
      <c r="K10" s="406"/>
      <c r="L10" s="406"/>
      <c r="M10" s="407"/>
      <c r="N10" s="406"/>
      <c r="O10" s="406"/>
      <c r="P10" s="407"/>
      <c r="Q10" s="416"/>
      <c r="R10" s="406"/>
      <c r="S10" s="406"/>
      <c r="T10" s="406"/>
      <c r="U10" s="406"/>
      <c r="V10" s="414"/>
      <c r="W10" s="406"/>
      <c r="X10" s="414"/>
      <c r="Y10" s="406"/>
      <c r="Z10" s="414"/>
      <c r="AA10" s="406"/>
      <c r="AB10" s="414"/>
      <c r="AC10" s="406"/>
      <c r="AD10" s="414"/>
      <c r="AE10" s="406"/>
      <c r="AF10" s="414"/>
      <c r="AG10" s="406"/>
      <c r="AH10" s="414"/>
      <c r="AI10" s="406"/>
      <c r="AJ10" s="406"/>
      <c r="AK10" s="406"/>
      <c r="AL10" s="406"/>
      <c r="AM10" s="413"/>
      <c r="AN10" s="406"/>
      <c r="AO10" s="406"/>
      <c r="AP10" s="406"/>
      <c r="AQ10" s="406"/>
      <c r="AR10" s="406"/>
      <c r="AS10" s="406"/>
      <c r="AT10" s="413"/>
      <c r="AU10" s="417" t="s">
        <v>197</v>
      </c>
      <c r="AV10" s="417" t="s">
        <v>198</v>
      </c>
      <c r="AW10" s="406"/>
      <c r="AX10" s="406"/>
      <c r="AY10" s="407"/>
      <c r="AZ10" s="406"/>
      <c r="BA10" s="416"/>
      <c r="BB10" s="406"/>
      <c r="BC10" s="406"/>
      <c r="BD10" s="406"/>
      <c r="BE10" s="406"/>
      <c r="BF10" s="406"/>
      <c r="BG10" s="406"/>
      <c r="BH10" s="406"/>
      <c r="BI10" s="406"/>
      <c r="BJ10" s="406"/>
    </row>
    <row r="11" spans="2:62" s="443" customFormat="1" ht="123" customHeight="1" x14ac:dyDescent="0.25">
      <c r="B11" s="418" t="s">
        <v>199</v>
      </c>
      <c r="C11" s="419">
        <v>1</v>
      </c>
      <c r="D11" s="420" t="s">
        <v>30</v>
      </c>
      <c r="E11" s="420" t="s">
        <v>329</v>
      </c>
      <c r="F11" s="419" t="s">
        <v>136</v>
      </c>
      <c r="G11" s="419" t="s">
        <v>200</v>
      </c>
      <c r="H11" s="420"/>
      <c r="I11" s="421" t="s">
        <v>330</v>
      </c>
      <c r="J11" s="421"/>
      <c r="K11" s="422" t="s">
        <v>32</v>
      </c>
      <c r="L11" s="423" t="s">
        <v>201</v>
      </c>
      <c r="M11" s="424" t="str">
        <f>IF(F11="gestion","impacto",IF(F11="corrupcion","impactocorrupcion",IF(F11="seguridad_de_la_informacion","impacto","")))</f>
        <v>impacto</v>
      </c>
      <c r="N11" s="419" t="s">
        <v>202</v>
      </c>
      <c r="O11" s="419" t="s">
        <v>203</v>
      </c>
      <c r="P11" s="424" t="str">
        <f>N11&amp;O11</f>
        <v>PosibleMayor</v>
      </c>
      <c r="Q11" s="425" t="str">
        <f>IFERROR(VLOOKUP(P11,[3]FORMULAS!$B$37:$C$61,2,FALSE),"")</f>
        <v>Riesgo extremo</v>
      </c>
      <c r="R11" s="426"/>
      <c r="S11" s="427" t="s">
        <v>331</v>
      </c>
      <c r="T11" s="427"/>
      <c r="U11" s="428" t="s">
        <v>61</v>
      </c>
      <c r="V11" s="429">
        <f>IF(U11="Asignado",15,0)</f>
        <v>15</v>
      </c>
      <c r="W11" s="428" t="s">
        <v>62</v>
      </c>
      <c r="X11" s="430">
        <f>IF(W11="Adecuado",15,0)</f>
        <v>15</v>
      </c>
      <c r="Y11" s="428" t="s">
        <v>63</v>
      </c>
      <c r="Z11" s="430">
        <f>IF(Y11="Oportuna",15,0)</f>
        <v>15</v>
      </c>
      <c r="AA11" s="428" t="s">
        <v>64</v>
      </c>
      <c r="AB11" s="430">
        <f>IF(AA11="Prevenir",15,IF(AA11="Detectar",10,0))</f>
        <v>15</v>
      </c>
      <c r="AC11" s="428" t="s">
        <v>67</v>
      </c>
      <c r="AD11" s="430">
        <f>IF(AC11="Confiable",15,0)</f>
        <v>15</v>
      </c>
      <c r="AE11" s="428" t="s">
        <v>65</v>
      </c>
      <c r="AF11" s="430">
        <f>IF(AE11="Se investigan y resuelven oportunamente",15,0)</f>
        <v>15</v>
      </c>
      <c r="AG11" s="428" t="s">
        <v>66</v>
      </c>
      <c r="AH11" s="430">
        <f>IF(AG11="Completa",10,IF(AG11="incompleta",5,0))</f>
        <v>10</v>
      </c>
      <c r="AI11" s="431">
        <f t="shared" ref="AI11:AI25" si="0">V11+X11+Z11+AB11+AD11+AF11+AH11</f>
        <v>100</v>
      </c>
      <c r="AJ11" s="431" t="str">
        <f>IF(AI11&gt;=96,"Fuerte",IF(AI11&gt;=86,"Moderado",IF(AI11&gt;=1,"Débil","")))</f>
        <v>Fuerte</v>
      </c>
      <c r="AK11" s="432" t="s">
        <v>204</v>
      </c>
      <c r="AL11" s="431" t="str">
        <f>IF(AK11="Siempre se ejecuta","Fuerte",IF(AK11="Algunas veces","Moderado",IF(AK11="no se ejecuta","Débil","")))</f>
        <v>Fuerte</v>
      </c>
      <c r="AM11" s="431" t="str">
        <f>AJ11&amp;AL11</f>
        <v>FuerteFuerte</v>
      </c>
      <c r="AN11" s="431" t="str">
        <f>IFERROR(VLOOKUP(AM11,[4]FORMULAS!$B$69:$D$77,3,FALSE),"")</f>
        <v>Fuerte</v>
      </c>
      <c r="AO11" s="431">
        <f>IF(AN11="fuerte",100,IF(AN11="Moderado",50,IF(AN11="débil",0,"")))</f>
        <v>100</v>
      </c>
      <c r="AP11" s="433">
        <f>IFERROR(AVERAGE(AN11:AN14),0)</f>
        <v>0</v>
      </c>
      <c r="AQ11" s="433" t="str">
        <f>IF(AP11&gt;=100,"Fuerte",IF(AP11&gt;=50,"Moderado",IF(AP11&gt;=1,"Débil","")))</f>
        <v/>
      </c>
      <c r="AR11" s="434" t="s">
        <v>205</v>
      </c>
      <c r="AS11" s="434" t="s">
        <v>209</v>
      </c>
      <c r="AT11" s="433" t="str">
        <f>+AQ11&amp;AR11&amp;AS11</f>
        <v>DirectamenteIndirectamente</v>
      </c>
      <c r="AU11" s="433">
        <f>IFERROR(VLOOKUP(AT11,[4]FORMULAS!$B$94:$D$101,2,FALSE),0)</f>
        <v>0</v>
      </c>
      <c r="AV11" s="433">
        <f>IFERROR(VLOOKUP(AT11,[4]FORMULAS!$B$94:$D$101,3,FALSE),0)</f>
        <v>0</v>
      </c>
      <c r="AW11" s="419" t="s">
        <v>206</v>
      </c>
      <c r="AX11" s="419" t="s">
        <v>203</v>
      </c>
      <c r="AY11" s="424" t="str">
        <f>AW11&amp;AX11</f>
        <v>Rara vezMayor</v>
      </c>
      <c r="AZ11" s="358" t="str">
        <f>IFERROR(VLOOKUP(AY11,[4]FORMULAS!$B$37:$C$61,2,FALSE),"")</f>
        <v>Riesgo alto</v>
      </c>
      <c r="BA11" s="425" t="s">
        <v>207</v>
      </c>
      <c r="BB11" s="435" t="s">
        <v>332</v>
      </c>
      <c r="BC11" s="436" t="s">
        <v>333</v>
      </c>
      <c r="BD11" s="437" t="s">
        <v>334</v>
      </c>
      <c r="BE11" s="438" t="s">
        <v>335</v>
      </c>
      <c r="BF11" s="439" t="s">
        <v>336</v>
      </c>
      <c r="BG11" s="440" t="s">
        <v>337</v>
      </c>
      <c r="BH11" s="441" t="s">
        <v>338</v>
      </c>
      <c r="BI11" s="441" t="s">
        <v>339</v>
      </c>
      <c r="BJ11" s="442" t="s">
        <v>340</v>
      </c>
    </row>
    <row r="12" spans="2:62" s="443" customFormat="1" ht="178.5" customHeight="1" x14ac:dyDescent="0.25">
      <c r="B12" s="444"/>
      <c r="C12" s="445"/>
      <c r="D12" s="446"/>
      <c r="E12" s="446"/>
      <c r="F12" s="445"/>
      <c r="G12" s="445"/>
      <c r="H12" s="446"/>
      <c r="I12" s="447"/>
      <c r="J12" s="447"/>
      <c r="K12" s="448" t="s">
        <v>34</v>
      </c>
      <c r="L12" s="449"/>
      <c r="M12" s="450"/>
      <c r="N12" s="445"/>
      <c r="O12" s="445"/>
      <c r="P12" s="450"/>
      <c r="Q12" s="426"/>
      <c r="R12" s="426"/>
      <c r="S12" s="427" t="s">
        <v>341</v>
      </c>
      <c r="T12" s="427"/>
      <c r="U12" s="451" t="s">
        <v>61</v>
      </c>
      <c r="V12" s="429">
        <f t="shared" ref="V12:V14" si="1">IF(U12="Asignado",15,0)</f>
        <v>15</v>
      </c>
      <c r="W12" s="451" t="s">
        <v>62</v>
      </c>
      <c r="X12" s="429">
        <f t="shared" ref="X12:X14" si="2">IF(W12="Adecuado",15,0)</f>
        <v>15</v>
      </c>
      <c r="Y12" s="451" t="s">
        <v>63</v>
      </c>
      <c r="Z12" s="429">
        <f t="shared" ref="Z12:Z14" si="3">IF(Y12="Oportuna",15,0)</f>
        <v>15</v>
      </c>
      <c r="AA12" s="451" t="s">
        <v>64</v>
      </c>
      <c r="AB12" s="429">
        <f t="shared" ref="AB12:AB14" si="4">IF(AA12="Prevenir",15,IF(AA12="Detectar",10,0))</f>
        <v>15</v>
      </c>
      <c r="AC12" s="451" t="s">
        <v>67</v>
      </c>
      <c r="AD12" s="429">
        <f t="shared" ref="AD12:AD14" si="5">IF(AC12="Confiable",15,0)</f>
        <v>15</v>
      </c>
      <c r="AE12" s="451" t="s">
        <v>65</v>
      </c>
      <c r="AF12" s="429">
        <f t="shared" ref="AF12:AF14" si="6">IF(AE12="Se investigan y resuelven oportunamente",15,0)</f>
        <v>15</v>
      </c>
      <c r="AG12" s="451" t="s">
        <v>66</v>
      </c>
      <c r="AH12" s="429">
        <f t="shared" ref="AH12:AH14" si="7">IF(AG12="Completa",10,IF(AG12="incompleta",5,0))</f>
        <v>10</v>
      </c>
      <c r="AI12" s="452">
        <f t="shared" si="0"/>
        <v>100</v>
      </c>
      <c r="AJ12" s="452" t="str">
        <f>IF(AI12&gt;=96,"Fuerte",IF(AI12&gt;=86,"Moderado",IF(AI12&gt;=1,"Débil","")))</f>
        <v>Fuerte</v>
      </c>
      <c r="AK12" s="453" t="s">
        <v>204</v>
      </c>
      <c r="AL12" s="452" t="str">
        <f t="shared" ref="AL12:AL14" si="8">IF(AK12="Siempre se ejecuta","Fuerte",IF(AK12="Algunas veces","Moderado",IF(AK12="no se ejecuta","Débil","")))</f>
        <v>Fuerte</v>
      </c>
      <c r="AM12" s="452" t="str">
        <f t="shared" ref="AM12:AM14" si="9">AJ12&amp;AL12</f>
        <v>FuerteFuerte</v>
      </c>
      <c r="AN12" s="452" t="str">
        <f>IFERROR(VLOOKUP(AM12,[4]FORMULAS!$B$69:$D$77,3,FALSE),"")</f>
        <v>Fuerte</v>
      </c>
      <c r="AO12" s="452">
        <f t="shared" ref="AO12:AO14" si="10">IF(AN12="fuerte",100,IF(AN12="Moderado",50,IF(AN12="débil",0,"")))</f>
        <v>100</v>
      </c>
      <c r="AP12" s="454"/>
      <c r="AQ12" s="454"/>
      <c r="AR12" s="455"/>
      <c r="AS12" s="455"/>
      <c r="AT12" s="454"/>
      <c r="AU12" s="454"/>
      <c r="AV12" s="454"/>
      <c r="AW12" s="445"/>
      <c r="AX12" s="445"/>
      <c r="AY12" s="450"/>
      <c r="AZ12" s="359"/>
      <c r="BA12" s="426"/>
      <c r="BB12" s="456" t="s">
        <v>342</v>
      </c>
      <c r="BC12" s="457" t="s">
        <v>343</v>
      </c>
      <c r="BD12" s="457" t="s">
        <v>344</v>
      </c>
      <c r="BE12" s="215" t="s">
        <v>335</v>
      </c>
      <c r="BF12" s="458" t="s">
        <v>345</v>
      </c>
      <c r="BG12" s="459"/>
      <c r="BH12" s="460"/>
      <c r="BI12" s="460"/>
      <c r="BJ12" s="461"/>
    </row>
    <row r="13" spans="2:62" s="443" customFormat="1" ht="178.5" customHeight="1" thickBot="1" x14ac:dyDescent="0.3">
      <c r="B13" s="444"/>
      <c r="C13" s="445"/>
      <c r="D13" s="446"/>
      <c r="E13" s="446"/>
      <c r="F13" s="445"/>
      <c r="G13" s="445"/>
      <c r="H13" s="446"/>
      <c r="I13" s="447"/>
      <c r="J13" s="447"/>
      <c r="K13" s="448" t="s">
        <v>259</v>
      </c>
      <c r="L13" s="449"/>
      <c r="M13" s="450"/>
      <c r="N13" s="445"/>
      <c r="O13" s="445"/>
      <c r="P13" s="450"/>
      <c r="Q13" s="426"/>
      <c r="R13" s="426"/>
      <c r="S13" s="462" t="s">
        <v>346</v>
      </c>
      <c r="T13" s="463"/>
      <c r="U13" s="451" t="s">
        <v>61</v>
      </c>
      <c r="V13" s="429">
        <f t="shared" si="1"/>
        <v>15</v>
      </c>
      <c r="W13" s="451" t="s">
        <v>62</v>
      </c>
      <c r="X13" s="429">
        <f t="shared" si="2"/>
        <v>15</v>
      </c>
      <c r="Y13" s="451" t="s">
        <v>63</v>
      </c>
      <c r="Z13" s="429">
        <f t="shared" si="3"/>
        <v>15</v>
      </c>
      <c r="AA13" s="451" t="s">
        <v>64</v>
      </c>
      <c r="AB13" s="429">
        <f t="shared" si="4"/>
        <v>15</v>
      </c>
      <c r="AC13" s="451" t="s">
        <v>67</v>
      </c>
      <c r="AD13" s="429">
        <f t="shared" si="5"/>
        <v>15</v>
      </c>
      <c r="AE13" s="451" t="s">
        <v>65</v>
      </c>
      <c r="AF13" s="429">
        <f t="shared" si="6"/>
        <v>15</v>
      </c>
      <c r="AG13" s="451" t="s">
        <v>66</v>
      </c>
      <c r="AH13" s="429">
        <f t="shared" si="7"/>
        <v>10</v>
      </c>
      <c r="AI13" s="452">
        <f t="shared" si="0"/>
        <v>100</v>
      </c>
      <c r="AJ13" s="452" t="str">
        <f t="shared" ref="AJ13:AJ14" si="11">IF(AI13&gt;=96,"Fuerte",IF(AI13&gt;=86,"Moderado",IF(AI13&gt;=1,"Débil","")))</f>
        <v>Fuerte</v>
      </c>
      <c r="AK13" s="453" t="s">
        <v>204</v>
      </c>
      <c r="AL13" s="452" t="str">
        <f t="shared" si="8"/>
        <v>Fuerte</v>
      </c>
      <c r="AM13" s="452" t="str">
        <f t="shared" si="9"/>
        <v>FuerteFuerte</v>
      </c>
      <c r="AN13" s="452" t="str">
        <f>IFERROR(VLOOKUP(AM13,[4]FORMULAS!$B$69:$D$77,3,FALSE),"")</f>
        <v>Fuerte</v>
      </c>
      <c r="AO13" s="452">
        <f t="shared" si="10"/>
        <v>100</v>
      </c>
      <c r="AP13" s="454"/>
      <c r="AQ13" s="454"/>
      <c r="AR13" s="455"/>
      <c r="AS13" s="455"/>
      <c r="AT13" s="454"/>
      <c r="AU13" s="454"/>
      <c r="AV13" s="454"/>
      <c r="AW13" s="445"/>
      <c r="AX13" s="445"/>
      <c r="AY13" s="450"/>
      <c r="AZ13" s="359"/>
      <c r="BA13" s="426"/>
      <c r="BB13" s="464" t="s">
        <v>347</v>
      </c>
      <c r="BC13" s="457" t="s">
        <v>348</v>
      </c>
      <c r="BD13" s="457" t="s">
        <v>349</v>
      </c>
      <c r="BE13" s="215" t="s">
        <v>146</v>
      </c>
      <c r="BF13" s="458" t="s">
        <v>350</v>
      </c>
      <c r="BG13" s="459"/>
      <c r="BH13" s="460"/>
      <c r="BI13" s="460"/>
      <c r="BJ13" s="461"/>
    </row>
    <row r="14" spans="2:62" s="443" customFormat="1" ht="57.75" customHeight="1" thickBot="1" x14ac:dyDescent="0.3">
      <c r="B14" s="465"/>
      <c r="C14" s="466"/>
      <c r="D14" s="467"/>
      <c r="E14" s="467"/>
      <c r="F14" s="466"/>
      <c r="G14" s="466"/>
      <c r="H14" s="467"/>
      <c r="I14" s="468"/>
      <c r="J14" s="468"/>
      <c r="K14" s="469"/>
      <c r="L14" s="470"/>
      <c r="M14" s="471"/>
      <c r="N14" s="466"/>
      <c r="O14" s="466"/>
      <c r="P14" s="471"/>
      <c r="Q14" s="472"/>
      <c r="R14" s="426"/>
      <c r="S14" s="467"/>
      <c r="T14" s="467"/>
      <c r="U14" s="473"/>
      <c r="V14" s="429">
        <f t="shared" si="1"/>
        <v>0</v>
      </c>
      <c r="W14" s="473"/>
      <c r="X14" s="474">
        <f t="shared" si="2"/>
        <v>0</v>
      </c>
      <c r="Y14" s="473"/>
      <c r="Z14" s="474">
        <f t="shared" si="3"/>
        <v>0</v>
      </c>
      <c r="AA14" s="473"/>
      <c r="AB14" s="474">
        <f t="shared" si="4"/>
        <v>0</v>
      </c>
      <c r="AC14" s="473"/>
      <c r="AD14" s="474">
        <f t="shared" si="5"/>
        <v>0</v>
      </c>
      <c r="AE14" s="473"/>
      <c r="AF14" s="474">
        <f t="shared" si="6"/>
        <v>0</v>
      </c>
      <c r="AG14" s="473"/>
      <c r="AH14" s="474">
        <f t="shared" si="7"/>
        <v>0</v>
      </c>
      <c r="AI14" s="475">
        <f t="shared" si="0"/>
        <v>0</v>
      </c>
      <c r="AJ14" s="475" t="str">
        <f t="shared" si="11"/>
        <v/>
      </c>
      <c r="AK14" s="476"/>
      <c r="AL14" s="475" t="str">
        <f t="shared" si="8"/>
        <v/>
      </c>
      <c r="AM14" s="475" t="str">
        <f t="shared" si="9"/>
        <v/>
      </c>
      <c r="AN14" s="475" t="str">
        <f>IFERROR(VLOOKUP(AM14,[4]FORMULAS!$B$69:$D$77,3,FALSE),"")</f>
        <v/>
      </c>
      <c r="AO14" s="475" t="str">
        <f t="shared" si="10"/>
        <v/>
      </c>
      <c r="AP14" s="477"/>
      <c r="AQ14" s="477"/>
      <c r="AR14" s="478"/>
      <c r="AS14" s="478"/>
      <c r="AT14" s="477"/>
      <c r="AU14" s="477"/>
      <c r="AV14" s="477"/>
      <c r="AW14" s="466"/>
      <c r="AX14" s="466"/>
      <c r="AY14" s="471"/>
      <c r="AZ14" s="479"/>
      <c r="BA14" s="360"/>
      <c r="BB14" s="213"/>
      <c r="BC14" s="480"/>
      <c r="BD14" s="480"/>
      <c r="BE14" s="217"/>
      <c r="BF14" s="458"/>
      <c r="BG14" s="481"/>
      <c r="BH14" s="482"/>
      <c r="BI14" s="482"/>
      <c r="BJ14" s="483"/>
    </row>
    <row r="15" spans="2:62" s="443" customFormat="1" ht="204" customHeight="1" x14ac:dyDescent="0.25">
      <c r="B15" s="418" t="s">
        <v>199</v>
      </c>
      <c r="C15" s="419">
        <v>2</v>
      </c>
      <c r="D15" s="420" t="s">
        <v>351</v>
      </c>
      <c r="E15" s="420" t="s">
        <v>39</v>
      </c>
      <c r="F15" s="419" t="s">
        <v>136</v>
      </c>
      <c r="G15" s="419" t="s">
        <v>200</v>
      </c>
      <c r="H15" s="420"/>
      <c r="I15" s="421"/>
      <c r="J15" s="421"/>
      <c r="K15" s="484" t="s">
        <v>352</v>
      </c>
      <c r="L15" s="423" t="s">
        <v>208</v>
      </c>
      <c r="M15" s="424" t="str">
        <f>IF(F15="gestion","impacto",IF(F15="corrupcion","impactocorrupcion",IF(F15="seguridad_de_la_informacion","impacto","")))</f>
        <v>impacto</v>
      </c>
      <c r="N15" s="419" t="s">
        <v>202</v>
      </c>
      <c r="O15" s="419" t="s">
        <v>76</v>
      </c>
      <c r="P15" s="424" t="str">
        <f>N15&amp;O15</f>
        <v>PosibleModerado</v>
      </c>
      <c r="Q15" s="425" t="str">
        <f>IFERROR(VLOOKUP(P15,[3]FORMULAS!$B$37:$C$61,2,FALSE),"")</f>
        <v>Riesgo alto</v>
      </c>
      <c r="R15" s="426"/>
      <c r="S15" s="485" t="s">
        <v>353</v>
      </c>
      <c r="T15" s="485"/>
      <c r="U15" s="428" t="s">
        <v>61</v>
      </c>
      <c r="V15" s="429">
        <f>IF(U15="Asignado",15,0)</f>
        <v>15</v>
      </c>
      <c r="W15" s="428" t="s">
        <v>62</v>
      </c>
      <c r="X15" s="430">
        <f>IF(W15="Adecuado",15,0)</f>
        <v>15</v>
      </c>
      <c r="Y15" s="428" t="s">
        <v>63</v>
      </c>
      <c r="Z15" s="430">
        <f>IF(Y15="Oportuna",15,0)</f>
        <v>15</v>
      </c>
      <c r="AA15" s="428" t="s">
        <v>64</v>
      </c>
      <c r="AB15" s="430">
        <f>IF(AA15="Prevenir",15,IF(AA15="Detectar",10,0))</f>
        <v>15</v>
      </c>
      <c r="AC15" s="428" t="s">
        <v>67</v>
      </c>
      <c r="AD15" s="430">
        <f>IF(AC15="Confiable",15,0)</f>
        <v>15</v>
      </c>
      <c r="AE15" s="428" t="s">
        <v>65</v>
      </c>
      <c r="AF15" s="430">
        <f>IF(AE15="Se investigan y resuelven oportunamente",15,0)</f>
        <v>15</v>
      </c>
      <c r="AG15" s="428" t="s">
        <v>66</v>
      </c>
      <c r="AH15" s="430">
        <f>IF(AG15="Completa",10,IF(AG15="incompleta",5,0))</f>
        <v>10</v>
      </c>
      <c r="AI15" s="431">
        <f t="shared" si="0"/>
        <v>100</v>
      </c>
      <c r="AJ15" s="431" t="str">
        <f>IF(AI15&gt;=96,"Fuerte",IF(AI15&gt;=86,"Moderado",IF(AI15&gt;=1,"Débil","")))</f>
        <v>Fuerte</v>
      </c>
      <c r="AK15" s="432" t="s">
        <v>204</v>
      </c>
      <c r="AL15" s="431" t="str">
        <f>IF(AK15="Siempre se ejecuta","Fuerte",IF(AK15="Algunas veces","Moderado",IF(AK15="no se ejecuta","Débil","")))</f>
        <v>Fuerte</v>
      </c>
      <c r="AM15" s="431" t="str">
        <f>AJ15&amp;AL15</f>
        <v>FuerteFuerte</v>
      </c>
      <c r="AN15" s="431" t="str">
        <f>IFERROR(VLOOKUP(AM15,[4]FORMULAS!$B$69:$D$77,3,FALSE),"")</f>
        <v>Fuerte</v>
      </c>
      <c r="AO15" s="431">
        <f>IF(AN15="fuerte",100,IF(AN15="Moderado",50,IF(AN15="débil",0,"")))</f>
        <v>100</v>
      </c>
      <c r="AP15" s="433">
        <f>IFERROR(AVERAGE(AN15:AN18),0)</f>
        <v>0</v>
      </c>
      <c r="AQ15" s="433" t="str">
        <f>IF(AP15&gt;=100,"Fuerte",IF(AP15&gt;=50,"Moderado",IF(AP15&gt;=1,"Débil","")))</f>
        <v/>
      </c>
      <c r="AR15" s="434" t="s">
        <v>205</v>
      </c>
      <c r="AS15" s="434" t="s">
        <v>209</v>
      </c>
      <c r="AT15" s="433" t="str">
        <f>+AQ15&amp;AR15&amp;AS15</f>
        <v>DirectamenteIndirectamente</v>
      </c>
      <c r="AU15" s="433">
        <f>IFERROR(VLOOKUP(AT15,[4]FORMULAS!$B$94:$D$101,2,FALSE),0)</f>
        <v>0</v>
      </c>
      <c r="AV15" s="433">
        <f>IFERROR(VLOOKUP(AT15,[4]FORMULAS!$B$94:$D$101,3,FALSE),0)</f>
        <v>0</v>
      </c>
      <c r="AW15" s="419" t="s">
        <v>206</v>
      </c>
      <c r="AX15" s="419" t="s">
        <v>76</v>
      </c>
      <c r="AY15" s="424" t="str">
        <f>AW15&amp;AX15</f>
        <v>Rara vezModerado</v>
      </c>
      <c r="AZ15" s="358" t="str">
        <f>IFERROR(VLOOKUP(AY15,[4]FORMULAS!$B$37:$C$61,2,FALSE),"")</f>
        <v>Riesgo moderado</v>
      </c>
      <c r="BA15" s="426" t="s">
        <v>207</v>
      </c>
      <c r="BB15" s="486" t="s">
        <v>354</v>
      </c>
      <c r="BC15" s="69" t="s">
        <v>333</v>
      </c>
      <c r="BD15" s="216" t="s">
        <v>334</v>
      </c>
      <c r="BE15" s="487" t="s">
        <v>335</v>
      </c>
      <c r="BF15" s="488" t="s">
        <v>336</v>
      </c>
      <c r="BG15" s="489" t="s">
        <v>355</v>
      </c>
      <c r="BH15" s="489" t="s">
        <v>338</v>
      </c>
      <c r="BI15" s="489" t="s">
        <v>356</v>
      </c>
      <c r="BJ15" s="490" t="s">
        <v>340</v>
      </c>
    </row>
    <row r="16" spans="2:62" s="443" customFormat="1" ht="204" customHeight="1" x14ac:dyDescent="0.25">
      <c r="B16" s="444"/>
      <c r="C16" s="445"/>
      <c r="D16" s="446"/>
      <c r="E16" s="446"/>
      <c r="F16" s="445"/>
      <c r="G16" s="445"/>
      <c r="H16" s="446"/>
      <c r="I16" s="447"/>
      <c r="J16" s="447"/>
      <c r="K16" s="491" t="s">
        <v>43</v>
      </c>
      <c r="L16" s="449"/>
      <c r="M16" s="450"/>
      <c r="N16" s="445"/>
      <c r="O16" s="445"/>
      <c r="P16" s="450"/>
      <c r="Q16" s="426"/>
      <c r="R16" s="426"/>
      <c r="S16" s="492" t="s">
        <v>357</v>
      </c>
      <c r="T16" s="493"/>
      <c r="U16" s="451" t="s">
        <v>61</v>
      </c>
      <c r="V16" s="429">
        <f t="shared" ref="V16:V18" si="12">IF(U16="Asignado",15,0)</f>
        <v>15</v>
      </c>
      <c r="W16" s="451" t="s">
        <v>62</v>
      </c>
      <c r="X16" s="429">
        <f t="shared" ref="X16:X18" si="13">IF(W16="Adecuado",15,0)</f>
        <v>15</v>
      </c>
      <c r="Y16" s="451" t="s">
        <v>63</v>
      </c>
      <c r="Z16" s="429">
        <f t="shared" ref="Z16:Z18" si="14">IF(Y16="Oportuna",15,0)</f>
        <v>15</v>
      </c>
      <c r="AA16" s="451" t="s">
        <v>64</v>
      </c>
      <c r="AB16" s="429">
        <f t="shared" ref="AB16:AB18" si="15">IF(AA16="Prevenir",15,IF(AA16="Detectar",10,0))</f>
        <v>15</v>
      </c>
      <c r="AC16" s="451" t="s">
        <v>67</v>
      </c>
      <c r="AD16" s="429">
        <f t="shared" ref="AD16:AD18" si="16">IF(AC16="Confiable",15,0)</f>
        <v>15</v>
      </c>
      <c r="AE16" s="451" t="s">
        <v>65</v>
      </c>
      <c r="AF16" s="429">
        <f t="shared" ref="AF16:AF18" si="17">IF(AE16="Se investigan y resuelven oportunamente",15,0)</f>
        <v>15</v>
      </c>
      <c r="AG16" s="451" t="s">
        <v>66</v>
      </c>
      <c r="AH16" s="429">
        <f t="shared" ref="AH16:AH18" si="18">IF(AG16="Completa",10,IF(AG16="incompleta",5,0))</f>
        <v>10</v>
      </c>
      <c r="AI16" s="452">
        <f t="shared" si="0"/>
        <v>100</v>
      </c>
      <c r="AJ16" s="452" t="str">
        <f>IF(AI16&gt;=96,"Fuerte",IF(AI16&gt;=86,"Moderado",IF(AI16&gt;=1,"Débil","")))</f>
        <v>Fuerte</v>
      </c>
      <c r="AK16" s="453" t="s">
        <v>204</v>
      </c>
      <c r="AL16" s="452" t="str">
        <f t="shared" ref="AL16:AL18" si="19">IF(AK16="Siempre se ejecuta","Fuerte",IF(AK16="Algunas veces","Moderado",IF(AK16="no se ejecuta","Débil","")))</f>
        <v>Fuerte</v>
      </c>
      <c r="AM16" s="452" t="str">
        <f t="shared" ref="AM16:AM18" si="20">AJ16&amp;AL16</f>
        <v>FuerteFuerte</v>
      </c>
      <c r="AN16" s="452" t="str">
        <f>IFERROR(VLOOKUP(AM16,[4]FORMULAS!$B$69:$D$77,3,FALSE),"")</f>
        <v>Fuerte</v>
      </c>
      <c r="AO16" s="452">
        <f t="shared" ref="AO16:AO18" si="21">IF(AN16="fuerte",100,IF(AN16="Moderado",50,IF(AN16="débil",0,"")))</f>
        <v>100</v>
      </c>
      <c r="AP16" s="454"/>
      <c r="AQ16" s="454"/>
      <c r="AR16" s="455"/>
      <c r="AS16" s="455"/>
      <c r="AT16" s="454"/>
      <c r="AU16" s="454"/>
      <c r="AV16" s="454"/>
      <c r="AW16" s="445"/>
      <c r="AX16" s="445"/>
      <c r="AY16" s="450"/>
      <c r="AZ16" s="359"/>
      <c r="BA16" s="426"/>
      <c r="BB16" s="456"/>
      <c r="BC16" s="457"/>
      <c r="BD16" s="457"/>
      <c r="BE16" s="215"/>
      <c r="BF16" s="494"/>
      <c r="BG16" s="460"/>
      <c r="BH16" s="460"/>
      <c r="BI16" s="460"/>
      <c r="BJ16" s="461"/>
    </row>
    <row r="17" spans="2:62" s="443" customFormat="1" ht="19.5" customHeight="1" x14ac:dyDescent="0.25">
      <c r="B17" s="444"/>
      <c r="C17" s="445"/>
      <c r="D17" s="446"/>
      <c r="E17" s="446"/>
      <c r="F17" s="445"/>
      <c r="G17" s="445"/>
      <c r="H17" s="446"/>
      <c r="I17" s="447"/>
      <c r="J17" s="447"/>
      <c r="K17" s="495"/>
      <c r="L17" s="449"/>
      <c r="M17" s="450"/>
      <c r="N17" s="445"/>
      <c r="O17" s="445"/>
      <c r="P17" s="450"/>
      <c r="Q17" s="426"/>
      <c r="R17" s="426"/>
      <c r="S17" s="446"/>
      <c r="T17" s="446"/>
      <c r="U17" s="451"/>
      <c r="V17" s="429">
        <f t="shared" si="12"/>
        <v>0</v>
      </c>
      <c r="W17" s="451"/>
      <c r="X17" s="429">
        <f t="shared" si="13"/>
        <v>0</v>
      </c>
      <c r="Y17" s="451"/>
      <c r="Z17" s="429">
        <f t="shared" si="14"/>
        <v>0</v>
      </c>
      <c r="AA17" s="451"/>
      <c r="AB17" s="429">
        <f t="shared" si="15"/>
        <v>0</v>
      </c>
      <c r="AC17" s="451"/>
      <c r="AD17" s="429">
        <f t="shared" si="16"/>
        <v>0</v>
      </c>
      <c r="AE17" s="451"/>
      <c r="AF17" s="429">
        <f t="shared" si="17"/>
        <v>0</v>
      </c>
      <c r="AG17" s="451"/>
      <c r="AH17" s="429">
        <f t="shared" si="18"/>
        <v>0</v>
      </c>
      <c r="AI17" s="452">
        <f t="shared" si="0"/>
        <v>0</v>
      </c>
      <c r="AJ17" s="452" t="str">
        <f t="shared" ref="AJ17:AJ18" si="22">IF(AI17&gt;=96,"Fuerte",IF(AI17&gt;=86,"Moderado",IF(AI17&gt;=1,"Débil","")))</f>
        <v/>
      </c>
      <c r="AK17" s="453"/>
      <c r="AL17" s="452" t="str">
        <f t="shared" si="19"/>
        <v/>
      </c>
      <c r="AM17" s="452" t="str">
        <f t="shared" si="20"/>
        <v/>
      </c>
      <c r="AN17" s="452" t="str">
        <f>IFERROR(VLOOKUP(AM17,[4]FORMULAS!$B$69:$D$77,3,FALSE),"")</f>
        <v/>
      </c>
      <c r="AO17" s="452" t="str">
        <f t="shared" si="21"/>
        <v/>
      </c>
      <c r="AP17" s="454"/>
      <c r="AQ17" s="454"/>
      <c r="AR17" s="455"/>
      <c r="AS17" s="455"/>
      <c r="AT17" s="454"/>
      <c r="AU17" s="454"/>
      <c r="AV17" s="454"/>
      <c r="AW17" s="445"/>
      <c r="AX17" s="445"/>
      <c r="AY17" s="450"/>
      <c r="AZ17" s="359"/>
      <c r="BA17" s="426"/>
      <c r="BB17" s="456"/>
      <c r="BC17" s="457"/>
      <c r="BD17" s="457"/>
      <c r="BE17" s="215"/>
      <c r="BF17" s="494"/>
      <c r="BG17" s="460"/>
      <c r="BH17" s="460"/>
      <c r="BI17" s="460"/>
      <c r="BJ17" s="461"/>
    </row>
    <row r="18" spans="2:62" s="443" customFormat="1" ht="112.5" customHeight="1" thickBot="1" x14ac:dyDescent="0.3">
      <c r="B18" s="465"/>
      <c r="C18" s="466"/>
      <c r="D18" s="467"/>
      <c r="E18" s="467"/>
      <c r="F18" s="466"/>
      <c r="G18" s="466"/>
      <c r="H18" s="467"/>
      <c r="I18" s="468"/>
      <c r="J18" s="468"/>
      <c r="K18" s="496"/>
      <c r="L18" s="470"/>
      <c r="M18" s="471"/>
      <c r="N18" s="466"/>
      <c r="O18" s="466"/>
      <c r="P18" s="471"/>
      <c r="Q18" s="472"/>
      <c r="R18" s="426"/>
      <c r="S18" s="467"/>
      <c r="T18" s="467"/>
      <c r="U18" s="473"/>
      <c r="V18" s="429">
        <f t="shared" si="12"/>
        <v>0</v>
      </c>
      <c r="W18" s="473"/>
      <c r="X18" s="474">
        <f t="shared" si="13"/>
        <v>0</v>
      </c>
      <c r="Y18" s="473"/>
      <c r="Z18" s="474">
        <f t="shared" si="14"/>
        <v>0</v>
      </c>
      <c r="AA18" s="473"/>
      <c r="AB18" s="474">
        <f t="shared" si="15"/>
        <v>0</v>
      </c>
      <c r="AC18" s="473"/>
      <c r="AD18" s="474">
        <f t="shared" si="16"/>
        <v>0</v>
      </c>
      <c r="AE18" s="473"/>
      <c r="AF18" s="474">
        <f t="shared" si="17"/>
        <v>0</v>
      </c>
      <c r="AG18" s="473"/>
      <c r="AH18" s="474">
        <f t="shared" si="18"/>
        <v>0</v>
      </c>
      <c r="AI18" s="475">
        <f t="shared" si="0"/>
        <v>0</v>
      </c>
      <c r="AJ18" s="475" t="str">
        <f t="shared" si="22"/>
        <v/>
      </c>
      <c r="AK18" s="476"/>
      <c r="AL18" s="475" t="str">
        <f t="shared" si="19"/>
        <v/>
      </c>
      <c r="AM18" s="475" t="str">
        <f t="shared" si="20"/>
        <v/>
      </c>
      <c r="AN18" s="475" t="str">
        <f>IFERROR(VLOOKUP(AM18,[4]FORMULAS!$B$69:$D$77,3,FALSE),"")</f>
        <v/>
      </c>
      <c r="AO18" s="475" t="str">
        <f t="shared" si="21"/>
        <v/>
      </c>
      <c r="AP18" s="477"/>
      <c r="AQ18" s="477"/>
      <c r="AR18" s="478"/>
      <c r="AS18" s="478"/>
      <c r="AT18" s="477"/>
      <c r="AU18" s="477"/>
      <c r="AV18" s="477"/>
      <c r="AW18" s="466"/>
      <c r="AX18" s="466"/>
      <c r="AY18" s="471"/>
      <c r="AZ18" s="479"/>
      <c r="BA18" s="426"/>
      <c r="BB18" s="497"/>
      <c r="BC18" s="457"/>
      <c r="BD18" s="457"/>
      <c r="BE18" s="456"/>
      <c r="BF18" s="494"/>
      <c r="BG18" s="482"/>
      <c r="BH18" s="482"/>
      <c r="BI18" s="482"/>
      <c r="BJ18" s="483"/>
    </row>
    <row r="19" spans="2:62" s="443" customFormat="1" ht="222.75" customHeight="1" x14ac:dyDescent="0.25">
      <c r="B19" s="418" t="s">
        <v>199</v>
      </c>
      <c r="C19" s="419">
        <v>3</v>
      </c>
      <c r="D19" s="420" t="s">
        <v>264</v>
      </c>
      <c r="E19" s="420" t="s">
        <v>46</v>
      </c>
      <c r="F19" s="419" t="s">
        <v>137</v>
      </c>
      <c r="G19" s="419" t="s">
        <v>210</v>
      </c>
      <c r="H19" s="420"/>
      <c r="I19" s="421"/>
      <c r="J19" s="421"/>
      <c r="K19" s="498" t="s">
        <v>47</v>
      </c>
      <c r="L19" s="498" t="s">
        <v>211</v>
      </c>
      <c r="M19" s="424" t="str">
        <f>IF(F19="gestion","impacto",IF(F19="corrupcion","impactocorrupcion",IF(F19="seguridad_de_la_informacion","impacto","")))</f>
        <v>impactocorrupcion</v>
      </c>
      <c r="N19" s="419" t="s">
        <v>202</v>
      </c>
      <c r="O19" s="419" t="s">
        <v>203</v>
      </c>
      <c r="P19" s="424" t="str">
        <f>N19&amp;O19</f>
        <v>PosibleMayor</v>
      </c>
      <c r="Q19" s="425" t="str">
        <f>IFERROR(VLOOKUP(P19,[3]FORMULAS!$B$37:$C$61,2,FALSE),"")</f>
        <v>Riesgo extremo</v>
      </c>
      <c r="R19" s="426"/>
      <c r="S19" s="499" t="s">
        <v>358</v>
      </c>
      <c r="T19" s="499"/>
      <c r="U19" s="428" t="s">
        <v>61</v>
      </c>
      <c r="V19" s="429">
        <f>IF(U19="Asignado",15,0)</f>
        <v>15</v>
      </c>
      <c r="W19" s="428" t="s">
        <v>62</v>
      </c>
      <c r="X19" s="430">
        <f>IF(W19="Adecuado",15,0)</f>
        <v>15</v>
      </c>
      <c r="Y19" s="428" t="s">
        <v>63</v>
      </c>
      <c r="Z19" s="430">
        <f>IF(Y19="Oportuna",15,0)</f>
        <v>15</v>
      </c>
      <c r="AA19" s="428" t="s">
        <v>64</v>
      </c>
      <c r="AB19" s="430">
        <f>IF(AA19="Prevenir",15,IF(AA19="Detectar",10,0))</f>
        <v>15</v>
      </c>
      <c r="AC19" s="428" t="s">
        <v>67</v>
      </c>
      <c r="AD19" s="430">
        <f>IF(AC19="Confiable",15,0)</f>
        <v>15</v>
      </c>
      <c r="AE19" s="428" t="s">
        <v>65</v>
      </c>
      <c r="AF19" s="430">
        <f>IF(AE19="Se investigan y resuelven oportunamente",15,0)</f>
        <v>15</v>
      </c>
      <c r="AG19" s="428" t="s">
        <v>66</v>
      </c>
      <c r="AH19" s="430">
        <f>IF(AG19="Completa",10,IF(AG19="incompleta",5,0))</f>
        <v>10</v>
      </c>
      <c r="AI19" s="431">
        <f t="shared" si="0"/>
        <v>100</v>
      </c>
      <c r="AJ19" s="431" t="str">
        <f>IF(AI19&gt;=96,"Fuerte",IF(AI19&gt;=86,"Moderado",IF(AI19&gt;=1,"Débil","")))</f>
        <v>Fuerte</v>
      </c>
      <c r="AK19" s="432" t="s">
        <v>204</v>
      </c>
      <c r="AL19" s="431" t="str">
        <f>IF(AK19="Siempre se ejecuta","Fuerte",IF(AK19="Algunas veces","Moderado",IF(AK19="no se ejecuta","Débil","")))</f>
        <v>Fuerte</v>
      </c>
      <c r="AM19" s="431" t="str">
        <f>AJ19&amp;AL19</f>
        <v>FuerteFuerte</v>
      </c>
      <c r="AN19" s="431" t="str">
        <f>IFERROR(VLOOKUP(AM19,[4]FORMULAS!$B$69:$D$77,3,FALSE),"")</f>
        <v>Fuerte</v>
      </c>
      <c r="AO19" s="431">
        <f>IF(AN19="fuerte",100,IF(AN19="Moderado",50,IF(AN19="débil",0,"")))</f>
        <v>100</v>
      </c>
      <c r="AP19" s="433">
        <f>IFERROR(AVERAGE(AN19:AN22),0)</f>
        <v>0</v>
      </c>
      <c r="AQ19" s="433" t="str">
        <f>IF(AP19&gt;=100,"Fuerte",IF(AP19&gt;=50,"Moderado",IF(AP19&gt;=1,"Débil","")))</f>
        <v/>
      </c>
      <c r="AR19" s="434" t="s">
        <v>205</v>
      </c>
      <c r="AS19" s="434" t="s">
        <v>212</v>
      </c>
      <c r="AT19" s="433" t="str">
        <f>+AQ19&amp;AR19&amp;AS19</f>
        <v>DirectamenteNo disminuye</v>
      </c>
      <c r="AU19" s="433">
        <f>IFERROR(VLOOKUP(AT19,[4]FORMULAS!$B$94:$D$101,2,FALSE),0)</f>
        <v>0</v>
      </c>
      <c r="AV19" s="433">
        <f>IFERROR(VLOOKUP(AT19,[4]FORMULAS!$B$94:$D$101,3,FALSE),0)</f>
        <v>0</v>
      </c>
      <c r="AW19" s="419" t="s">
        <v>206</v>
      </c>
      <c r="AX19" s="419" t="s">
        <v>203</v>
      </c>
      <c r="AY19" s="424" t="str">
        <f>AW19&amp;AX19</f>
        <v>Rara vezMayor</v>
      </c>
      <c r="AZ19" s="358" t="str">
        <f>IFERROR(VLOOKUP(AY19,[4]FORMULAS!$B$37:$C$61,2,FALSE),"")</f>
        <v>Riesgo alto</v>
      </c>
      <c r="BA19" s="361" t="s">
        <v>207</v>
      </c>
      <c r="BB19" s="500" t="s">
        <v>359</v>
      </c>
      <c r="BC19" s="501" t="s">
        <v>213</v>
      </c>
      <c r="BD19" s="501" t="s">
        <v>214</v>
      </c>
      <c r="BE19" s="214" t="s">
        <v>360</v>
      </c>
      <c r="BF19" s="458" t="s">
        <v>361</v>
      </c>
      <c r="BG19" s="460" t="s">
        <v>362</v>
      </c>
      <c r="BH19" s="363" t="s">
        <v>363</v>
      </c>
      <c r="BI19" s="363" t="s">
        <v>364</v>
      </c>
      <c r="BJ19" s="502" t="s">
        <v>215</v>
      </c>
    </row>
    <row r="20" spans="2:62" s="443" customFormat="1" ht="115.5" customHeight="1" x14ac:dyDescent="0.25">
      <c r="B20" s="444"/>
      <c r="C20" s="445"/>
      <c r="D20" s="446"/>
      <c r="E20" s="446"/>
      <c r="F20" s="445"/>
      <c r="G20" s="445"/>
      <c r="H20" s="446"/>
      <c r="I20" s="447"/>
      <c r="J20" s="447"/>
      <c r="K20" s="503" t="s">
        <v>265</v>
      </c>
      <c r="L20" s="503" t="s">
        <v>365</v>
      </c>
      <c r="M20" s="450"/>
      <c r="N20" s="445"/>
      <c r="O20" s="445"/>
      <c r="P20" s="450"/>
      <c r="Q20" s="426"/>
      <c r="R20" s="426"/>
      <c r="S20" s="427" t="s">
        <v>366</v>
      </c>
      <c r="T20" s="427"/>
      <c r="U20" s="451" t="s">
        <v>61</v>
      </c>
      <c r="V20" s="429">
        <f t="shared" ref="V20:V22" si="23">IF(U20="Asignado",15,0)</f>
        <v>15</v>
      </c>
      <c r="W20" s="451" t="s">
        <v>62</v>
      </c>
      <c r="X20" s="429">
        <f t="shared" ref="X20:X22" si="24">IF(W20="Adecuado",15,0)</f>
        <v>15</v>
      </c>
      <c r="Y20" s="451" t="s">
        <v>63</v>
      </c>
      <c r="Z20" s="429">
        <f t="shared" ref="Z20:Z22" si="25">IF(Y20="Oportuna",15,0)</f>
        <v>15</v>
      </c>
      <c r="AA20" s="451" t="s">
        <v>64</v>
      </c>
      <c r="AB20" s="429">
        <f t="shared" ref="AB20:AB22" si="26">IF(AA20="Prevenir",15,IF(AA20="Detectar",10,0))</f>
        <v>15</v>
      </c>
      <c r="AC20" s="451" t="s">
        <v>67</v>
      </c>
      <c r="AD20" s="429">
        <f t="shared" ref="AD20:AD22" si="27">IF(AC20="Confiable",15,0)</f>
        <v>15</v>
      </c>
      <c r="AE20" s="451" t="s">
        <v>65</v>
      </c>
      <c r="AF20" s="429">
        <f t="shared" ref="AF20:AF22" si="28">IF(AE20="Se investigan y resuelven oportunamente",15,0)</f>
        <v>15</v>
      </c>
      <c r="AG20" s="451" t="s">
        <v>66</v>
      </c>
      <c r="AH20" s="429">
        <f t="shared" ref="AH20:AH22" si="29">IF(AG20="Completa",10,IF(AG20="incompleta",5,0))</f>
        <v>10</v>
      </c>
      <c r="AI20" s="452">
        <f t="shared" si="0"/>
        <v>100</v>
      </c>
      <c r="AJ20" s="452" t="str">
        <f>IF(AI20&gt;=96,"Fuerte",IF(AI20&gt;=86,"Moderado",IF(AI20&gt;=1,"Débil","")))</f>
        <v>Fuerte</v>
      </c>
      <c r="AK20" s="453" t="s">
        <v>204</v>
      </c>
      <c r="AL20" s="452" t="str">
        <f t="shared" ref="AL20:AL22" si="30">IF(AK20="Siempre se ejecuta","Fuerte",IF(AK20="Algunas veces","Moderado",IF(AK20="no se ejecuta","Débil","")))</f>
        <v>Fuerte</v>
      </c>
      <c r="AM20" s="452" t="str">
        <f t="shared" ref="AM20:AM22" si="31">AJ20&amp;AL20</f>
        <v>FuerteFuerte</v>
      </c>
      <c r="AN20" s="452" t="str">
        <f>IFERROR(VLOOKUP(AM20,[4]FORMULAS!$B$69:$D$77,3,FALSE),"")</f>
        <v>Fuerte</v>
      </c>
      <c r="AO20" s="452">
        <f t="shared" ref="AO20:AO26" si="32">IF(AN20="fuerte",100,IF(AN20="Moderado",50,IF(AN20="débil",0,"")))</f>
        <v>100</v>
      </c>
      <c r="AP20" s="454"/>
      <c r="AQ20" s="454"/>
      <c r="AR20" s="455"/>
      <c r="AS20" s="455"/>
      <c r="AT20" s="454"/>
      <c r="AU20" s="454"/>
      <c r="AV20" s="454"/>
      <c r="AW20" s="445"/>
      <c r="AX20" s="445"/>
      <c r="AY20" s="450"/>
      <c r="AZ20" s="359"/>
      <c r="BA20" s="426"/>
      <c r="BB20" s="456" t="s">
        <v>367</v>
      </c>
      <c r="BC20" s="457" t="s">
        <v>368</v>
      </c>
      <c r="BD20" s="501" t="s">
        <v>214</v>
      </c>
      <c r="BE20" s="214" t="s">
        <v>146</v>
      </c>
      <c r="BF20" s="494" t="s">
        <v>369</v>
      </c>
      <c r="BG20" s="460"/>
      <c r="BH20" s="363"/>
      <c r="BI20" s="363"/>
      <c r="BJ20" s="502"/>
    </row>
    <row r="21" spans="2:62" s="443" customFormat="1" ht="44.25" customHeight="1" x14ac:dyDescent="0.25">
      <c r="B21" s="444"/>
      <c r="C21" s="445"/>
      <c r="D21" s="446"/>
      <c r="E21" s="446"/>
      <c r="F21" s="445"/>
      <c r="G21" s="445"/>
      <c r="H21" s="446"/>
      <c r="I21" s="447"/>
      <c r="J21" s="447"/>
      <c r="K21" s="495"/>
      <c r="L21" s="495"/>
      <c r="M21" s="450"/>
      <c r="N21" s="445"/>
      <c r="O21" s="445"/>
      <c r="P21" s="450"/>
      <c r="Q21" s="426"/>
      <c r="R21" s="426"/>
      <c r="S21" s="427"/>
      <c r="T21" s="427"/>
      <c r="U21" s="451"/>
      <c r="V21" s="429">
        <f t="shared" si="23"/>
        <v>0</v>
      </c>
      <c r="W21" s="451"/>
      <c r="X21" s="429">
        <f t="shared" si="24"/>
        <v>0</v>
      </c>
      <c r="Y21" s="451"/>
      <c r="Z21" s="429">
        <f t="shared" si="25"/>
        <v>0</v>
      </c>
      <c r="AA21" s="451"/>
      <c r="AB21" s="429">
        <f t="shared" si="26"/>
        <v>0</v>
      </c>
      <c r="AC21" s="451"/>
      <c r="AD21" s="429">
        <f t="shared" si="27"/>
        <v>0</v>
      </c>
      <c r="AE21" s="451"/>
      <c r="AF21" s="429">
        <f t="shared" si="28"/>
        <v>0</v>
      </c>
      <c r="AG21" s="451"/>
      <c r="AH21" s="429">
        <f t="shared" si="29"/>
        <v>0</v>
      </c>
      <c r="AI21" s="452">
        <f t="shared" si="0"/>
        <v>0</v>
      </c>
      <c r="AJ21" s="452" t="str">
        <f t="shared" ref="AJ21:AJ22" si="33">IF(AI21&gt;=96,"Fuerte",IF(AI21&gt;=86,"Moderado",IF(AI21&gt;=1,"Débil","")))</f>
        <v/>
      </c>
      <c r="AK21" s="453"/>
      <c r="AL21" s="452" t="str">
        <f t="shared" si="30"/>
        <v/>
      </c>
      <c r="AM21" s="452" t="str">
        <f t="shared" si="31"/>
        <v/>
      </c>
      <c r="AN21" s="452" t="str">
        <f>IFERROR(VLOOKUP(AM21,[4]FORMULAS!$B$69:$D$77,3,FALSE),"")</f>
        <v/>
      </c>
      <c r="AO21" s="452" t="str">
        <f t="shared" si="32"/>
        <v/>
      </c>
      <c r="AP21" s="454"/>
      <c r="AQ21" s="454"/>
      <c r="AR21" s="455"/>
      <c r="AS21" s="455"/>
      <c r="AT21" s="454"/>
      <c r="AU21" s="454"/>
      <c r="AV21" s="454"/>
      <c r="AW21" s="445"/>
      <c r="AX21" s="445"/>
      <c r="AY21" s="450"/>
      <c r="AZ21" s="359"/>
      <c r="BA21" s="426"/>
      <c r="BB21" s="456"/>
      <c r="BC21" s="457"/>
      <c r="BD21" s="457"/>
      <c r="BE21" s="215"/>
      <c r="BF21" s="458"/>
      <c r="BG21" s="460"/>
      <c r="BH21" s="363"/>
      <c r="BI21" s="363"/>
      <c r="BJ21" s="502"/>
    </row>
    <row r="22" spans="2:62" s="443" customFormat="1" ht="44.25" customHeight="1" thickBot="1" x14ac:dyDescent="0.3">
      <c r="B22" s="465"/>
      <c r="C22" s="466"/>
      <c r="D22" s="467"/>
      <c r="E22" s="467"/>
      <c r="F22" s="466"/>
      <c r="G22" s="466"/>
      <c r="H22" s="467"/>
      <c r="I22" s="468"/>
      <c r="J22" s="468"/>
      <c r="K22" s="496"/>
      <c r="L22" s="496"/>
      <c r="M22" s="471"/>
      <c r="N22" s="466"/>
      <c r="O22" s="466"/>
      <c r="P22" s="471"/>
      <c r="Q22" s="472"/>
      <c r="R22" s="426"/>
      <c r="S22" s="504"/>
      <c r="T22" s="504"/>
      <c r="U22" s="473"/>
      <c r="V22" s="429">
        <f t="shared" si="23"/>
        <v>0</v>
      </c>
      <c r="W22" s="473"/>
      <c r="X22" s="474">
        <f t="shared" si="24"/>
        <v>0</v>
      </c>
      <c r="Y22" s="473"/>
      <c r="Z22" s="474">
        <f t="shared" si="25"/>
        <v>0</v>
      </c>
      <c r="AA22" s="473"/>
      <c r="AB22" s="474">
        <f t="shared" si="26"/>
        <v>0</v>
      </c>
      <c r="AC22" s="473"/>
      <c r="AD22" s="474">
        <f t="shared" si="27"/>
        <v>0</v>
      </c>
      <c r="AE22" s="473"/>
      <c r="AF22" s="474">
        <f t="shared" si="28"/>
        <v>0</v>
      </c>
      <c r="AG22" s="473"/>
      <c r="AH22" s="474">
        <f t="shared" si="29"/>
        <v>0</v>
      </c>
      <c r="AI22" s="475">
        <f t="shared" si="0"/>
        <v>0</v>
      </c>
      <c r="AJ22" s="475" t="str">
        <f t="shared" si="33"/>
        <v/>
      </c>
      <c r="AK22" s="476"/>
      <c r="AL22" s="475" t="str">
        <f t="shared" si="30"/>
        <v/>
      </c>
      <c r="AM22" s="475" t="str">
        <f t="shared" si="31"/>
        <v/>
      </c>
      <c r="AN22" s="475" t="str">
        <f>IFERROR(VLOOKUP(AM22,[4]FORMULAS!$B$69:$D$77,3,FALSE),"")</f>
        <v/>
      </c>
      <c r="AO22" s="475" t="str">
        <f t="shared" si="32"/>
        <v/>
      </c>
      <c r="AP22" s="477"/>
      <c r="AQ22" s="477"/>
      <c r="AR22" s="478"/>
      <c r="AS22" s="478"/>
      <c r="AT22" s="477"/>
      <c r="AU22" s="477"/>
      <c r="AV22" s="477"/>
      <c r="AW22" s="466"/>
      <c r="AX22" s="466"/>
      <c r="AY22" s="471"/>
      <c r="AZ22" s="479"/>
      <c r="BA22" s="472"/>
      <c r="BB22" s="505"/>
      <c r="BC22" s="506"/>
      <c r="BD22" s="506"/>
      <c r="BE22" s="507"/>
      <c r="BF22" s="508"/>
      <c r="BG22" s="509"/>
      <c r="BH22" s="510"/>
      <c r="BI22" s="510"/>
      <c r="BJ22" s="511"/>
    </row>
    <row r="23" spans="2:62" s="443" customFormat="1" ht="187.5" customHeight="1" thickBot="1" x14ac:dyDescent="0.3">
      <c r="B23" s="418" t="s">
        <v>199</v>
      </c>
      <c r="C23" s="419">
        <v>4</v>
      </c>
      <c r="D23" s="420" t="s">
        <v>268</v>
      </c>
      <c r="E23" s="420" t="s">
        <v>50</v>
      </c>
      <c r="F23" s="419" t="s">
        <v>137</v>
      </c>
      <c r="G23" s="419" t="s">
        <v>210</v>
      </c>
      <c r="H23" s="420"/>
      <c r="I23" s="421"/>
      <c r="J23" s="421"/>
      <c r="K23" s="498" t="s">
        <v>51</v>
      </c>
      <c r="L23" s="498" t="s">
        <v>216</v>
      </c>
      <c r="M23" s="424" t="str">
        <f>IF(F23="gestion","impacto",IF(F23="corrupcion","impactocorrupcion",IF(F23="seguridad_de_la_informacion","impacto","")))</f>
        <v>impactocorrupcion</v>
      </c>
      <c r="N23" s="419" t="s">
        <v>202</v>
      </c>
      <c r="O23" s="419" t="s">
        <v>76</v>
      </c>
      <c r="P23" s="424" t="str">
        <f>N23&amp;O23</f>
        <v>PosibleModerado</v>
      </c>
      <c r="Q23" s="425" t="str">
        <f>IFERROR(VLOOKUP(P23,[3]FORMULAS!$B$37:$C$61,2,FALSE),"")</f>
        <v>Riesgo alto</v>
      </c>
      <c r="R23" s="426"/>
      <c r="S23" s="512" t="s">
        <v>370</v>
      </c>
      <c r="T23" s="513"/>
      <c r="U23" s="498" t="s">
        <v>61</v>
      </c>
      <c r="V23" s="429">
        <f>IF(U23="Asignado",15,0)</f>
        <v>15</v>
      </c>
      <c r="W23" s="428" t="s">
        <v>62</v>
      </c>
      <c r="X23" s="430">
        <f>IF(W23="Adecuado",15,0)</f>
        <v>15</v>
      </c>
      <c r="Y23" s="428" t="s">
        <v>63</v>
      </c>
      <c r="Z23" s="430">
        <f>IF(Y23="Oportuna",15,0)</f>
        <v>15</v>
      </c>
      <c r="AA23" s="428" t="s">
        <v>64</v>
      </c>
      <c r="AB23" s="430">
        <f>IF(AA23="Prevenir",15,IF(AA23="Detectar",10,0))</f>
        <v>15</v>
      </c>
      <c r="AC23" s="428" t="s">
        <v>67</v>
      </c>
      <c r="AD23" s="430">
        <f>IF(AC23="Confiable",15,0)</f>
        <v>15</v>
      </c>
      <c r="AE23" s="428" t="s">
        <v>65</v>
      </c>
      <c r="AF23" s="430">
        <f>IF(AE23="Se investigan y resuelven oportunamente",15,0)</f>
        <v>15</v>
      </c>
      <c r="AG23" s="428" t="s">
        <v>66</v>
      </c>
      <c r="AH23" s="430">
        <f>IF(AG23="Completa",10,IF(AG23="incompleta",5,0))</f>
        <v>10</v>
      </c>
      <c r="AI23" s="452">
        <f t="shared" si="0"/>
        <v>100</v>
      </c>
      <c r="AJ23" s="452" t="str">
        <f>IF(AI23&gt;=96,"Fuerte",IF(AI23&gt;=86,"Moderado",IF(AI23&gt;=1,"Débil","")))</f>
        <v>Fuerte</v>
      </c>
      <c r="AK23" s="432" t="s">
        <v>204</v>
      </c>
      <c r="AL23" s="431" t="str">
        <f>IF(AK23="Siempre se ejecuta","Fuerte",IF(AK23="Algunas veces","Moderado",IF(AK23="no se ejecuta","Débil","")))</f>
        <v>Fuerte</v>
      </c>
      <c r="AM23" s="431" t="str">
        <f>AJ23&amp;AL23</f>
        <v>FuerteFuerte</v>
      </c>
      <c r="AN23" s="452" t="str">
        <f>IFERROR(VLOOKUP(AM23,[4]FORMULAS!$B$69:$D$77,3,FALSE),"")</f>
        <v>Fuerte</v>
      </c>
      <c r="AO23" s="452">
        <f t="shared" si="32"/>
        <v>100</v>
      </c>
      <c r="AP23" s="433">
        <f>IFERROR(AVERAGE(AN23:AN26),0)</f>
        <v>0</v>
      </c>
      <c r="AQ23" s="433" t="str">
        <f>IF(AP23&gt;=100,"Fuerte",IF(AP23&gt;=50,"Moderado",IF(AP23&gt;=1,"Débil","")))</f>
        <v/>
      </c>
      <c r="AR23" s="434" t="s">
        <v>205</v>
      </c>
      <c r="AS23" s="434" t="s">
        <v>212</v>
      </c>
      <c r="AT23" s="433" t="str">
        <f>+AQ23&amp;AR23&amp;AS23</f>
        <v>DirectamenteNo disminuye</v>
      </c>
      <c r="AU23" s="433">
        <f>IFERROR(VLOOKUP(AT23,[4]FORMULAS!$B$94:$D$101,2,FALSE),0)</f>
        <v>0</v>
      </c>
      <c r="AV23" s="433">
        <f>IFERROR(VLOOKUP(AT23,[4]FORMULAS!$B$94:$D$101,3,FALSE),0)</f>
        <v>0</v>
      </c>
      <c r="AW23" s="419" t="s">
        <v>206</v>
      </c>
      <c r="AX23" s="419" t="s">
        <v>76</v>
      </c>
      <c r="AY23" s="424" t="str">
        <f>AW23&amp;AX23</f>
        <v>Rara vezModerado</v>
      </c>
      <c r="AZ23" s="358" t="str">
        <f>IFERROR(VLOOKUP(AY23,[4]FORMULAS!$B$37:$C$61,2,FALSE),"")</f>
        <v>Riesgo moderado</v>
      </c>
      <c r="BA23" s="425" t="s">
        <v>207</v>
      </c>
      <c r="BB23" s="456" t="s">
        <v>371</v>
      </c>
      <c r="BC23" s="457" t="s">
        <v>372</v>
      </c>
      <c r="BD23" s="514" t="s">
        <v>214</v>
      </c>
      <c r="BE23" s="515" t="s">
        <v>146</v>
      </c>
      <c r="BF23" s="516" t="s">
        <v>373</v>
      </c>
      <c r="BG23" s="362" t="s">
        <v>217</v>
      </c>
      <c r="BH23" s="362" t="s">
        <v>218</v>
      </c>
      <c r="BI23" s="362" t="s">
        <v>374</v>
      </c>
      <c r="BJ23" s="442" t="s">
        <v>215</v>
      </c>
    </row>
    <row r="24" spans="2:62" s="443" customFormat="1" ht="123" customHeight="1" x14ac:dyDescent="0.25">
      <c r="B24" s="444"/>
      <c r="C24" s="445"/>
      <c r="D24" s="446"/>
      <c r="E24" s="446"/>
      <c r="F24" s="445"/>
      <c r="G24" s="445"/>
      <c r="H24" s="446"/>
      <c r="I24" s="447"/>
      <c r="J24" s="447"/>
      <c r="K24" s="503" t="s">
        <v>269</v>
      </c>
      <c r="L24" s="503" t="s">
        <v>216</v>
      </c>
      <c r="M24" s="450"/>
      <c r="N24" s="445"/>
      <c r="O24" s="445"/>
      <c r="P24" s="450"/>
      <c r="Q24" s="426"/>
      <c r="R24" s="426"/>
      <c r="S24" s="512" t="s">
        <v>375</v>
      </c>
      <c r="T24" s="513"/>
      <c r="U24" s="451" t="s">
        <v>61</v>
      </c>
      <c r="V24" s="429">
        <f t="shared" ref="V24:V26" si="34">IF(U24="Asignado",15,0)</f>
        <v>15</v>
      </c>
      <c r="W24" s="451" t="s">
        <v>62</v>
      </c>
      <c r="X24" s="429">
        <f t="shared" ref="X24:X26" si="35">IF(W24="Adecuado",15,0)</f>
        <v>15</v>
      </c>
      <c r="Y24" s="451" t="s">
        <v>63</v>
      </c>
      <c r="Z24" s="429">
        <f t="shared" ref="Z24:Z26" si="36">IF(Y24="Oportuna",15,0)</f>
        <v>15</v>
      </c>
      <c r="AA24" s="451" t="s">
        <v>64</v>
      </c>
      <c r="AB24" s="429">
        <f t="shared" ref="AB24:AB26" si="37">IF(AA24="Prevenir",15,IF(AA24="Detectar",10,0))</f>
        <v>15</v>
      </c>
      <c r="AC24" s="451" t="s">
        <v>67</v>
      </c>
      <c r="AD24" s="429">
        <f t="shared" ref="AD24:AD26" si="38">IF(AC24="Confiable",15,0)</f>
        <v>15</v>
      </c>
      <c r="AE24" s="451" t="s">
        <v>65</v>
      </c>
      <c r="AF24" s="429">
        <f t="shared" ref="AF24:AF26" si="39">IF(AE24="Se investigan y resuelven oportunamente",15,0)</f>
        <v>15</v>
      </c>
      <c r="AG24" s="451" t="s">
        <v>66</v>
      </c>
      <c r="AH24" s="429">
        <f t="shared" ref="AH24:AH26" si="40">IF(AG24="Completa",10,IF(AG24="incompleta",5,0))</f>
        <v>10</v>
      </c>
      <c r="AI24" s="452">
        <f t="shared" si="0"/>
        <v>100</v>
      </c>
      <c r="AJ24" s="452" t="str">
        <f>IF(AI24&gt;=96,"Fuerte",IF(AI24&gt;=86,"Moderado",IF(AI24&gt;=1,"Débil","")))</f>
        <v>Fuerte</v>
      </c>
      <c r="AK24" s="453" t="s">
        <v>204</v>
      </c>
      <c r="AL24" s="452" t="str">
        <f t="shared" ref="AL24:AL26" si="41">IF(AK24="Siempre se ejecuta","Fuerte",IF(AK24="Algunas veces","Moderado",IF(AK24="no se ejecuta","Débil","")))</f>
        <v>Fuerte</v>
      </c>
      <c r="AM24" s="452" t="str">
        <f t="shared" ref="AM24:AM26" si="42">AJ24&amp;AL24</f>
        <v>FuerteFuerte</v>
      </c>
      <c r="AN24" s="452" t="str">
        <f>IFERROR(VLOOKUP(AM24,[4]FORMULAS!$B$69:$D$77,3,FALSE),"")</f>
        <v>Fuerte</v>
      </c>
      <c r="AO24" s="452">
        <f t="shared" si="32"/>
        <v>100</v>
      </c>
      <c r="AP24" s="454"/>
      <c r="AQ24" s="454"/>
      <c r="AR24" s="455"/>
      <c r="AS24" s="455"/>
      <c r="AT24" s="454"/>
      <c r="AU24" s="454"/>
      <c r="AV24" s="454"/>
      <c r="AW24" s="445"/>
      <c r="AX24" s="445"/>
      <c r="AY24" s="450"/>
      <c r="AZ24" s="359"/>
      <c r="BA24" s="426"/>
      <c r="BB24" s="517" t="s">
        <v>376</v>
      </c>
      <c r="BC24" s="514" t="s">
        <v>377</v>
      </c>
      <c r="BD24" s="501" t="s">
        <v>214</v>
      </c>
      <c r="BE24" s="214" t="s">
        <v>146</v>
      </c>
      <c r="BF24" s="357"/>
      <c r="BG24" s="363"/>
      <c r="BH24" s="363"/>
      <c r="BI24" s="363"/>
      <c r="BJ24" s="461"/>
    </row>
    <row r="25" spans="2:62" s="443" customFormat="1" ht="44.25" customHeight="1" x14ac:dyDescent="0.25">
      <c r="B25" s="444"/>
      <c r="C25" s="445"/>
      <c r="D25" s="446"/>
      <c r="E25" s="446"/>
      <c r="F25" s="445"/>
      <c r="G25" s="445"/>
      <c r="H25" s="446"/>
      <c r="I25" s="447"/>
      <c r="J25" s="447"/>
      <c r="K25" s="495"/>
      <c r="L25" s="495"/>
      <c r="M25" s="450"/>
      <c r="N25" s="445"/>
      <c r="O25" s="445"/>
      <c r="P25" s="450"/>
      <c r="Q25" s="426"/>
      <c r="R25" s="426"/>
      <c r="S25" s="446"/>
      <c r="T25" s="446"/>
      <c r="U25" s="451"/>
      <c r="V25" s="429">
        <f t="shared" si="34"/>
        <v>0</v>
      </c>
      <c r="W25" s="451"/>
      <c r="X25" s="429">
        <f t="shared" si="35"/>
        <v>0</v>
      </c>
      <c r="Y25" s="451"/>
      <c r="Z25" s="429">
        <f t="shared" si="36"/>
        <v>0</v>
      </c>
      <c r="AA25" s="451"/>
      <c r="AB25" s="429">
        <f t="shared" si="37"/>
        <v>0</v>
      </c>
      <c r="AC25" s="451"/>
      <c r="AD25" s="429">
        <f t="shared" si="38"/>
        <v>0</v>
      </c>
      <c r="AE25" s="451"/>
      <c r="AF25" s="429">
        <f t="shared" si="39"/>
        <v>0</v>
      </c>
      <c r="AG25" s="451"/>
      <c r="AH25" s="429">
        <f t="shared" si="40"/>
        <v>0</v>
      </c>
      <c r="AI25" s="452">
        <f t="shared" si="0"/>
        <v>0</v>
      </c>
      <c r="AJ25" s="452" t="str">
        <f t="shared" ref="AJ25:AJ26" si="43">IF(AI25&gt;=96,"Fuerte",IF(AI25&gt;=86,"Moderado",IF(AI25&gt;=1,"Débil","")))</f>
        <v/>
      </c>
      <c r="AK25" s="453"/>
      <c r="AL25" s="452" t="str">
        <f t="shared" si="41"/>
        <v/>
      </c>
      <c r="AM25" s="452" t="str">
        <f t="shared" si="42"/>
        <v/>
      </c>
      <c r="AN25" s="452" t="str">
        <f>IFERROR(VLOOKUP(AM25,[5]FORMULAS!$B$70:$D$78,3,FALSE),"")</f>
        <v/>
      </c>
      <c r="AO25" s="452" t="str">
        <f t="shared" si="32"/>
        <v/>
      </c>
      <c r="AP25" s="454"/>
      <c r="AQ25" s="454"/>
      <c r="AR25" s="455"/>
      <c r="AS25" s="455"/>
      <c r="AT25" s="454"/>
      <c r="AU25" s="454"/>
      <c r="AV25" s="454"/>
      <c r="AW25" s="445"/>
      <c r="AX25" s="445"/>
      <c r="AY25" s="450"/>
      <c r="AZ25" s="359"/>
      <c r="BA25" s="426"/>
      <c r="BB25" s="456"/>
      <c r="BC25" s="457"/>
      <c r="BD25" s="457"/>
      <c r="BE25" s="215"/>
      <c r="BF25" s="458"/>
      <c r="BG25" s="363"/>
      <c r="BH25" s="363"/>
      <c r="BI25" s="363"/>
      <c r="BJ25" s="461"/>
    </row>
    <row r="26" spans="2:62" s="443" customFormat="1" ht="19.5" customHeight="1" thickBot="1" x14ac:dyDescent="0.3">
      <c r="B26" s="465"/>
      <c r="C26" s="466"/>
      <c r="D26" s="467"/>
      <c r="E26" s="467"/>
      <c r="F26" s="466"/>
      <c r="G26" s="466"/>
      <c r="H26" s="467"/>
      <c r="I26" s="468"/>
      <c r="J26" s="468"/>
      <c r="K26" s="496"/>
      <c r="L26" s="496"/>
      <c r="M26" s="471"/>
      <c r="N26" s="466"/>
      <c r="O26" s="466"/>
      <c r="P26" s="471"/>
      <c r="Q26" s="472"/>
      <c r="R26" s="426"/>
      <c r="S26" s="467"/>
      <c r="T26" s="467"/>
      <c r="U26" s="451"/>
      <c r="V26" s="429">
        <f t="shared" si="34"/>
        <v>0</v>
      </c>
      <c r="W26" s="451"/>
      <c r="X26" s="429">
        <f t="shared" si="35"/>
        <v>0</v>
      </c>
      <c r="Y26" s="451"/>
      <c r="Z26" s="429">
        <f t="shared" si="36"/>
        <v>0</v>
      </c>
      <c r="AA26" s="451"/>
      <c r="AB26" s="429">
        <f t="shared" si="37"/>
        <v>0</v>
      </c>
      <c r="AC26" s="451"/>
      <c r="AD26" s="429">
        <f t="shared" si="38"/>
        <v>0</v>
      </c>
      <c r="AE26" s="451"/>
      <c r="AF26" s="429">
        <f t="shared" si="39"/>
        <v>0</v>
      </c>
      <c r="AG26" s="451"/>
      <c r="AH26" s="429">
        <f t="shared" si="40"/>
        <v>0</v>
      </c>
      <c r="AI26" s="452"/>
      <c r="AJ26" s="452" t="str">
        <f t="shared" si="43"/>
        <v/>
      </c>
      <c r="AK26" s="453"/>
      <c r="AL26" s="452" t="str">
        <f t="shared" si="41"/>
        <v/>
      </c>
      <c r="AM26" s="452" t="str">
        <f t="shared" si="42"/>
        <v/>
      </c>
      <c r="AN26" s="452" t="str">
        <f>IFERROR(VLOOKUP(AM26,[5]FORMULAS!$B$70:$D$78,3,FALSE),"")</f>
        <v/>
      </c>
      <c r="AO26" s="452" t="str">
        <f t="shared" si="32"/>
        <v/>
      </c>
      <c r="AP26" s="477"/>
      <c r="AQ26" s="477"/>
      <c r="AR26" s="478"/>
      <c r="AS26" s="478"/>
      <c r="AT26" s="477"/>
      <c r="AU26" s="477"/>
      <c r="AV26" s="477"/>
      <c r="AW26" s="466"/>
      <c r="AX26" s="466"/>
      <c r="AY26" s="471"/>
      <c r="AZ26" s="479"/>
      <c r="BA26" s="472"/>
      <c r="BB26" s="505"/>
      <c r="BC26" s="506"/>
      <c r="BD26" s="506"/>
      <c r="BE26" s="507"/>
      <c r="BF26" s="508"/>
      <c r="BG26" s="510"/>
      <c r="BH26" s="510"/>
      <c r="BI26" s="510"/>
      <c r="BJ26" s="518"/>
    </row>
    <row r="27" spans="2:62" s="443" customFormat="1" ht="19.5" customHeight="1" x14ac:dyDescent="0.25">
      <c r="B27" s="445"/>
      <c r="C27" s="445"/>
      <c r="D27" s="446"/>
      <c r="E27" s="446"/>
      <c r="F27" s="445"/>
      <c r="G27" s="445"/>
      <c r="H27" s="446"/>
      <c r="I27" s="447"/>
      <c r="J27" s="447"/>
      <c r="K27" s="495"/>
      <c r="L27" s="495"/>
      <c r="M27" s="450" t="str">
        <f t="shared" ref="M27" si="44">IF(F27="gestion","impacto",IF(F27="corrupcion","impactocorrupcion",IF(F27="seguridad_de_la_informacion","impacto","")))</f>
        <v/>
      </c>
      <c r="N27" s="445"/>
      <c r="O27" s="445"/>
      <c r="P27" s="450" t="str">
        <f t="shared" ref="P27" si="45">N27&amp;O27</f>
        <v/>
      </c>
      <c r="Q27" s="426" t="str">
        <f>IFERROR(VLOOKUP(P27,[5]FORMULAS!$B$38:$C$62,2,FALSE),"")</f>
        <v/>
      </c>
      <c r="R27" s="426"/>
      <c r="S27" s="446"/>
      <c r="T27" s="446"/>
      <c r="U27" s="451"/>
      <c r="V27" s="429">
        <f>IF(U27="Asignado",15,0)</f>
        <v>0</v>
      </c>
      <c r="W27" s="451"/>
      <c r="X27" s="429">
        <f>IF(W27="Adecuado",15,0)</f>
        <v>0</v>
      </c>
      <c r="Y27" s="451"/>
      <c r="Z27" s="429">
        <f>IF(Y27="Oportuna",15,0)</f>
        <v>0</v>
      </c>
      <c r="AA27" s="451"/>
      <c r="AB27" s="429">
        <f>IF(AA27="Prevenir",15,IF(AA27="Detectar",10,0))</f>
        <v>0</v>
      </c>
      <c r="AC27" s="451"/>
      <c r="AD27" s="429">
        <f>IF(AC27="Confiable",15,0)</f>
        <v>0</v>
      </c>
      <c r="AE27" s="451"/>
      <c r="AF27" s="429">
        <f>IF(AE27="Se investigan y resuelven oportunamente",15,0)</f>
        <v>0</v>
      </c>
      <c r="AG27" s="451"/>
      <c r="AH27" s="429">
        <f>IF(AG27="Completa",10,IF(AG27="incompleta",5,0))</f>
        <v>0</v>
      </c>
      <c r="AI27" s="452"/>
      <c r="AJ27" s="452" t="str">
        <f>IF(AI27&gt;=96,"Fuerte",IF(AI27&gt;=86,"Moderado",IF(AI27&gt;=1,"Débil","")))</f>
        <v/>
      </c>
      <c r="AK27" s="453"/>
      <c r="AL27" s="452" t="str">
        <f>IF(AK27="Siempre se ejecuta","Fuerte",IF(AK27="Algunas veces","Moderado",IF(AK27="no se ejecuta","Débil","")))</f>
        <v/>
      </c>
      <c r="AM27" s="452" t="str">
        <f>AJ27&amp;AL27</f>
        <v/>
      </c>
      <c r="AN27" s="452" t="str">
        <f>IFERROR(VLOOKUP(AM27,[5]FORMULAS!$B$70:$D$78,3,FALSE),"")</f>
        <v/>
      </c>
      <c r="AO27" s="452" t="str">
        <f>IF(AN27="fuerte",100,IF(AN27="Moderado",50,IF(AN27="débil",0,"")))</f>
        <v/>
      </c>
      <c r="AP27" s="454">
        <f>IFERROR(AVERAGE(AO27:AO30),0)</f>
        <v>0</v>
      </c>
      <c r="AQ27" s="454" t="str">
        <f>IF(AP27&gt;=100,"Fuerte",IF(AP27&gt;=50,"Moderado",IF(AP27&gt;=1,"Débil","")))</f>
        <v/>
      </c>
      <c r="AR27" s="455"/>
      <c r="AS27" s="455"/>
      <c r="AT27" s="454" t="str">
        <f>+AQ27&amp;AR27&amp;AS27</f>
        <v/>
      </c>
      <c r="AU27" s="454">
        <f>IFERROR(VLOOKUP(AT27,[5]FORMULAS!$B$95:$D$102,2,FALSE),0)</f>
        <v>0</v>
      </c>
      <c r="AV27" s="454">
        <f>IFERROR(VLOOKUP(AT27,[5]FORMULAS!$B$95:$D$102,3,FALSE),0)</f>
        <v>0</v>
      </c>
      <c r="AW27" s="445"/>
      <c r="AX27" s="445"/>
      <c r="AY27" s="450" t="str">
        <f>AW27&amp;AX27</f>
        <v/>
      </c>
      <c r="AZ27" s="359" t="str">
        <f>IFERROR(VLOOKUP(AY27,[5]FORMULAS!$B$38:$C$62,2,FALSE),"")</f>
        <v/>
      </c>
      <c r="BA27" s="426"/>
      <c r="BB27" s="456"/>
      <c r="BC27" s="457"/>
      <c r="BD27" s="457"/>
      <c r="BE27" s="215"/>
      <c r="BF27" s="458"/>
      <c r="BG27" s="519"/>
      <c r="BH27" s="457"/>
      <c r="BI27" s="457"/>
      <c r="BJ27" s="494"/>
    </row>
    <row r="28" spans="2:62" s="443" customFormat="1" ht="19.5" customHeight="1" x14ac:dyDescent="0.25">
      <c r="B28" s="445"/>
      <c r="C28" s="445"/>
      <c r="D28" s="446"/>
      <c r="E28" s="446"/>
      <c r="F28" s="445"/>
      <c r="G28" s="445"/>
      <c r="H28" s="446"/>
      <c r="I28" s="447"/>
      <c r="J28" s="447"/>
      <c r="K28" s="495"/>
      <c r="L28" s="495"/>
      <c r="M28" s="450"/>
      <c r="N28" s="445"/>
      <c r="O28" s="445"/>
      <c r="P28" s="450"/>
      <c r="Q28" s="426"/>
      <c r="R28" s="426"/>
      <c r="S28" s="446"/>
      <c r="T28" s="446"/>
      <c r="U28" s="451"/>
      <c r="V28" s="429">
        <f t="shared" ref="V28:V30" si="46">IF(U28="Asignado",15,0)</f>
        <v>0</v>
      </c>
      <c r="W28" s="451"/>
      <c r="X28" s="429">
        <f t="shared" ref="X28:X30" si="47">IF(W28="Adecuado",15,0)</f>
        <v>0</v>
      </c>
      <c r="Y28" s="451"/>
      <c r="Z28" s="429">
        <f t="shared" ref="Z28:Z30" si="48">IF(Y28="Oportuna",15,0)</f>
        <v>0</v>
      </c>
      <c r="AA28" s="451"/>
      <c r="AB28" s="429">
        <f t="shared" ref="AB28:AB30" si="49">IF(AA28="Prevenir",15,IF(AA28="Detectar",10,0))</f>
        <v>0</v>
      </c>
      <c r="AC28" s="451"/>
      <c r="AD28" s="429">
        <f t="shared" ref="AD28:AD30" si="50">IF(AC28="Confiable",15,0)</f>
        <v>0</v>
      </c>
      <c r="AE28" s="451"/>
      <c r="AF28" s="429">
        <f t="shared" ref="AF28:AF30" si="51">IF(AE28="Se investigan y resuelven oportunamente",15,0)</f>
        <v>0</v>
      </c>
      <c r="AG28" s="451"/>
      <c r="AH28" s="429">
        <f t="shared" ref="AH28:AH30" si="52">IF(AG28="Completa",10,IF(AG28="incompleta",5,0))</f>
        <v>0</v>
      </c>
      <c r="AI28" s="452"/>
      <c r="AJ28" s="452" t="str">
        <f>IF(AI28&gt;=96,"Fuerte",IF(AI28&gt;=86,"Moderado",IF(AI28&gt;=1,"Débil","")))</f>
        <v/>
      </c>
      <c r="AK28" s="453"/>
      <c r="AL28" s="452" t="str">
        <f t="shared" ref="AL28:AL30" si="53">IF(AK28="Siempre se ejecuta","Fuerte",IF(AK28="Algunas veces","Moderado",IF(AK28="no se ejecuta","Débil","")))</f>
        <v/>
      </c>
      <c r="AM28" s="452" t="str">
        <f t="shared" ref="AM28:AM30" si="54">AJ28&amp;AL28</f>
        <v/>
      </c>
      <c r="AN28" s="452" t="str">
        <f>IFERROR(VLOOKUP(AM28,[5]FORMULAS!$B$70:$D$78,3,FALSE),"")</f>
        <v/>
      </c>
      <c r="AO28" s="452" t="str">
        <f t="shared" ref="AO28:AO30" si="55">IF(AN28="fuerte",100,IF(AN28="Moderado",50,IF(AN28="débil",0,"")))</f>
        <v/>
      </c>
      <c r="AP28" s="454"/>
      <c r="AQ28" s="454"/>
      <c r="AR28" s="455"/>
      <c r="AS28" s="455"/>
      <c r="AT28" s="454"/>
      <c r="AU28" s="454"/>
      <c r="AV28" s="454"/>
      <c r="AW28" s="445"/>
      <c r="AX28" s="445"/>
      <c r="AY28" s="450"/>
      <c r="AZ28" s="359"/>
      <c r="BA28" s="426"/>
      <c r="BB28" s="456"/>
      <c r="BC28" s="457"/>
      <c r="BD28" s="457"/>
      <c r="BE28" s="215"/>
      <c r="BF28" s="458"/>
      <c r="BG28" s="519"/>
      <c r="BH28" s="457"/>
      <c r="BI28" s="457"/>
      <c r="BJ28" s="494"/>
    </row>
    <row r="29" spans="2:62" s="443" customFormat="1" ht="19.5" customHeight="1" x14ac:dyDescent="0.25">
      <c r="B29" s="445"/>
      <c r="C29" s="445"/>
      <c r="D29" s="446"/>
      <c r="E29" s="446"/>
      <c r="F29" s="445"/>
      <c r="G29" s="445"/>
      <c r="H29" s="446"/>
      <c r="I29" s="447"/>
      <c r="J29" s="447"/>
      <c r="K29" s="495"/>
      <c r="L29" s="495"/>
      <c r="M29" s="450"/>
      <c r="N29" s="445"/>
      <c r="O29" s="445"/>
      <c r="P29" s="450"/>
      <c r="Q29" s="426"/>
      <c r="R29" s="426"/>
      <c r="S29" s="446"/>
      <c r="T29" s="446"/>
      <c r="U29" s="451"/>
      <c r="V29" s="429">
        <f t="shared" si="46"/>
        <v>0</v>
      </c>
      <c r="W29" s="451"/>
      <c r="X29" s="429">
        <f t="shared" si="47"/>
        <v>0</v>
      </c>
      <c r="Y29" s="451"/>
      <c r="Z29" s="429">
        <f t="shared" si="48"/>
        <v>0</v>
      </c>
      <c r="AA29" s="451"/>
      <c r="AB29" s="429">
        <f t="shared" si="49"/>
        <v>0</v>
      </c>
      <c r="AC29" s="451"/>
      <c r="AD29" s="429">
        <f t="shared" si="50"/>
        <v>0</v>
      </c>
      <c r="AE29" s="451"/>
      <c r="AF29" s="429">
        <f t="shared" si="51"/>
        <v>0</v>
      </c>
      <c r="AG29" s="451"/>
      <c r="AH29" s="429">
        <f t="shared" si="52"/>
        <v>0</v>
      </c>
      <c r="AI29" s="452"/>
      <c r="AJ29" s="452" t="str">
        <f t="shared" ref="AJ29:AJ30" si="56">IF(AI29&gt;=96,"Fuerte",IF(AI29&gt;=86,"Moderado",IF(AI29&gt;=1,"Débil","")))</f>
        <v/>
      </c>
      <c r="AK29" s="453"/>
      <c r="AL29" s="452" t="str">
        <f t="shared" si="53"/>
        <v/>
      </c>
      <c r="AM29" s="452" t="str">
        <f t="shared" si="54"/>
        <v/>
      </c>
      <c r="AN29" s="452" t="str">
        <f>IFERROR(VLOOKUP(AM29,[5]FORMULAS!$B$70:$D$78,3,FALSE),"")</f>
        <v/>
      </c>
      <c r="AO29" s="452" t="str">
        <f t="shared" si="55"/>
        <v/>
      </c>
      <c r="AP29" s="454"/>
      <c r="AQ29" s="454"/>
      <c r="AR29" s="455"/>
      <c r="AS29" s="455"/>
      <c r="AT29" s="454"/>
      <c r="AU29" s="454"/>
      <c r="AV29" s="454"/>
      <c r="AW29" s="445"/>
      <c r="AX29" s="445"/>
      <c r="AY29" s="450"/>
      <c r="AZ29" s="359"/>
      <c r="BA29" s="426"/>
      <c r="BB29" s="456"/>
      <c r="BC29" s="457"/>
      <c r="BD29" s="457"/>
      <c r="BE29" s="215"/>
      <c r="BF29" s="458"/>
      <c r="BG29" s="519"/>
      <c r="BH29" s="457"/>
      <c r="BI29" s="457"/>
      <c r="BJ29" s="494"/>
    </row>
    <row r="30" spans="2:62" s="443" customFormat="1" ht="19.5" customHeight="1" x14ac:dyDescent="0.25">
      <c r="B30" s="445"/>
      <c r="C30" s="445"/>
      <c r="D30" s="446"/>
      <c r="E30" s="446"/>
      <c r="F30" s="445"/>
      <c r="G30" s="445"/>
      <c r="H30" s="446"/>
      <c r="I30" s="447"/>
      <c r="J30" s="447"/>
      <c r="K30" s="495"/>
      <c r="L30" s="495"/>
      <c r="M30" s="450"/>
      <c r="N30" s="445"/>
      <c r="O30" s="445"/>
      <c r="P30" s="450"/>
      <c r="Q30" s="426"/>
      <c r="R30" s="426"/>
      <c r="S30" s="446"/>
      <c r="T30" s="446"/>
      <c r="U30" s="451"/>
      <c r="V30" s="429">
        <f t="shared" si="46"/>
        <v>0</v>
      </c>
      <c r="W30" s="451"/>
      <c r="X30" s="429">
        <f t="shared" si="47"/>
        <v>0</v>
      </c>
      <c r="Y30" s="451"/>
      <c r="Z30" s="429">
        <f t="shared" si="48"/>
        <v>0</v>
      </c>
      <c r="AA30" s="451"/>
      <c r="AB30" s="429">
        <f t="shared" si="49"/>
        <v>0</v>
      </c>
      <c r="AC30" s="451"/>
      <c r="AD30" s="429">
        <f t="shared" si="50"/>
        <v>0</v>
      </c>
      <c r="AE30" s="451"/>
      <c r="AF30" s="429">
        <f t="shared" si="51"/>
        <v>0</v>
      </c>
      <c r="AG30" s="451"/>
      <c r="AH30" s="429">
        <f t="shared" si="52"/>
        <v>0</v>
      </c>
      <c r="AI30" s="452"/>
      <c r="AJ30" s="452" t="str">
        <f t="shared" si="56"/>
        <v/>
      </c>
      <c r="AK30" s="453"/>
      <c r="AL30" s="452" t="str">
        <f t="shared" si="53"/>
        <v/>
      </c>
      <c r="AM30" s="452" t="str">
        <f t="shared" si="54"/>
        <v/>
      </c>
      <c r="AN30" s="452" t="str">
        <f>IFERROR(VLOOKUP(AM30,[5]FORMULAS!$B$70:$D$78,3,FALSE),"")</f>
        <v/>
      </c>
      <c r="AO30" s="452" t="str">
        <f t="shared" si="55"/>
        <v/>
      </c>
      <c r="AP30" s="454"/>
      <c r="AQ30" s="454"/>
      <c r="AR30" s="455"/>
      <c r="AS30" s="455"/>
      <c r="AT30" s="454"/>
      <c r="AU30" s="454"/>
      <c r="AV30" s="454"/>
      <c r="AW30" s="445"/>
      <c r="AX30" s="445"/>
      <c r="AY30" s="450"/>
      <c r="AZ30" s="359"/>
      <c r="BA30" s="426"/>
      <c r="BB30" s="497"/>
      <c r="BC30" s="457"/>
      <c r="BD30" s="457"/>
      <c r="BE30" s="456"/>
      <c r="BF30" s="458"/>
      <c r="BG30" s="519"/>
      <c r="BH30" s="457"/>
      <c r="BI30" s="457"/>
      <c r="BJ30" s="494"/>
    </row>
    <row r="31" spans="2:62" s="443" customFormat="1" ht="19.5" customHeight="1" x14ac:dyDescent="0.25">
      <c r="B31" s="445"/>
      <c r="C31" s="445"/>
      <c r="D31" s="446"/>
      <c r="E31" s="446"/>
      <c r="F31" s="445"/>
      <c r="G31" s="445"/>
      <c r="H31" s="446"/>
      <c r="I31" s="447"/>
      <c r="J31" s="447"/>
      <c r="K31" s="495"/>
      <c r="L31" s="495"/>
      <c r="M31" s="450" t="str">
        <f t="shared" ref="M31" si="57">IF(F31="gestion","impacto",IF(F31="corrupcion","impactocorrupcion",IF(F31="seguridad_de_la_informacion","impacto","")))</f>
        <v/>
      </c>
      <c r="N31" s="445"/>
      <c r="O31" s="445"/>
      <c r="P31" s="450" t="str">
        <f t="shared" ref="P31" si="58">N31&amp;O31</f>
        <v/>
      </c>
      <c r="Q31" s="426" t="str">
        <f>IFERROR(VLOOKUP(P31,[5]FORMULAS!$B$38:$C$62,2,FALSE),"")</f>
        <v/>
      </c>
      <c r="R31" s="426"/>
      <c r="S31" s="446"/>
      <c r="T31" s="446"/>
      <c r="U31" s="451"/>
      <c r="V31" s="429">
        <f>IF(U31="Asignado",15,0)</f>
        <v>0</v>
      </c>
      <c r="W31" s="451"/>
      <c r="X31" s="429">
        <f>IF(W31="Adecuado",15,0)</f>
        <v>0</v>
      </c>
      <c r="Y31" s="451"/>
      <c r="Z31" s="429">
        <f>IF(Y31="Oportuna",15,0)</f>
        <v>0</v>
      </c>
      <c r="AA31" s="451"/>
      <c r="AB31" s="429">
        <f>IF(AA31="Prevenir",15,IF(AA31="Detectar",10,0))</f>
        <v>0</v>
      </c>
      <c r="AC31" s="451"/>
      <c r="AD31" s="429">
        <f>IF(AC31="Confiable",15,0)</f>
        <v>0</v>
      </c>
      <c r="AE31" s="451"/>
      <c r="AF31" s="429">
        <f>IF(AE31="Se investigan y resuelven oportunamente",15,0)</f>
        <v>0</v>
      </c>
      <c r="AG31" s="451"/>
      <c r="AH31" s="429">
        <f>IF(AG31="Completa",10,IF(AG31="incompleta",5,0))</f>
        <v>0</v>
      </c>
      <c r="AI31" s="452"/>
      <c r="AJ31" s="452" t="str">
        <f>IF(AI31&gt;=96,"Fuerte",IF(AI31&gt;=86,"Moderado",IF(AI31&gt;=1,"Débil","")))</f>
        <v/>
      </c>
      <c r="AK31" s="453"/>
      <c r="AL31" s="452" t="str">
        <f>IF(AK31="Siempre se ejecuta","Fuerte",IF(AK31="Algunas veces","Moderado",IF(AK31="no se ejecuta","Débil","")))</f>
        <v/>
      </c>
      <c r="AM31" s="452" t="str">
        <f>AJ31&amp;AL31</f>
        <v/>
      </c>
      <c r="AN31" s="452" t="str">
        <f>IFERROR(VLOOKUP(AM31,[5]FORMULAS!$B$70:$D$78,3,FALSE),"")</f>
        <v/>
      </c>
      <c r="AO31" s="452" t="str">
        <f>IF(AN31="fuerte",100,IF(AN31="Moderado",50,IF(AN31="débil",0,"")))</f>
        <v/>
      </c>
      <c r="AP31" s="454">
        <f>IFERROR(AVERAGE(AO31:AO34),0)</f>
        <v>0</v>
      </c>
      <c r="AQ31" s="454" t="str">
        <f>IF(AP31&gt;=100,"Fuerte",IF(AP31&gt;=50,"Moderado",IF(AP31&gt;=1,"Débil","")))</f>
        <v/>
      </c>
      <c r="AR31" s="455"/>
      <c r="AS31" s="455"/>
      <c r="AT31" s="454" t="str">
        <f>+AQ31&amp;AR31&amp;AS31</f>
        <v/>
      </c>
      <c r="AU31" s="454">
        <f>IFERROR(VLOOKUP(AT31,[5]FORMULAS!$B$95:$D$102,2,FALSE),0)</f>
        <v>0</v>
      </c>
      <c r="AV31" s="454">
        <f>IFERROR(VLOOKUP(AT31,[5]FORMULAS!$B$95:$D$102,3,FALSE),0)</f>
        <v>0</v>
      </c>
      <c r="AW31" s="445"/>
      <c r="AX31" s="445"/>
      <c r="AY31" s="450" t="str">
        <f>AW31&amp;AX31</f>
        <v/>
      </c>
      <c r="AZ31" s="359" t="str">
        <f>IFERROR(VLOOKUP(AY31,[5]FORMULAS!$B$38:$C$62,2,FALSE),"")</f>
        <v/>
      </c>
      <c r="BA31" s="426"/>
      <c r="BB31" s="456"/>
      <c r="BC31" s="457"/>
      <c r="BD31" s="457"/>
      <c r="BE31" s="215"/>
      <c r="BF31" s="458"/>
      <c r="BG31" s="519"/>
      <c r="BH31" s="457"/>
      <c r="BI31" s="457"/>
      <c r="BJ31" s="494"/>
    </row>
    <row r="32" spans="2:62" s="443" customFormat="1" ht="19.5" customHeight="1" x14ac:dyDescent="0.25">
      <c r="B32" s="445"/>
      <c r="C32" s="445"/>
      <c r="D32" s="446"/>
      <c r="E32" s="446"/>
      <c r="F32" s="445"/>
      <c r="G32" s="445"/>
      <c r="H32" s="446"/>
      <c r="I32" s="447"/>
      <c r="J32" s="447"/>
      <c r="K32" s="495"/>
      <c r="L32" s="495"/>
      <c r="M32" s="450"/>
      <c r="N32" s="445"/>
      <c r="O32" s="445"/>
      <c r="P32" s="450"/>
      <c r="Q32" s="426"/>
      <c r="R32" s="426"/>
      <c r="S32" s="446"/>
      <c r="T32" s="446"/>
      <c r="U32" s="451"/>
      <c r="V32" s="429">
        <f t="shared" ref="V32:V34" si="59">IF(U32="Asignado",15,0)</f>
        <v>0</v>
      </c>
      <c r="W32" s="451"/>
      <c r="X32" s="429">
        <f t="shared" ref="X32:X34" si="60">IF(W32="Adecuado",15,0)</f>
        <v>0</v>
      </c>
      <c r="Y32" s="451"/>
      <c r="Z32" s="429">
        <f t="shared" ref="Z32:Z34" si="61">IF(Y32="Oportuna",15,0)</f>
        <v>0</v>
      </c>
      <c r="AA32" s="451"/>
      <c r="AB32" s="429">
        <f t="shared" ref="AB32:AB34" si="62">IF(AA32="Prevenir",15,IF(AA32="Detectar",10,0))</f>
        <v>0</v>
      </c>
      <c r="AC32" s="451"/>
      <c r="AD32" s="429">
        <f t="shared" ref="AD32:AD34" si="63">IF(AC32="Confiable",15,0)</f>
        <v>0</v>
      </c>
      <c r="AE32" s="451"/>
      <c r="AF32" s="429">
        <f t="shared" ref="AF32:AF34" si="64">IF(AE32="Se investigan y resuelven oportunamente",15,0)</f>
        <v>0</v>
      </c>
      <c r="AG32" s="451"/>
      <c r="AH32" s="429">
        <f t="shared" ref="AH32:AH34" si="65">IF(AG32="Completa",10,IF(AG32="incompleta",5,0))</f>
        <v>0</v>
      </c>
      <c r="AI32" s="452"/>
      <c r="AJ32" s="452" t="str">
        <f>IF(AI32&gt;=96,"Fuerte",IF(AI32&gt;=86,"Moderado",IF(AI32&gt;=1,"Débil","")))</f>
        <v/>
      </c>
      <c r="AK32" s="453"/>
      <c r="AL32" s="452" t="str">
        <f t="shared" ref="AL32:AL34" si="66">IF(AK32="Siempre se ejecuta","Fuerte",IF(AK32="Algunas veces","Moderado",IF(AK32="no se ejecuta","Débil","")))</f>
        <v/>
      </c>
      <c r="AM32" s="452" t="str">
        <f t="shared" ref="AM32:AM34" si="67">AJ32&amp;AL32</f>
        <v/>
      </c>
      <c r="AN32" s="452" t="str">
        <f>IFERROR(VLOOKUP(AM32,[5]FORMULAS!$B$70:$D$78,3,FALSE),"")</f>
        <v/>
      </c>
      <c r="AO32" s="452" t="str">
        <f t="shared" ref="AO32:AO34" si="68">IF(AN32="fuerte",100,IF(AN32="Moderado",50,IF(AN32="débil",0,"")))</f>
        <v/>
      </c>
      <c r="AP32" s="454"/>
      <c r="AQ32" s="454"/>
      <c r="AR32" s="455"/>
      <c r="AS32" s="455"/>
      <c r="AT32" s="454"/>
      <c r="AU32" s="454"/>
      <c r="AV32" s="454"/>
      <c r="AW32" s="445"/>
      <c r="AX32" s="445"/>
      <c r="AY32" s="450"/>
      <c r="AZ32" s="359"/>
      <c r="BA32" s="426"/>
      <c r="BB32" s="456"/>
      <c r="BC32" s="457"/>
      <c r="BD32" s="457"/>
      <c r="BE32" s="215"/>
      <c r="BF32" s="458"/>
      <c r="BG32" s="519"/>
      <c r="BH32" s="457"/>
      <c r="BI32" s="457"/>
      <c r="BJ32" s="494"/>
    </row>
    <row r="33" spans="2:62" s="443" customFormat="1" ht="19.5" customHeight="1" x14ac:dyDescent="0.25">
      <c r="B33" s="445"/>
      <c r="C33" s="445"/>
      <c r="D33" s="446"/>
      <c r="E33" s="446"/>
      <c r="F33" s="445"/>
      <c r="G33" s="445"/>
      <c r="H33" s="446"/>
      <c r="I33" s="447"/>
      <c r="J33" s="447"/>
      <c r="K33" s="495"/>
      <c r="L33" s="495"/>
      <c r="M33" s="450"/>
      <c r="N33" s="445"/>
      <c r="O33" s="445"/>
      <c r="P33" s="450"/>
      <c r="Q33" s="426"/>
      <c r="R33" s="426"/>
      <c r="S33" s="446"/>
      <c r="T33" s="446"/>
      <c r="U33" s="451"/>
      <c r="V33" s="429">
        <f t="shared" si="59"/>
        <v>0</v>
      </c>
      <c r="W33" s="451"/>
      <c r="X33" s="429">
        <f t="shared" si="60"/>
        <v>0</v>
      </c>
      <c r="Y33" s="451"/>
      <c r="Z33" s="429">
        <f t="shared" si="61"/>
        <v>0</v>
      </c>
      <c r="AA33" s="451"/>
      <c r="AB33" s="429">
        <f t="shared" si="62"/>
        <v>0</v>
      </c>
      <c r="AC33" s="451"/>
      <c r="AD33" s="429">
        <f t="shared" si="63"/>
        <v>0</v>
      </c>
      <c r="AE33" s="451"/>
      <c r="AF33" s="429">
        <f t="shared" si="64"/>
        <v>0</v>
      </c>
      <c r="AG33" s="451"/>
      <c r="AH33" s="429">
        <f t="shared" si="65"/>
        <v>0</v>
      </c>
      <c r="AI33" s="452"/>
      <c r="AJ33" s="452" t="str">
        <f t="shared" ref="AJ33:AJ34" si="69">IF(AI33&gt;=96,"Fuerte",IF(AI33&gt;=86,"Moderado",IF(AI33&gt;=1,"Débil","")))</f>
        <v/>
      </c>
      <c r="AK33" s="453"/>
      <c r="AL33" s="452" t="str">
        <f t="shared" si="66"/>
        <v/>
      </c>
      <c r="AM33" s="452" t="str">
        <f t="shared" si="67"/>
        <v/>
      </c>
      <c r="AN33" s="452" t="str">
        <f>IFERROR(VLOOKUP(AM33,[5]FORMULAS!$B$70:$D$78,3,FALSE),"")</f>
        <v/>
      </c>
      <c r="AO33" s="452" t="str">
        <f t="shared" si="68"/>
        <v/>
      </c>
      <c r="AP33" s="454"/>
      <c r="AQ33" s="454"/>
      <c r="AR33" s="455"/>
      <c r="AS33" s="455"/>
      <c r="AT33" s="454"/>
      <c r="AU33" s="454"/>
      <c r="AV33" s="454"/>
      <c r="AW33" s="445"/>
      <c r="AX33" s="445"/>
      <c r="AY33" s="450"/>
      <c r="AZ33" s="359"/>
      <c r="BA33" s="426"/>
      <c r="BB33" s="456"/>
      <c r="BC33" s="457"/>
      <c r="BD33" s="457"/>
      <c r="BE33" s="215"/>
      <c r="BF33" s="458"/>
      <c r="BG33" s="519"/>
      <c r="BH33" s="457"/>
      <c r="BI33" s="457"/>
      <c r="BJ33" s="494"/>
    </row>
    <row r="34" spans="2:62" s="443" customFormat="1" ht="19.5" customHeight="1" x14ac:dyDescent="0.25">
      <c r="B34" s="445"/>
      <c r="C34" s="445"/>
      <c r="D34" s="446"/>
      <c r="E34" s="446"/>
      <c r="F34" s="445"/>
      <c r="G34" s="445"/>
      <c r="H34" s="446"/>
      <c r="I34" s="447"/>
      <c r="J34" s="447"/>
      <c r="K34" s="495"/>
      <c r="L34" s="495"/>
      <c r="M34" s="450"/>
      <c r="N34" s="445"/>
      <c r="O34" s="445"/>
      <c r="P34" s="450"/>
      <c r="Q34" s="426"/>
      <c r="R34" s="426"/>
      <c r="S34" s="446"/>
      <c r="T34" s="446"/>
      <c r="U34" s="451"/>
      <c r="V34" s="429">
        <f t="shared" si="59"/>
        <v>0</v>
      </c>
      <c r="W34" s="451"/>
      <c r="X34" s="429">
        <f t="shared" si="60"/>
        <v>0</v>
      </c>
      <c r="Y34" s="451"/>
      <c r="Z34" s="429">
        <f t="shared" si="61"/>
        <v>0</v>
      </c>
      <c r="AA34" s="451"/>
      <c r="AB34" s="429">
        <f t="shared" si="62"/>
        <v>0</v>
      </c>
      <c r="AC34" s="451"/>
      <c r="AD34" s="429">
        <f t="shared" si="63"/>
        <v>0</v>
      </c>
      <c r="AE34" s="451"/>
      <c r="AF34" s="429">
        <f t="shared" si="64"/>
        <v>0</v>
      </c>
      <c r="AG34" s="451"/>
      <c r="AH34" s="429">
        <f t="shared" si="65"/>
        <v>0</v>
      </c>
      <c r="AI34" s="452"/>
      <c r="AJ34" s="452" t="str">
        <f t="shared" si="69"/>
        <v/>
      </c>
      <c r="AK34" s="453"/>
      <c r="AL34" s="452" t="str">
        <f t="shared" si="66"/>
        <v/>
      </c>
      <c r="AM34" s="452" t="str">
        <f t="shared" si="67"/>
        <v/>
      </c>
      <c r="AN34" s="452" t="str">
        <f>IFERROR(VLOOKUP(AM34,[5]FORMULAS!$B$70:$D$78,3,FALSE),"")</f>
        <v/>
      </c>
      <c r="AO34" s="452" t="str">
        <f t="shared" si="68"/>
        <v/>
      </c>
      <c r="AP34" s="454"/>
      <c r="AQ34" s="454"/>
      <c r="AR34" s="455"/>
      <c r="AS34" s="455"/>
      <c r="AT34" s="454"/>
      <c r="AU34" s="454"/>
      <c r="AV34" s="454"/>
      <c r="AW34" s="445"/>
      <c r="AX34" s="445"/>
      <c r="AY34" s="450"/>
      <c r="AZ34" s="359"/>
      <c r="BA34" s="426"/>
      <c r="BB34" s="497"/>
      <c r="BC34" s="457"/>
      <c r="BD34" s="457"/>
      <c r="BE34" s="456"/>
      <c r="BF34" s="458"/>
      <c r="BG34" s="519"/>
      <c r="BH34" s="457"/>
      <c r="BI34" s="457"/>
      <c r="BJ34" s="494"/>
    </row>
    <row r="35" spans="2:62" s="443" customFormat="1" ht="19.5" customHeight="1" x14ac:dyDescent="0.25">
      <c r="B35" s="445"/>
      <c r="C35" s="445"/>
      <c r="D35" s="446"/>
      <c r="E35" s="446"/>
      <c r="F35" s="445"/>
      <c r="G35" s="445"/>
      <c r="H35" s="446"/>
      <c r="I35" s="447"/>
      <c r="J35" s="447"/>
      <c r="K35" s="495"/>
      <c r="L35" s="495"/>
      <c r="M35" s="450" t="str">
        <f t="shared" ref="M35" si="70">IF(F35="gestion","impacto",IF(F35="corrupcion","impactocorrupcion",IF(F35="seguridad_de_la_informacion","impacto","")))</f>
        <v/>
      </c>
      <c r="N35" s="445"/>
      <c r="O35" s="445"/>
      <c r="P35" s="450" t="str">
        <f t="shared" ref="P35" si="71">N35&amp;O35</f>
        <v/>
      </c>
      <c r="Q35" s="426" t="str">
        <f>IFERROR(VLOOKUP(P35,[5]FORMULAS!$B$38:$C$62,2,FALSE),"")</f>
        <v/>
      </c>
      <c r="R35" s="426"/>
      <c r="S35" s="446"/>
      <c r="T35" s="446"/>
      <c r="U35" s="451"/>
      <c r="V35" s="429">
        <f>IF(U35="Asignado",15,0)</f>
        <v>0</v>
      </c>
      <c r="W35" s="451"/>
      <c r="X35" s="429">
        <f>IF(W35="Adecuado",15,0)</f>
        <v>0</v>
      </c>
      <c r="Y35" s="451"/>
      <c r="Z35" s="429">
        <f>IF(Y35="Oportuna",15,0)</f>
        <v>0</v>
      </c>
      <c r="AA35" s="451"/>
      <c r="AB35" s="429">
        <f>IF(AA35="Prevenir",15,IF(AA35="Detectar",10,0))</f>
        <v>0</v>
      </c>
      <c r="AC35" s="451"/>
      <c r="AD35" s="429">
        <f>IF(AC35="Confiable",15,0)</f>
        <v>0</v>
      </c>
      <c r="AE35" s="451"/>
      <c r="AF35" s="429">
        <f>IF(AE35="Se investigan y resuelven oportunamente",15,0)</f>
        <v>0</v>
      </c>
      <c r="AG35" s="451"/>
      <c r="AH35" s="429">
        <f>IF(AG35="Completa",10,IF(AG35="incompleta",5,0))</f>
        <v>0</v>
      </c>
      <c r="AI35" s="452"/>
      <c r="AJ35" s="452" t="str">
        <f>IF(AI35&gt;=96,"Fuerte",IF(AI35&gt;=86,"Moderado",IF(AI35&gt;=1,"Débil","")))</f>
        <v/>
      </c>
      <c r="AK35" s="453"/>
      <c r="AL35" s="452" t="str">
        <f>IF(AK35="Siempre se ejecuta","Fuerte",IF(AK35="Algunas veces","Moderado",IF(AK35="no se ejecuta","Débil","")))</f>
        <v/>
      </c>
      <c r="AM35" s="452" t="str">
        <f>AJ35&amp;AL35</f>
        <v/>
      </c>
      <c r="AN35" s="452" t="str">
        <f>IFERROR(VLOOKUP(AM35,[5]FORMULAS!$B$70:$D$78,3,FALSE),"")</f>
        <v/>
      </c>
      <c r="AO35" s="452" t="str">
        <f>IF(AN35="fuerte",100,IF(AN35="Moderado",50,IF(AN35="débil",0,"")))</f>
        <v/>
      </c>
      <c r="AP35" s="454">
        <f>IFERROR(AVERAGE(AO35:AO38),0)</f>
        <v>0</v>
      </c>
      <c r="AQ35" s="454" t="str">
        <f>IF(AP35&gt;=100,"Fuerte",IF(AP35&gt;=50,"Moderado",IF(AP35&gt;=1,"Débil","")))</f>
        <v/>
      </c>
      <c r="AR35" s="455"/>
      <c r="AS35" s="455"/>
      <c r="AT35" s="454" t="str">
        <f>+AQ35&amp;AR35&amp;AS35</f>
        <v/>
      </c>
      <c r="AU35" s="454">
        <f>IFERROR(VLOOKUP(AT35,[5]FORMULAS!$B$95:$D$102,2,FALSE),0)</f>
        <v>0</v>
      </c>
      <c r="AV35" s="454">
        <f>IFERROR(VLOOKUP(AT35,[5]FORMULAS!$B$95:$D$102,3,FALSE),0)</f>
        <v>0</v>
      </c>
      <c r="AW35" s="445"/>
      <c r="AX35" s="445"/>
      <c r="AY35" s="450" t="str">
        <f>AW35&amp;AX35</f>
        <v/>
      </c>
      <c r="AZ35" s="359" t="str">
        <f>IFERROR(VLOOKUP(AY35,[5]FORMULAS!$B$38:$C$62,2,FALSE),"")</f>
        <v/>
      </c>
      <c r="BA35" s="426"/>
      <c r="BB35" s="456"/>
      <c r="BC35" s="457"/>
      <c r="BD35" s="457"/>
      <c r="BE35" s="215"/>
      <c r="BF35" s="458"/>
      <c r="BG35" s="519"/>
      <c r="BH35" s="457"/>
      <c r="BI35" s="457"/>
      <c r="BJ35" s="494"/>
    </row>
    <row r="36" spans="2:62" s="443" customFormat="1" ht="19.5" customHeight="1" x14ac:dyDescent="0.25">
      <c r="B36" s="445"/>
      <c r="C36" s="445"/>
      <c r="D36" s="446"/>
      <c r="E36" s="446"/>
      <c r="F36" s="445"/>
      <c r="G36" s="445"/>
      <c r="H36" s="446"/>
      <c r="I36" s="447"/>
      <c r="J36" s="447"/>
      <c r="K36" s="495"/>
      <c r="L36" s="495"/>
      <c r="M36" s="450"/>
      <c r="N36" s="445"/>
      <c r="O36" s="445"/>
      <c r="P36" s="450"/>
      <c r="Q36" s="426"/>
      <c r="R36" s="426"/>
      <c r="S36" s="446"/>
      <c r="T36" s="446"/>
      <c r="U36" s="451"/>
      <c r="V36" s="429">
        <f t="shared" ref="V36:V38" si="72">IF(U36="Asignado",15,0)</f>
        <v>0</v>
      </c>
      <c r="W36" s="451"/>
      <c r="X36" s="429">
        <f t="shared" ref="X36:X38" si="73">IF(W36="Adecuado",15,0)</f>
        <v>0</v>
      </c>
      <c r="Y36" s="451"/>
      <c r="Z36" s="429">
        <f t="shared" ref="Z36:Z38" si="74">IF(Y36="Oportuna",15,0)</f>
        <v>0</v>
      </c>
      <c r="AA36" s="451"/>
      <c r="AB36" s="429">
        <f t="shared" ref="AB36:AB38" si="75">IF(AA36="Prevenir",15,IF(AA36="Detectar",10,0))</f>
        <v>0</v>
      </c>
      <c r="AC36" s="451"/>
      <c r="AD36" s="429">
        <f t="shared" ref="AD36:AD38" si="76">IF(AC36="Confiable",15,0)</f>
        <v>0</v>
      </c>
      <c r="AE36" s="451"/>
      <c r="AF36" s="429">
        <f t="shared" ref="AF36:AF38" si="77">IF(AE36="Se investigan y resuelven oportunamente",15,0)</f>
        <v>0</v>
      </c>
      <c r="AG36" s="451"/>
      <c r="AH36" s="429">
        <f t="shared" ref="AH36:AH38" si="78">IF(AG36="Completa",10,IF(AG36="incompleta",5,0))</f>
        <v>0</v>
      </c>
      <c r="AI36" s="452"/>
      <c r="AJ36" s="452" t="str">
        <f>IF(AI36&gt;=96,"Fuerte",IF(AI36&gt;=86,"Moderado",IF(AI36&gt;=1,"Débil","")))</f>
        <v/>
      </c>
      <c r="AK36" s="453"/>
      <c r="AL36" s="452" t="str">
        <f t="shared" ref="AL36:AL38" si="79">IF(AK36="Siempre se ejecuta","Fuerte",IF(AK36="Algunas veces","Moderado",IF(AK36="no se ejecuta","Débil","")))</f>
        <v/>
      </c>
      <c r="AM36" s="452" t="str">
        <f t="shared" ref="AM36:AM38" si="80">AJ36&amp;AL36</f>
        <v/>
      </c>
      <c r="AN36" s="452" t="str">
        <f>IFERROR(VLOOKUP(AM36,[5]FORMULAS!$B$70:$D$78,3,FALSE),"")</f>
        <v/>
      </c>
      <c r="AO36" s="452" t="str">
        <f t="shared" ref="AO36:AO38" si="81">IF(AN36="fuerte",100,IF(AN36="Moderado",50,IF(AN36="débil",0,"")))</f>
        <v/>
      </c>
      <c r="AP36" s="454"/>
      <c r="AQ36" s="454"/>
      <c r="AR36" s="455"/>
      <c r="AS36" s="455"/>
      <c r="AT36" s="454"/>
      <c r="AU36" s="454"/>
      <c r="AV36" s="454"/>
      <c r="AW36" s="445"/>
      <c r="AX36" s="445"/>
      <c r="AY36" s="450"/>
      <c r="AZ36" s="359"/>
      <c r="BA36" s="426"/>
      <c r="BB36" s="456"/>
      <c r="BC36" s="457"/>
      <c r="BD36" s="457"/>
      <c r="BE36" s="215"/>
      <c r="BF36" s="458"/>
      <c r="BG36" s="519"/>
      <c r="BH36" s="457"/>
      <c r="BI36" s="457"/>
      <c r="BJ36" s="494"/>
    </row>
    <row r="37" spans="2:62" s="443" customFormat="1" ht="19.5" customHeight="1" x14ac:dyDescent="0.25">
      <c r="B37" s="445"/>
      <c r="C37" s="445"/>
      <c r="D37" s="446"/>
      <c r="E37" s="446"/>
      <c r="F37" s="445"/>
      <c r="G37" s="445"/>
      <c r="H37" s="446"/>
      <c r="I37" s="447"/>
      <c r="J37" s="447"/>
      <c r="K37" s="495"/>
      <c r="L37" s="495"/>
      <c r="M37" s="450"/>
      <c r="N37" s="445"/>
      <c r="O37" s="445"/>
      <c r="P37" s="450"/>
      <c r="Q37" s="426"/>
      <c r="R37" s="426"/>
      <c r="S37" s="446"/>
      <c r="T37" s="446"/>
      <c r="U37" s="451"/>
      <c r="V37" s="429">
        <f t="shared" si="72"/>
        <v>0</v>
      </c>
      <c r="W37" s="451"/>
      <c r="X37" s="429">
        <f t="shared" si="73"/>
        <v>0</v>
      </c>
      <c r="Y37" s="451"/>
      <c r="Z37" s="429">
        <f t="shared" si="74"/>
        <v>0</v>
      </c>
      <c r="AA37" s="451"/>
      <c r="AB37" s="429">
        <f t="shared" si="75"/>
        <v>0</v>
      </c>
      <c r="AC37" s="451"/>
      <c r="AD37" s="429">
        <f t="shared" si="76"/>
        <v>0</v>
      </c>
      <c r="AE37" s="451"/>
      <c r="AF37" s="429">
        <f t="shared" si="77"/>
        <v>0</v>
      </c>
      <c r="AG37" s="451"/>
      <c r="AH37" s="429">
        <f t="shared" si="78"/>
        <v>0</v>
      </c>
      <c r="AI37" s="452"/>
      <c r="AJ37" s="452" t="str">
        <f t="shared" ref="AJ37:AJ38" si="82">IF(AI37&gt;=96,"Fuerte",IF(AI37&gt;=86,"Moderado",IF(AI37&gt;=1,"Débil","")))</f>
        <v/>
      </c>
      <c r="AK37" s="453"/>
      <c r="AL37" s="452" t="str">
        <f t="shared" si="79"/>
        <v/>
      </c>
      <c r="AM37" s="452" t="str">
        <f t="shared" si="80"/>
        <v/>
      </c>
      <c r="AN37" s="452" t="str">
        <f>IFERROR(VLOOKUP(AM37,[5]FORMULAS!$B$70:$D$78,3,FALSE),"")</f>
        <v/>
      </c>
      <c r="AO37" s="452" t="str">
        <f t="shared" si="81"/>
        <v/>
      </c>
      <c r="AP37" s="454"/>
      <c r="AQ37" s="454"/>
      <c r="AR37" s="455"/>
      <c r="AS37" s="455"/>
      <c r="AT37" s="454"/>
      <c r="AU37" s="454"/>
      <c r="AV37" s="454"/>
      <c r="AW37" s="445"/>
      <c r="AX37" s="445"/>
      <c r="AY37" s="450"/>
      <c r="AZ37" s="359"/>
      <c r="BA37" s="426"/>
      <c r="BB37" s="456"/>
      <c r="BC37" s="457"/>
      <c r="BD37" s="457"/>
      <c r="BE37" s="215"/>
      <c r="BF37" s="458"/>
      <c r="BG37" s="519"/>
      <c r="BH37" s="457"/>
      <c r="BI37" s="457"/>
      <c r="BJ37" s="494"/>
    </row>
    <row r="38" spans="2:62" s="443" customFormat="1" ht="19.5" customHeight="1" x14ac:dyDescent="0.25">
      <c r="B38" s="445"/>
      <c r="C38" s="445"/>
      <c r="D38" s="446"/>
      <c r="E38" s="446"/>
      <c r="F38" s="445"/>
      <c r="G38" s="445"/>
      <c r="H38" s="446"/>
      <c r="I38" s="447"/>
      <c r="J38" s="447"/>
      <c r="K38" s="495"/>
      <c r="L38" s="495"/>
      <c r="M38" s="450"/>
      <c r="N38" s="445"/>
      <c r="O38" s="445"/>
      <c r="P38" s="450"/>
      <c r="Q38" s="426"/>
      <c r="R38" s="426"/>
      <c r="S38" s="446"/>
      <c r="T38" s="446"/>
      <c r="U38" s="451"/>
      <c r="V38" s="429">
        <f t="shared" si="72"/>
        <v>0</v>
      </c>
      <c r="W38" s="451"/>
      <c r="X38" s="429">
        <f t="shared" si="73"/>
        <v>0</v>
      </c>
      <c r="Y38" s="451"/>
      <c r="Z38" s="429">
        <f t="shared" si="74"/>
        <v>0</v>
      </c>
      <c r="AA38" s="451"/>
      <c r="AB38" s="429">
        <f t="shared" si="75"/>
        <v>0</v>
      </c>
      <c r="AC38" s="451"/>
      <c r="AD38" s="429">
        <f t="shared" si="76"/>
        <v>0</v>
      </c>
      <c r="AE38" s="451"/>
      <c r="AF38" s="429">
        <f t="shared" si="77"/>
        <v>0</v>
      </c>
      <c r="AG38" s="451"/>
      <c r="AH38" s="429">
        <f t="shared" si="78"/>
        <v>0</v>
      </c>
      <c r="AI38" s="452"/>
      <c r="AJ38" s="452" t="str">
        <f t="shared" si="82"/>
        <v/>
      </c>
      <c r="AK38" s="453"/>
      <c r="AL38" s="452" t="str">
        <f t="shared" si="79"/>
        <v/>
      </c>
      <c r="AM38" s="452" t="str">
        <f t="shared" si="80"/>
        <v/>
      </c>
      <c r="AN38" s="452" t="str">
        <f>IFERROR(VLOOKUP(AM38,[5]FORMULAS!$B$70:$D$78,3,FALSE),"")</f>
        <v/>
      </c>
      <c r="AO38" s="452" t="str">
        <f t="shared" si="81"/>
        <v/>
      </c>
      <c r="AP38" s="454"/>
      <c r="AQ38" s="454"/>
      <c r="AR38" s="455"/>
      <c r="AS38" s="455"/>
      <c r="AT38" s="454"/>
      <c r="AU38" s="454"/>
      <c r="AV38" s="454"/>
      <c r="AW38" s="445"/>
      <c r="AX38" s="445"/>
      <c r="AY38" s="450"/>
      <c r="AZ38" s="359"/>
      <c r="BA38" s="426"/>
      <c r="BB38" s="497"/>
      <c r="BC38" s="457"/>
      <c r="BD38" s="457"/>
      <c r="BE38" s="456"/>
      <c r="BF38" s="458"/>
      <c r="BG38" s="519"/>
      <c r="BH38" s="457"/>
      <c r="BI38" s="457"/>
      <c r="BJ38" s="494"/>
    </row>
    <row r="39" spans="2:62" s="443" customFormat="1" ht="19.5" customHeight="1" x14ac:dyDescent="0.25">
      <c r="B39" s="445"/>
      <c r="C39" s="445"/>
      <c r="D39" s="446"/>
      <c r="E39" s="446"/>
      <c r="F39" s="445"/>
      <c r="G39" s="445"/>
      <c r="H39" s="446"/>
      <c r="I39" s="447"/>
      <c r="J39" s="447"/>
      <c r="K39" s="495"/>
      <c r="L39" s="495"/>
      <c r="M39" s="450" t="str">
        <f t="shared" ref="M39" si="83">IF(F39="gestion","impacto",IF(F39="corrupcion","impactocorrupcion",IF(F39="seguridad_de_la_informacion","impacto","")))</f>
        <v/>
      </c>
      <c r="N39" s="445"/>
      <c r="O39" s="445"/>
      <c r="P39" s="450" t="str">
        <f t="shared" ref="P39" si="84">N39&amp;O39</f>
        <v/>
      </c>
      <c r="Q39" s="426" t="str">
        <f>IFERROR(VLOOKUP(P39,[5]FORMULAS!$B$38:$C$62,2,FALSE),"")</f>
        <v/>
      </c>
      <c r="R39" s="426"/>
      <c r="S39" s="446"/>
      <c r="T39" s="446"/>
      <c r="U39" s="451"/>
      <c r="V39" s="429">
        <f>IF(U39="Asignado",15,0)</f>
        <v>0</v>
      </c>
      <c r="W39" s="451"/>
      <c r="X39" s="429">
        <f>IF(W39="Adecuado",15,0)</f>
        <v>0</v>
      </c>
      <c r="Y39" s="451"/>
      <c r="Z39" s="429">
        <f>IF(Y39="Oportuna",15,0)</f>
        <v>0</v>
      </c>
      <c r="AA39" s="451"/>
      <c r="AB39" s="429">
        <f>IF(AA39="Prevenir",15,IF(AA39="Detectar",10,0))</f>
        <v>0</v>
      </c>
      <c r="AC39" s="451"/>
      <c r="AD39" s="429">
        <f>IF(AC39="Confiable",15,0)</f>
        <v>0</v>
      </c>
      <c r="AE39" s="451"/>
      <c r="AF39" s="429">
        <f>IF(AE39="Se investigan y resuelven oportunamente",15,0)</f>
        <v>0</v>
      </c>
      <c r="AG39" s="451"/>
      <c r="AH39" s="429">
        <f>IF(AG39="Completa",10,IF(AG39="incompleta",5,0))</f>
        <v>0</v>
      </c>
      <c r="AI39" s="452"/>
      <c r="AJ39" s="452" t="str">
        <f>IF(AI39&gt;=96,"Fuerte",IF(AI39&gt;=86,"Moderado",IF(AI39&gt;=1,"Débil","")))</f>
        <v/>
      </c>
      <c r="AK39" s="453"/>
      <c r="AL39" s="452" t="str">
        <f>IF(AK39="Siempre se ejecuta","Fuerte",IF(AK39="Algunas veces","Moderado",IF(AK39="no se ejecuta","Débil","")))</f>
        <v/>
      </c>
      <c r="AM39" s="452" t="str">
        <f>AJ39&amp;AL39</f>
        <v/>
      </c>
      <c r="AN39" s="452" t="str">
        <f>IFERROR(VLOOKUP(AM39,[5]FORMULAS!$B$70:$D$78,3,FALSE),"")</f>
        <v/>
      </c>
      <c r="AO39" s="452" t="str">
        <f>IF(AN39="fuerte",100,IF(AN39="Moderado",50,IF(AN39="débil",0,"")))</f>
        <v/>
      </c>
      <c r="AP39" s="454">
        <f>IFERROR(AVERAGE(AO39:AO42),0)</f>
        <v>0</v>
      </c>
      <c r="AQ39" s="454" t="str">
        <f>IF(AP39&gt;=100,"Fuerte",IF(AP39&gt;=50,"Moderado",IF(AP39&gt;=1,"Débil","")))</f>
        <v/>
      </c>
      <c r="AR39" s="455"/>
      <c r="AS39" s="455"/>
      <c r="AT39" s="454" t="str">
        <f>+AQ39&amp;AR39&amp;AS39</f>
        <v/>
      </c>
      <c r="AU39" s="454">
        <f>IFERROR(VLOOKUP(AT39,[5]FORMULAS!$B$95:$D$102,2,FALSE),0)</f>
        <v>0</v>
      </c>
      <c r="AV39" s="454">
        <f>IFERROR(VLOOKUP(AT39,[5]FORMULAS!$B$95:$D$102,3,FALSE),0)</f>
        <v>0</v>
      </c>
      <c r="AW39" s="445"/>
      <c r="AX39" s="445"/>
      <c r="AY39" s="450" t="str">
        <f>AW39&amp;AX39</f>
        <v/>
      </c>
      <c r="AZ39" s="359" t="str">
        <f>IFERROR(VLOOKUP(AY39,[5]FORMULAS!$B$38:$C$62,2,FALSE),"")</f>
        <v/>
      </c>
      <c r="BA39" s="426"/>
      <c r="BB39" s="456"/>
      <c r="BC39" s="457"/>
      <c r="BD39" s="457"/>
      <c r="BE39" s="215"/>
      <c r="BF39" s="458"/>
      <c r="BG39" s="519"/>
      <c r="BH39" s="457"/>
      <c r="BI39" s="457"/>
      <c r="BJ39" s="494"/>
    </row>
    <row r="40" spans="2:62" s="443" customFormat="1" ht="19.5" customHeight="1" x14ac:dyDescent="0.25">
      <c r="B40" s="445"/>
      <c r="C40" s="445"/>
      <c r="D40" s="446"/>
      <c r="E40" s="446"/>
      <c r="F40" s="445"/>
      <c r="G40" s="445"/>
      <c r="H40" s="446"/>
      <c r="I40" s="447"/>
      <c r="J40" s="447"/>
      <c r="K40" s="495"/>
      <c r="L40" s="495"/>
      <c r="M40" s="450"/>
      <c r="N40" s="445"/>
      <c r="O40" s="445"/>
      <c r="P40" s="450"/>
      <c r="Q40" s="426"/>
      <c r="R40" s="426"/>
      <c r="S40" s="446"/>
      <c r="T40" s="446"/>
      <c r="U40" s="451"/>
      <c r="V40" s="429">
        <f t="shared" ref="V40:V42" si="85">IF(U40="Asignado",15,0)</f>
        <v>0</v>
      </c>
      <c r="W40" s="451"/>
      <c r="X40" s="429">
        <f t="shared" ref="X40:X42" si="86">IF(W40="Adecuado",15,0)</f>
        <v>0</v>
      </c>
      <c r="Y40" s="451"/>
      <c r="Z40" s="429">
        <f t="shared" ref="Z40:Z42" si="87">IF(Y40="Oportuna",15,0)</f>
        <v>0</v>
      </c>
      <c r="AA40" s="451"/>
      <c r="AB40" s="429">
        <f t="shared" ref="AB40:AB42" si="88">IF(AA40="Prevenir",15,IF(AA40="Detectar",10,0))</f>
        <v>0</v>
      </c>
      <c r="AC40" s="451"/>
      <c r="AD40" s="429">
        <f t="shared" ref="AD40:AD42" si="89">IF(AC40="Confiable",15,0)</f>
        <v>0</v>
      </c>
      <c r="AE40" s="451"/>
      <c r="AF40" s="429">
        <f t="shared" ref="AF40:AF42" si="90">IF(AE40="Se investigan y resuelven oportunamente",15,0)</f>
        <v>0</v>
      </c>
      <c r="AG40" s="451"/>
      <c r="AH40" s="429">
        <f t="shared" ref="AH40:AH42" si="91">IF(AG40="Completa",10,IF(AG40="incompleta",5,0))</f>
        <v>0</v>
      </c>
      <c r="AI40" s="452"/>
      <c r="AJ40" s="452" t="str">
        <f>IF(AI40&gt;=96,"Fuerte",IF(AI40&gt;=86,"Moderado",IF(AI40&gt;=1,"Débil","")))</f>
        <v/>
      </c>
      <c r="AK40" s="453"/>
      <c r="AL40" s="452" t="str">
        <f t="shared" ref="AL40:AL42" si="92">IF(AK40="Siempre se ejecuta","Fuerte",IF(AK40="Algunas veces","Moderado",IF(AK40="no se ejecuta","Débil","")))</f>
        <v/>
      </c>
      <c r="AM40" s="452" t="str">
        <f t="shared" ref="AM40:AM42" si="93">AJ40&amp;AL40</f>
        <v/>
      </c>
      <c r="AN40" s="452" t="str">
        <f>IFERROR(VLOOKUP(AM40,[5]FORMULAS!$B$70:$D$78,3,FALSE),"")</f>
        <v/>
      </c>
      <c r="AO40" s="452" t="str">
        <f t="shared" ref="AO40:AO42" si="94">IF(AN40="fuerte",100,IF(AN40="Moderado",50,IF(AN40="débil",0,"")))</f>
        <v/>
      </c>
      <c r="AP40" s="454"/>
      <c r="AQ40" s="454"/>
      <c r="AR40" s="455"/>
      <c r="AS40" s="455"/>
      <c r="AT40" s="454"/>
      <c r="AU40" s="454"/>
      <c r="AV40" s="454"/>
      <c r="AW40" s="445"/>
      <c r="AX40" s="445"/>
      <c r="AY40" s="450"/>
      <c r="AZ40" s="359"/>
      <c r="BA40" s="426"/>
      <c r="BB40" s="456"/>
      <c r="BC40" s="457"/>
      <c r="BD40" s="457"/>
      <c r="BE40" s="215"/>
      <c r="BF40" s="458"/>
      <c r="BG40" s="519"/>
      <c r="BH40" s="457"/>
      <c r="BI40" s="457"/>
      <c r="BJ40" s="494"/>
    </row>
    <row r="41" spans="2:62" s="443" customFormat="1" ht="19.5" customHeight="1" x14ac:dyDescent="0.25">
      <c r="B41" s="445"/>
      <c r="C41" s="445"/>
      <c r="D41" s="446"/>
      <c r="E41" s="446"/>
      <c r="F41" s="445"/>
      <c r="G41" s="445"/>
      <c r="H41" s="446"/>
      <c r="I41" s="447"/>
      <c r="J41" s="447"/>
      <c r="K41" s="495"/>
      <c r="L41" s="495"/>
      <c r="M41" s="450"/>
      <c r="N41" s="445"/>
      <c r="O41" s="445"/>
      <c r="P41" s="450"/>
      <c r="Q41" s="426"/>
      <c r="R41" s="426"/>
      <c r="S41" s="446"/>
      <c r="T41" s="446"/>
      <c r="U41" s="451"/>
      <c r="V41" s="429">
        <f t="shared" si="85"/>
        <v>0</v>
      </c>
      <c r="W41" s="451"/>
      <c r="X41" s="429">
        <f t="shared" si="86"/>
        <v>0</v>
      </c>
      <c r="Y41" s="451"/>
      <c r="Z41" s="429">
        <f t="shared" si="87"/>
        <v>0</v>
      </c>
      <c r="AA41" s="451"/>
      <c r="AB41" s="429">
        <f t="shared" si="88"/>
        <v>0</v>
      </c>
      <c r="AC41" s="451"/>
      <c r="AD41" s="429">
        <f t="shared" si="89"/>
        <v>0</v>
      </c>
      <c r="AE41" s="451"/>
      <c r="AF41" s="429">
        <f t="shared" si="90"/>
        <v>0</v>
      </c>
      <c r="AG41" s="451"/>
      <c r="AH41" s="429">
        <f t="shared" si="91"/>
        <v>0</v>
      </c>
      <c r="AI41" s="452"/>
      <c r="AJ41" s="452" t="str">
        <f t="shared" ref="AJ41:AJ42" si="95">IF(AI41&gt;=96,"Fuerte",IF(AI41&gt;=86,"Moderado",IF(AI41&gt;=1,"Débil","")))</f>
        <v/>
      </c>
      <c r="AK41" s="453"/>
      <c r="AL41" s="452" t="str">
        <f t="shared" si="92"/>
        <v/>
      </c>
      <c r="AM41" s="452" t="str">
        <f t="shared" si="93"/>
        <v/>
      </c>
      <c r="AN41" s="452" t="str">
        <f>IFERROR(VLOOKUP(AM41,[5]FORMULAS!$B$70:$D$78,3,FALSE),"")</f>
        <v/>
      </c>
      <c r="AO41" s="452" t="str">
        <f t="shared" si="94"/>
        <v/>
      </c>
      <c r="AP41" s="454"/>
      <c r="AQ41" s="454"/>
      <c r="AR41" s="455"/>
      <c r="AS41" s="455"/>
      <c r="AT41" s="454"/>
      <c r="AU41" s="454"/>
      <c r="AV41" s="454"/>
      <c r="AW41" s="445"/>
      <c r="AX41" s="445"/>
      <c r="AY41" s="450"/>
      <c r="AZ41" s="359"/>
      <c r="BA41" s="426"/>
      <c r="BB41" s="456"/>
      <c r="BC41" s="457"/>
      <c r="BD41" s="457"/>
      <c r="BE41" s="215"/>
      <c r="BF41" s="458"/>
      <c r="BG41" s="519"/>
      <c r="BH41" s="457"/>
      <c r="BI41" s="457"/>
      <c r="BJ41" s="494"/>
    </row>
    <row r="42" spans="2:62" s="443" customFormat="1" ht="19.5" customHeight="1" x14ac:dyDescent="0.25">
      <c r="B42" s="445"/>
      <c r="C42" s="445"/>
      <c r="D42" s="446"/>
      <c r="E42" s="446"/>
      <c r="F42" s="445"/>
      <c r="G42" s="445"/>
      <c r="H42" s="446"/>
      <c r="I42" s="447"/>
      <c r="J42" s="447"/>
      <c r="K42" s="495"/>
      <c r="L42" s="495"/>
      <c r="M42" s="450"/>
      <c r="N42" s="445"/>
      <c r="O42" s="445"/>
      <c r="P42" s="450"/>
      <c r="Q42" s="426"/>
      <c r="R42" s="426"/>
      <c r="S42" s="446"/>
      <c r="T42" s="446"/>
      <c r="U42" s="451"/>
      <c r="V42" s="429">
        <f t="shared" si="85"/>
        <v>0</v>
      </c>
      <c r="W42" s="451"/>
      <c r="X42" s="429">
        <f t="shared" si="86"/>
        <v>0</v>
      </c>
      <c r="Y42" s="451"/>
      <c r="Z42" s="429">
        <f t="shared" si="87"/>
        <v>0</v>
      </c>
      <c r="AA42" s="451"/>
      <c r="AB42" s="429">
        <f t="shared" si="88"/>
        <v>0</v>
      </c>
      <c r="AC42" s="451"/>
      <c r="AD42" s="429">
        <f t="shared" si="89"/>
        <v>0</v>
      </c>
      <c r="AE42" s="451"/>
      <c r="AF42" s="429">
        <f t="shared" si="90"/>
        <v>0</v>
      </c>
      <c r="AG42" s="451"/>
      <c r="AH42" s="429">
        <f t="shared" si="91"/>
        <v>0</v>
      </c>
      <c r="AI42" s="452"/>
      <c r="AJ42" s="452" t="str">
        <f t="shared" si="95"/>
        <v/>
      </c>
      <c r="AK42" s="453"/>
      <c r="AL42" s="452" t="str">
        <f t="shared" si="92"/>
        <v/>
      </c>
      <c r="AM42" s="452" t="str">
        <f t="shared" si="93"/>
        <v/>
      </c>
      <c r="AN42" s="452" t="str">
        <f>IFERROR(VLOOKUP(AM42,[5]FORMULAS!$B$70:$D$78,3,FALSE),"")</f>
        <v/>
      </c>
      <c r="AO42" s="452" t="str">
        <f t="shared" si="94"/>
        <v/>
      </c>
      <c r="AP42" s="454"/>
      <c r="AQ42" s="454"/>
      <c r="AR42" s="455"/>
      <c r="AS42" s="455"/>
      <c r="AT42" s="454"/>
      <c r="AU42" s="454"/>
      <c r="AV42" s="454"/>
      <c r="AW42" s="445"/>
      <c r="AX42" s="445"/>
      <c r="AY42" s="450"/>
      <c r="AZ42" s="359"/>
      <c r="BA42" s="426"/>
      <c r="BB42" s="497"/>
      <c r="BC42" s="457"/>
      <c r="BD42" s="457"/>
      <c r="BE42" s="456"/>
      <c r="BF42" s="458"/>
      <c r="BG42" s="519"/>
      <c r="BH42" s="457"/>
      <c r="BI42" s="457"/>
      <c r="BJ42" s="494"/>
    </row>
    <row r="43" spans="2:62" s="443" customFormat="1" ht="19.5" customHeight="1" x14ac:dyDescent="0.25">
      <c r="B43" s="445"/>
      <c r="C43" s="445"/>
      <c r="D43" s="446"/>
      <c r="E43" s="446"/>
      <c r="F43" s="445"/>
      <c r="G43" s="445"/>
      <c r="H43" s="446"/>
      <c r="I43" s="447"/>
      <c r="J43" s="447"/>
      <c r="K43" s="495"/>
      <c r="L43" s="495"/>
      <c r="M43" s="450" t="str">
        <f t="shared" ref="M43" si="96">IF(F43="gestion","impacto",IF(F43="corrupcion","impactocorrupcion",IF(F43="seguridad_de_la_informacion","impacto","")))</f>
        <v/>
      </c>
      <c r="N43" s="445"/>
      <c r="O43" s="445"/>
      <c r="P43" s="450" t="str">
        <f t="shared" ref="P43" si="97">N43&amp;O43</f>
        <v/>
      </c>
      <c r="Q43" s="426" t="str">
        <f>IFERROR(VLOOKUP(P43,[5]FORMULAS!$B$38:$C$62,2,FALSE),"")</f>
        <v/>
      </c>
      <c r="R43" s="426"/>
      <c r="S43" s="446"/>
      <c r="T43" s="446"/>
      <c r="U43" s="451"/>
      <c r="V43" s="429">
        <f>IF(U43="Asignado",15,0)</f>
        <v>0</v>
      </c>
      <c r="W43" s="451"/>
      <c r="X43" s="429">
        <f>IF(W43="Adecuado",15,0)</f>
        <v>0</v>
      </c>
      <c r="Y43" s="451"/>
      <c r="Z43" s="429">
        <f>IF(Y43="Oportuna",15,0)</f>
        <v>0</v>
      </c>
      <c r="AA43" s="451"/>
      <c r="AB43" s="429">
        <f>IF(AA43="Prevenir",15,IF(AA43="Detectar",10,0))</f>
        <v>0</v>
      </c>
      <c r="AC43" s="451"/>
      <c r="AD43" s="429">
        <f>IF(AC43="Confiable",15,0)</f>
        <v>0</v>
      </c>
      <c r="AE43" s="451"/>
      <c r="AF43" s="429">
        <f>IF(AE43="Se investigan y resuelven oportunamente",15,0)</f>
        <v>0</v>
      </c>
      <c r="AG43" s="451"/>
      <c r="AH43" s="429">
        <f>IF(AG43="Completa",10,IF(AG43="incompleta",5,0))</f>
        <v>0</v>
      </c>
      <c r="AI43" s="452"/>
      <c r="AJ43" s="452" t="str">
        <f>IF(AI43&gt;=96,"Fuerte",IF(AI43&gt;=86,"Moderado",IF(AI43&gt;=1,"Débil","")))</f>
        <v/>
      </c>
      <c r="AK43" s="453"/>
      <c r="AL43" s="452" t="str">
        <f>IF(AK43="Siempre se ejecuta","Fuerte",IF(AK43="Algunas veces","Moderado",IF(AK43="no se ejecuta","Débil","")))</f>
        <v/>
      </c>
      <c r="AM43" s="452" t="str">
        <f>AJ43&amp;AL43</f>
        <v/>
      </c>
      <c r="AN43" s="452" t="str">
        <f>IFERROR(VLOOKUP(AM43,[5]FORMULAS!$B$70:$D$78,3,FALSE),"")</f>
        <v/>
      </c>
      <c r="AO43" s="452" t="str">
        <f>IF(AN43="fuerte",100,IF(AN43="Moderado",50,IF(AN43="débil",0,"")))</f>
        <v/>
      </c>
      <c r="AP43" s="454">
        <f>IFERROR(AVERAGE(AO43:AO46),0)</f>
        <v>0</v>
      </c>
      <c r="AQ43" s="454" t="str">
        <f>IF(AP43&gt;=100,"Fuerte",IF(AP43&gt;=50,"Moderado",IF(AP43&gt;=1,"Débil","")))</f>
        <v/>
      </c>
      <c r="AR43" s="455"/>
      <c r="AS43" s="455"/>
      <c r="AT43" s="454" t="str">
        <f>+AQ43&amp;AR43&amp;AS43</f>
        <v/>
      </c>
      <c r="AU43" s="454">
        <f>IFERROR(VLOOKUP(AT43,[5]FORMULAS!$B$95:$D$102,2,FALSE),0)</f>
        <v>0</v>
      </c>
      <c r="AV43" s="454">
        <f>IFERROR(VLOOKUP(AT43,[5]FORMULAS!$B$95:$D$102,3,FALSE),0)</f>
        <v>0</v>
      </c>
      <c r="AW43" s="445"/>
      <c r="AX43" s="445"/>
      <c r="AY43" s="450" t="str">
        <f>AW43&amp;AX43</f>
        <v/>
      </c>
      <c r="AZ43" s="359" t="str">
        <f>IFERROR(VLOOKUP(AY43,[5]FORMULAS!$B$38:$C$62,2,FALSE),"")</f>
        <v/>
      </c>
      <c r="BA43" s="426"/>
      <c r="BB43" s="456"/>
      <c r="BC43" s="457"/>
      <c r="BD43" s="457"/>
      <c r="BE43" s="215"/>
      <c r="BF43" s="458"/>
      <c r="BG43" s="519"/>
      <c r="BH43" s="457"/>
      <c r="BI43" s="457"/>
      <c r="BJ43" s="494"/>
    </row>
    <row r="44" spans="2:62" s="443" customFormat="1" ht="19.5" customHeight="1" x14ac:dyDescent="0.25">
      <c r="B44" s="445"/>
      <c r="C44" s="445"/>
      <c r="D44" s="446"/>
      <c r="E44" s="446"/>
      <c r="F44" s="445"/>
      <c r="G44" s="445"/>
      <c r="H44" s="446"/>
      <c r="I44" s="447"/>
      <c r="J44" s="447"/>
      <c r="K44" s="495"/>
      <c r="L44" s="495"/>
      <c r="M44" s="450"/>
      <c r="N44" s="445"/>
      <c r="O44" s="445"/>
      <c r="P44" s="450"/>
      <c r="Q44" s="426"/>
      <c r="R44" s="426"/>
      <c r="S44" s="446"/>
      <c r="T44" s="446"/>
      <c r="U44" s="451"/>
      <c r="V44" s="429">
        <f t="shared" ref="V44:V46" si="98">IF(U44="Asignado",15,0)</f>
        <v>0</v>
      </c>
      <c r="W44" s="451"/>
      <c r="X44" s="429">
        <f t="shared" ref="X44:X46" si="99">IF(W44="Adecuado",15,0)</f>
        <v>0</v>
      </c>
      <c r="Y44" s="451"/>
      <c r="Z44" s="429">
        <f t="shared" ref="Z44:Z46" si="100">IF(Y44="Oportuna",15,0)</f>
        <v>0</v>
      </c>
      <c r="AA44" s="451"/>
      <c r="AB44" s="429">
        <f t="shared" ref="AB44:AB46" si="101">IF(AA44="Prevenir",15,IF(AA44="Detectar",10,0))</f>
        <v>0</v>
      </c>
      <c r="AC44" s="451"/>
      <c r="AD44" s="429">
        <f t="shared" ref="AD44:AD46" si="102">IF(AC44="Confiable",15,0)</f>
        <v>0</v>
      </c>
      <c r="AE44" s="451"/>
      <c r="AF44" s="429">
        <f t="shared" ref="AF44:AF46" si="103">IF(AE44="Se investigan y resuelven oportunamente",15,0)</f>
        <v>0</v>
      </c>
      <c r="AG44" s="451"/>
      <c r="AH44" s="429">
        <f t="shared" ref="AH44:AH46" si="104">IF(AG44="Completa",10,IF(AG44="incompleta",5,0))</f>
        <v>0</v>
      </c>
      <c r="AI44" s="452"/>
      <c r="AJ44" s="452" t="str">
        <f>IF(AI44&gt;=96,"Fuerte",IF(AI44&gt;=86,"Moderado",IF(AI44&gt;=1,"Débil","")))</f>
        <v/>
      </c>
      <c r="AK44" s="453"/>
      <c r="AL44" s="452" t="str">
        <f t="shared" ref="AL44:AL46" si="105">IF(AK44="Siempre se ejecuta","Fuerte",IF(AK44="Algunas veces","Moderado",IF(AK44="no se ejecuta","Débil","")))</f>
        <v/>
      </c>
      <c r="AM44" s="452" t="str">
        <f t="shared" ref="AM44:AM46" si="106">AJ44&amp;AL44</f>
        <v/>
      </c>
      <c r="AN44" s="452" t="str">
        <f>IFERROR(VLOOKUP(AM44,[5]FORMULAS!$B$70:$D$78,3,FALSE),"")</f>
        <v/>
      </c>
      <c r="AO44" s="452" t="str">
        <f t="shared" ref="AO44:AO46" si="107">IF(AN44="fuerte",100,IF(AN44="Moderado",50,IF(AN44="débil",0,"")))</f>
        <v/>
      </c>
      <c r="AP44" s="454"/>
      <c r="AQ44" s="454"/>
      <c r="AR44" s="455"/>
      <c r="AS44" s="455"/>
      <c r="AT44" s="454"/>
      <c r="AU44" s="454"/>
      <c r="AV44" s="454"/>
      <c r="AW44" s="445"/>
      <c r="AX44" s="445"/>
      <c r="AY44" s="450"/>
      <c r="AZ44" s="359"/>
      <c r="BA44" s="426"/>
      <c r="BB44" s="456"/>
      <c r="BC44" s="457"/>
      <c r="BD44" s="457"/>
      <c r="BE44" s="215"/>
      <c r="BF44" s="458"/>
      <c r="BG44" s="519"/>
      <c r="BH44" s="457"/>
      <c r="BI44" s="457"/>
      <c r="BJ44" s="494"/>
    </row>
    <row r="45" spans="2:62" s="443" customFormat="1" ht="19.5" customHeight="1" x14ac:dyDescent="0.25">
      <c r="B45" s="445"/>
      <c r="C45" s="445"/>
      <c r="D45" s="446"/>
      <c r="E45" s="446"/>
      <c r="F45" s="445"/>
      <c r="G45" s="445"/>
      <c r="H45" s="446"/>
      <c r="I45" s="447"/>
      <c r="J45" s="447"/>
      <c r="K45" s="495"/>
      <c r="L45" s="495"/>
      <c r="M45" s="450"/>
      <c r="N45" s="445"/>
      <c r="O45" s="445"/>
      <c r="P45" s="450"/>
      <c r="Q45" s="426"/>
      <c r="R45" s="426"/>
      <c r="S45" s="446"/>
      <c r="T45" s="446"/>
      <c r="U45" s="451"/>
      <c r="V45" s="429">
        <f t="shared" si="98"/>
        <v>0</v>
      </c>
      <c r="W45" s="451"/>
      <c r="X45" s="429">
        <f t="shared" si="99"/>
        <v>0</v>
      </c>
      <c r="Y45" s="451"/>
      <c r="Z45" s="429">
        <f t="shared" si="100"/>
        <v>0</v>
      </c>
      <c r="AA45" s="451"/>
      <c r="AB45" s="429">
        <f t="shared" si="101"/>
        <v>0</v>
      </c>
      <c r="AC45" s="451"/>
      <c r="AD45" s="429">
        <f t="shared" si="102"/>
        <v>0</v>
      </c>
      <c r="AE45" s="451"/>
      <c r="AF45" s="429">
        <f t="shared" si="103"/>
        <v>0</v>
      </c>
      <c r="AG45" s="451"/>
      <c r="AH45" s="429">
        <f t="shared" si="104"/>
        <v>0</v>
      </c>
      <c r="AI45" s="452"/>
      <c r="AJ45" s="452" t="str">
        <f t="shared" ref="AJ45:AJ46" si="108">IF(AI45&gt;=96,"Fuerte",IF(AI45&gt;=86,"Moderado",IF(AI45&gt;=1,"Débil","")))</f>
        <v/>
      </c>
      <c r="AK45" s="453"/>
      <c r="AL45" s="452" t="str">
        <f t="shared" si="105"/>
        <v/>
      </c>
      <c r="AM45" s="452" t="str">
        <f t="shared" si="106"/>
        <v/>
      </c>
      <c r="AN45" s="452" t="str">
        <f>IFERROR(VLOOKUP(AM45,[5]FORMULAS!$B$70:$D$78,3,FALSE),"")</f>
        <v/>
      </c>
      <c r="AO45" s="452" t="str">
        <f t="shared" si="107"/>
        <v/>
      </c>
      <c r="AP45" s="454"/>
      <c r="AQ45" s="454"/>
      <c r="AR45" s="455"/>
      <c r="AS45" s="455"/>
      <c r="AT45" s="454"/>
      <c r="AU45" s="454"/>
      <c r="AV45" s="454"/>
      <c r="AW45" s="445"/>
      <c r="AX45" s="445"/>
      <c r="AY45" s="450"/>
      <c r="AZ45" s="359"/>
      <c r="BA45" s="426"/>
      <c r="BB45" s="456"/>
      <c r="BC45" s="457"/>
      <c r="BD45" s="457"/>
      <c r="BE45" s="215"/>
      <c r="BF45" s="458"/>
      <c r="BG45" s="519"/>
      <c r="BH45" s="457"/>
      <c r="BI45" s="457"/>
      <c r="BJ45" s="494"/>
    </row>
    <row r="46" spans="2:62" s="443" customFormat="1" ht="19.5" customHeight="1" x14ac:dyDescent="0.25">
      <c r="B46" s="445"/>
      <c r="C46" s="445"/>
      <c r="D46" s="446"/>
      <c r="E46" s="446"/>
      <c r="F46" s="445"/>
      <c r="G46" s="445"/>
      <c r="H46" s="446"/>
      <c r="I46" s="447"/>
      <c r="J46" s="447"/>
      <c r="K46" s="495"/>
      <c r="L46" s="495"/>
      <c r="M46" s="450"/>
      <c r="N46" s="445"/>
      <c r="O46" s="445"/>
      <c r="P46" s="450"/>
      <c r="Q46" s="426"/>
      <c r="R46" s="426"/>
      <c r="S46" s="446"/>
      <c r="T46" s="446"/>
      <c r="U46" s="451"/>
      <c r="V46" s="429">
        <f t="shared" si="98"/>
        <v>0</v>
      </c>
      <c r="W46" s="451"/>
      <c r="X46" s="429">
        <f t="shared" si="99"/>
        <v>0</v>
      </c>
      <c r="Y46" s="451"/>
      <c r="Z46" s="429">
        <f t="shared" si="100"/>
        <v>0</v>
      </c>
      <c r="AA46" s="451"/>
      <c r="AB46" s="429">
        <f t="shared" si="101"/>
        <v>0</v>
      </c>
      <c r="AC46" s="451"/>
      <c r="AD46" s="429">
        <f t="shared" si="102"/>
        <v>0</v>
      </c>
      <c r="AE46" s="451"/>
      <c r="AF46" s="429">
        <f t="shared" si="103"/>
        <v>0</v>
      </c>
      <c r="AG46" s="451"/>
      <c r="AH46" s="429">
        <f t="shared" si="104"/>
        <v>0</v>
      </c>
      <c r="AI46" s="452"/>
      <c r="AJ46" s="452" t="str">
        <f t="shared" si="108"/>
        <v/>
      </c>
      <c r="AK46" s="453"/>
      <c r="AL46" s="452" t="str">
        <f t="shared" si="105"/>
        <v/>
      </c>
      <c r="AM46" s="452" t="str">
        <f t="shared" si="106"/>
        <v/>
      </c>
      <c r="AN46" s="452" t="str">
        <f>IFERROR(VLOOKUP(AM46,[5]FORMULAS!$B$70:$D$78,3,FALSE),"")</f>
        <v/>
      </c>
      <c r="AO46" s="452" t="str">
        <f t="shared" si="107"/>
        <v/>
      </c>
      <c r="AP46" s="454"/>
      <c r="AQ46" s="454"/>
      <c r="AR46" s="455"/>
      <c r="AS46" s="455"/>
      <c r="AT46" s="454"/>
      <c r="AU46" s="454"/>
      <c r="AV46" s="454"/>
      <c r="AW46" s="445"/>
      <c r="AX46" s="445"/>
      <c r="AY46" s="450"/>
      <c r="AZ46" s="359"/>
      <c r="BA46" s="426"/>
      <c r="BB46" s="497"/>
      <c r="BC46" s="457"/>
      <c r="BD46" s="457"/>
      <c r="BE46" s="456"/>
      <c r="BF46" s="458"/>
      <c r="BG46" s="519"/>
      <c r="BH46" s="457"/>
      <c r="BI46" s="457"/>
      <c r="BJ46" s="494"/>
    </row>
    <row r="47" spans="2:62" s="443" customFormat="1" ht="19.5" customHeight="1" x14ac:dyDescent="0.25">
      <c r="B47" s="445"/>
      <c r="C47" s="445"/>
      <c r="D47" s="446"/>
      <c r="E47" s="446"/>
      <c r="F47" s="445"/>
      <c r="G47" s="445"/>
      <c r="H47" s="446"/>
      <c r="I47" s="447"/>
      <c r="J47" s="447"/>
      <c r="K47" s="495"/>
      <c r="L47" s="495"/>
      <c r="M47" s="450" t="str">
        <f t="shared" ref="M47" si="109">IF(F47="gestion","impacto",IF(F47="corrupcion","impactocorrupcion",IF(F47="seguridad_de_la_informacion","impacto","")))</f>
        <v/>
      </c>
      <c r="N47" s="445"/>
      <c r="O47" s="445"/>
      <c r="P47" s="450" t="str">
        <f t="shared" ref="P47" si="110">N47&amp;O47</f>
        <v/>
      </c>
      <c r="Q47" s="426" t="str">
        <f>IFERROR(VLOOKUP(P47,[5]FORMULAS!$B$38:$C$62,2,FALSE),"")</f>
        <v/>
      </c>
      <c r="R47" s="426"/>
      <c r="S47" s="446"/>
      <c r="T47" s="446"/>
      <c r="U47" s="451"/>
      <c r="V47" s="429">
        <f>IF(U47="Asignado",15,0)</f>
        <v>0</v>
      </c>
      <c r="W47" s="451"/>
      <c r="X47" s="429">
        <f>IF(W47="Adecuado",15,0)</f>
        <v>0</v>
      </c>
      <c r="Y47" s="451"/>
      <c r="Z47" s="429">
        <f>IF(Y47="Oportuna",15,0)</f>
        <v>0</v>
      </c>
      <c r="AA47" s="451"/>
      <c r="AB47" s="429">
        <f>IF(AA47="Prevenir",15,IF(AA47="Detectar",10,0))</f>
        <v>0</v>
      </c>
      <c r="AC47" s="451"/>
      <c r="AD47" s="429">
        <f>IF(AC47="Confiable",15,0)</f>
        <v>0</v>
      </c>
      <c r="AE47" s="451"/>
      <c r="AF47" s="429">
        <f>IF(AE47="Se investigan y resuelven oportunamente",15,0)</f>
        <v>0</v>
      </c>
      <c r="AG47" s="451"/>
      <c r="AH47" s="429">
        <f>IF(AG47="Completa",10,IF(AG47="incompleta",5,0))</f>
        <v>0</v>
      </c>
      <c r="AI47" s="452"/>
      <c r="AJ47" s="452" t="str">
        <f>IF(AI47&gt;=96,"Fuerte",IF(AI47&gt;=86,"Moderado",IF(AI47&gt;=1,"Débil","")))</f>
        <v/>
      </c>
      <c r="AK47" s="453"/>
      <c r="AL47" s="452" t="str">
        <f>IF(AK47="Siempre se ejecuta","Fuerte",IF(AK47="Algunas veces","Moderado",IF(AK47="no se ejecuta","Débil","")))</f>
        <v/>
      </c>
      <c r="AM47" s="452" t="str">
        <f>AJ47&amp;AL47</f>
        <v/>
      </c>
      <c r="AN47" s="452" t="str">
        <f>IFERROR(VLOOKUP(AM47,[5]FORMULAS!$B$70:$D$78,3,FALSE),"")</f>
        <v/>
      </c>
      <c r="AO47" s="452" t="str">
        <f>IF(AN47="fuerte",100,IF(AN47="Moderado",50,IF(AN47="débil",0,"")))</f>
        <v/>
      </c>
      <c r="AP47" s="454">
        <f>IFERROR(AVERAGE(AO47:AO50),0)</f>
        <v>0</v>
      </c>
      <c r="AQ47" s="454" t="str">
        <f>IF(AP47&gt;=100,"Fuerte",IF(AP47&gt;=50,"Moderado",IF(AP47&gt;=1,"Débil","")))</f>
        <v/>
      </c>
      <c r="AR47" s="455"/>
      <c r="AS47" s="455"/>
      <c r="AT47" s="454" t="str">
        <f>+AQ47&amp;AR47&amp;AS47</f>
        <v/>
      </c>
      <c r="AU47" s="454">
        <f>IFERROR(VLOOKUP(AT47,[5]FORMULAS!$B$95:$D$102,2,FALSE),0)</f>
        <v>0</v>
      </c>
      <c r="AV47" s="454">
        <f>IFERROR(VLOOKUP(AT47,[5]FORMULAS!$B$95:$D$102,3,FALSE),0)</f>
        <v>0</v>
      </c>
      <c r="AW47" s="445"/>
      <c r="AX47" s="445"/>
      <c r="AY47" s="450" t="str">
        <f>AW47&amp;AX47</f>
        <v/>
      </c>
      <c r="AZ47" s="359" t="str">
        <f>IFERROR(VLOOKUP(AY47,[5]FORMULAS!$B$38:$C$62,2,FALSE),"")</f>
        <v/>
      </c>
      <c r="BA47" s="426"/>
      <c r="BB47" s="456"/>
      <c r="BC47" s="457"/>
      <c r="BD47" s="457"/>
      <c r="BE47" s="215"/>
      <c r="BF47" s="458"/>
      <c r="BG47" s="519"/>
      <c r="BH47" s="457"/>
      <c r="BI47" s="457"/>
      <c r="BJ47" s="494"/>
    </row>
    <row r="48" spans="2:62" s="443" customFormat="1" ht="19.5" customHeight="1" x14ac:dyDescent="0.25">
      <c r="B48" s="445"/>
      <c r="C48" s="445"/>
      <c r="D48" s="446"/>
      <c r="E48" s="446"/>
      <c r="F48" s="445"/>
      <c r="G48" s="445"/>
      <c r="H48" s="446"/>
      <c r="I48" s="447"/>
      <c r="J48" s="447"/>
      <c r="K48" s="495"/>
      <c r="L48" s="495"/>
      <c r="M48" s="450"/>
      <c r="N48" s="445"/>
      <c r="O48" s="445"/>
      <c r="P48" s="450"/>
      <c r="Q48" s="426"/>
      <c r="R48" s="426"/>
      <c r="S48" s="446"/>
      <c r="T48" s="446"/>
      <c r="U48" s="451"/>
      <c r="V48" s="429">
        <f t="shared" ref="V48:V50" si="111">IF(U48="Asignado",15,0)</f>
        <v>0</v>
      </c>
      <c r="W48" s="451"/>
      <c r="X48" s="429">
        <f t="shared" ref="X48:X50" si="112">IF(W48="Adecuado",15,0)</f>
        <v>0</v>
      </c>
      <c r="Y48" s="451"/>
      <c r="Z48" s="429">
        <f t="shared" ref="Z48:Z50" si="113">IF(Y48="Oportuna",15,0)</f>
        <v>0</v>
      </c>
      <c r="AA48" s="451"/>
      <c r="AB48" s="429">
        <f t="shared" ref="AB48:AB50" si="114">IF(AA48="Prevenir",15,IF(AA48="Detectar",10,0))</f>
        <v>0</v>
      </c>
      <c r="AC48" s="451"/>
      <c r="AD48" s="429">
        <f t="shared" ref="AD48:AD50" si="115">IF(AC48="Confiable",15,0)</f>
        <v>0</v>
      </c>
      <c r="AE48" s="451"/>
      <c r="AF48" s="429">
        <f t="shared" ref="AF48:AF50" si="116">IF(AE48="Se investigan y resuelven oportunamente",15,0)</f>
        <v>0</v>
      </c>
      <c r="AG48" s="451"/>
      <c r="AH48" s="429">
        <f t="shared" ref="AH48:AH50" si="117">IF(AG48="Completa",10,IF(AG48="incompleta",5,0))</f>
        <v>0</v>
      </c>
      <c r="AI48" s="452"/>
      <c r="AJ48" s="452" t="str">
        <f>IF(AI48&gt;=96,"Fuerte",IF(AI48&gt;=86,"Moderado",IF(AI48&gt;=1,"Débil","")))</f>
        <v/>
      </c>
      <c r="AK48" s="453"/>
      <c r="AL48" s="452" t="str">
        <f t="shared" ref="AL48:AL50" si="118">IF(AK48="Siempre se ejecuta","Fuerte",IF(AK48="Algunas veces","Moderado",IF(AK48="no se ejecuta","Débil","")))</f>
        <v/>
      </c>
      <c r="AM48" s="452" t="str">
        <f t="shared" ref="AM48:AM50" si="119">AJ48&amp;AL48</f>
        <v/>
      </c>
      <c r="AN48" s="452" t="str">
        <f>IFERROR(VLOOKUP(AM48,[5]FORMULAS!$B$70:$D$78,3,FALSE),"")</f>
        <v/>
      </c>
      <c r="AO48" s="452" t="str">
        <f t="shared" ref="AO48:AO50" si="120">IF(AN48="fuerte",100,IF(AN48="Moderado",50,IF(AN48="débil",0,"")))</f>
        <v/>
      </c>
      <c r="AP48" s="454"/>
      <c r="AQ48" s="454"/>
      <c r="AR48" s="455"/>
      <c r="AS48" s="455"/>
      <c r="AT48" s="454"/>
      <c r="AU48" s="454"/>
      <c r="AV48" s="454"/>
      <c r="AW48" s="445"/>
      <c r="AX48" s="445"/>
      <c r="AY48" s="450"/>
      <c r="AZ48" s="359"/>
      <c r="BA48" s="426"/>
      <c r="BB48" s="456"/>
      <c r="BC48" s="457"/>
      <c r="BD48" s="457"/>
      <c r="BE48" s="215"/>
      <c r="BF48" s="458"/>
      <c r="BG48" s="519"/>
      <c r="BH48" s="457"/>
      <c r="BI48" s="457"/>
      <c r="BJ48" s="494"/>
    </row>
    <row r="49" spans="2:62" s="443" customFormat="1" ht="19.5" customHeight="1" x14ac:dyDescent="0.25">
      <c r="B49" s="445"/>
      <c r="C49" s="445"/>
      <c r="D49" s="446"/>
      <c r="E49" s="446"/>
      <c r="F49" s="445"/>
      <c r="G49" s="445"/>
      <c r="H49" s="446"/>
      <c r="I49" s="447"/>
      <c r="J49" s="447"/>
      <c r="K49" s="495"/>
      <c r="L49" s="495"/>
      <c r="M49" s="450"/>
      <c r="N49" s="445"/>
      <c r="O49" s="445"/>
      <c r="P49" s="450"/>
      <c r="Q49" s="426"/>
      <c r="R49" s="426"/>
      <c r="S49" s="446"/>
      <c r="T49" s="446"/>
      <c r="U49" s="451"/>
      <c r="V49" s="429">
        <f t="shared" si="111"/>
        <v>0</v>
      </c>
      <c r="W49" s="451"/>
      <c r="X49" s="429">
        <f t="shared" si="112"/>
        <v>0</v>
      </c>
      <c r="Y49" s="451"/>
      <c r="Z49" s="429">
        <f t="shared" si="113"/>
        <v>0</v>
      </c>
      <c r="AA49" s="451"/>
      <c r="AB49" s="429">
        <f t="shared" si="114"/>
        <v>0</v>
      </c>
      <c r="AC49" s="451"/>
      <c r="AD49" s="429">
        <f t="shared" si="115"/>
        <v>0</v>
      </c>
      <c r="AE49" s="451"/>
      <c r="AF49" s="429">
        <f t="shared" si="116"/>
        <v>0</v>
      </c>
      <c r="AG49" s="451"/>
      <c r="AH49" s="429">
        <f t="shared" si="117"/>
        <v>0</v>
      </c>
      <c r="AI49" s="452"/>
      <c r="AJ49" s="452" t="str">
        <f t="shared" ref="AJ49:AJ50" si="121">IF(AI49&gt;=96,"Fuerte",IF(AI49&gt;=86,"Moderado",IF(AI49&gt;=1,"Débil","")))</f>
        <v/>
      </c>
      <c r="AK49" s="453"/>
      <c r="AL49" s="452" t="str">
        <f t="shared" si="118"/>
        <v/>
      </c>
      <c r="AM49" s="452" t="str">
        <f t="shared" si="119"/>
        <v/>
      </c>
      <c r="AN49" s="452" t="str">
        <f>IFERROR(VLOOKUP(AM49,[5]FORMULAS!$B$70:$D$78,3,FALSE),"")</f>
        <v/>
      </c>
      <c r="AO49" s="452" t="str">
        <f t="shared" si="120"/>
        <v/>
      </c>
      <c r="AP49" s="454"/>
      <c r="AQ49" s="454"/>
      <c r="AR49" s="455"/>
      <c r="AS49" s="455"/>
      <c r="AT49" s="454"/>
      <c r="AU49" s="454"/>
      <c r="AV49" s="454"/>
      <c r="AW49" s="445"/>
      <c r="AX49" s="445"/>
      <c r="AY49" s="450"/>
      <c r="AZ49" s="359"/>
      <c r="BA49" s="426"/>
      <c r="BB49" s="456"/>
      <c r="BC49" s="457"/>
      <c r="BD49" s="457"/>
      <c r="BE49" s="215"/>
      <c r="BF49" s="458"/>
      <c r="BG49" s="519"/>
      <c r="BH49" s="457"/>
      <c r="BI49" s="457"/>
      <c r="BJ49" s="494"/>
    </row>
    <row r="50" spans="2:62" s="443" customFormat="1" ht="19.5" customHeight="1" x14ac:dyDescent="0.25">
      <c r="B50" s="445"/>
      <c r="C50" s="445"/>
      <c r="D50" s="446"/>
      <c r="E50" s="446"/>
      <c r="F50" s="445"/>
      <c r="G50" s="445"/>
      <c r="H50" s="446"/>
      <c r="I50" s="447"/>
      <c r="J50" s="447"/>
      <c r="K50" s="495"/>
      <c r="L50" s="495"/>
      <c r="M50" s="450"/>
      <c r="N50" s="445"/>
      <c r="O50" s="445"/>
      <c r="P50" s="450"/>
      <c r="Q50" s="426"/>
      <c r="R50" s="426"/>
      <c r="S50" s="446"/>
      <c r="T50" s="446"/>
      <c r="U50" s="451"/>
      <c r="V50" s="429">
        <f t="shared" si="111"/>
        <v>0</v>
      </c>
      <c r="W50" s="451"/>
      <c r="X50" s="429">
        <f t="shared" si="112"/>
        <v>0</v>
      </c>
      <c r="Y50" s="451"/>
      <c r="Z50" s="429">
        <f t="shared" si="113"/>
        <v>0</v>
      </c>
      <c r="AA50" s="451"/>
      <c r="AB50" s="429">
        <f t="shared" si="114"/>
        <v>0</v>
      </c>
      <c r="AC50" s="451"/>
      <c r="AD50" s="429">
        <f t="shared" si="115"/>
        <v>0</v>
      </c>
      <c r="AE50" s="451"/>
      <c r="AF50" s="429">
        <f t="shared" si="116"/>
        <v>0</v>
      </c>
      <c r="AG50" s="451"/>
      <c r="AH50" s="429">
        <f t="shared" si="117"/>
        <v>0</v>
      </c>
      <c r="AI50" s="452"/>
      <c r="AJ50" s="452" t="str">
        <f t="shared" si="121"/>
        <v/>
      </c>
      <c r="AK50" s="453"/>
      <c r="AL50" s="452" t="str">
        <f t="shared" si="118"/>
        <v/>
      </c>
      <c r="AM50" s="452" t="str">
        <f t="shared" si="119"/>
        <v/>
      </c>
      <c r="AN50" s="452" t="str">
        <f>IFERROR(VLOOKUP(AM50,[5]FORMULAS!$B$70:$D$78,3,FALSE),"")</f>
        <v/>
      </c>
      <c r="AO50" s="452" t="str">
        <f t="shared" si="120"/>
        <v/>
      </c>
      <c r="AP50" s="454"/>
      <c r="AQ50" s="454"/>
      <c r="AR50" s="455"/>
      <c r="AS50" s="455"/>
      <c r="AT50" s="454"/>
      <c r="AU50" s="454"/>
      <c r="AV50" s="454"/>
      <c r="AW50" s="445"/>
      <c r="AX50" s="445"/>
      <c r="AY50" s="450"/>
      <c r="AZ50" s="359"/>
      <c r="BA50" s="426"/>
      <c r="BB50" s="497"/>
      <c r="BC50" s="457"/>
      <c r="BD50" s="457"/>
      <c r="BE50" s="456"/>
      <c r="BF50" s="520"/>
      <c r="BG50" s="519"/>
      <c r="BH50" s="457"/>
      <c r="BI50" s="457"/>
      <c r="BJ50" s="494"/>
    </row>
    <row r="51" spans="2:62" s="402" customFormat="1" x14ac:dyDescent="0.25">
      <c r="B51" s="521"/>
      <c r="C51" s="521"/>
      <c r="D51" s="522"/>
      <c r="E51" s="522"/>
      <c r="F51" s="521"/>
      <c r="G51" s="521"/>
      <c r="H51" s="522"/>
      <c r="I51" s="522"/>
      <c r="J51" s="522"/>
      <c r="K51" s="521"/>
      <c r="L51" s="521"/>
      <c r="M51" s="521"/>
      <c r="N51" s="521"/>
      <c r="O51" s="521"/>
      <c r="P51" s="521"/>
      <c r="Q51" s="403"/>
      <c r="R51" s="403"/>
      <c r="S51" s="522"/>
      <c r="T51" s="522"/>
      <c r="U51" s="521"/>
      <c r="V51" s="521"/>
      <c r="W51" s="521"/>
      <c r="X51" s="521"/>
      <c r="Y51" s="521"/>
      <c r="Z51" s="521"/>
      <c r="AA51" s="521"/>
      <c r="AB51" s="521"/>
      <c r="AC51" s="521"/>
      <c r="AD51" s="521"/>
      <c r="AE51" s="521"/>
      <c r="AF51" s="521"/>
      <c r="AG51" s="521"/>
      <c r="AH51" s="521"/>
      <c r="AI51" s="523"/>
      <c r="AJ51" s="523"/>
      <c r="AK51" s="523"/>
      <c r="AL51" s="523"/>
      <c r="AM51" s="523"/>
      <c r="AN51" s="523"/>
      <c r="AO51" s="523"/>
      <c r="AP51" s="523"/>
      <c r="AQ51" s="523"/>
      <c r="AR51" s="523"/>
      <c r="AS51" s="523"/>
      <c r="AT51" s="523"/>
      <c r="AU51" s="523"/>
      <c r="AV51" s="523"/>
      <c r="AW51" s="521"/>
      <c r="AX51" s="521"/>
      <c r="AY51" s="403"/>
      <c r="AZ51" s="403"/>
      <c r="BA51" s="403"/>
      <c r="BB51" s="403"/>
      <c r="BC51" s="403"/>
      <c r="BD51" s="403"/>
    </row>
    <row r="52" spans="2:62" s="402" customFormat="1" x14ac:dyDescent="0.25">
      <c r="B52" s="521"/>
      <c r="C52" s="521"/>
      <c r="D52" s="522"/>
      <c r="E52" s="522"/>
      <c r="F52" s="521"/>
      <c r="G52" s="521"/>
      <c r="H52" s="522"/>
      <c r="I52" s="522"/>
      <c r="J52" s="522"/>
      <c r="K52" s="521"/>
      <c r="L52" s="521"/>
      <c r="M52" s="521"/>
      <c r="N52" s="521"/>
      <c r="O52" s="521"/>
      <c r="P52" s="521"/>
      <c r="Q52" s="403"/>
      <c r="R52" s="403"/>
      <c r="S52" s="522"/>
      <c r="T52" s="522"/>
      <c r="U52" s="521"/>
      <c r="V52" s="521"/>
      <c r="W52" s="521"/>
      <c r="X52" s="521"/>
      <c r="Y52" s="521"/>
      <c r="Z52" s="521"/>
      <c r="AA52" s="521"/>
      <c r="AB52" s="521"/>
      <c r="AC52" s="521"/>
      <c r="AD52" s="521"/>
      <c r="AE52" s="521"/>
      <c r="AF52" s="521"/>
      <c r="AG52" s="521"/>
      <c r="AH52" s="521"/>
      <c r="AI52" s="523"/>
      <c r="AJ52" s="523"/>
      <c r="AK52" s="523"/>
      <c r="AL52" s="523"/>
      <c r="AM52" s="523"/>
      <c r="AN52" s="523"/>
      <c r="AO52" s="523"/>
      <c r="AP52" s="523"/>
      <c r="AQ52" s="523"/>
      <c r="AR52" s="523"/>
      <c r="AS52" s="523"/>
      <c r="AT52" s="523"/>
      <c r="AU52" s="523"/>
      <c r="AV52" s="523"/>
      <c r="AW52" s="521"/>
      <c r="AX52" s="521"/>
      <c r="AY52" s="403"/>
      <c r="AZ52" s="403"/>
      <c r="BA52" s="403"/>
      <c r="BB52" s="403"/>
      <c r="BC52" s="403"/>
      <c r="BD52" s="403"/>
    </row>
    <row r="53" spans="2:62" s="402" customFormat="1" x14ac:dyDescent="0.25">
      <c r="D53" s="522"/>
      <c r="E53" s="522"/>
      <c r="F53" s="521"/>
      <c r="G53" s="521"/>
      <c r="H53" s="522"/>
      <c r="I53" s="522"/>
      <c r="J53" s="522"/>
      <c r="K53" s="521"/>
      <c r="L53" s="521"/>
      <c r="M53" s="521"/>
      <c r="N53" s="521"/>
      <c r="O53" s="521"/>
      <c r="P53" s="521"/>
      <c r="Q53" s="403"/>
      <c r="R53" s="403"/>
      <c r="S53" s="522"/>
      <c r="T53" s="522"/>
      <c r="U53" s="521"/>
      <c r="V53" s="521"/>
      <c r="W53" s="521"/>
      <c r="X53" s="521"/>
      <c r="Y53" s="521"/>
      <c r="Z53" s="521"/>
      <c r="AA53" s="521"/>
      <c r="AB53" s="521"/>
      <c r="AC53" s="521"/>
      <c r="AD53" s="521"/>
      <c r="AE53" s="521"/>
      <c r="AF53" s="521"/>
      <c r="AG53" s="521"/>
      <c r="AH53" s="521"/>
      <c r="AI53" s="523"/>
      <c r="AJ53" s="523"/>
      <c r="AK53" s="523"/>
      <c r="AL53" s="523"/>
      <c r="AM53" s="523"/>
      <c r="AN53" s="523"/>
      <c r="AO53" s="523"/>
      <c r="AP53" s="523"/>
      <c r="AQ53" s="523"/>
      <c r="AR53" s="523"/>
      <c r="AS53" s="523"/>
      <c r="AT53" s="523"/>
      <c r="AU53" s="523"/>
      <c r="AV53" s="523"/>
      <c r="AW53" s="521"/>
      <c r="AX53" s="521"/>
      <c r="AY53" s="403"/>
      <c r="AZ53" s="403"/>
      <c r="BA53" s="403"/>
      <c r="BB53" s="403"/>
      <c r="BC53" s="403"/>
      <c r="BD53" s="403"/>
    </row>
    <row r="54" spans="2:62" s="402" customFormat="1" x14ac:dyDescent="0.25">
      <c r="D54" s="522"/>
      <c r="E54" s="522"/>
      <c r="F54" s="521"/>
      <c r="G54" s="521"/>
      <c r="H54" s="522"/>
      <c r="I54" s="522"/>
      <c r="J54" s="522"/>
      <c r="K54" s="521"/>
      <c r="L54" s="521"/>
      <c r="M54" s="521"/>
      <c r="N54" s="521"/>
      <c r="O54" s="521"/>
      <c r="P54" s="521"/>
      <c r="Q54" s="403"/>
      <c r="R54" s="403"/>
      <c r="S54" s="522"/>
      <c r="T54" s="522"/>
      <c r="U54" s="521"/>
      <c r="V54" s="521"/>
      <c r="W54" s="521"/>
      <c r="X54" s="521"/>
      <c r="Y54" s="521"/>
      <c r="Z54" s="521"/>
      <c r="AA54" s="521"/>
      <c r="AB54" s="521"/>
      <c r="AC54" s="521"/>
      <c r="AD54" s="521"/>
      <c r="AE54" s="521"/>
      <c r="AF54" s="521"/>
      <c r="AG54" s="521"/>
      <c r="AH54" s="521"/>
      <c r="AI54" s="523"/>
      <c r="AJ54" s="523"/>
      <c r="AK54" s="523"/>
      <c r="AM54" s="523"/>
      <c r="AP54" s="523"/>
      <c r="AQ54" s="523"/>
      <c r="AR54" s="523"/>
      <c r="AS54" s="523"/>
      <c r="AT54" s="523"/>
      <c r="AU54" s="523"/>
      <c r="AV54" s="523"/>
      <c r="AW54" s="521"/>
      <c r="AX54" s="521"/>
      <c r="AY54" s="403"/>
      <c r="AZ54" s="403"/>
      <c r="BA54" s="403"/>
      <c r="BB54" s="403"/>
      <c r="BC54" s="403"/>
      <c r="BD54" s="403"/>
    </row>
    <row r="55" spans="2:62" x14ac:dyDescent="0.25">
      <c r="AR55" s="523"/>
    </row>
    <row r="56" spans="2:62" x14ac:dyDescent="0.25">
      <c r="E56" s="524"/>
      <c r="H56" s="524"/>
      <c r="I56" s="524"/>
      <c r="J56" s="524"/>
      <c r="AR56" s="523"/>
    </row>
    <row r="57" spans="2:62" x14ac:dyDescent="0.25">
      <c r="E57" s="524"/>
      <c r="H57" s="524"/>
      <c r="I57" s="524"/>
      <c r="J57" s="524"/>
    </row>
    <row r="58" spans="2:62" x14ac:dyDescent="0.25">
      <c r="E58" s="524"/>
      <c r="H58" s="524"/>
      <c r="I58" s="524"/>
      <c r="J58" s="524"/>
    </row>
    <row r="59" spans="2:62" x14ac:dyDescent="0.25">
      <c r="E59" s="524"/>
      <c r="H59" s="524"/>
      <c r="I59" s="524"/>
      <c r="J59" s="524"/>
    </row>
    <row r="60" spans="2:62" x14ac:dyDescent="0.25">
      <c r="E60" s="524"/>
      <c r="H60" s="524"/>
      <c r="I60" s="524"/>
      <c r="J60" s="524"/>
    </row>
    <row r="61" spans="2:62" x14ac:dyDescent="0.25">
      <c r="E61" s="524"/>
      <c r="H61" s="524"/>
      <c r="I61" s="524"/>
      <c r="J61" s="524"/>
    </row>
    <row r="62" spans="2:62" x14ac:dyDescent="0.25">
      <c r="E62" s="524"/>
      <c r="H62" s="524"/>
      <c r="I62" s="524"/>
      <c r="J62" s="524"/>
    </row>
    <row r="63" spans="2:62" x14ac:dyDescent="0.25">
      <c r="E63" s="524"/>
      <c r="H63" s="524"/>
      <c r="I63" s="524"/>
      <c r="J63" s="524"/>
    </row>
    <row r="64" spans="2:62" x14ac:dyDescent="0.25">
      <c r="E64" s="524"/>
      <c r="H64" s="524"/>
      <c r="I64" s="524"/>
      <c r="J64" s="524"/>
    </row>
    <row r="65" spans="5:10" x14ac:dyDescent="0.25">
      <c r="E65" s="524"/>
      <c r="H65" s="524"/>
      <c r="I65" s="524"/>
      <c r="J65" s="524"/>
    </row>
    <row r="66" spans="5:10" x14ac:dyDescent="0.25">
      <c r="E66" s="524"/>
      <c r="H66" s="524"/>
      <c r="I66" s="524"/>
      <c r="J66" s="524"/>
    </row>
    <row r="67" spans="5:10" x14ac:dyDescent="0.25">
      <c r="E67" s="524"/>
      <c r="H67" s="524"/>
      <c r="I67" s="524"/>
      <c r="J67" s="524"/>
    </row>
    <row r="68" spans="5:10" x14ac:dyDescent="0.25">
      <c r="E68" s="524"/>
      <c r="H68" s="524"/>
      <c r="I68" s="524"/>
      <c r="J68" s="524"/>
    </row>
    <row r="69" spans="5:10" x14ac:dyDescent="0.25">
      <c r="E69" s="524"/>
      <c r="H69" s="524"/>
      <c r="I69" s="524"/>
      <c r="J69" s="524"/>
    </row>
    <row r="70" spans="5:10" x14ac:dyDescent="0.25">
      <c r="E70" s="524"/>
      <c r="H70" s="524"/>
      <c r="I70" s="524"/>
      <c r="J70" s="524"/>
    </row>
    <row r="71" spans="5:10" x14ac:dyDescent="0.25">
      <c r="E71" s="524"/>
      <c r="H71" s="524"/>
      <c r="I71" s="524"/>
      <c r="J71" s="524"/>
    </row>
    <row r="72" spans="5:10" x14ac:dyDescent="0.25">
      <c r="E72" s="524"/>
      <c r="H72" s="524"/>
      <c r="I72" s="524"/>
      <c r="J72" s="524"/>
    </row>
    <row r="73" spans="5:10" x14ac:dyDescent="0.25">
      <c r="E73" s="524"/>
      <c r="H73" s="524"/>
      <c r="I73" s="524"/>
      <c r="J73" s="524"/>
    </row>
    <row r="74" spans="5:10" x14ac:dyDescent="0.25">
      <c r="E74" s="524"/>
      <c r="H74" s="524"/>
      <c r="I74" s="524"/>
      <c r="J74" s="524"/>
    </row>
    <row r="75" spans="5:10" x14ac:dyDescent="0.25">
      <c r="E75" s="524"/>
      <c r="H75" s="524"/>
      <c r="I75" s="524"/>
      <c r="J75" s="524"/>
    </row>
  </sheetData>
  <sheetProtection selectLockedCells="1"/>
  <mergeCells count="387">
    <mergeCell ref="AX47:AX50"/>
    <mergeCell ref="AY47:AY50"/>
    <mergeCell ref="AZ47:AZ50"/>
    <mergeCell ref="BA47:BA50"/>
    <mergeCell ref="S48:T48"/>
    <mergeCell ref="S49:T49"/>
    <mergeCell ref="S50:T50"/>
    <mergeCell ref="AR47:AR50"/>
    <mergeCell ref="AS47:AS50"/>
    <mergeCell ref="AT47:AT50"/>
    <mergeCell ref="AU47:AU50"/>
    <mergeCell ref="AV47:AV50"/>
    <mergeCell ref="AW47:AW50"/>
    <mergeCell ref="P47:P50"/>
    <mergeCell ref="Q47:Q50"/>
    <mergeCell ref="R47:R50"/>
    <mergeCell ref="S47:T47"/>
    <mergeCell ref="AP47:AP50"/>
    <mergeCell ref="AQ47:AQ50"/>
    <mergeCell ref="H47:H50"/>
    <mergeCell ref="I47:I50"/>
    <mergeCell ref="J47:J50"/>
    <mergeCell ref="M47:M50"/>
    <mergeCell ref="N47:N50"/>
    <mergeCell ref="O47:O50"/>
    <mergeCell ref="B47:B50"/>
    <mergeCell ref="C47:C50"/>
    <mergeCell ref="D47:D50"/>
    <mergeCell ref="E47:E50"/>
    <mergeCell ref="F47:F50"/>
    <mergeCell ref="G47:G50"/>
    <mergeCell ref="AX43:AX46"/>
    <mergeCell ref="AY43:AY46"/>
    <mergeCell ref="AZ43:AZ46"/>
    <mergeCell ref="BA43:BA46"/>
    <mergeCell ref="S44:T44"/>
    <mergeCell ref="S45:T45"/>
    <mergeCell ref="S46:T46"/>
    <mergeCell ref="AR43:AR46"/>
    <mergeCell ref="AS43:AS46"/>
    <mergeCell ref="AT43:AT46"/>
    <mergeCell ref="AU43:AU46"/>
    <mergeCell ref="AV43:AV46"/>
    <mergeCell ref="AW43:AW46"/>
    <mergeCell ref="P43:P46"/>
    <mergeCell ref="Q43:Q46"/>
    <mergeCell ref="R43:R46"/>
    <mergeCell ref="S43:T43"/>
    <mergeCell ref="AP43:AP46"/>
    <mergeCell ref="AQ43:AQ46"/>
    <mergeCell ref="H43:H46"/>
    <mergeCell ref="I43:I46"/>
    <mergeCell ref="J43:J46"/>
    <mergeCell ref="M43:M46"/>
    <mergeCell ref="N43:N46"/>
    <mergeCell ref="O43:O46"/>
    <mergeCell ref="B43:B46"/>
    <mergeCell ref="C43:C46"/>
    <mergeCell ref="D43:D46"/>
    <mergeCell ref="E43:E46"/>
    <mergeCell ref="F43:F46"/>
    <mergeCell ref="G43:G46"/>
    <mergeCell ref="AX39:AX42"/>
    <mergeCell ref="AY39:AY42"/>
    <mergeCell ref="AZ39:AZ42"/>
    <mergeCell ref="BA39:BA42"/>
    <mergeCell ref="S40:T40"/>
    <mergeCell ref="S41:T41"/>
    <mergeCell ref="S42:T42"/>
    <mergeCell ref="AR39:AR42"/>
    <mergeCell ref="AS39:AS42"/>
    <mergeCell ref="AT39:AT42"/>
    <mergeCell ref="AU39:AU42"/>
    <mergeCell ref="AV39:AV42"/>
    <mergeCell ref="AW39:AW42"/>
    <mergeCell ref="P39:P42"/>
    <mergeCell ref="Q39:Q42"/>
    <mergeCell ref="R39:R42"/>
    <mergeCell ref="S39:T39"/>
    <mergeCell ref="AP39:AP42"/>
    <mergeCell ref="AQ39:AQ42"/>
    <mergeCell ref="H39:H42"/>
    <mergeCell ref="I39:I42"/>
    <mergeCell ref="J39:J42"/>
    <mergeCell ref="M39:M42"/>
    <mergeCell ref="N39:N42"/>
    <mergeCell ref="O39:O42"/>
    <mergeCell ref="B39:B42"/>
    <mergeCell ref="C39:C42"/>
    <mergeCell ref="D39:D42"/>
    <mergeCell ref="E39:E42"/>
    <mergeCell ref="F39:F42"/>
    <mergeCell ref="G39:G42"/>
    <mergeCell ref="AX35:AX38"/>
    <mergeCell ref="AY35:AY38"/>
    <mergeCell ref="AZ35:AZ38"/>
    <mergeCell ref="BA35:BA38"/>
    <mergeCell ref="S36:T36"/>
    <mergeCell ref="S37:T37"/>
    <mergeCell ref="S38:T38"/>
    <mergeCell ref="AR35:AR38"/>
    <mergeCell ref="AS35:AS38"/>
    <mergeCell ref="AT35:AT38"/>
    <mergeCell ref="AU35:AU38"/>
    <mergeCell ref="AV35:AV38"/>
    <mergeCell ref="AW35:AW38"/>
    <mergeCell ref="P35:P38"/>
    <mergeCell ref="Q35:Q38"/>
    <mergeCell ref="R35:R38"/>
    <mergeCell ref="S35:T35"/>
    <mergeCell ref="AP35:AP38"/>
    <mergeCell ref="AQ35:AQ38"/>
    <mergeCell ref="H35:H38"/>
    <mergeCell ref="I35:I38"/>
    <mergeCell ref="J35:J38"/>
    <mergeCell ref="M35:M38"/>
    <mergeCell ref="N35:N38"/>
    <mergeCell ref="O35:O38"/>
    <mergeCell ref="B35:B38"/>
    <mergeCell ref="C35:C38"/>
    <mergeCell ref="D35:D38"/>
    <mergeCell ref="E35:E38"/>
    <mergeCell ref="F35:F38"/>
    <mergeCell ref="G35:G38"/>
    <mergeCell ref="AX31:AX34"/>
    <mergeCell ref="AY31:AY34"/>
    <mergeCell ref="AZ31:AZ34"/>
    <mergeCell ref="BA31:BA34"/>
    <mergeCell ref="S32:T32"/>
    <mergeCell ref="S33:T33"/>
    <mergeCell ref="S34:T34"/>
    <mergeCell ref="AR31:AR34"/>
    <mergeCell ref="AS31:AS34"/>
    <mergeCell ref="AT31:AT34"/>
    <mergeCell ref="AU31:AU34"/>
    <mergeCell ref="AV31:AV34"/>
    <mergeCell ref="AW31:AW34"/>
    <mergeCell ref="P31:P34"/>
    <mergeCell ref="Q31:Q34"/>
    <mergeCell ref="R31:R34"/>
    <mergeCell ref="S31:T31"/>
    <mergeCell ref="AP31:AP34"/>
    <mergeCell ref="AQ31:AQ34"/>
    <mergeCell ref="H31:H34"/>
    <mergeCell ref="I31:I34"/>
    <mergeCell ref="J31:J34"/>
    <mergeCell ref="M31:M34"/>
    <mergeCell ref="N31:N34"/>
    <mergeCell ref="O31:O34"/>
    <mergeCell ref="B31:B34"/>
    <mergeCell ref="C31:C34"/>
    <mergeCell ref="D31:D34"/>
    <mergeCell ref="E31:E34"/>
    <mergeCell ref="F31:F34"/>
    <mergeCell ref="G31:G34"/>
    <mergeCell ref="AX27:AX30"/>
    <mergeCell ref="AY27:AY30"/>
    <mergeCell ref="AZ27:AZ30"/>
    <mergeCell ref="BA27:BA30"/>
    <mergeCell ref="S28:T28"/>
    <mergeCell ref="S29:T29"/>
    <mergeCell ref="S30:T30"/>
    <mergeCell ref="AR27:AR30"/>
    <mergeCell ref="AS27:AS30"/>
    <mergeCell ref="AT27:AT30"/>
    <mergeCell ref="AU27:AU30"/>
    <mergeCell ref="AV27:AV30"/>
    <mergeCell ref="AW27:AW30"/>
    <mergeCell ref="P27:P30"/>
    <mergeCell ref="Q27:Q30"/>
    <mergeCell ref="R27:R30"/>
    <mergeCell ref="S27:T27"/>
    <mergeCell ref="AP27:AP30"/>
    <mergeCell ref="AQ27:AQ30"/>
    <mergeCell ref="H27:H30"/>
    <mergeCell ref="I27:I30"/>
    <mergeCell ref="J27:J30"/>
    <mergeCell ref="M27:M30"/>
    <mergeCell ref="N27:N30"/>
    <mergeCell ref="O27:O30"/>
    <mergeCell ref="B27:B30"/>
    <mergeCell ref="C27:C30"/>
    <mergeCell ref="D27:D30"/>
    <mergeCell ref="E27:E30"/>
    <mergeCell ref="F27:F30"/>
    <mergeCell ref="G27:G30"/>
    <mergeCell ref="BG23:BG26"/>
    <mergeCell ref="BH23:BH26"/>
    <mergeCell ref="BI23:BI26"/>
    <mergeCell ref="BJ23:BJ26"/>
    <mergeCell ref="S24:T24"/>
    <mergeCell ref="S25:T25"/>
    <mergeCell ref="S26:T26"/>
    <mergeCell ref="AW23:AW26"/>
    <mergeCell ref="AX23:AX26"/>
    <mergeCell ref="AY23:AY26"/>
    <mergeCell ref="AZ23:AZ26"/>
    <mergeCell ref="BA23:BA26"/>
    <mergeCell ref="BF23:BF24"/>
    <mergeCell ref="AQ23:AQ26"/>
    <mergeCell ref="AR23:AR26"/>
    <mergeCell ref="AS23:AS26"/>
    <mergeCell ref="AT23:AT26"/>
    <mergeCell ref="AU23:AU26"/>
    <mergeCell ref="AV23:AV26"/>
    <mergeCell ref="O23:O26"/>
    <mergeCell ref="P23:P26"/>
    <mergeCell ref="Q23:Q26"/>
    <mergeCell ref="R23:R26"/>
    <mergeCell ref="S23:T23"/>
    <mergeCell ref="AP23:AP26"/>
    <mergeCell ref="G23:G26"/>
    <mergeCell ref="H23:H26"/>
    <mergeCell ref="I23:I26"/>
    <mergeCell ref="J23:J26"/>
    <mergeCell ref="M23:M26"/>
    <mergeCell ref="N23:N26"/>
    <mergeCell ref="BI19:BI22"/>
    <mergeCell ref="BJ19:BJ22"/>
    <mergeCell ref="S20:T20"/>
    <mergeCell ref="S21:T21"/>
    <mergeCell ref="S22:T22"/>
    <mergeCell ref="B23:B26"/>
    <mergeCell ref="C23:C26"/>
    <mergeCell ref="D23:D26"/>
    <mergeCell ref="E23:E26"/>
    <mergeCell ref="F23:F26"/>
    <mergeCell ref="AX19:AX22"/>
    <mergeCell ref="AY19:AY22"/>
    <mergeCell ref="AZ19:AZ22"/>
    <mergeCell ref="BA19:BA22"/>
    <mergeCell ref="BG19:BG22"/>
    <mergeCell ref="BH19:BH22"/>
    <mergeCell ref="AR19:AR22"/>
    <mergeCell ref="AS19:AS22"/>
    <mergeCell ref="AT19:AT22"/>
    <mergeCell ref="AU19:AU22"/>
    <mergeCell ref="AV19:AV22"/>
    <mergeCell ref="AW19:AW22"/>
    <mergeCell ref="P19:P22"/>
    <mergeCell ref="Q19:Q22"/>
    <mergeCell ref="R19:R22"/>
    <mergeCell ref="S19:T19"/>
    <mergeCell ref="AP19:AP22"/>
    <mergeCell ref="AQ19:AQ22"/>
    <mergeCell ref="H19:H22"/>
    <mergeCell ref="I19:I22"/>
    <mergeCell ref="J19:J22"/>
    <mergeCell ref="M19:M22"/>
    <mergeCell ref="N19:N22"/>
    <mergeCell ref="O19:O22"/>
    <mergeCell ref="B19:B22"/>
    <mergeCell ref="C19:C22"/>
    <mergeCell ref="D19:D22"/>
    <mergeCell ref="E19:E22"/>
    <mergeCell ref="F19:F22"/>
    <mergeCell ref="G19:G22"/>
    <mergeCell ref="BH15:BH18"/>
    <mergeCell ref="BI15:BI18"/>
    <mergeCell ref="BJ15:BJ18"/>
    <mergeCell ref="S16:T16"/>
    <mergeCell ref="S17:T17"/>
    <mergeCell ref="S18:T18"/>
    <mergeCell ref="AW15:AW18"/>
    <mergeCell ref="AX15:AX18"/>
    <mergeCell ref="AY15:AY18"/>
    <mergeCell ref="AZ15:AZ18"/>
    <mergeCell ref="BA15:BA18"/>
    <mergeCell ref="BG15:BG18"/>
    <mergeCell ref="AQ15:AQ18"/>
    <mergeCell ref="AR15:AR18"/>
    <mergeCell ref="AS15:AS18"/>
    <mergeCell ref="AT15:AT18"/>
    <mergeCell ref="AU15:AU18"/>
    <mergeCell ref="AV15:AV18"/>
    <mergeCell ref="O15:O18"/>
    <mergeCell ref="P15:P18"/>
    <mergeCell ref="Q15:Q18"/>
    <mergeCell ref="R15:R18"/>
    <mergeCell ref="S15:T15"/>
    <mergeCell ref="AP15:AP18"/>
    <mergeCell ref="H15:H18"/>
    <mergeCell ref="I15:I18"/>
    <mergeCell ref="J15:J18"/>
    <mergeCell ref="L15:L18"/>
    <mergeCell ref="M15:M18"/>
    <mergeCell ref="N15:N18"/>
    <mergeCell ref="BJ11:BJ14"/>
    <mergeCell ref="S12:T12"/>
    <mergeCell ref="S13:T13"/>
    <mergeCell ref="S14:T14"/>
    <mergeCell ref="B15:B18"/>
    <mergeCell ref="C15:C18"/>
    <mergeCell ref="D15:D18"/>
    <mergeCell ref="E15:E18"/>
    <mergeCell ref="F15:F18"/>
    <mergeCell ref="G15:G18"/>
    <mergeCell ref="AY11:AY14"/>
    <mergeCell ref="AZ11:AZ14"/>
    <mergeCell ref="BA11:BA14"/>
    <mergeCell ref="BG11:BG14"/>
    <mergeCell ref="BH11:BH14"/>
    <mergeCell ref="BI11:BI14"/>
    <mergeCell ref="AS11:AS14"/>
    <mergeCell ref="AT11:AT14"/>
    <mergeCell ref="AU11:AU14"/>
    <mergeCell ref="AV11:AV14"/>
    <mergeCell ref="AW11:AW14"/>
    <mergeCell ref="AX11:AX14"/>
    <mergeCell ref="Q11:Q14"/>
    <mergeCell ref="R11:R14"/>
    <mergeCell ref="S11:T11"/>
    <mergeCell ref="AP11:AP14"/>
    <mergeCell ref="AQ11:AQ14"/>
    <mergeCell ref="AR11:AR14"/>
    <mergeCell ref="J11:J14"/>
    <mergeCell ref="L11:L14"/>
    <mergeCell ref="M11:M14"/>
    <mergeCell ref="N11:N14"/>
    <mergeCell ref="O11:O14"/>
    <mergeCell ref="P11:P14"/>
    <mergeCell ref="BI9:BI10"/>
    <mergeCell ref="BJ9:BJ10"/>
    <mergeCell ref="B11:B14"/>
    <mergeCell ref="C11:C14"/>
    <mergeCell ref="D11:D14"/>
    <mergeCell ref="E11:E14"/>
    <mergeCell ref="F11:F14"/>
    <mergeCell ref="G11:G14"/>
    <mergeCell ref="H11:H14"/>
    <mergeCell ref="I11:I14"/>
    <mergeCell ref="BC9:BC10"/>
    <mergeCell ref="BD9:BD10"/>
    <mergeCell ref="BE9:BE10"/>
    <mergeCell ref="BF9:BF10"/>
    <mergeCell ref="BG9:BG10"/>
    <mergeCell ref="BH9:BH10"/>
    <mergeCell ref="AU9:AV9"/>
    <mergeCell ref="AW9:AW10"/>
    <mergeCell ref="AX9:AX10"/>
    <mergeCell ref="AY9:AY10"/>
    <mergeCell ref="AZ9:AZ10"/>
    <mergeCell ref="BB9:BB10"/>
    <mergeCell ref="AJ9:AJ10"/>
    <mergeCell ref="AK9:AL10"/>
    <mergeCell ref="AN9:AO10"/>
    <mergeCell ref="AP9:AQ10"/>
    <mergeCell ref="AR9:AR10"/>
    <mergeCell ref="AS9:AS10"/>
    <mergeCell ref="BB8:BF8"/>
    <mergeCell ref="BG8:BJ8"/>
    <mergeCell ref="N9:N10"/>
    <mergeCell ref="O9:O10"/>
    <mergeCell ref="Q9:Q10"/>
    <mergeCell ref="S9:T10"/>
    <mergeCell ref="U9:U10"/>
    <mergeCell ref="W9:W10"/>
    <mergeCell ref="Y9:Y10"/>
    <mergeCell ref="AA9:AA10"/>
    <mergeCell ref="N8:O8"/>
    <mergeCell ref="P8:P10"/>
    <mergeCell ref="R8:R10"/>
    <mergeCell ref="S8:AV8"/>
    <mergeCell ref="AW8:AZ8"/>
    <mergeCell ref="BA8:BA10"/>
    <mergeCell ref="AC9:AC10"/>
    <mergeCell ref="AE9:AE10"/>
    <mergeCell ref="AG9:AG10"/>
    <mergeCell ref="AI9:AI10"/>
    <mergeCell ref="H8:H10"/>
    <mergeCell ref="I8:I10"/>
    <mergeCell ref="J8:J10"/>
    <mergeCell ref="K8:K10"/>
    <mergeCell ref="L8:L10"/>
    <mergeCell ref="M8:M10"/>
    <mergeCell ref="B8:B10"/>
    <mergeCell ref="C8:C10"/>
    <mergeCell ref="D8:D10"/>
    <mergeCell ref="E8:E10"/>
    <mergeCell ref="F8:F10"/>
    <mergeCell ref="G8:G10"/>
    <mergeCell ref="B2:T2"/>
    <mergeCell ref="U2:AQ2"/>
    <mergeCell ref="AR2:BJ2"/>
    <mergeCell ref="B3:T4"/>
    <mergeCell ref="U3:AQ4"/>
    <mergeCell ref="AR3:BJ4"/>
  </mergeCells>
  <conditionalFormatting sqref="BE51:BF54 BB51:BB54">
    <cfRule type="containsText" dxfId="255" priority="253" operator="containsText" text="RIESGO EXTREMO">
      <formula>NOT(ISERROR(SEARCH("RIESGO EXTREMO",BB51)))</formula>
    </cfRule>
    <cfRule type="containsText" dxfId="254" priority="254" operator="containsText" text="RIESGO ALTO">
      <formula>NOT(ISERROR(SEARCH("RIESGO ALTO",BB51)))</formula>
    </cfRule>
    <cfRule type="containsText" dxfId="253" priority="255" operator="containsText" text="RIESGO MODERADO">
      <formula>NOT(ISERROR(SEARCH("RIESGO MODERADO",BB51)))</formula>
    </cfRule>
    <cfRule type="containsText" dxfId="252" priority="256" operator="containsText" text="RIESGO BAJO">
      <formula>NOT(ISERROR(SEARCH("RIESGO BAJO",BB51)))</formula>
    </cfRule>
  </conditionalFormatting>
  <conditionalFormatting sqref="BC27:BD28 BB27:BB30 BE27:BE30">
    <cfRule type="containsText" dxfId="251" priority="249" operator="containsText" text="RIESGO EXTREMO">
      <formula>NOT(ISERROR(SEARCH("RIESGO EXTREMO",BB27)))</formula>
    </cfRule>
    <cfRule type="containsText" dxfId="250" priority="250" operator="containsText" text="RIESGO ALTO">
      <formula>NOT(ISERROR(SEARCH("RIESGO ALTO",BB27)))</formula>
    </cfRule>
    <cfRule type="containsText" dxfId="249" priority="251" operator="containsText" text="RIESGO MODERADO">
      <formula>NOT(ISERROR(SEARCH("RIESGO MODERADO",BB27)))</formula>
    </cfRule>
    <cfRule type="containsText" dxfId="248" priority="252" operator="containsText" text="RIESGO BAJO">
      <formula>NOT(ISERROR(SEARCH("RIESGO BAJO",BB27)))</formula>
    </cfRule>
  </conditionalFormatting>
  <conditionalFormatting sqref="I27:I28">
    <cfRule type="expression" dxfId="247" priority="248">
      <formula>EXACT(F27,"Seguridad_de_la_informacion")</formula>
    </cfRule>
  </conditionalFormatting>
  <conditionalFormatting sqref="J27:J30">
    <cfRule type="expression" dxfId="246" priority="247">
      <formula>EXACT(F27,"Seguridad_de_la_informacion")</formula>
    </cfRule>
  </conditionalFormatting>
  <conditionalFormatting sqref="AZ27:BA27 AZ28:AZ29">
    <cfRule type="containsText" dxfId="245" priority="243" operator="containsText" text="RIESGO EXTREMO">
      <formula>NOT(ISERROR(SEARCH("RIESGO EXTREMO",AZ27)))</formula>
    </cfRule>
    <cfRule type="containsText" dxfId="244" priority="244" operator="containsText" text="RIESGO ALTO">
      <formula>NOT(ISERROR(SEARCH("RIESGO ALTO",AZ27)))</formula>
    </cfRule>
    <cfRule type="containsText" dxfId="243" priority="245" operator="containsText" text="RIESGO MODERADO">
      <formula>NOT(ISERROR(SEARCH("RIESGO MODERADO",AZ27)))</formula>
    </cfRule>
    <cfRule type="containsText" dxfId="242" priority="246" operator="containsText" text="RIESGO BAJO">
      <formula>NOT(ISERROR(SEARCH("RIESGO BAJO",AZ27)))</formula>
    </cfRule>
  </conditionalFormatting>
  <conditionalFormatting sqref="BH27:BI28 BG27 BJ27">
    <cfRule type="containsText" dxfId="241" priority="239" operator="containsText" text="RIESGO EXTREMO">
      <formula>NOT(ISERROR(SEARCH("RIESGO EXTREMO",BG27)))</formula>
    </cfRule>
    <cfRule type="containsText" dxfId="240" priority="240" operator="containsText" text="RIESGO ALTO">
      <formula>NOT(ISERROR(SEARCH("RIESGO ALTO",BG27)))</formula>
    </cfRule>
    <cfRule type="containsText" dxfId="239" priority="241" operator="containsText" text="RIESGO MODERADO">
      <formula>NOT(ISERROR(SEARCH("RIESGO MODERADO",BG27)))</formula>
    </cfRule>
    <cfRule type="containsText" dxfId="238" priority="242" operator="containsText" text="RIESGO BAJO">
      <formula>NOT(ISERROR(SEARCH("RIESGO BAJO",BG27)))</formula>
    </cfRule>
  </conditionalFormatting>
  <conditionalFormatting sqref="BC31:BD32 BB31:BB34 BE31:BE34">
    <cfRule type="containsText" dxfId="237" priority="235" operator="containsText" text="RIESGO EXTREMO">
      <formula>NOT(ISERROR(SEARCH("RIESGO EXTREMO",BB31)))</formula>
    </cfRule>
    <cfRule type="containsText" dxfId="236" priority="236" operator="containsText" text="RIESGO ALTO">
      <formula>NOT(ISERROR(SEARCH("RIESGO ALTO",BB31)))</formula>
    </cfRule>
    <cfRule type="containsText" dxfId="235" priority="237" operator="containsText" text="RIESGO MODERADO">
      <formula>NOT(ISERROR(SEARCH("RIESGO MODERADO",BB31)))</formula>
    </cfRule>
    <cfRule type="containsText" dxfId="234" priority="238" operator="containsText" text="RIESGO BAJO">
      <formula>NOT(ISERROR(SEARCH("RIESGO BAJO",BB31)))</formula>
    </cfRule>
  </conditionalFormatting>
  <conditionalFormatting sqref="I31:I32">
    <cfRule type="expression" dxfId="233" priority="234">
      <formula>EXACT(F31,"Seguridad_de_la_informacion")</formula>
    </cfRule>
  </conditionalFormatting>
  <conditionalFormatting sqref="J31:J34">
    <cfRule type="expression" dxfId="232" priority="233">
      <formula>EXACT(F31,"Seguridad_de_la_informacion")</formula>
    </cfRule>
  </conditionalFormatting>
  <conditionalFormatting sqref="AZ31:BA31 AZ32:AZ33">
    <cfRule type="containsText" dxfId="231" priority="229" operator="containsText" text="RIESGO EXTREMO">
      <formula>NOT(ISERROR(SEARCH("RIESGO EXTREMO",AZ31)))</formula>
    </cfRule>
    <cfRule type="containsText" dxfId="230" priority="230" operator="containsText" text="RIESGO ALTO">
      <formula>NOT(ISERROR(SEARCH("RIESGO ALTO",AZ31)))</formula>
    </cfRule>
    <cfRule type="containsText" dxfId="229" priority="231" operator="containsText" text="RIESGO MODERADO">
      <formula>NOT(ISERROR(SEARCH("RIESGO MODERADO",AZ31)))</formula>
    </cfRule>
    <cfRule type="containsText" dxfId="228" priority="232" operator="containsText" text="RIESGO BAJO">
      <formula>NOT(ISERROR(SEARCH("RIESGO BAJO",AZ31)))</formula>
    </cfRule>
  </conditionalFormatting>
  <conditionalFormatting sqref="BH31:BI32 BG31 BJ31">
    <cfRule type="containsText" dxfId="227" priority="225" operator="containsText" text="RIESGO EXTREMO">
      <formula>NOT(ISERROR(SEARCH("RIESGO EXTREMO",BG31)))</formula>
    </cfRule>
    <cfRule type="containsText" dxfId="226" priority="226" operator="containsText" text="RIESGO ALTO">
      <formula>NOT(ISERROR(SEARCH("RIESGO ALTO",BG31)))</formula>
    </cfRule>
    <cfRule type="containsText" dxfId="225" priority="227" operator="containsText" text="RIESGO MODERADO">
      <formula>NOT(ISERROR(SEARCH("RIESGO MODERADO",BG31)))</formula>
    </cfRule>
    <cfRule type="containsText" dxfId="224" priority="228" operator="containsText" text="RIESGO BAJO">
      <formula>NOT(ISERROR(SEARCH("RIESGO BAJO",BG31)))</formula>
    </cfRule>
  </conditionalFormatting>
  <conditionalFormatting sqref="BC35:BD36 BB35:BB38 BE35:BE38">
    <cfRule type="containsText" dxfId="223" priority="221" operator="containsText" text="RIESGO EXTREMO">
      <formula>NOT(ISERROR(SEARCH("RIESGO EXTREMO",BB35)))</formula>
    </cfRule>
    <cfRule type="containsText" dxfId="222" priority="222" operator="containsText" text="RIESGO ALTO">
      <formula>NOT(ISERROR(SEARCH("RIESGO ALTO",BB35)))</formula>
    </cfRule>
    <cfRule type="containsText" dxfId="221" priority="223" operator="containsText" text="RIESGO MODERADO">
      <formula>NOT(ISERROR(SEARCH("RIESGO MODERADO",BB35)))</formula>
    </cfRule>
    <cfRule type="containsText" dxfId="220" priority="224" operator="containsText" text="RIESGO BAJO">
      <formula>NOT(ISERROR(SEARCH("RIESGO BAJO",BB35)))</formula>
    </cfRule>
  </conditionalFormatting>
  <conditionalFormatting sqref="I35:I36">
    <cfRule type="expression" dxfId="219" priority="220">
      <formula>EXACT(F35,"Seguridad_de_la_informacion")</formula>
    </cfRule>
  </conditionalFormatting>
  <conditionalFormatting sqref="J35:J38">
    <cfRule type="expression" dxfId="218" priority="219">
      <formula>EXACT(F35,"Seguridad_de_la_informacion")</formula>
    </cfRule>
  </conditionalFormatting>
  <conditionalFormatting sqref="AZ35:BA35 AZ36:AZ37">
    <cfRule type="containsText" dxfId="217" priority="215" operator="containsText" text="RIESGO EXTREMO">
      <formula>NOT(ISERROR(SEARCH("RIESGO EXTREMO",AZ35)))</formula>
    </cfRule>
    <cfRule type="containsText" dxfId="216" priority="216" operator="containsText" text="RIESGO ALTO">
      <formula>NOT(ISERROR(SEARCH("RIESGO ALTO",AZ35)))</formula>
    </cfRule>
    <cfRule type="containsText" dxfId="215" priority="217" operator="containsText" text="RIESGO MODERADO">
      <formula>NOT(ISERROR(SEARCH("RIESGO MODERADO",AZ35)))</formula>
    </cfRule>
    <cfRule type="containsText" dxfId="214" priority="218" operator="containsText" text="RIESGO BAJO">
      <formula>NOT(ISERROR(SEARCH("RIESGO BAJO",AZ35)))</formula>
    </cfRule>
  </conditionalFormatting>
  <conditionalFormatting sqref="BH35:BI36 BG35 BJ35">
    <cfRule type="containsText" dxfId="213" priority="211" operator="containsText" text="RIESGO EXTREMO">
      <formula>NOT(ISERROR(SEARCH("RIESGO EXTREMO",BG35)))</formula>
    </cfRule>
    <cfRule type="containsText" dxfId="212" priority="212" operator="containsText" text="RIESGO ALTO">
      <formula>NOT(ISERROR(SEARCH("RIESGO ALTO",BG35)))</formula>
    </cfRule>
    <cfRule type="containsText" dxfId="211" priority="213" operator="containsText" text="RIESGO MODERADO">
      <formula>NOT(ISERROR(SEARCH("RIESGO MODERADO",BG35)))</formula>
    </cfRule>
    <cfRule type="containsText" dxfId="210" priority="214" operator="containsText" text="RIESGO BAJO">
      <formula>NOT(ISERROR(SEARCH("RIESGO BAJO",BG35)))</formula>
    </cfRule>
  </conditionalFormatting>
  <conditionalFormatting sqref="BC39:BD40 BB39:BB42 BE39:BE42">
    <cfRule type="containsText" dxfId="209" priority="207" operator="containsText" text="RIESGO EXTREMO">
      <formula>NOT(ISERROR(SEARCH("RIESGO EXTREMO",BB39)))</formula>
    </cfRule>
    <cfRule type="containsText" dxfId="208" priority="208" operator="containsText" text="RIESGO ALTO">
      <formula>NOT(ISERROR(SEARCH("RIESGO ALTO",BB39)))</formula>
    </cfRule>
    <cfRule type="containsText" dxfId="207" priority="209" operator="containsText" text="RIESGO MODERADO">
      <formula>NOT(ISERROR(SEARCH("RIESGO MODERADO",BB39)))</formula>
    </cfRule>
    <cfRule type="containsText" dxfId="206" priority="210" operator="containsText" text="RIESGO BAJO">
      <formula>NOT(ISERROR(SEARCH("RIESGO BAJO",BB39)))</formula>
    </cfRule>
  </conditionalFormatting>
  <conditionalFormatting sqref="I39:I40">
    <cfRule type="expression" dxfId="205" priority="206">
      <formula>EXACT(F39,"Seguridad_de_la_informacion")</formula>
    </cfRule>
  </conditionalFormatting>
  <conditionalFormatting sqref="J39:J42">
    <cfRule type="expression" dxfId="204" priority="205">
      <formula>EXACT(F39,"Seguridad_de_la_informacion")</formula>
    </cfRule>
  </conditionalFormatting>
  <conditionalFormatting sqref="AZ39:BA39 AZ40:AZ41">
    <cfRule type="containsText" dxfId="203" priority="201" operator="containsText" text="RIESGO EXTREMO">
      <formula>NOT(ISERROR(SEARCH("RIESGO EXTREMO",AZ39)))</formula>
    </cfRule>
    <cfRule type="containsText" dxfId="202" priority="202" operator="containsText" text="RIESGO ALTO">
      <formula>NOT(ISERROR(SEARCH("RIESGO ALTO",AZ39)))</formula>
    </cfRule>
    <cfRule type="containsText" dxfId="201" priority="203" operator="containsText" text="RIESGO MODERADO">
      <formula>NOT(ISERROR(SEARCH("RIESGO MODERADO",AZ39)))</formula>
    </cfRule>
    <cfRule type="containsText" dxfId="200" priority="204" operator="containsText" text="RIESGO BAJO">
      <formula>NOT(ISERROR(SEARCH("RIESGO BAJO",AZ39)))</formula>
    </cfRule>
  </conditionalFormatting>
  <conditionalFormatting sqref="BH39:BI40 BG39 BJ39">
    <cfRule type="containsText" dxfId="199" priority="197" operator="containsText" text="RIESGO EXTREMO">
      <formula>NOT(ISERROR(SEARCH("RIESGO EXTREMO",BG39)))</formula>
    </cfRule>
    <cfRule type="containsText" dxfId="198" priority="198" operator="containsText" text="RIESGO ALTO">
      <formula>NOT(ISERROR(SEARCH("RIESGO ALTO",BG39)))</formula>
    </cfRule>
    <cfRule type="containsText" dxfId="197" priority="199" operator="containsText" text="RIESGO MODERADO">
      <formula>NOT(ISERROR(SEARCH("RIESGO MODERADO",BG39)))</formula>
    </cfRule>
    <cfRule type="containsText" dxfId="196" priority="200" operator="containsText" text="RIESGO BAJO">
      <formula>NOT(ISERROR(SEARCH("RIESGO BAJO",BG39)))</formula>
    </cfRule>
  </conditionalFormatting>
  <conditionalFormatting sqref="BC43:BD44 BB43:BB46 BE43:BE46">
    <cfRule type="containsText" dxfId="195" priority="193" operator="containsText" text="RIESGO EXTREMO">
      <formula>NOT(ISERROR(SEARCH("RIESGO EXTREMO",BB43)))</formula>
    </cfRule>
    <cfRule type="containsText" dxfId="194" priority="194" operator="containsText" text="RIESGO ALTO">
      <formula>NOT(ISERROR(SEARCH("RIESGO ALTO",BB43)))</formula>
    </cfRule>
    <cfRule type="containsText" dxfId="193" priority="195" operator="containsText" text="RIESGO MODERADO">
      <formula>NOT(ISERROR(SEARCH("RIESGO MODERADO",BB43)))</formula>
    </cfRule>
    <cfRule type="containsText" dxfId="192" priority="196" operator="containsText" text="RIESGO BAJO">
      <formula>NOT(ISERROR(SEARCH("RIESGO BAJO",BB43)))</formula>
    </cfRule>
  </conditionalFormatting>
  <conditionalFormatting sqref="I43:I44">
    <cfRule type="expression" dxfId="191" priority="192">
      <formula>EXACT(F43,"Seguridad_de_la_informacion")</formula>
    </cfRule>
  </conditionalFormatting>
  <conditionalFormatting sqref="J43:J46">
    <cfRule type="expression" dxfId="190" priority="191">
      <formula>EXACT(F43,"Seguridad_de_la_informacion")</formula>
    </cfRule>
  </conditionalFormatting>
  <conditionalFormatting sqref="AZ43:BA43 AZ44:AZ45">
    <cfRule type="containsText" dxfId="189" priority="187" operator="containsText" text="RIESGO EXTREMO">
      <formula>NOT(ISERROR(SEARCH("RIESGO EXTREMO",AZ43)))</formula>
    </cfRule>
    <cfRule type="containsText" dxfId="188" priority="188" operator="containsText" text="RIESGO ALTO">
      <formula>NOT(ISERROR(SEARCH("RIESGO ALTO",AZ43)))</formula>
    </cfRule>
    <cfRule type="containsText" dxfId="187" priority="189" operator="containsText" text="RIESGO MODERADO">
      <formula>NOT(ISERROR(SEARCH("RIESGO MODERADO",AZ43)))</formula>
    </cfRule>
    <cfRule type="containsText" dxfId="186" priority="190" operator="containsText" text="RIESGO BAJO">
      <formula>NOT(ISERROR(SEARCH("RIESGO BAJO",AZ43)))</formula>
    </cfRule>
  </conditionalFormatting>
  <conditionalFormatting sqref="BH43:BI44 BG43 BJ43">
    <cfRule type="containsText" dxfId="185" priority="183" operator="containsText" text="RIESGO EXTREMO">
      <formula>NOT(ISERROR(SEARCH("RIESGO EXTREMO",BG43)))</formula>
    </cfRule>
    <cfRule type="containsText" dxfId="184" priority="184" operator="containsText" text="RIESGO ALTO">
      <formula>NOT(ISERROR(SEARCH("RIESGO ALTO",BG43)))</formula>
    </cfRule>
    <cfRule type="containsText" dxfId="183" priority="185" operator="containsText" text="RIESGO MODERADO">
      <formula>NOT(ISERROR(SEARCH("RIESGO MODERADO",BG43)))</formula>
    </cfRule>
    <cfRule type="containsText" dxfId="182" priority="186" operator="containsText" text="RIESGO BAJO">
      <formula>NOT(ISERROR(SEARCH("RIESGO BAJO",BG43)))</formula>
    </cfRule>
  </conditionalFormatting>
  <conditionalFormatting sqref="BC47:BD48 BB47:BB50 BE47:BE50">
    <cfRule type="containsText" dxfId="181" priority="179" operator="containsText" text="RIESGO EXTREMO">
      <formula>NOT(ISERROR(SEARCH("RIESGO EXTREMO",BB47)))</formula>
    </cfRule>
    <cfRule type="containsText" dxfId="180" priority="180" operator="containsText" text="RIESGO ALTO">
      <formula>NOT(ISERROR(SEARCH("RIESGO ALTO",BB47)))</formula>
    </cfRule>
    <cfRule type="containsText" dxfId="179" priority="181" operator="containsText" text="RIESGO MODERADO">
      <formula>NOT(ISERROR(SEARCH("RIESGO MODERADO",BB47)))</formula>
    </cfRule>
    <cfRule type="containsText" dxfId="178" priority="182" operator="containsText" text="RIESGO BAJO">
      <formula>NOT(ISERROR(SEARCH("RIESGO BAJO",BB47)))</formula>
    </cfRule>
  </conditionalFormatting>
  <conditionalFormatting sqref="I47:I48">
    <cfRule type="expression" dxfId="177" priority="178">
      <formula>EXACT(F47,"Seguridad_de_la_informacion")</formula>
    </cfRule>
  </conditionalFormatting>
  <conditionalFormatting sqref="J47:J50">
    <cfRule type="expression" dxfId="176" priority="177">
      <formula>EXACT(F47,"Seguridad_de_la_informacion")</formula>
    </cfRule>
  </conditionalFormatting>
  <conditionalFormatting sqref="AZ47:BA47 AZ48:AZ49">
    <cfRule type="containsText" dxfId="175" priority="173" operator="containsText" text="RIESGO EXTREMO">
      <formula>NOT(ISERROR(SEARCH("RIESGO EXTREMO",AZ47)))</formula>
    </cfRule>
    <cfRule type="containsText" dxfId="174" priority="174" operator="containsText" text="RIESGO ALTO">
      <formula>NOT(ISERROR(SEARCH("RIESGO ALTO",AZ47)))</formula>
    </cfRule>
    <cfRule type="containsText" dxfId="173" priority="175" operator="containsText" text="RIESGO MODERADO">
      <formula>NOT(ISERROR(SEARCH("RIESGO MODERADO",AZ47)))</formula>
    </cfRule>
    <cfRule type="containsText" dxfId="172" priority="176" operator="containsText" text="RIESGO BAJO">
      <formula>NOT(ISERROR(SEARCH("RIESGO BAJO",AZ47)))</formula>
    </cfRule>
  </conditionalFormatting>
  <conditionalFormatting sqref="BH47:BI48 BG47 BJ47">
    <cfRule type="containsText" dxfId="171" priority="169" operator="containsText" text="RIESGO EXTREMO">
      <formula>NOT(ISERROR(SEARCH("RIESGO EXTREMO",BG47)))</formula>
    </cfRule>
    <cfRule type="containsText" dxfId="170" priority="170" operator="containsText" text="RIESGO ALTO">
      <formula>NOT(ISERROR(SEARCH("RIESGO ALTO",BG47)))</formula>
    </cfRule>
    <cfRule type="containsText" dxfId="169" priority="171" operator="containsText" text="RIESGO MODERADO">
      <formula>NOT(ISERROR(SEARCH("RIESGO MODERADO",BG47)))</formula>
    </cfRule>
    <cfRule type="containsText" dxfId="168" priority="172" operator="containsText" text="RIESGO BAJO">
      <formula>NOT(ISERROR(SEARCH("RIESGO BAJO",BG47)))</formula>
    </cfRule>
  </conditionalFormatting>
  <conditionalFormatting sqref="R11">
    <cfRule type="containsText" dxfId="167" priority="165" operator="containsText" text="RIESGO EXTREMO">
      <formula>NOT(ISERROR(SEARCH("RIESGO EXTREMO",R11)))</formula>
    </cfRule>
    <cfRule type="containsText" dxfId="166" priority="166" operator="containsText" text="RIESGO ALTO">
      <formula>NOT(ISERROR(SEARCH("RIESGO ALTO",R11)))</formula>
    </cfRule>
    <cfRule type="containsText" dxfId="165" priority="167" operator="containsText" text="RIESGO MODERADO">
      <formula>NOT(ISERROR(SEARCH("RIESGO MODERADO",R11)))</formula>
    </cfRule>
    <cfRule type="containsText" dxfId="164" priority="168" operator="containsText" text="RIESGO BAJO">
      <formula>NOT(ISERROR(SEARCH("RIESGO BAJO",R11)))</formula>
    </cfRule>
  </conditionalFormatting>
  <conditionalFormatting sqref="R15">
    <cfRule type="containsText" dxfId="163" priority="161" operator="containsText" text="RIESGO EXTREMO">
      <formula>NOT(ISERROR(SEARCH("RIESGO EXTREMO",R15)))</formula>
    </cfRule>
    <cfRule type="containsText" dxfId="162" priority="162" operator="containsText" text="RIESGO ALTO">
      <formula>NOT(ISERROR(SEARCH("RIESGO ALTO",R15)))</formula>
    </cfRule>
    <cfRule type="containsText" dxfId="161" priority="163" operator="containsText" text="RIESGO MODERADO">
      <formula>NOT(ISERROR(SEARCH("RIESGO MODERADO",R15)))</formula>
    </cfRule>
    <cfRule type="containsText" dxfId="160" priority="164" operator="containsText" text="RIESGO BAJO">
      <formula>NOT(ISERROR(SEARCH("RIESGO BAJO",R15)))</formula>
    </cfRule>
  </conditionalFormatting>
  <conditionalFormatting sqref="R19">
    <cfRule type="containsText" dxfId="159" priority="157" operator="containsText" text="RIESGO EXTREMO">
      <formula>NOT(ISERROR(SEARCH("RIESGO EXTREMO",R19)))</formula>
    </cfRule>
    <cfRule type="containsText" dxfId="158" priority="158" operator="containsText" text="RIESGO ALTO">
      <formula>NOT(ISERROR(SEARCH("RIESGO ALTO",R19)))</formula>
    </cfRule>
    <cfRule type="containsText" dxfId="157" priority="159" operator="containsText" text="RIESGO MODERADO">
      <formula>NOT(ISERROR(SEARCH("RIESGO MODERADO",R19)))</formula>
    </cfRule>
    <cfRule type="containsText" dxfId="156" priority="160" operator="containsText" text="RIESGO BAJO">
      <formula>NOT(ISERROR(SEARCH("RIESGO BAJO",R19)))</formula>
    </cfRule>
  </conditionalFormatting>
  <conditionalFormatting sqref="R23">
    <cfRule type="containsText" dxfId="155" priority="153" operator="containsText" text="RIESGO EXTREMO">
      <formula>NOT(ISERROR(SEARCH("RIESGO EXTREMO",R23)))</formula>
    </cfRule>
    <cfRule type="containsText" dxfId="154" priority="154" operator="containsText" text="RIESGO ALTO">
      <formula>NOT(ISERROR(SEARCH("RIESGO ALTO",R23)))</formula>
    </cfRule>
    <cfRule type="containsText" dxfId="153" priority="155" operator="containsText" text="RIESGO MODERADO">
      <formula>NOT(ISERROR(SEARCH("RIESGO MODERADO",R23)))</formula>
    </cfRule>
    <cfRule type="containsText" dxfId="152" priority="156" operator="containsText" text="RIESGO BAJO">
      <formula>NOT(ISERROR(SEARCH("RIESGO BAJO",R23)))</formula>
    </cfRule>
  </conditionalFormatting>
  <conditionalFormatting sqref="R27">
    <cfRule type="containsText" dxfId="151" priority="149" operator="containsText" text="RIESGO EXTREMO">
      <formula>NOT(ISERROR(SEARCH("RIESGO EXTREMO",R27)))</formula>
    </cfRule>
    <cfRule type="containsText" dxfId="150" priority="150" operator="containsText" text="RIESGO ALTO">
      <formula>NOT(ISERROR(SEARCH("RIESGO ALTO",R27)))</formula>
    </cfRule>
    <cfRule type="containsText" dxfId="149" priority="151" operator="containsText" text="RIESGO MODERADO">
      <formula>NOT(ISERROR(SEARCH("RIESGO MODERADO",R27)))</formula>
    </cfRule>
    <cfRule type="containsText" dxfId="148" priority="152" operator="containsText" text="RIESGO BAJO">
      <formula>NOT(ISERROR(SEARCH("RIESGO BAJO",R27)))</formula>
    </cfRule>
  </conditionalFormatting>
  <conditionalFormatting sqref="R31">
    <cfRule type="containsText" dxfId="147" priority="145" operator="containsText" text="RIESGO EXTREMO">
      <formula>NOT(ISERROR(SEARCH("RIESGO EXTREMO",R31)))</formula>
    </cfRule>
    <cfRule type="containsText" dxfId="146" priority="146" operator="containsText" text="RIESGO ALTO">
      <formula>NOT(ISERROR(SEARCH("RIESGO ALTO",R31)))</formula>
    </cfRule>
    <cfRule type="containsText" dxfId="145" priority="147" operator="containsText" text="RIESGO MODERADO">
      <formula>NOT(ISERROR(SEARCH("RIESGO MODERADO",R31)))</formula>
    </cfRule>
    <cfRule type="containsText" dxfId="144" priority="148" operator="containsText" text="RIESGO BAJO">
      <formula>NOT(ISERROR(SEARCH("RIESGO BAJO",R31)))</formula>
    </cfRule>
  </conditionalFormatting>
  <conditionalFormatting sqref="R35">
    <cfRule type="containsText" dxfId="143" priority="141" operator="containsText" text="RIESGO EXTREMO">
      <formula>NOT(ISERROR(SEARCH("RIESGO EXTREMO",R35)))</formula>
    </cfRule>
    <cfRule type="containsText" dxfId="142" priority="142" operator="containsText" text="RIESGO ALTO">
      <formula>NOT(ISERROR(SEARCH("RIESGO ALTO",R35)))</formula>
    </cfRule>
    <cfRule type="containsText" dxfId="141" priority="143" operator="containsText" text="RIESGO MODERADO">
      <formula>NOT(ISERROR(SEARCH("RIESGO MODERADO",R35)))</formula>
    </cfRule>
    <cfRule type="containsText" dxfId="140" priority="144" operator="containsText" text="RIESGO BAJO">
      <formula>NOT(ISERROR(SEARCH("RIESGO BAJO",R35)))</formula>
    </cfRule>
  </conditionalFormatting>
  <conditionalFormatting sqref="R39">
    <cfRule type="containsText" dxfId="139" priority="137" operator="containsText" text="RIESGO EXTREMO">
      <formula>NOT(ISERROR(SEARCH("RIESGO EXTREMO",R39)))</formula>
    </cfRule>
    <cfRule type="containsText" dxfId="138" priority="138" operator="containsText" text="RIESGO ALTO">
      <formula>NOT(ISERROR(SEARCH("RIESGO ALTO",R39)))</formula>
    </cfRule>
    <cfRule type="containsText" dxfId="137" priority="139" operator="containsText" text="RIESGO MODERADO">
      <formula>NOT(ISERROR(SEARCH("RIESGO MODERADO",R39)))</formula>
    </cfRule>
    <cfRule type="containsText" dxfId="136" priority="140" operator="containsText" text="RIESGO BAJO">
      <formula>NOT(ISERROR(SEARCH("RIESGO BAJO",R39)))</formula>
    </cfRule>
  </conditionalFormatting>
  <conditionalFormatting sqref="R43">
    <cfRule type="containsText" dxfId="135" priority="133" operator="containsText" text="RIESGO EXTREMO">
      <formula>NOT(ISERROR(SEARCH("RIESGO EXTREMO",R43)))</formula>
    </cfRule>
    <cfRule type="containsText" dxfId="134" priority="134" operator="containsText" text="RIESGO ALTO">
      <formula>NOT(ISERROR(SEARCH("RIESGO ALTO",R43)))</formula>
    </cfRule>
    <cfRule type="containsText" dxfId="133" priority="135" operator="containsText" text="RIESGO MODERADO">
      <formula>NOT(ISERROR(SEARCH("RIESGO MODERADO",R43)))</formula>
    </cfRule>
    <cfRule type="containsText" dxfId="132" priority="136" operator="containsText" text="RIESGO BAJO">
      <formula>NOT(ISERROR(SEARCH("RIESGO BAJO",R43)))</formula>
    </cfRule>
  </conditionalFormatting>
  <conditionalFormatting sqref="R47">
    <cfRule type="containsText" dxfId="131" priority="129" operator="containsText" text="RIESGO EXTREMO">
      <formula>NOT(ISERROR(SEARCH("RIESGO EXTREMO",R47)))</formula>
    </cfRule>
    <cfRule type="containsText" dxfId="130" priority="130" operator="containsText" text="RIESGO ALTO">
      <formula>NOT(ISERROR(SEARCH("RIESGO ALTO",R47)))</formula>
    </cfRule>
    <cfRule type="containsText" dxfId="129" priority="131" operator="containsText" text="RIESGO MODERADO">
      <formula>NOT(ISERROR(SEARCH("RIESGO MODERADO",R47)))</formula>
    </cfRule>
    <cfRule type="containsText" dxfId="128" priority="132" operator="containsText" text="RIESGO BAJO">
      <formula>NOT(ISERROR(SEARCH("RIESGO BAJO",R47)))</formula>
    </cfRule>
  </conditionalFormatting>
  <conditionalFormatting sqref="Q27:Q29 Q31:Q33 Q35:Q37 Q39:Q41 Q43:Q45 Q47:Q49">
    <cfRule type="containsText" dxfId="127" priority="125" operator="containsText" text="RIESGO EXTREMO">
      <formula>NOT(ISERROR(SEARCH("RIESGO EXTREMO",Q27)))</formula>
    </cfRule>
    <cfRule type="containsText" dxfId="126" priority="126" operator="containsText" text="RIESGO ALTO">
      <formula>NOT(ISERROR(SEARCH("RIESGO ALTO",Q27)))</formula>
    </cfRule>
    <cfRule type="containsText" dxfId="125" priority="127" operator="containsText" text="RIESGO MODERADO">
      <formula>NOT(ISERROR(SEARCH("RIESGO MODERADO",Q27)))</formula>
    </cfRule>
    <cfRule type="containsText" dxfId="124" priority="128" operator="containsText" text="RIESGO BAJO">
      <formula>NOT(ISERROR(SEARCH("RIESGO BAJO",Q27)))</formula>
    </cfRule>
  </conditionalFormatting>
  <conditionalFormatting sqref="Q11:Q13">
    <cfRule type="containsText" dxfId="123" priority="121" operator="containsText" text="RIESGO EXTREMO">
      <formula>NOT(ISERROR(SEARCH("RIESGO EXTREMO",Q11)))</formula>
    </cfRule>
    <cfRule type="containsText" dxfId="122" priority="122" operator="containsText" text="RIESGO ALTO">
      <formula>NOT(ISERROR(SEARCH("RIESGO ALTO",Q11)))</formula>
    </cfRule>
    <cfRule type="containsText" dxfId="121" priority="123" operator="containsText" text="RIESGO MODERADO">
      <formula>NOT(ISERROR(SEARCH("RIESGO MODERADO",Q11)))</formula>
    </cfRule>
    <cfRule type="containsText" dxfId="120" priority="124" operator="containsText" text="RIESGO BAJO">
      <formula>NOT(ISERROR(SEARCH("RIESGO BAJO",Q11)))</formula>
    </cfRule>
  </conditionalFormatting>
  <conditionalFormatting sqref="I11:I12">
    <cfRule type="expression" dxfId="119" priority="120">
      <formula>EXACT(F11,"Seguridad_de_la_informacion")</formula>
    </cfRule>
  </conditionalFormatting>
  <conditionalFormatting sqref="J11:J14">
    <cfRule type="expression" dxfId="118" priority="119">
      <formula>EXACT(F11,"Seguridad_de_la_informacion")</formula>
    </cfRule>
  </conditionalFormatting>
  <conditionalFormatting sqref="Q15:Q17">
    <cfRule type="containsText" dxfId="117" priority="115" operator="containsText" text="RIESGO EXTREMO">
      <formula>NOT(ISERROR(SEARCH("RIESGO EXTREMO",Q15)))</formula>
    </cfRule>
    <cfRule type="containsText" dxfId="116" priority="116" operator="containsText" text="RIESGO ALTO">
      <formula>NOT(ISERROR(SEARCH("RIESGO ALTO",Q15)))</formula>
    </cfRule>
    <cfRule type="containsText" dxfId="115" priority="117" operator="containsText" text="RIESGO MODERADO">
      <formula>NOT(ISERROR(SEARCH("RIESGO MODERADO",Q15)))</formula>
    </cfRule>
    <cfRule type="containsText" dxfId="114" priority="118" operator="containsText" text="RIESGO BAJO">
      <formula>NOT(ISERROR(SEARCH("RIESGO BAJO",Q15)))</formula>
    </cfRule>
  </conditionalFormatting>
  <conditionalFormatting sqref="I15:I16">
    <cfRule type="expression" dxfId="113" priority="114">
      <formula>EXACT(F15,"Seguridad_de_la_informacion")</formula>
    </cfRule>
  </conditionalFormatting>
  <conditionalFormatting sqref="J15:J18">
    <cfRule type="expression" dxfId="112" priority="113">
      <formula>EXACT(F15,"Seguridad_de_la_informacion")</formula>
    </cfRule>
  </conditionalFormatting>
  <conditionalFormatting sqref="Q19:Q21">
    <cfRule type="containsText" dxfId="111" priority="109" operator="containsText" text="RIESGO EXTREMO">
      <formula>NOT(ISERROR(SEARCH("RIESGO EXTREMO",Q19)))</formula>
    </cfRule>
    <cfRule type="containsText" dxfId="110" priority="110" operator="containsText" text="RIESGO ALTO">
      <formula>NOT(ISERROR(SEARCH("RIESGO ALTO",Q19)))</formula>
    </cfRule>
    <cfRule type="containsText" dxfId="109" priority="111" operator="containsText" text="RIESGO MODERADO">
      <formula>NOT(ISERROR(SEARCH("RIESGO MODERADO",Q19)))</formula>
    </cfRule>
    <cfRule type="containsText" dxfId="108" priority="112" operator="containsText" text="RIESGO BAJO">
      <formula>NOT(ISERROR(SEARCH("RIESGO BAJO",Q19)))</formula>
    </cfRule>
  </conditionalFormatting>
  <conditionalFormatting sqref="I19:I20">
    <cfRule type="expression" dxfId="107" priority="108">
      <formula>EXACT(F19,"Seguridad_de_la_informacion")</formula>
    </cfRule>
  </conditionalFormatting>
  <conditionalFormatting sqref="J19:J22">
    <cfRule type="expression" dxfId="106" priority="107">
      <formula>EXACT(F19,"Seguridad_de_la_informacion")</formula>
    </cfRule>
  </conditionalFormatting>
  <conditionalFormatting sqref="Q23:Q25">
    <cfRule type="containsText" dxfId="105" priority="103" operator="containsText" text="RIESGO EXTREMO">
      <formula>NOT(ISERROR(SEARCH("RIESGO EXTREMO",Q23)))</formula>
    </cfRule>
    <cfRule type="containsText" dxfId="104" priority="104" operator="containsText" text="RIESGO ALTO">
      <formula>NOT(ISERROR(SEARCH("RIESGO ALTO",Q23)))</formula>
    </cfRule>
    <cfRule type="containsText" dxfId="103" priority="105" operator="containsText" text="RIESGO MODERADO">
      <formula>NOT(ISERROR(SEARCH("RIESGO MODERADO",Q23)))</formula>
    </cfRule>
    <cfRule type="containsText" dxfId="102" priority="106" operator="containsText" text="RIESGO BAJO">
      <formula>NOT(ISERROR(SEARCH("RIESGO BAJO",Q23)))</formula>
    </cfRule>
  </conditionalFormatting>
  <conditionalFormatting sqref="I23:I24">
    <cfRule type="expression" dxfId="101" priority="102">
      <formula>EXACT(F23,"Seguridad_de_la_informacion")</formula>
    </cfRule>
  </conditionalFormatting>
  <conditionalFormatting sqref="J23:J26">
    <cfRule type="expression" dxfId="100" priority="101">
      <formula>EXACT(F23,"Seguridad_de_la_informacion")</formula>
    </cfRule>
  </conditionalFormatting>
  <conditionalFormatting sqref="AZ11:BA11 AZ12:AZ13">
    <cfRule type="containsText" dxfId="99" priority="97" operator="containsText" text="RIESGO EXTREMO">
      <formula>NOT(ISERROR(SEARCH("RIESGO EXTREMO",AZ11)))</formula>
    </cfRule>
    <cfRule type="containsText" dxfId="98" priority="98" operator="containsText" text="RIESGO ALTO">
      <formula>NOT(ISERROR(SEARCH("RIESGO ALTO",AZ11)))</formula>
    </cfRule>
    <cfRule type="containsText" dxfId="97" priority="99" operator="containsText" text="RIESGO MODERADO">
      <formula>NOT(ISERROR(SEARCH("RIESGO MODERADO",AZ11)))</formula>
    </cfRule>
    <cfRule type="containsText" dxfId="96" priority="100" operator="containsText" text="RIESGO BAJO">
      <formula>NOT(ISERROR(SEARCH("RIESGO BAJO",AZ11)))</formula>
    </cfRule>
  </conditionalFormatting>
  <conditionalFormatting sqref="AZ15:BA15 AZ16:AZ17">
    <cfRule type="containsText" dxfId="95" priority="93" operator="containsText" text="RIESGO EXTREMO">
      <formula>NOT(ISERROR(SEARCH("RIESGO EXTREMO",AZ15)))</formula>
    </cfRule>
    <cfRule type="containsText" dxfId="94" priority="94" operator="containsText" text="RIESGO ALTO">
      <formula>NOT(ISERROR(SEARCH("RIESGO ALTO",AZ15)))</formula>
    </cfRule>
    <cfRule type="containsText" dxfId="93" priority="95" operator="containsText" text="RIESGO MODERADO">
      <formula>NOT(ISERROR(SEARCH("RIESGO MODERADO",AZ15)))</formula>
    </cfRule>
    <cfRule type="containsText" dxfId="92" priority="96" operator="containsText" text="RIESGO BAJO">
      <formula>NOT(ISERROR(SEARCH("RIESGO BAJO",AZ15)))</formula>
    </cfRule>
  </conditionalFormatting>
  <conditionalFormatting sqref="AZ19:BA19 AZ20:AZ21">
    <cfRule type="containsText" dxfId="91" priority="89" operator="containsText" text="RIESGO EXTREMO">
      <formula>NOT(ISERROR(SEARCH("RIESGO EXTREMO",AZ19)))</formula>
    </cfRule>
    <cfRule type="containsText" dxfId="90" priority="90" operator="containsText" text="RIESGO ALTO">
      <formula>NOT(ISERROR(SEARCH("RIESGO ALTO",AZ19)))</formula>
    </cfRule>
    <cfRule type="containsText" dxfId="89" priority="91" operator="containsText" text="RIESGO MODERADO">
      <formula>NOT(ISERROR(SEARCH("RIESGO MODERADO",AZ19)))</formula>
    </cfRule>
    <cfRule type="containsText" dxfId="88" priority="92" operator="containsText" text="RIESGO BAJO">
      <formula>NOT(ISERROR(SEARCH("RIESGO BAJO",AZ19)))</formula>
    </cfRule>
  </conditionalFormatting>
  <conditionalFormatting sqref="AZ23:BA23 AZ24:AZ25">
    <cfRule type="containsText" dxfId="87" priority="85" operator="containsText" text="RIESGO EXTREMO">
      <formula>NOT(ISERROR(SEARCH("RIESGO EXTREMO",AZ23)))</formula>
    </cfRule>
    <cfRule type="containsText" dxfId="86" priority="86" operator="containsText" text="RIESGO ALTO">
      <formula>NOT(ISERROR(SEARCH("RIESGO ALTO",AZ23)))</formula>
    </cfRule>
    <cfRule type="containsText" dxfId="85" priority="87" operator="containsText" text="RIESGO MODERADO">
      <formula>NOT(ISERROR(SEARCH("RIESGO MODERADO",AZ23)))</formula>
    </cfRule>
    <cfRule type="containsText" dxfId="84" priority="88" operator="containsText" text="RIESGO BAJO">
      <formula>NOT(ISERROR(SEARCH("RIESGO BAJO",AZ23)))</formula>
    </cfRule>
  </conditionalFormatting>
  <conditionalFormatting sqref="BB12:BD12 BF11 BE12:BE14 BB14">
    <cfRule type="containsText" dxfId="83" priority="81" operator="containsText" text="RIESGO EXTREMO">
      <formula>NOT(ISERROR(SEARCH("RIESGO EXTREMO",BB11)))</formula>
    </cfRule>
    <cfRule type="containsText" dxfId="82" priority="82" operator="containsText" text="RIESGO ALTO">
      <formula>NOT(ISERROR(SEARCH("RIESGO ALTO",BB11)))</formula>
    </cfRule>
    <cfRule type="containsText" dxfId="81" priority="83" operator="containsText" text="RIESGO MODERADO">
      <formula>NOT(ISERROR(SEARCH("RIESGO MODERADO",BB11)))</formula>
    </cfRule>
    <cfRule type="containsText" dxfId="80" priority="84" operator="containsText" text="RIESGO BAJO">
      <formula>NOT(ISERROR(SEARCH("RIESGO BAJO",BB11)))</formula>
    </cfRule>
  </conditionalFormatting>
  <conditionalFormatting sqref="BC16:BD16 BB16:BB18 BE16:BE18">
    <cfRule type="containsText" dxfId="79" priority="77" operator="containsText" text="RIESGO EXTREMO">
      <formula>NOT(ISERROR(SEARCH("RIESGO EXTREMO",BB16)))</formula>
    </cfRule>
    <cfRule type="containsText" dxfId="78" priority="78" operator="containsText" text="RIESGO ALTO">
      <formula>NOT(ISERROR(SEARCH("RIESGO ALTO",BB16)))</formula>
    </cfRule>
    <cfRule type="containsText" dxfId="77" priority="79" operator="containsText" text="RIESGO MODERADO">
      <formula>NOT(ISERROR(SEARCH("RIESGO MODERADO",BB16)))</formula>
    </cfRule>
    <cfRule type="containsText" dxfId="76" priority="80" operator="containsText" text="RIESGO BAJO">
      <formula>NOT(ISERROR(SEARCH("RIESGO BAJO",BB16)))</formula>
    </cfRule>
  </conditionalFormatting>
  <conditionalFormatting sqref="BB20:BB22 BE21:BE22 BC19:BE20">
    <cfRule type="containsText" dxfId="75" priority="73" operator="containsText" text="RIESGO EXTREMO">
      <formula>NOT(ISERROR(SEARCH("RIESGO EXTREMO",BB19)))</formula>
    </cfRule>
    <cfRule type="containsText" dxfId="74" priority="74" operator="containsText" text="RIESGO ALTO">
      <formula>NOT(ISERROR(SEARCH("RIESGO ALTO",BB19)))</formula>
    </cfRule>
    <cfRule type="containsText" dxfId="73" priority="75" operator="containsText" text="RIESGO MODERADO">
      <formula>NOT(ISERROR(SEARCH("RIESGO MODERADO",BB19)))</formula>
    </cfRule>
    <cfRule type="containsText" dxfId="72" priority="76" operator="containsText" text="RIESGO BAJO">
      <formula>NOT(ISERROR(SEARCH("RIESGO BAJO",BB19)))</formula>
    </cfRule>
  </conditionalFormatting>
  <conditionalFormatting sqref="BG19:BH19">
    <cfRule type="containsText" dxfId="71" priority="69" operator="containsText" text="RIESGO EXTREMO">
      <formula>NOT(ISERROR(SEARCH("RIESGO EXTREMO",BG19)))</formula>
    </cfRule>
    <cfRule type="containsText" dxfId="70" priority="70" operator="containsText" text="RIESGO ALTO">
      <formula>NOT(ISERROR(SEARCH("RIESGO ALTO",BG19)))</formula>
    </cfRule>
    <cfRule type="containsText" dxfId="69" priority="71" operator="containsText" text="RIESGO MODERADO">
      <formula>NOT(ISERROR(SEARCH("RIESGO MODERADO",BG19)))</formula>
    </cfRule>
    <cfRule type="containsText" dxfId="68" priority="72" operator="containsText" text="RIESGO BAJO">
      <formula>NOT(ISERROR(SEARCH("RIESGO BAJO",BG19)))</formula>
    </cfRule>
  </conditionalFormatting>
  <conditionalFormatting sqref="BE25:BE26 BB25:BB26">
    <cfRule type="containsText" dxfId="67" priority="65" operator="containsText" text="RIESGO EXTREMO">
      <formula>NOT(ISERROR(SEARCH("RIESGO EXTREMO",BB25)))</formula>
    </cfRule>
    <cfRule type="containsText" dxfId="66" priority="66" operator="containsText" text="RIESGO ALTO">
      <formula>NOT(ISERROR(SEARCH("RIESGO ALTO",BB25)))</formula>
    </cfRule>
    <cfRule type="containsText" dxfId="65" priority="67" operator="containsText" text="RIESGO MODERADO">
      <formula>NOT(ISERROR(SEARCH("RIESGO MODERADO",BB25)))</formula>
    </cfRule>
    <cfRule type="containsText" dxfId="64" priority="68" operator="containsText" text="RIESGO BAJO">
      <formula>NOT(ISERROR(SEARCH("RIESGO BAJO",BB25)))</formula>
    </cfRule>
  </conditionalFormatting>
  <conditionalFormatting sqref="BB11:BE11">
    <cfRule type="containsText" dxfId="63" priority="61" operator="containsText" text="RIESGO EXTREMO">
      <formula>NOT(ISERROR(SEARCH("RIESGO EXTREMO",BB11)))</formula>
    </cfRule>
    <cfRule type="containsText" dxfId="62" priority="62" operator="containsText" text="RIESGO ALTO">
      <formula>NOT(ISERROR(SEARCH("RIESGO ALTO",BB11)))</formula>
    </cfRule>
    <cfRule type="containsText" dxfId="61" priority="63" operator="containsText" text="RIESGO MODERADO">
      <formula>NOT(ISERROR(SEARCH("RIESGO MODERADO",BB11)))</formula>
    </cfRule>
    <cfRule type="containsText" dxfId="60" priority="64" operator="containsText" text="RIESGO BAJO">
      <formula>NOT(ISERROR(SEARCH("RIESGO BAJO",BB11)))</formula>
    </cfRule>
  </conditionalFormatting>
  <conditionalFormatting sqref="BG11">
    <cfRule type="containsText" dxfId="59" priority="57" operator="containsText" text="RIESGO EXTREMO">
      <formula>NOT(ISERROR(SEARCH("RIESGO EXTREMO",BG11)))</formula>
    </cfRule>
    <cfRule type="containsText" dxfId="58" priority="58" operator="containsText" text="RIESGO ALTO">
      <formula>NOT(ISERROR(SEARCH("RIESGO ALTO",BG11)))</formula>
    </cfRule>
    <cfRule type="containsText" dxfId="57" priority="59" operator="containsText" text="RIESGO MODERADO">
      <formula>NOT(ISERROR(SEARCH("RIESGO MODERADO",BG11)))</formula>
    </cfRule>
    <cfRule type="containsText" dxfId="56" priority="60" operator="containsText" text="RIESGO BAJO">
      <formula>NOT(ISERROR(SEARCH("RIESGO BAJO",BG11)))</formula>
    </cfRule>
  </conditionalFormatting>
  <conditionalFormatting sqref="BH11:BJ11">
    <cfRule type="containsText" dxfId="55" priority="53" operator="containsText" text="RIESGO EXTREMO">
      <formula>NOT(ISERROR(SEARCH("RIESGO EXTREMO",BH11)))</formula>
    </cfRule>
    <cfRule type="containsText" dxfId="54" priority="54" operator="containsText" text="RIESGO ALTO">
      <formula>NOT(ISERROR(SEARCH("RIESGO ALTO",BH11)))</formula>
    </cfRule>
    <cfRule type="containsText" dxfId="53" priority="55" operator="containsText" text="RIESGO MODERADO">
      <formula>NOT(ISERROR(SEARCH("RIESGO MODERADO",BH11)))</formula>
    </cfRule>
    <cfRule type="containsText" dxfId="52" priority="56" operator="containsText" text="RIESGO BAJO">
      <formula>NOT(ISERROR(SEARCH("RIESGO BAJO",BH11)))</formula>
    </cfRule>
  </conditionalFormatting>
  <conditionalFormatting sqref="BB15">
    <cfRule type="containsText" dxfId="51" priority="49" operator="containsText" text="RIESGO EXTREMO">
      <formula>NOT(ISERROR(SEARCH("RIESGO EXTREMO",BB15)))</formula>
    </cfRule>
    <cfRule type="containsText" dxfId="50" priority="50" operator="containsText" text="RIESGO ALTO">
      <formula>NOT(ISERROR(SEARCH("RIESGO ALTO",BB15)))</formula>
    </cfRule>
    <cfRule type="containsText" dxfId="49" priority="51" operator="containsText" text="RIESGO MODERADO">
      <formula>NOT(ISERROR(SEARCH("RIESGO MODERADO",BB15)))</formula>
    </cfRule>
    <cfRule type="containsText" dxfId="48" priority="52" operator="containsText" text="RIESGO BAJO">
      <formula>NOT(ISERROR(SEARCH("RIESGO BAJO",BB15)))</formula>
    </cfRule>
  </conditionalFormatting>
  <conditionalFormatting sqref="BD15">
    <cfRule type="containsText" dxfId="47" priority="45" operator="containsText" text="RIESGO EXTREMO">
      <formula>NOT(ISERROR(SEARCH("RIESGO EXTREMO",BD15)))</formula>
    </cfRule>
    <cfRule type="containsText" dxfId="46" priority="46" operator="containsText" text="RIESGO ALTO">
      <formula>NOT(ISERROR(SEARCH("RIESGO ALTO",BD15)))</formula>
    </cfRule>
    <cfRule type="containsText" dxfId="45" priority="47" operator="containsText" text="RIESGO MODERADO">
      <formula>NOT(ISERROR(SEARCH("RIESGO MODERADO",BD15)))</formula>
    </cfRule>
    <cfRule type="containsText" dxfId="44" priority="48" operator="containsText" text="RIESGO BAJO">
      <formula>NOT(ISERROR(SEARCH("RIESGO BAJO",BD15)))</formula>
    </cfRule>
  </conditionalFormatting>
  <conditionalFormatting sqref="BC15">
    <cfRule type="containsText" dxfId="43" priority="41" operator="containsText" text="RIESGO EXTREMO">
      <formula>NOT(ISERROR(SEARCH("RIESGO EXTREMO",BC15)))</formula>
    </cfRule>
    <cfRule type="containsText" dxfId="42" priority="42" operator="containsText" text="RIESGO ALTO">
      <formula>NOT(ISERROR(SEARCH("RIESGO ALTO",BC15)))</formula>
    </cfRule>
    <cfRule type="containsText" dxfId="41" priority="43" operator="containsText" text="RIESGO MODERADO">
      <formula>NOT(ISERROR(SEARCH("RIESGO MODERADO",BC15)))</formula>
    </cfRule>
    <cfRule type="containsText" dxfId="40" priority="44" operator="containsText" text="RIESGO BAJO">
      <formula>NOT(ISERROR(SEARCH("RIESGO BAJO",BC15)))</formula>
    </cfRule>
  </conditionalFormatting>
  <conditionalFormatting sqref="BE15">
    <cfRule type="containsText" dxfId="39" priority="37" operator="containsText" text="RIESGO EXTREMO">
      <formula>NOT(ISERROR(SEARCH("RIESGO EXTREMO",BE15)))</formula>
    </cfRule>
    <cfRule type="containsText" dxfId="38" priority="38" operator="containsText" text="RIESGO ALTO">
      <formula>NOT(ISERROR(SEARCH("RIESGO ALTO",BE15)))</formula>
    </cfRule>
    <cfRule type="containsText" dxfId="37" priority="39" operator="containsText" text="RIESGO MODERADO">
      <formula>NOT(ISERROR(SEARCH("RIESGO MODERADO",BE15)))</formula>
    </cfRule>
    <cfRule type="containsText" dxfId="36" priority="40" operator="containsText" text="RIESGO BAJO">
      <formula>NOT(ISERROR(SEARCH("RIESGO BAJO",BE15)))</formula>
    </cfRule>
  </conditionalFormatting>
  <conditionalFormatting sqref="BH23:BJ23">
    <cfRule type="containsText" dxfId="35" priority="21" operator="containsText" text="RIESGO EXTREMO">
      <formula>NOT(ISERROR(SEARCH("RIESGO EXTREMO",BH23)))</formula>
    </cfRule>
    <cfRule type="containsText" dxfId="34" priority="22" operator="containsText" text="RIESGO ALTO">
      <formula>NOT(ISERROR(SEARCH("RIESGO ALTO",BH23)))</formula>
    </cfRule>
    <cfRule type="containsText" dxfId="33" priority="23" operator="containsText" text="RIESGO MODERADO">
      <formula>NOT(ISERROR(SEARCH("RIESGO MODERADO",BH23)))</formula>
    </cfRule>
    <cfRule type="containsText" dxfId="32" priority="24" operator="containsText" text="RIESGO BAJO">
      <formula>NOT(ISERROR(SEARCH("RIESGO BAJO",BH23)))</formula>
    </cfRule>
  </conditionalFormatting>
  <conditionalFormatting sqref="BI19:BJ19">
    <cfRule type="containsText" dxfId="31" priority="33" operator="containsText" text="RIESGO EXTREMO">
      <formula>NOT(ISERROR(SEARCH("RIESGO EXTREMO",BI19)))</formula>
    </cfRule>
    <cfRule type="containsText" dxfId="30" priority="34" operator="containsText" text="RIESGO ALTO">
      <formula>NOT(ISERROR(SEARCH("RIESGO ALTO",BI19)))</formula>
    </cfRule>
    <cfRule type="containsText" dxfId="29" priority="35" operator="containsText" text="RIESGO MODERADO">
      <formula>NOT(ISERROR(SEARCH("RIESGO MODERADO",BI19)))</formula>
    </cfRule>
    <cfRule type="containsText" dxfId="28" priority="36" operator="containsText" text="RIESGO BAJO">
      <formula>NOT(ISERROR(SEARCH("RIESGO BAJO",BI19)))</formula>
    </cfRule>
  </conditionalFormatting>
  <conditionalFormatting sqref="BD23:BE24">
    <cfRule type="containsText" dxfId="27" priority="29" operator="containsText" text="RIESGO EXTREMO">
      <formula>NOT(ISERROR(SEARCH("RIESGO EXTREMO",BD23)))</formula>
    </cfRule>
    <cfRule type="containsText" dxfId="26" priority="30" operator="containsText" text="RIESGO ALTO">
      <formula>NOT(ISERROR(SEARCH("RIESGO ALTO",BD23)))</formula>
    </cfRule>
    <cfRule type="containsText" dxfId="25" priority="31" operator="containsText" text="RIESGO MODERADO">
      <formula>NOT(ISERROR(SEARCH("RIESGO MODERADO",BD23)))</formula>
    </cfRule>
    <cfRule type="containsText" dxfId="24" priority="32" operator="containsText" text="RIESGO BAJO">
      <formula>NOT(ISERROR(SEARCH("RIESGO BAJO",BD23)))</formula>
    </cfRule>
  </conditionalFormatting>
  <conditionalFormatting sqref="BG23">
    <cfRule type="containsText" dxfId="23" priority="25" operator="containsText" text="RIESGO EXTREMO">
      <formula>NOT(ISERROR(SEARCH("RIESGO EXTREMO",BG23)))</formula>
    </cfRule>
    <cfRule type="containsText" dxfId="22" priority="26" operator="containsText" text="RIESGO ALTO">
      <formula>NOT(ISERROR(SEARCH("RIESGO ALTO",BG23)))</formula>
    </cfRule>
    <cfRule type="containsText" dxfId="21" priority="27" operator="containsText" text="RIESGO MODERADO">
      <formula>NOT(ISERROR(SEARCH("RIESGO MODERADO",BG23)))</formula>
    </cfRule>
    <cfRule type="containsText" dxfId="20" priority="28" operator="containsText" text="RIESGO BAJO">
      <formula>NOT(ISERROR(SEARCH("RIESGO BAJO",BG23)))</formula>
    </cfRule>
  </conditionalFormatting>
  <conditionalFormatting sqref="BG15">
    <cfRule type="containsText" dxfId="19" priority="17" operator="containsText" text="RIESGO EXTREMO">
      <formula>NOT(ISERROR(SEARCH("RIESGO EXTREMO",BG15)))</formula>
    </cfRule>
    <cfRule type="containsText" dxfId="18" priority="18" operator="containsText" text="RIESGO ALTO">
      <formula>NOT(ISERROR(SEARCH("RIESGO ALTO",BG15)))</formula>
    </cfRule>
    <cfRule type="containsText" dxfId="17" priority="19" operator="containsText" text="RIESGO MODERADO">
      <formula>NOT(ISERROR(SEARCH("RIESGO MODERADO",BG15)))</formula>
    </cfRule>
    <cfRule type="containsText" dxfId="16" priority="20" operator="containsText" text="RIESGO BAJO">
      <formula>NOT(ISERROR(SEARCH("RIESGO BAJO",BG15)))</formula>
    </cfRule>
  </conditionalFormatting>
  <conditionalFormatting sqref="BH15:BJ15">
    <cfRule type="containsText" dxfId="15" priority="13" operator="containsText" text="RIESGO EXTREMO">
      <formula>NOT(ISERROR(SEARCH("RIESGO EXTREMO",BH15)))</formula>
    </cfRule>
    <cfRule type="containsText" dxfId="14" priority="14" operator="containsText" text="RIESGO ALTO">
      <formula>NOT(ISERROR(SEARCH("RIESGO ALTO",BH15)))</formula>
    </cfRule>
    <cfRule type="containsText" dxfId="13" priority="15" operator="containsText" text="RIESGO MODERADO">
      <formula>NOT(ISERROR(SEARCH("RIESGO MODERADO",BH15)))</formula>
    </cfRule>
    <cfRule type="containsText" dxfId="12" priority="16" operator="containsText" text="RIESGO BAJO">
      <formula>NOT(ISERROR(SEARCH("RIESGO BAJO",BH15)))</formula>
    </cfRule>
  </conditionalFormatting>
  <conditionalFormatting sqref="BF15">
    <cfRule type="containsText" dxfId="11" priority="9" operator="containsText" text="RIESGO EXTREMO">
      <formula>NOT(ISERROR(SEARCH("RIESGO EXTREMO",BF15)))</formula>
    </cfRule>
    <cfRule type="containsText" dxfId="10" priority="10" operator="containsText" text="RIESGO ALTO">
      <formula>NOT(ISERROR(SEARCH("RIESGO ALTO",BF15)))</formula>
    </cfRule>
    <cfRule type="containsText" dxfId="9" priority="11" operator="containsText" text="RIESGO MODERADO">
      <formula>NOT(ISERROR(SEARCH("RIESGO MODERADO",BF15)))</formula>
    </cfRule>
    <cfRule type="containsText" dxfId="8" priority="12" operator="containsText" text="RIESGO BAJO">
      <formula>NOT(ISERROR(SEARCH("RIESGO BAJO",BF15)))</formula>
    </cfRule>
  </conditionalFormatting>
  <conditionalFormatting sqref="BB24:BC24">
    <cfRule type="containsText" dxfId="7" priority="5" operator="containsText" text="RIESGO EXTREMO">
      <formula>NOT(ISERROR(SEARCH("RIESGO EXTREMO",BB24)))</formula>
    </cfRule>
    <cfRule type="containsText" dxfId="6" priority="6" operator="containsText" text="RIESGO ALTO">
      <formula>NOT(ISERROR(SEARCH("RIESGO ALTO",BB24)))</formula>
    </cfRule>
    <cfRule type="containsText" dxfId="5" priority="7" operator="containsText" text="RIESGO MODERADO">
      <formula>NOT(ISERROR(SEARCH("RIESGO MODERADO",BB24)))</formula>
    </cfRule>
    <cfRule type="containsText" dxfId="4" priority="8" operator="containsText" text="RIESGO BAJO">
      <formula>NOT(ISERROR(SEARCH("RIESGO BAJO",BB24)))</formula>
    </cfRule>
  </conditionalFormatting>
  <conditionalFormatting sqref="BB23:BC23">
    <cfRule type="containsText" dxfId="3" priority="1" operator="containsText" text="RIESGO EXTREMO">
      <formula>NOT(ISERROR(SEARCH("RIESGO EXTREMO",BB23)))</formula>
    </cfRule>
    <cfRule type="containsText" dxfId="2" priority="2" operator="containsText" text="RIESGO ALTO">
      <formula>NOT(ISERROR(SEARCH("RIESGO ALTO",BB23)))</formula>
    </cfRule>
    <cfRule type="containsText" dxfId="1" priority="3" operator="containsText" text="RIESGO MODERADO">
      <formula>NOT(ISERROR(SEARCH("RIESGO MODERADO",BB23)))</formula>
    </cfRule>
    <cfRule type="containsText" dxfId="0" priority="4" operator="containsText" text="RIESGO BAJO">
      <formula>NOT(ISERROR(SEARCH("RIESGO BAJO",BB23)))</formula>
    </cfRule>
  </conditionalFormatting>
  <dataValidations count="24">
    <dataValidation type="list" allowBlank="1" showInputMessage="1" showErrorMessage="1" sqref="R11:R50 BA11:BA50" xr:uid="{98E30D00-A033-477E-8735-15E64C08B711}">
      <formula1>opciondelriesgo</formula1>
    </dataValidation>
    <dataValidation type="list" allowBlank="1" showInputMessage="1" showErrorMessage="1" sqref="AR11:AR50" xr:uid="{FEFA0E55-2E69-479D-807F-3C7A18394B08}">
      <formula1>"Directamente,No disminuye"</formula1>
    </dataValidation>
    <dataValidation type="list" allowBlank="1" showInputMessage="1" showErrorMessage="1" sqref="AS11:AS50" xr:uid="{084EEFDA-8439-41A2-9398-D28E511A31D2}">
      <formula1>"Directamente,Indirectamente,No disminuye"</formula1>
    </dataValidation>
    <dataValidation type="list" allowBlank="1" showInputMessage="1" showErrorMessage="1" sqref="AK11:AK50" xr:uid="{E87D0584-BC61-4C9C-BC15-E77FDE5710CA}">
      <formula1>"Siempre se ejecuta,Algunas veces,No se ejecuta"</formula1>
    </dataValidation>
    <dataValidation allowBlank="1" showInputMessage="1" showErrorMessage="1" prompt="Para cada causa debe existir un control" sqref="T38:T39 T46:T47 T26:T27 T50 S24:S50 T42:T43 T30:T31 T34:T35 T11 T14:T15 T22 S11:S22 T18:T19 U23" xr:uid="{A603A330-7A43-421A-9A89-EA6CFD2F9E0D}"/>
    <dataValidation type="list" allowBlank="1" showInputMessage="1" showErrorMessage="1" sqref="AG11:AG50" xr:uid="{7C168E3B-91B6-47B2-8496-65FCF5D754DA}">
      <formula1>"Completa,Incompleta,No existe"</formula1>
    </dataValidation>
    <dataValidation type="list" allowBlank="1" showInputMessage="1" showErrorMessage="1" sqref="AE11:AE50" xr:uid="{221AC9EF-66A2-4F15-97B2-A37AD9F3A44E}">
      <formula1>"Se investigan y resuelven oportunamente,No se investigan y no se resuelven oportunamente"</formula1>
    </dataValidation>
    <dataValidation type="list" allowBlank="1" showInputMessage="1" showErrorMessage="1" sqref="AC11:AC50" xr:uid="{851490D0-BAD6-4E3F-9CE5-ED79F621CAEA}">
      <formula1>"Confiable,No confiable"</formula1>
    </dataValidation>
    <dataValidation type="list" allowBlank="1" showInputMessage="1" showErrorMessage="1" sqref="AA11:AA50" xr:uid="{F0A86E4F-35F2-43DF-886C-ECAE1B5A2864}">
      <formula1>"Prevenir,Detectar,No es un control"</formula1>
    </dataValidation>
    <dataValidation type="list" allowBlank="1" showInputMessage="1" showErrorMessage="1" sqref="Y11:Y50" xr:uid="{1F9ED279-0790-490B-9349-FD6A008D4218}">
      <formula1>"Oportuna,Inoportuna"</formula1>
    </dataValidation>
    <dataValidation type="list" allowBlank="1" showInputMessage="1" showErrorMessage="1" sqref="W11:W50" xr:uid="{10E265FA-E687-4111-837E-6A9644E0E743}">
      <formula1>"Adecuado,Inadecuado"</formula1>
    </dataValidation>
    <dataValidation type="list" allowBlank="1" showInputMessage="1" showErrorMessage="1" sqref="U24:U50 U11:U22" xr:uid="{EAB3190C-349E-49A0-B2B7-98E0365AF712}">
      <formula1>"Asignado,No asignado"</formula1>
    </dataValidation>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K11:K50" xr:uid="{0301B0D7-D4E2-46F5-A989-A6A1783D886F}"/>
    <dataValidation type="list" allowBlank="1" showInputMessage="1" showErrorMessage="1" prompt="Seleccione la amenaza de acuerdo con el tipo seleccionado" sqref="J11:J50" xr:uid="{F618624A-8F80-481A-8424-B0AA89B63DD9}">
      <formula1>INDIRECT($I$11)</formula1>
    </dataValidation>
    <dataValidation type="list" allowBlank="1" showInputMessage="1" showErrorMessage="1" prompt="Solo aplica para los riesgos tipificados como seguridad de la información" sqref="I11:I50" xr:uid="{6C997E41-6DB1-4230-8269-BD8622B4BA29}">
      <formula1>tipo_de_amenaza</formula1>
    </dataValidation>
    <dataValidation allowBlank="1" showInputMessage="1" showErrorMessage="1" prompt="Relacione el activo de información donde el nivel de criticidad corresponde a &quot;Crítico&quot;" sqref="H11:H50" xr:uid="{EDC937CF-DACD-4304-AA70-8368FF866620}"/>
    <dataValidation type="list" allowBlank="1" showInputMessage="1" showErrorMessage="1" prompt="Seleccione la tipología conforme al tipo de riesgo." sqref="G11:G50" xr:uid="{5254C0D2-16BF-4FAD-963A-D0AA7B99F2FD}">
      <formula1>INDIRECT(F11)</formula1>
    </dataValidation>
    <dataValidation type="list" allowBlank="1" showInputMessage="1" showErrorMessage="1" prompt="Seleccione el tipo de riesgo conforme a las categorias." sqref="F11:F50" xr:uid="{B4A38440-20A7-4643-B616-D3F628218795}">
      <formula1>tipo_de_riesgos</formula1>
    </dataValidation>
    <dataValidation allowBlank="1" showInputMessage="1" showErrorMessage="1" prompt="La descripción del riesgo se puede realizar a través de estas preguntas:_x000a_¿Qué puede suceder?_x000a_¿Cómo puede suceder?_x000a_¿Qué consecuencias tendría su materialización?" sqref="E11:E50" xr:uid="{B08D3714-E6BD-432C-A855-2ABADA0CFF7C}"/>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D11:D50" xr:uid="{FA0DD667-5960-43A5-B19B-FC9CCFF81026}"/>
    <dataValidation type="list" allowBlank="1" showInputMessage="1" showErrorMessage="1" sqref="B11:B50" xr:uid="{3555FD65-93F7-42B2-B38F-B39185D5776A}">
      <formula1>procesos</formula1>
    </dataValidation>
    <dataValidation type="list" allowBlank="1" showInputMessage="1" showErrorMessage="1" sqref="O51:P54 O11:O50 AX11:AX54" xr:uid="{ED52B5A9-C1BA-4AB4-8162-CB5745B7C35A}">
      <formula1>INDIRECT($M$11)</formula1>
    </dataValidation>
    <dataValidation type="list" allowBlank="1" showInputMessage="1" showErrorMessage="1" sqref="Y51:Y54 AE51:AE54 U51:U54 AA51:AA54 W51:W54 AC51:AC54 AG51:AG54" xr:uid="{9B2DE0A4-35C8-4411-89BF-2F58E6A5749E}">
      <formula1>"SI,NO"</formula1>
    </dataValidation>
    <dataValidation type="list" allowBlank="1" showInputMessage="1" showErrorMessage="1" sqref="N11:N50 AW11:AW50" xr:uid="{F98F4A60-5880-4C08-813D-665B87C689A8}">
      <formula1>probabilidad</formula1>
    </dataValidation>
  </dataValidations>
  <printOptions horizontalCentered="1"/>
  <pageMargins left="0.35972222222222222" right="0.51388888888888884" top="0.74803149606299213" bottom="0.74803149606299213" header="0.31496062992125984" footer="0.31496062992125984"/>
  <pageSetup paperSize="5" scale="37" orientation="landscape" r:id="rId1"/>
  <headerFooter>
    <oddHeader xml:space="preserve">&amp;L&amp;G&amp;C&amp;"Arial,Negrita"&amp;18FORMATO MAPA DE RIESGOS DE PROCESO  
&amp;"Arial,Normal"&amp;12
CÓDIGO: DESI-FM-018
FECHA DE APLICACIÓN: SEPTIEMBRE 2019&amp;R
VERSIÓN : 8 </oddHeader>
    <oddFooter>&amp;L&amp;"Arial,Normal"&amp;18     Calle 26 No. 57-41 Torre 8, Pisos 7-8 CEMSA - C.P. 111321
     Pbx: 3779555 – Información: Línea 195 
     www.umv.gov.co&amp;C&amp;"Arial,Normal"&amp;18DESI-FM-018
&amp;P de &amp;N</oddFooter>
  </headerFooter>
  <colBreaks count="2" manualBreakCount="2">
    <brk id="20" max="51" man="1"/>
    <brk id="43" max="51" man="1"/>
  </colBreaks>
  <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EDE71-F901-44A6-B1A4-4A53C6B2850F}">
  <dimension ref="A1:S69"/>
  <sheetViews>
    <sheetView tabSelected="1" topLeftCell="C4" zoomScale="60" zoomScaleNormal="60" zoomScaleSheetLayoutView="70" zoomScalePageLayoutView="90" workbookViewId="0">
      <selection activeCell="C17" sqref="C17:D17"/>
    </sheetView>
  </sheetViews>
  <sheetFormatPr baseColWidth="10" defaultColWidth="11.42578125" defaultRowHeight="12.75" x14ac:dyDescent="0.2"/>
  <cols>
    <col min="1" max="2" width="1.7109375" style="70" customWidth="1"/>
    <col min="3" max="3" width="10" style="71" customWidth="1"/>
    <col min="4" max="4" width="52" style="70" customWidth="1"/>
    <col min="5" max="5" width="34.28515625" style="70" customWidth="1"/>
    <col min="6" max="6" width="23" style="70" customWidth="1"/>
    <col min="7" max="7" width="50.140625" style="70" customWidth="1"/>
    <col min="8" max="8" width="18.7109375" style="70" customWidth="1"/>
    <col min="9" max="9" width="22.42578125" style="70" customWidth="1"/>
    <col min="10" max="10" width="5.28515625" style="70" customWidth="1"/>
    <col min="11" max="14" width="16.42578125" style="70" customWidth="1"/>
    <col min="15" max="18" width="22.7109375" style="70" customWidth="1"/>
    <col min="19" max="19" width="1.7109375" style="70" customWidth="1"/>
    <col min="20" max="16384" width="11.42578125" style="70"/>
  </cols>
  <sheetData>
    <row r="1" spans="1:18" ht="13.5" thickBot="1" x14ac:dyDescent="0.25">
      <c r="B1" s="70" t="s">
        <v>378</v>
      </c>
    </row>
    <row r="2" spans="1:18" ht="34.5" customHeight="1" x14ac:dyDescent="0.3">
      <c r="C2" s="72"/>
      <c r="D2" s="73"/>
      <c r="E2" s="257" t="s">
        <v>118</v>
      </c>
      <c r="F2" s="258"/>
      <c r="G2" s="258"/>
      <c r="H2" s="258"/>
      <c r="I2" s="258"/>
      <c r="J2" s="258"/>
      <c r="K2" s="258"/>
      <c r="L2" s="258"/>
      <c r="M2" s="258"/>
      <c r="N2" s="258"/>
      <c r="O2" s="258"/>
      <c r="P2" s="258"/>
      <c r="Q2" s="258"/>
      <c r="R2" s="259"/>
    </row>
    <row r="3" spans="1:18" ht="18.75" x14ac:dyDescent="0.3">
      <c r="C3" s="74"/>
      <c r="D3" s="75"/>
      <c r="E3" s="260" t="s">
        <v>119</v>
      </c>
      <c r="F3" s="261"/>
      <c r="G3" s="261"/>
      <c r="H3" s="261"/>
      <c r="I3" s="261"/>
      <c r="J3" s="261"/>
      <c r="K3" s="262"/>
      <c r="L3" s="263" t="s">
        <v>120</v>
      </c>
      <c r="M3" s="261"/>
      <c r="N3" s="261"/>
      <c r="O3" s="261"/>
      <c r="P3" s="261"/>
      <c r="Q3" s="261"/>
      <c r="R3" s="264"/>
    </row>
    <row r="4" spans="1:18" ht="19.5" thickBot="1" x14ac:dyDescent="0.35">
      <c r="C4" s="76"/>
      <c r="D4" s="77"/>
      <c r="E4" s="265" t="s">
        <v>121</v>
      </c>
      <c r="F4" s="266"/>
      <c r="G4" s="266"/>
      <c r="H4" s="266"/>
      <c r="I4" s="266"/>
      <c r="J4" s="266"/>
      <c r="K4" s="266"/>
      <c r="L4" s="266"/>
      <c r="M4" s="266"/>
      <c r="N4" s="266"/>
      <c r="O4" s="266"/>
      <c r="P4" s="266"/>
      <c r="Q4" s="266"/>
      <c r="R4" s="267"/>
    </row>
    <row r="5" spans="1:18" ht="19.5" thickBot="1" x14ac:dyDescent="0.35">
      <c r="C5" s="268"/>
      <c r="D5" s="268"/>
      <c r="E5" s="268"/>
      <c r="F5" s="268"/>
      <c r="G5" s="268"/>
      <c r="H5" s="268"/>
      <c r="I5" s="268"/>
      <c r="J5" s="268"/>
      <c r="K5" s="268"/>
      <c r="L5" s="268"/>
      <c r="M5" s="268"/>
      <c r="N5" s="268"/>
      <c r="O5" s="268"/>
      <c r="P5" s="268"/>
      <c r="Q5" s="268"/>
      <c r="R5" s="268"/>
    </row>
    <row r="6" spans="1:18" ht="46.5" customHeight="1" x14ac:dyDescent="0.2">
      <c r="C6" s="269" t="s">
        <v>122</v>
      </c>
      <c r="D6" s="270"/>
      <c r="E6" s="271" t="s">
        <v>123</v>
      </c>
      <c r="F6" s="272"/>
      <c r="G6" s="272"/>
      <c r="H6" s="272"/>
      <c r="I6" s="273"/>
      <c r="J6" s="274" t="s">
        <v>55</v>
      </c>
      <c r="K6" s="275"/>
      <c r="L6" s="275"/>
      <c r="M6" s="275"/>
      <c r="N6" s="270"/>
      <c r="O6" s="276" t="s">
        <v>379</v>
      </c>
      <c r="P6" s="277"/>
      <c r="Q6" s="277"/>
      <c r="R6" s="278"/>
    </row>
    <row r="7" spans="1:18" ht="75.75" customHeight="1" thickBot="1" x14ac:dyDescent="0.25">
      <c r="A7" s="70" t="s">
        <v>124</v>
      </c>
      <c r="C7" s="279" t="s">
        <v>125</v>
      </c>
      <c r="D7" s="280"/>
      <c r="E7" s="281" t="s">
        <v>380</v>
      </c>
      <c r="F7" s="282"/>
      <c r="G7" s="282"/>
      <c r="H7" s="282"/>
      <c r="I7" s="283"/>
      <c r="J7" s="284" t="s">
        <v>126</v>
      </c>
      <c r="K7" s="285"/>
      <c r="L7" s="285"/>
      <c r="M7" s="285"/>
      <c r="N7" s="280"/>
      <c r="O7" s="286" t="s">
        <v>381</v>
      </c>
      <c r="P7" s="287"/>
      <c r="Q7" s="287"/>
      <c r="R7" s="288"/>
    </row>
    <row r="8" spans="1:18" ht="19.5" thickBot="1" x14ac:dyDescent="0.35">
      <c r="C8" s="78"/>
      <c r="D8" s="79"/>
      <c r="E8" s="79"/>
      <c r="F8" s="79"/>
      <c r="G8" s="79"/>
      <c r="H8" s="79"/>
      <c r="I8" s="79"/>
      <c r="J8" s="79"/>
      <c r="K8" s="79"/>
      <c r="L8" s="79"/>
      <c r="M8" s="79"/>
      <c r="N8" s="79"/>
      <c r="O8" s="79"/>
      <c r="P8" s="79"/>
      <c r="Q8" s="79"/>
      <c r="R8" s="79"/>
    </row>
    <row r="9" spans="1:18" ht="24" customHeight="1" x14ac:dyDescent="0.2">
      <c r="C9" s="269" t="s">
        <v>127</v>
      </c>
      <c r="D9" s="275"/>
      <c r="E9" s="275"/>
      <c r="F9" s="275"/>
      <c r="G9" s="275"/>
      <c r="H9" s="275"/>
      <c r="I9" s="275"/>
      <c r="J9" s="275"/>
      <c r="K9" s="275"/>
      <c r="L9" s="275"/>
      <c r="M9" s="275"/>
      <c r="N9" s="275"/>
      <c r="O9" s="275"/>
      <c r="P9" s="275"/>
      <c r="Q9" s="275"/>
      <c r="R9" s="289"/>
    </row>
    <row r="10" spans="1:18" ht="51.75" customHeight="1" thickBot="1" x14ac:dyDescent="0.25">
      <c r="C10" s="254" t="s">
        <v>20</v>
      </c>
      <c r="D10" s="255"/>
      <c r="E10" s="255"/>
      <c r="F10" s="255"/>
      <c r="G10" s="255"/>
      <c r="H10" s="255"/>
      <c r="I10" s="255"/>
      <c r="J10" s="255"/>
      <c r="K10" s="255"/>
      <c r="L10" s="255"/>
      <c r="M10" s="255"/>
      <c r="N10" s="255"/>
      <c r="O10" s="255"/>
      <c r="P10" s="255"/>
      <c r="Q10" s="255"/>
      <c r="R10" s="256"/>
    </row>
    <row r="11" spans="1:18" ht="19.5" thickBot="1" x14ac:dyDescent="0.35">
      <c r="C11" s="268"/>
      <c r="D11" s="268"/>
      <c r="E11" s="268"/>
      <c r="F11" s="268"/>
      <c r="G11" s="268"/>
      <c r="H11" s="268"/>
      <c r="I11" s="268"/>
      <c r="J11" s="268"/>
      <c r="K11" s="268"/>
      <c r="L11" s="268"/>
      <c r="M11" s="268"/>
      <c r="N11" s="268"/>
      <c r="O11" s="268"/>
      <c r="P11" s="268"/>
      <c r="Q11" s="268"/>
      <c r="R11" s="268"/>
    </row>
    <row r="12" spans="1:18" ht="24" customHeight="1" x14ac:dyDescent="0.2">
      <c r="C12" s="269" t="s">
        <v>128</v>
      </c>
      <c r="D12" s="275"/>
      <c r="E12" s="275"/>
      <c r="F12" s="275"/>
      <c r="G12" s="275"/>
      <c r="H12" s="275"/>
      <c r="I12" s="275"/>
      <c r="J12" s="275"/>
      <c r="K12" s="275"/>
      <c r="L12" s="275"/>
      <c r="M12" s="275"/>
      <c r="N12" s="275"/>
      <c r="O12" s="275"/>
      <c r="P12" s="275"/>
      <c r="Q12" s="275"/>
      <c r="R12" s="289"/>
    </row>
    <row r="13" spans="1:18" ht="51.75" customHeight="1" thickBot="1" x14ac:dyDescent="0.25">
      <c r="C13" s="294" t="s">
        <v>129</v>
      </c>
      <c r="D13" s="295"/>
      <c r="E13" s="295"/>
      <c r="F13" s="295"/>
      <c r="G13" s="295"/>
      <c r="H13" s="295"/>
      <c r="I13" s="295"/>
      <c r="J13" s="295"/>
      <c r="K13" s="295"/>
      <c r="L13" s="295"/>
      <c r="M13" s="295"/>
      <c r="N13" s="295"/>
      <c r="O13" s="295"/>
      <c r="P13" s="295"/>
      <c r="Q13" s="295"/>
      <c r="R13" s="296"/>
    </row>
    <row r="14" spans="1:18" ht="19.5" thickBot="1" x14ac:dyDescent="0.35">
      <c r="C14" s="268"/>
      <c r="D14" s="268"/>
      <c r="E14" s="268"/>
      <c r="F14" s="268"/>
      <c r="G14" s="268"/>
      <c r="H14" s="268"/>
      <c r="I14" s="268"/>
      <c r="J14" s="268"/>
      <c r="K14" s="268"/>
      <c r="L14" s="268"/>
      <c r="M14" s="268"/>
      <c r="N14" s="268"/>
      <c r="O14" s="268"/>
      <c r="P14" s="268"/>
      <c r="Q14" s="268"/>
      <c r="R14" s="268"/>
    </row>
    <row r="15" spans="1:18" ht="33" customHeight="1" thickBot="1" x14ac:dyDescent="0.25">
      <c r="C15" s="297" t="s">
        <v>130</v>
      </c>
      <c r="D15" s="298"/>
      <c r="E15" s="298"/>
      <c r="F15" s="298"/>
      <c r="G15" s="298"/>
      <c r="H15" s="298"/>
      <c r="I15" s="298"/>
      <c r="J15" s="298"/>
      <c r="K15" s="298"/>
      <c r="L15" s="298"/>
      <c r="M15" s="298"/>
      <c r="N15" s="298"/>
      <c r="O15" s="298"/>
      <c r="P15" s="298"/>
      <c r="Q15" s="298"/>
      <c r="R15" s="299"/>
    </row>
    <row r="16" spans="1:18" s="80" customFormat="1" ht="72.75" customHeight="1" thickBot="1" x14ac:dyDescent="0.25">
      <c r="C16" s="290" t="s">
        <v>1</v>
      </c>
      <c r="D16" s="291"/>
      <c r="E16" s="212" t="s">
        <v>131</v>
      </c>
      <c r="F16" s="292" t="s">
        <v>132</v>
      </c>
      <c r="G16" s="292"/>
      <c r="H16" s="292" t="s">
        <v>133</v>
      </c>
      <c r="I16" s="292"/>
      <c r="J16" s="292"/>
      <c r="K16" s="292" t="s">
        <v>134</v>
      </c>
      <c r="L16" s="292"/>
      <c r="M16" s="292"/>
      <c r="N16" s="292"/>
      <c r="O16" s="291" t="s">
        <v>135</v>
      </c>
      <c r="P16" s="291"/>
      <c r="Q16" s="291"/>
      <c r="R16" s="293"/>
    </row>
    <row r="17" spans="3:19" s="81" customFormat="1" ht="408.75" customHeight="1" thickBot="1" x14ac:dyDescent="0.25">
      <c r="C17" s="525" t="s">
        <v>382</v>
      </c>
      <c r="D17" s="526"/>
      <c r="E17" s="211" t="s">
        <v>5</v>
      </c>
      <c r="F17" s="302" t="s">
        <v>383</v>
      </c>
      <c r="G17" s="527"/>
      <c r="H17" s="304" t="s">
        <v>384</v>
      </c>
      <c r="I17" s="305"/>
      <c r="J17" s="305"/>
      <c r="K17" s="528" t="s">
        <v>385</v>
      </c>
      <c r="L17" s="528"/>
      <c r="M17" s="528"/>
      <c r="N17" s="528"/>
      <c r="O17" s="529" t="s">
        <v>386</v>
      </c>
      <c r="P17" s="530"/>
      <c r="Q17" s="530"/>
      <c r="R17" s="531"/>
    </row>
    <row r="18" spans="3:19" ht="368.25" customHeight="1" thickBot="1" x14ac:dyDescent="0.25">
      <c r="C18" s="525" t="s">
        <v>382</v>
      </c>
      <c r="D18" s="526"/>
      <c r="E18" s="210" t="s">
        <v>5</v>
      </c>
      <c r="F18" s="302" t="s">
        <v>387</v>
      </c>
      <c r="G18" s="303"/>
      <c r="H18" s="304" t="s">
        <v>388</v>
      </c>
      <c r="I18" s="305"/>
      <c r="J18" s="305"/>
      <c r="K18" s="528" t="s">
        <v>389</v>
      </c>
      <c r="L18" s="528"/>
      <c r="M18" s="528"/>
      <c r="N18" s="528"/>
      <c r="O18" s="529" t="s">
        <v>390</v>
      </c>
      <c r="P18" s="530"/>
      <c r="Q18" s="530"/>
      <c r="R18" s="531"/>
    </row>
    <row r="19" spans="3:19" ht="379.5" customHeight="1" thickBot="1" x14ac:dyDescent="0.25">
      <c r="C19" s="525" t="s">
        <v>382</v>
      </c>
      <c r="D19" s="526"/>
      <c r="E19" s="210" t="s">
        <v>5</v>
      </c>
      <c r="F19" s="302" t="s">
        <v>391</v>
      </c>
      <c r="G19" s="303"/>
      <c r="H19" s="304" t="s">
        <v>392</v>
      </c>
      <c r="I19" s="305"/>
      <c r="J19" s="305"/>
      <c r="K19" s="528" t="s">
        <v>393</v>
      </c>
      <c r="L19" s="528"/>
      <c r="M19" s="528"/>
      <c r="N19" s="528"/>
      <c r="O19" s="529" t="s">
        <v>394</v>
      </c>
      <c r="P19" s="530"/>
      <c r="Q19" s="530"/>
      <c r="R19" s="531"/>
    </row>
    <row r="20" spans="3:19" ht="409.5" customHeight="1" thickBot="1" x14ac:dyDescent="0.25">
      <c r="C20" s="300" t="s">
        <v>395</v>
      </c>
      <c r="D20" s="301"/>
      <c r="E20" s="210" t="s">
        <v>5</v>
      </c>
      <c r="F20" s="302" t="s">
        <v>396</v>
      </c>
      <c r="G20" s="303"/>
      <c r="H20" s="304" t="s">
        <v>397</v>
      </c>
      <c r="I20" s="304"/>
      <c r="J20" s="304"/>
      <c r="K20" s="532" t="s">
        <v>398</v>
      </c>
      <c r="L20" s="532"/>
      <c r="M20" s="532"/>
      <c r="N20" s="532"/>
      <c r="O20" s="529" t="s">
        <v>399</v>
      </c>
      <c r="P20" s="530"/>
      <c r="Q20" s="530"/>
      <c r="R20" s="531"/>
    </row>
    <row r="21" spans="3:19" ht="348.75" customHeight="1" thickBot="1" x14ac:dyDescent="0.25">
      <c r="C21" s="300" t="s">
        <v>395</v>
      </c>
      <c r="D21" s="301"/>
      <c r="E21" s="210" t="s">
        <v>5</v>
      </c>
      <c r="F21" s="302" t="s">
        <v>400</v>
      </c>
      <c r="G21" s="303"/>
      <c r="H21" s="304" t="s">
        <v>401</v>
      </c>
      <c r="I21" s="304"/>
      <c r="J21" s="304"/>
      <c r="K21" s="304" t="s">
        <v>402</v>
      </c>
      <c r="L21" s="304"/>
      <c r="M21" s="304"/>
      <c r="N21" s="304"/>
      <c r="O21" s="529" t="s">
        <v>403</v>
      </c>
      <c r="P21" s="530"/>
      <c r="Q21" s="530"/>
      <c r="R21" s="531"/>
    </row>
    <row r="22" spans="3:19" ht="299.25" customHeight="1" thickBot="1" x14ac:dyDescent="0.25">
      <c r="C22" s="533" t="s">
        <v>404</v>
      </c>
      <c r="D22" s="534"/>
      <c r="E22" s="210" t="s">
        <v>6</v>
      </c>
      <c r="F22" s="302" t="s">
        <v>405</v>
      </c>
      <c r="G22" s="303"/>
      <c r="H22" s="304" t="s">
        <v>406</v>
      </c>
      <c r="I22" s="305"/>
      <c r="J22" s="305"/>
      <c r="K22" s="304" t="s">
        <v>407</v>
      </c>
      <c r="L22" s="304"/>
      <c r="M22" s="304"/>
      <c r="N22" s="304"/>
      <c r="O22" s="529" t="s">
        <v>408</v>
      </c>
      <c r="P22" s="530"/>
      <c r="Q22" s="530"/>
      <c r="R22" s="531"/>
    </row>
    <row r="23" spans="3:19" ht="258.75" customHeight="1" thickBot="1" x14ac:dyDescent="0.25">
      <c r="C23" s="533" t="s">
        <v>404</v>
      </c>
      <c r="D23" s="534"/>
      <c r="E23" s="210" t="s">
        <v>6</v>
      </c>
      <c r="F23" s="302" t="s">
        <v>409</v>
      </c>
      <c r="G23" s="303"/>
      <c r="H23" s="304" t="s">
        <v>410</v>
      </c>
      <c r="I23" s="305"/>
      <c r="J23" s="305"/>
      <c r="K23" s="304" t="s">
        <v>411</v>
      </c>
      <c r="L23" s="304"/>
      <c r="M23" s="304"/>
      <c r="N23" s="304"/>
      <c r="O23" s="529" t="s">
        <v>412</v>
      </c>
      <c r="P23" s="530"/>
      <c r="Q23" s="530"/>
      <c r="R23" s="531"/>
    </row>
    <row r="24" spans="3:19" ht="288.75" customHeight="1" thickBot="1" x14ac:dyDescent="0.25">
      <c r="C24" s="300" t="s">
        <v>413</v>
      </c>
      <c r="D24" s="301"/>
      <c r="E24" s="210" t="s">
        <v>6</v>
      </c>
      <c r="F24" s="535" t="s">
        <v>414</v>
      </c>
      <c r="G24" s="532"/>
      <c r="H24" s="304" t="s">
        <v>397</v>
      </c>
      <c r="I24" s="304"/>
      <c r="J24" s="304"/>
      <c r="K24" s="532" t="s">
        <v>415</v>
      </c>
      <c r="L24" s="532"/>
      <c r="M24" s="532"/>
      <c r="N24" s="532"/>
      <c r="O24" s="529" t="s">
        <v>416</v>
      </c>
      <c r="P24" s="530"/>
      <c r="Q24" s="530"/>
      <c r="R24" s="531"/>
    </row>
    <row r="25" spans="3:19" ht="270.75" customHeight="1" x14ac:dyDescent="0.2">
      <c r="C25" s="300" t="s">
        <v>413</v>
      </c>
      <c r="D25" s="301"/>
      <c r="E25" s="210" t="s">
        <v>6</v>
      </c>
      <c r="F25" s="535" t="s">
        <v>417</v>
      </c>
      <c r="G25" s="532"/>
      <c r="H25" s="304" t="s">
        <v>418</v>
      </c>
      <c r="I25" s="304"/>
      <c r="J25" s="304"/>
      <c r="K25" s="304" t="s">
        <v>419</v>
      </c>
      <c r="L25" s="304"/>
      <c r="M25" s="304"/>
      <c r="N25" s="304"/>
      <c r="O25" s="529" t="s">
        <v>420</v>
      </c>
      <c r="P25" s="530"/>
      <c r="Q25" s="530"/>
      <c r="R25" s="531"/>
    </row>
    <row r="26" spans="3:19" ht="12" customHeight="1" thickBot="1" x14ac:dyDescent="0.35">
      <c r="C26" s="268"/>
      <c r="D26" s="268"/>
      <c r="E26" s="268"/>
      <c r="F26" s="268"/>
      <c r="G26" s="268"/>
      <c r="H26" s="268"/>
      <c r="I26" s="268"/>
      <c r="J26" s="268"/>
      <c r="K26" s="268"/>
      <c r="L26" s="268"/>
      <c r="M26" s="268"/>
      <c r="N26" s="268"/>
      <c r="O26" s="268"/>
      <c r="P26" s="268"/>
      <c r="Q26" s="268"/>
      <c r="R26" s="268"/>
    </row>
    <row r="27" spans="3:19" ht="33" customHeight="1" thickBot="1" x14ac:dyDescent="0.25">
      <c r="C27" s="306" t="s">
        <v>171</v>
      </c>
      <c r="D27" s="307"/>
      <c r="E27" s="307"/>
      <c r="F27" s="307"/>
      <c r="G27" s="307"/>
      <c r="H27" s="307"/>
      <c r="I27" s="307"/>
      <c r="J27" s="307"/>
      <c r="K27" s="307"/>
      <c r="L27" s="307"/>
      <c r="M27" s="307"/>
      <c r="N27" s="307"/>
      <c r="O27" s="307"/>
      <c r="P27" s="307"/>
      <c r="Q27" s="307"/>
      <c r="R27" s="308"/>
    </row>
    <row r="28" spans="3:19" s="87" customFormat="1" ht="94.5" thickBot="1" x14ac:dyDescent="0.25">
      <c r="C28" s="82" t="s">
        <v>138</v>
      </c>
      <c r="D28" s="82" t="s">
        <v>139</v>
      </c>
      <c r="E28" s="83" t="s">
        <v>140</v>
      </c>
      <c r="F28" s="84" t="s">
        <v>141</v>
      </c>
      <c r="G28" s="85" t="s">
        <v>421</v>
      </c>
      <c r="H28" s="85" t="s">
        <v>142</v>
      </c>
      <c r="I28" s="85" t="s">
        <v>143</v>
      </c>
      <c r="J28" s="309" t="s">
        <v>144</v>
      </c>
      <c r="K28" s="310"/>
      <c r="L28" s="311"/>
      <c r="M28" s="309" t="s">
        <v>145</v>
      </c>
      <c r="N28" s="310"/>
      <c r="O28" s="311"/>
      <c r="P28" s="309" t="s">
        <v>135</v>
      </c>
      <c r="Q28" s="310"/>
      <c r="R28" s="312"/>
      <c r="S28" s="86"/>
    </row>
    <row r="29" spans="3:19" s="92" customFormat="1" ht="261.75" customHeight="1" thickBot="1" x14ac:dyDescent="0.25">
      <c r="C29" s="88">
        <v>1</v>
      </c>
      <c r="D29" s="89" t="s">
        <v>422</v>
      </c>
      <c r="E29" s="90" t="s">
        <v>423</v>
      </c>
      <c r="F29" s="91" t="s">
        <v>42</v>
      </c>
      <c r="G29" s="209" t="s">
        <v>424</v>
      </c>
      <c r="H29" s="209" t="s">
        <v>425</v>
      </c>
      <c r="I29" s="536">
        <v>1</v>
      </c>
      <c r="J29" s="537" t="s">
        <v>426</v>
      </c>
      <c r="K29" s="537"/>
      <c r="L29" s="537"/>
      <c r="M29" s="313" t="s">
        <v>427</v>
      </c>
      <c r="N29" s="313"/>
      <c r="O29" s="313"/>
      <c r="P29" s="538" t="s">
        <v>428</v>
      </c>
      <c r="Q29" s="538"/>
      <c r="R29" s="539"/>
      <c r="S29" s="81"/>
    </row>
    <row r="30" spans="3:19" s="92" customFormat="1" ht="261.75" customHeight="1" thickBot="1" x14ac:dyDescent="0.25">
      <c r="C30" s="88">
        <v>1</v>
      </c>
      <c r="D30" s="89" t="s">
        <v>422</v>
      </c>
      <c r="E30" s="90" t="s">
        <v>429</v>
      </c>
      <c r="F30" s="91" t="s">
        <v>42</v>
      </c>
      <c r="G30" s="209" t="s">
        <v>430</v>
      </c>
      <c r="H30" s="209" t="s">
        <v>425</v>
      </c>
      <c r="I30" s="536">
        <v>1</v>
      </c>
      <c r="J30" s="537" t="s">
        <v>431</v>
      </c>
      <c r="K30" s="537"/>
      <c r="L30" s="537"/>
      <c r="M30" s="313" t="s">
        <v>432</v>
      </c>
      <c r="N30" s="313"/>
      <c r="O30" s="313"/>
      <c r="P30" s="538" t="s">
        <v>428</v>
      </c>
      <c r="Q30" s="538"/>
      <c r="R30" s="539"/>
      <c r="S30" s="81"/>
    </row>
    <row r="31" spans="3:19" s="87" customFormat="1" ht="308.25" customHeight="1" thickBot="1" x14ac:dyDescent="0.25">
      <c r="C31" s="93">
        <v>1</v>
      </c>
      <c r="D31" s="89" t="s">
        <v>422</v>
      </c>
      <c r="E31" s="95" t="s">
        <v>433</v>
      </c>
      <c r="F31" s="96" t="s">
        <v>42</v>
      </c>
      <c r="G31" s="210" t="s">
        <v>434</v>
      </c>
      <c r="H31" s="97" t="s">
        <v>146</v>
      </c>
      <c r="I31" s="536">
        <v>1</v>
      </c>
      <c r="J31" s="540" t="s">
        <v>435</v>
      </c>
      <c r="K31" s="541"/>
      <c r="L31" s="542"/>
      <c r="M31" s="543" t="s">
        <v>436</v>
      </c>
      <c r="N31" s="544"/>
      <c r="O31" s="545"/>
      <c r="P31" s="538" t="s">
        <v>428</v>
      </c>
      <c r="Q31" s="538"/>
      <c r="R31" s="539"/>
    </row>
    <row r="32" spans="3:19" s="87" customFormat="1" ht="308.25" customHeight="1" thickBot="1" x14ac:dyDescent="0.25">
      <c r="C32" s="93">
        <v>2</v>
      </c>
      <c r="D32" s="94" t="s">
        <v>437</v>
      </c>
      <c r="E32" s="95" t="s">
        <v>438</v>
      </c>
      <c r="F32" s="96" t="s">
        <v>42</v>
      </c>
      <c r="G32" s="210" t="s">
        <v>439</v>
      </c>
      <c r="H32" s="97" t="s">
        <v>425</v>
      </c>
      <c r="I32" s="536">
        <v>1</v>
      </c>
      <c r="J32" s="540" t="s">
        <v>440</v>
      </c>
      <c r="K32" s="541"/>
      <c r="L32" s="542"/>
      <c r="P32" s="538" t="s">
        <v>428</v>
      </c>
      <c r="Q32" s="538"/>
      <c r="R32" s="539"/>
    </row>
    <row r="33" spans="3:19" s="87" customFormat="1" ht="308.25" customHeight="1" thickBot="1" x14ac:dyDescent="0.25">
      <c r="C33" s="93">
        <v>3</v>
      </c>
      <c r="D33" s="94" t="s">
        <v>422</v>
      </c>
      <c r="E33" s="95" t="s">
        <v>441</v>
      </c>
      <c r="F33" s="96" t="s">
        <v>42</v>
      </c>
      <c r="G33" s="210" t="s">
        <v>442</v>
      </c>
      <c r="H33" s="97" t="s">
        <v>360</v>
      </c>
      <c r="I33" s="536">
        <v>1</v>
      </c>
      <c r="J33" s="540" t="s">
        <v>443</v>
      </c>
      <c r="K33" s="541"/>
      <c r="L33" s="542"/>
      <c r="M33" s="543" t="s">
        <v>444</v>
      </c>
      <c r="N33" s="544"/>
      <c r="O33" s="545"/>
      <c r="P33" s="538" t="s">
        <v>428</v>
      </c>
      <c r="Q33" s="538"/>
      <c r="R33" s="539"/>
    </row>
    <row r="34" spans="3:19" s="87" customFormat="1" ht="308.25" customHeight="1" thickBot="1" x14ac:dyDescent="0.25">
      <c r="C34" s="93">
        <v>3</v>
      </c>
      <c r="D34" s="94" t="s">
        <v>422</v>
      </c>
      <c r="E34" s="95" t="s">
        <v>445</v>
      </c>
      <c r="F34" s="96" t="s">
        <v>42</v>
      </c>
      <c r="G34" s="210" t="s">
        <v>442</v>
      </c>
      <c r="H34" s="97" t="s">
        <v>146</v>
      </c>
      <c r="I34" s="536">
        <v>1</v>
      </c>
      <c r="J34" s="540" t="s">
        <v>446</v>
      </c>
      <c r="K34" s="541"/>
      <c r="L34" s="542"/>
      <c r="M34" s="313" t="s">
        <v>427</v>
      </c>
      <c r="N34" s="313"/>
      <c r="O34" s="313"/>
      <c r="P34" s="538" t="s">
        <v>428</v>
      </c>
      <c r="Q34" s="538"/>
      <c r="R34" s="539"/>
    </row>
    <row r="35" spans="3:19" s="87" customFormat="1" ht="308.25" customHeight="1" thickBot="1" x14ac:dyDescent="0.25">
      <c r="C35" s="93">
        <v>4</v>
      </c>
      <c r="D35" s="94" t="s">
        <v>437</v>
      </c>
      <c r="E35" s="95" t="s">
        <v>447</v>
      </c>
      <c r="F35" s="96" t="s">
        <v>42</v>
      </c>
      <c r="G35" s="210" t="s">
        <v>448</v>
      </c>
      <c r="H35" s="97" t="s">
        <v>146</v>
      </c>
      <c r="I35" s="536">
        <v>1</v>
      </c>
      <c r="J35" s="540" t="s">
        <v>449</v>
      </c>
      <c r="K35" s="541"/>
      <c r="L35" s="542"/>
      <c r="M35" s="543" t="s">
        <v>450</v>
      </c>
      <c r="N35" s="544"/>
      <c r="O35" s="545"/>
      <c r="P35" s="538" t="s">
        <v>451</v>
      </c>
      <c r="Q35" s="538"/>
      <c r="R35" s="539"/>
    </row>
    <row r="36" spans="3:19" s="87" customFormat="1" ht="308.25" customHeight="1" x14ac:dyDescent="0.2">
      <c r="C36" s="93">
        <v>4</v>
      </c>
      <c r="D36" s="94" t="s">
        <v>437</v>
      </c>
      <c r="E36" s="95" t="s">
        <v>452</v>
      </c>
      <c r="F36" s="96" t="s">
        <v>42</v>
      </c>
      <c r="G36" s="210" t="s">
        <v>448</v>
      </c>
      <c r="H36" s="97" t="s">
        <v>146</v>
      </c>
      <c r="I36" s="536">
        <v>1</v>
      </c>
      <c r="J36" s="540" t="s">
        <v>449</v>
      </c>
      <c r="K36" s="541"/>
      <c r="L36" s="542"/>
      <c r="M36" s="543" t="s">
        <v>450</v>
      </c>
      <c r="N36" s="544"/>
      <c r="O36" s="545"/>
      <c r="P36" s="538" t="s">
        <v>428</v>
      </c>
      <c r="Q36" s="538"/>
      <c r="R36" s="539"/>
    </row>
    <row r="37" spans="3:19" ht="12" customHeight="1" thickBot="1" x14ac:dyDescent="0.25">
      <c r="C37" s="98"/>
      <c r="D37" s="207"/>
      <c r="E37" s="207"/>
      <c r="F37" s="207"/>
      <c r="G37" s="207"/>
      <c r="H37" s="207"/>
      <c r="I37" s="207"/>
      <c r="J37" s="207"/>
      <c r="K37" s="207"/>
      <c r="L37" s="207"/>
      <c r="M37" s="207"/>
      <c r="N37" s="207"/>
      <c r="O37" s="207"/>
      <c r="P37" s="207"/>
      <c r="Q37" s="207"/>
      <c r="R37" s="207"/>
    </row>
    <row r="38" spans="3:19" s="99" customFormat="1" ht="48.75" customHeight="1" thickBot="1" x14ac:dyDescent="0.4">
      <c r="C38" s="314" t="s">
        <v>147</v>
      </c>
      <c r="D38" s="315"/>
      <c r="E38" s="315"/>
      <c r="F38" s="315"/>
      <c r="G38" s="315"/>
      <c r="H38" s="315"/>
      <c r="I38" s="315"/>
      <c r="J38" s="315"/>
      <c r="K38" s="315"/>
      <c r="L38" s="315"/>
      <c r="M38" s="315"/>
      <c r="N38" s="315"/>
      <c r="O38" s="315"/>
      <c r="P38" s="315"/>
      <c r="Q38" s="315"/>
      <c r="R38" s="316"/>
    </row>
    <row r="39" spans="3:19" ht="107.25" customHeight="1" thickBot="1" x14ac:dyDescent="0.25">
      <c r="C39" s="317" t="s">
        <v>453</v>
      </c>
      <c r="D39" s="318"/>
      <c r="E39" s="318"/>
      <c r="F39" s="318"/>
      <c r="G39" s="318"/>
      <c r="H39" s="318"/>
      <c r="I39" s="318"/>
      <c r="J39" s="318"/>
      <c r="K39" s="318"/>
      <c r="L39" s="318"/>
      <c r="M39" s="318"/>
      <c r="N39" s="318"/>
      <c r="O39" s="318"/>
      <c r="P39" s="318"/>
      <c r="Q39" s="318"/>
      <c r="R39" s="319"/>
    </row>
    <row r="40" spans="3:19" ht="19.5" thickBot="1" x14ac:dyDescent="0.35">
      <c r="C40" s="268"/>
      <c r="D40" s="268"/>
      <c r="E40" s="268"/>
      <c r="F40" s="268"/>
      <c r="G40" s="268"/>
      <c r="H40" s="268"/>
      <c r="I40" s="268"/>
      <c r="J40" s="268"/>
      <c r="K40" s="268"/>
      <c r="L40" s="268"/>
      <c r="M40" s="268"/>
      <c r="N40" s="268"/>
      <c r="O40" s="268"/>
      <c r="P40" s="268"/>
      <c r="Q40" s="268"/>
      <c r="R40" s="268"/>
      <c r="S40" s="70">
        <v>0</v>
      </c>
    </row>
    <row r="41" spans="3:19" s="99" customFormat="1" ht="27.95" customHeight="1" x14ac:dyDescent="0.35">
      <c r="C41" s="327" t="s">
        <v>148</v>
      </c>
      <c r="D41" s="328"/>
      <c r="E41" s="328"/>
      <c r="F41" s="328"/>
      <c r="G41" s="328"/>
      <c r="H41" s="328"/>
      <c r="I41" s="328"/>
      <c r="J41" s="328"/>
      <c r="K41" s="328"/>
      <c r="L41" s="328"/>
      <c r="M41" s="328"/>
      <c r="N41" s="328"/>
      <c r="O41" s="328"/>
      <c r="P41" s="328"/>
      <c r="Q41" s="328"/>
      <c r="R41" s="329"/>
    </row>
    <row r="42" spans="3:19" s="100" customFormat="1" ht="27.95" customHeight="1" x14ac:dyDescent="0.35">
      <c r="C42" s="330" t="s">
        <v>454</v>
      </c>
      <c r="D42" s="331"/>
      <c r="E42" s="331"/>
      <c r="F42" s="331"/>
      <c r="G42" s="331"/>
      <c r="H42" s="331"/>
      <c r="I42" s="331"/>
      <c r="J42" s="331"/>
      <c r="K42" s="331"/>
      <c r="L42" s="331"/>
      <c r="M42" s="331"/>
      <c r="N42" s="331"/>
      <c r="O42" s="331"/>
      <c r="P42" s="331"/>
      <c r="Q42" s="331"/>
      <c r="R42" s="332"/>
    </row>
    <row r="43" spans="3:19" s="99" customFormat="1" ht="27.95" customHeight="1" x14ac:dyDescent="0.35">
      <c r="C43" s="101"/>
      <c r="R43" s="102"/>
    </row>
    <row r="44" spans="3:19" s="99" customFormat="1" ht="27.95" customHeight="1" x14ac:dyDescent="0.35">
      <c r="C44" s="101"/>
      <c r="R44" s="102"/>
      <c r="S44" s="99" t="s">
        <v>455</v>
      </c>
    </row>
    <row r="45" spans="3:19" s="99" customFormat="1" ht="27.95" customHeight="1" x14ac:dyDescent="0.35">
      <c r="C45" s="103"/>
      <c r="D45" s="104"/>
      <c r="E45" s="104"/>
      <c r="F45" s="104"/>
      <c r="G45" s="104"/>
      <c r="H45" s="104"/>
      <c r="I45" s="104"/>
      <c r="J45" s="104"/>
      <c r="K45" s="104"/>
      <c r="L45" s="104"/>
      <c r="M45" s="104"/>
      <c r="N45" s="104"/>
      <c r="O45" s="104"/>
      <c r="P45" s="104"/>
      <c r="Q45" s="104"/>
      <c r="R45" s="105"/>
      <c r="S45" s="99" t="s">
        <v>456</v>
      </c>
    </row>
    <row r="46" spans="3:19" s="100" customFormat="1" ht="27.95" customHeight="1" x14ac:dyDescent="0.35">
      <c r="C46" s="330" t="s">
        <v>149</v>
      </c>
      <c r="D46" s="331"/>
      <c r="E46" s="331"/>
      <c r="F46" s="331"/>
      <c r="G46" s="331"/>
      <c r="H46" s="331"/>
      <c r="I46" s="331"/>
      <c r="J46" s="331"/>
      <c r="K46" s="331"/>
      <c r="L46" s="331"/>
      <c r="M46" s="331"/>
      <c r="N46" s="331"/>
      <c r="O46" s="331"/>
      <c r="P46" s="331"/>
      <c r="Q46" s="331"/>
      <c r="R46" s="332"/>
    </row>
    <row r="47" spans="3:19" s="99" customFormat="1" ht="27.95" customHeight="1" x14ac:dyDescent="0.35">
      <c r="C47" s="101"/>
      <c r="R47" s="102"/>
    </row>
    <row r="48" spans="3:19" s="99" customFormat="1" ht="27.95" customHeight="1" x14ac:dyDescent="0.35">
      <c r="C48" s="101"/>
      <c r="R48" s="102"/>
    </row>
    <row r="49" spans="3:18" s="99" customFormat="1" ht="27.95" customHeight="1" x14ac:dyDescent="0.35">
      <c r="C49" s="103"/>
      <c r="D49" s="104"/>
      <c r="E49" s="104"/>
      <c r="F49" s="104"/>
      <c r="G49" s="104"/>
      <c r="H49" s="104"/>
      <c r="I49" s="104"/>
      <c r="J49" s="104"/>
      <c r="K49" s="104"/>
      <c r="L49" s="104"/>
      <c r="M49" s="104"/>
      <c r="N49" s="104"/>
      <c r="O49" s="104"/>
      <c r="P49" s="104"/>
      <c r="Q49" s="104"/>
      <c r="R49" s="105"/>
    </row>
    <row r="50" spans="3:18" s="100" customFormat="1" ht="27.95" customHeight="1" x14ac:dyDescent="0.35">
      <c r="C50" s="330" t="s">
        <v>457</v>
      </c>
      <c r="D50" s="331"/>
      <c r="E50" s="331"/>
      <c r="F50" s="331"/>
      <c r="G50" s="331"/>
      <c r="H50" s="331"/>
      <c r="I50" s="331"/>
      <c r="J50" s="331"/>
      <c r="K50" s="331"/>
      <c r="L50" s="331"/>
      <c r="M50" s="331"/>
      <c r="N50" s="331"/>
      <c r="O50" s="331"/>
      <c r="P50" s="331"/>
      <c r="Q50" s="331"/>
      <c r="R50" s="332"/>
    </row>
    <row r="51" spans="3:18" s="99" customFormat="1" ht="27.95" customHeight="1" x14ac:dyDescent="0.35">
      <c r="C51" s="333"/>
      <c r="D51" s="334"/>
      <c r="E51" s="334"/>
      <c r="F51" s="334"/>
      <c r="G51" s="334"/>
      <c r="H51" s="334"/>
      <c r="I51" s="334"/>
      <c r="J51" s="334"/>
      <c r="K51" s="334"/>
      <c r="L51" s="334"/>
      <c r="M51" s="334"/>
      <c r="N51" s="334"/>
      <c r="O51" s="334"/>
      <c r="P51" s="334"/>
      <c r="Q51" s="334"/>
      <c r="R51" s="335"/>
    </row>
    <row r="52" spans="3:18" s="99" customFormat="1" ht="27.95" customHeight="1" x14ac:dyDescent="0.35">
      <c r="C52" s="106"/>
      <c r="D52" s="107"/>
      <c r="E52" s="99" t="s">
        <v>458</v>
      </c>
      <c r="G52" s="107"/>
      <c r="I52" s="107"/>
      <c r="J52" s="107"/>
      <c r="K52" s="107"/>
      <c r="L52" s="107"/>
      <c r="M52" s="107"/>
      <c r="N52" s="107"/>
      <c r="O52" s="108"/>
      <c r="P52" s="107"/>
      <c r="Q52" s="107"/>
      <c r="R52" s="109"/>
    </row>
    <row r="53" spans="3:18" s="99" customFormat="1" ht="27.95" customHeight="1" x14ac:dyDescent="0.35">
      <c r="C53" s="110"/>
      <c r="D53" s="111"/>
      <c r="E53" s="104"/>
      <c r="F53" s="104"/>
      <c r="G53" s="111"/>
      <c r="H53" s="104"/>
      <c r="I53" s="111"/>
      <c r="J53" s="111"/>
      <c r="K53" s="111"/>
      <c r="L53" s="111"/>
      <c r="M53" s="111"/>
      <c r="N53" s="111"/>
      <c r="O53" s="112"/>
      <c r="P53" s="111"/>
      <c r="Q53" s="111"/>
      <c r="R53" s="113"/>
    </row>
    <row r="54" spans="3:18" s="100" customFormat="1" ht="27.95" customHeight="1" x14ac:dyDescent="0.35">
      <c r="C54" s="336" t="s">
        <v>150</v>
      </c>
      <c r="D54" s="337"/>
      <c r="E54" s="337"/>
      <c r="F54" s="337"/>
      <c r="G54" s="337"/>
      <c r="H54" s="337"/>
      <c r="I54" s="337"/>
      <c r="J54" s="337"/>
      <c r="K54" s="337"/>
      <c r="L54" s="337"/>
      <c r="M54" s="337"/>
      <c r="N54" s="337"/>
      <c r="O54" s="337"/>
      <c r="P54" s="337"/>
      <c r="Q54" s="337"/>
      <c r="R54" s="338"/>
    </row>
    <row r="55" spans="3:18" s="99" customFormat="1" ht="27.95" customHeight="1" x14ac:dyDescent="0.35">
      <c r="C55" s="106"/>
      <c r="D55" s="107"/>
      <c r="G55" s="107"/>
      <c r="I55" s="107"/>
      <c r="J55" s="107"/>
      <c r="K55" s="107"/>
      <c r="L55" s="107"/>
      <c r="M55" s="107"/>
      <c r="N55" s="107"/>
      <c r="O55" s="108"/>
      <c r="P55" s="107"/>
      <c r="Q55" s="107"/>
      <c r="R55" s="109"/>
    </row>
    <row r="56" spans="3:18" s="99" customFormat="1" ht="27.95" customHeight="1" x14ac:dyDescent="0.35">
      <c r="C56" s="106"/>
      <c r="D56" s="107"/>
      <c r="G56" s="107"/>
      <c r="I56" s="107"/>
      <c r="J56" s="107"/>
      <c r="K56" s="107"/>
      <c r="L56" s="107"/>
      <c r="M56" s="107"/>
      <c r="N56" s="107"/>
      <c r="O56" s="108"/>
      <c r="P56" s="107"/>
      <c r="Q56" s="107"/>
      <c r="R56" s="109"/>
    </row>
    <row r="57" spans="3:18" ht="27.95" customHeight="1" thickBot="1" x14ac:dyDescent="0.35">
      <c r="C57" s="114"/>
      <c r="D57" s="115"/>
      <c r="E57" s="116"/>
      <c r="F57" s="116"/>
      <c r="G57" s="115"/>
      <c r="H57" s="116"/>
      <c r="I57" s="115"/>
      <c r="J57" s="115"/>
      <c r="K57" s="115"/>
      <c r="L57" s="115"/>
      <c r="M57" s="115"/>
      <c r="N57" s="115"/>
      <c r="O57" s="117"/>
      <c r="P57" s="115"/>
      <c r="Q57" s="115"/>
      <c r="R57" s="118"/>
    </row>
    <row r="58" spans="3:18" ht="13.5" customHeight="1" x14ac:dyDescent="0.3">
      <c r="C58" s="339"/>
      <c r="D58" s="339"/>
      <c r="E58" s="339"/>
      <c r="F58" s="339"/>
      <c r="G58" s="339"/>
      <c r="H58" s="339"/>
      <c r="I58" s="339"/>
      <c r="J58" s="208"/>
      <c r="K58" s="208"/>
      <c r="L58" s="208"/>
      <c r="M58" s="208"/>
      <c r="N58" s="208"/>
      <c r="O58" s="119"/>
      <c r="P58" s="208"/>
      <c r="Q58" s="208"/>
      <c r="R58" s="208"/>
    </row>
    <row r="59" spans="3:18" ht="13.5" customHeight="1" thickBot="1" x14ac:dyDescent="0.35">
      <c r="C59" s="120"/>
      <c r="D59" s="208"/>
      <c r="E59" s="79"/>
      <c r="F59" s="79"/>
      <c r="G59" s="208"/>
      <c r="H59" s="119"/>
      <c r="I59" s="208"/>
      <c r="J59" s="208"/>
      <c r="K59" s="208"/>
      <c r="L59" s="208"/>
      <c r="M59" s="208"/>
      <c r="N59" s="208"/>
      <c r="O59" s="208"/>
      <c r="P59" s="208"/>
      <c r="Q59" s="208"/>
      <c r="R59" s="208"/>
    </row>
    <row r="60" spans="3:18" s="99" customFormat="1" ht="24.75" customHeight="1" thickBot="1" x14ac:dyDescent="0.4">
      <c r="C60" s="340" t="s">
        <v>151</v>
      </c>
      <c r="D60" s="341"/>
      <c r="E60" s="341"/>
      <c r="F60" s="341"/>
      <c r="G60" s="341"/>
      <c r="H60" s="341"/>
      <c r="I60" s="341"/>
      <c r="J60" s="341"/>
      <c r="K60" s="342"/>
      <c r="L60" s="121"/>
      <c r="M60" s="121"/>
      <c r="N60" s="121"/>
      <c r="O60" s="121"/>
      <c r="P60" s="121"/>
      <c r="Q60" s="121"/>
      <c r="R60" s="121"/>
    </row>
    <row r="61" spans="3:18" s="99" customFormat="1" ht="24" customHeight="1" x14ac:dyDescent="0.35">
      <c r="C61" s="343" t="s">
        <v>152</v>
      </c>
      <c r="D61" s="344"/>
      <c r="E61" s="345"/>
      <c r="F61" s="346" t="s">
        <v>153</v>
      </c>
      <c r="G61" s="347"/>
      <c r="H61" s="347"/>
      <c r="I61" s="347"/>
      <c r="J61" s="347"/>
      <c r="K61" s="348"/>
      <c r="L61" s="121"/>
      <c r="M61" s="121"/>
      <c r="N61" s="121"/>
      <c r="O61" s="121"/>
      <c r="P61" s="349"/>
      <c r="Q61" s="349"/>
      <c r="R61" s="349"/>
    </row>
    <row r="62" spans="3:18" ht="18.75" x14ac:dyDescent="0.3">
      <c r="C62" s="320" t="s">
        <v>459</v>
      </c>
      <c r="D62" s="321"/>
      <c r="E62" s="322"/>
      <c r="F62" s="323"/>
      <c r="G62" s="324"/>
      <c r="H62" s="324"/>
      <c r="I62" s="324"/>
      <c r="J62" s="324"/>
      <c r="K62" s="325"/>
      <c r="L62" s="75"/>
      <c r="M62" s="75"/>
      <c r="N62" s="75"/>
      <c r="O62" s="75"/>
      <c r="P62" s="326"/>
      <c r="Q62" s="326"/>
      <c r="R62" s="326"/>
    </row>
    <row r="63" spans="3:18" ht="18.75" x14ac:dyDescent="0.3">
      <c r="C63" s="320" t="s">
        <v>460</v>
      </c>
      <c r="D63" s="321"/>
      <c r="E63" s="322"/>
      <c r="F63" s="323"/>
      <c r="G63" s="324"/>
      <c r="H63" s="324"/>
      <c r="I63" s="324"/>
      <c r="J63" s="324"/>
      <c r="K63" s="325"/>
      <c r="L63" s="75"/>
      <c r="M63" s="75"/>
      <c r="N63" s="75"/>
      <c r="O63" s="75"/>
      <c r="P63" s="326"/>
      <c r="Q63" s="326"/>
      <c r="R63" s="326"/>
    </row>
    <row r="64" spans="3:18" ht="19.5" thickBot="1" x14ac:dyDescent="0.35">
      <c r="C64" s="351"/>
      <c r="D64" s="352"/>
      <c r="E64" s="353"/>
      <c r="F64" s="354"/>
      <c r="G64" s="355"/>
      <c r="H64" s="355"/>
      <c r="I64" s="355"/>
      <c r="J64" s="355"/>
      <c r="K64" s="356"/>
      <c r="L64" s="75"/>
      <c r="M64" s="75"/>
      <c r="N64" s="75"/>
      <c r="O64" s="75"/>
      <c r="P64" s="326"/>
      <c r="Q64" s="326"/>
      <c r="R64" s="326"/>
    </row>
    <row r="65" spans="3:18" ht="18.75" x14ac:dyDescent="0.3">
      <c r="C65" s="78"/>
      <c r="D65" s="79"/>
      <c r="E65" s="79"/>
      <c r="F65" s="79"/>
      <c r="G65" s="79"/>
      <c r="H65" s="79"/>
      <c r="I65" s="79"/>
      <c r="J65" s="79"/>
      <c r="K65" s="79"/>
      <c r="L65" s="79"/>
      <c r="M65" s="79"/>
      <c r="N65" s="79"/>
      <c r="O65" s="79"/>
      <c r="P65" s="79"/>
      <c r="Q65" s="79"/>
      <c r="R65" s="79"/>
    </row>
    <row r="66" spans="3:18" ht="18.75" x14ac:dyDescent="0.3">
      <c r="C66" s="350"/>
      <c r="D66" s="350"/>
      <c r="E66" s="350"/>
      <c r="F66" s="350"/>
      <c r="G66" s="350"/>
      <c r="H66" s="350"/>
      <c r="I66" s="350"/>
      <c r="J66" s="350"/>
      <c r="K66" s="350"/>
      <c r="L66" s="79"/>
      <c r="M66" s="79"/>
      <c r="N66" s="79"/>
      <c r="O66" s="79"/>
      <c r="P66" s="79"/>
      <c r="Q66" s="79"/>
      <c r="R66" s="79"/>
    </row>
    <row r="67" spans="3:18" x14ac:dyDescent="0.2">
      <c r="C67" s="122"/>
    </row>
    <row r="68" spans="3:18" ht="12.75" customHeight="1" x14ac:dyDescent="0.2"/>
    <row r="69" spans="3:18" x14ac:dyDescent="0.2">
      <c r="C69" s="122"/>
    </row>
  </sheetData>
  <mergeCells count="122">
    <mergeCell ref="C64:E64"/>
    <mergeCell ref="F64:K64"/>
    <mergeCell ref="P64:R64"/>
    <mergeCell ref="C66:K66"/>
    <mergeCell ref="C62:E62"/>
    <mergeCell ref="F62:K62"/>
    <mergeCell ref="P62:R62"/>
    <mergeCell ref="C63:E63"/>
    <mergeCell ref="F63:K63"/>
    <mergeCell ref="P63:R63"/>
    <mergeCell ref="C50:R50"/>
    <mergeCell ref="C51:R51"/>
    <mergeCell ref="C54:R54"/>
    <mergeCell ref="C58:I58"/>
    <mergeCell ref="C60:K60"/>
    <mergeCell ref="C61:E61"/>
    <mergeCell ref="F61:K61"/>
    <mergeCell ref="P61:R61"/>
    <mergeCell ref="C38:R38"/>
    <mergeCell ref="C39:R39"/>
    <mergeCell ref="C40:R40"/>
    <mergeCell ref="C41:R41"/>
    <mergeCell ref="C42:R42"/>
    <mergeCell ref="C46:R46"/>
    <mergeCell ref="J35:L35"/>
    <mergeCell ref="M35:O35"/>
    <mergeCell ref="P35:R35"/>
    <mergeCell ref="J36:L36"/>
    <mergeCell ref="M36:O36"/>
    <mergeCell ref="P36:R36"/>
    <mergeCell ref="J32:L32"/>
    <mergeCell ref="P32:R32"/>
    <mergeCell ref="J33:L33"/>
    <mergeCell ref="M33:O33"/>
    <mergeCell ref="P33:R33"/>
    <mergeCell ref="J34:L34"/>
    <mergeCell ref="M34:O34"/>
    <mergeCell ref="P34:R34"/>
    <mergeCell ref="J30:L30"/>
    <mergeCell ref="M30:O30"/>
    <mergeCell ref="P30:R30"/>
    <mergeCell ref="J31:L31"/>
    <mergeCell ref="M31:O31"/>
    <mergeCell ref="P31:R31"/>
    <mergeCell ref="C27:R27"/>
    <mergeCell ref="J28:L28"/>
    <mergeCell ref="M28:O28"/>
    <mergeCell ref="P28:R28"/>
    <mergeCell ref="J29:L29"/>
    <mergeCell ref="M29:O29"/>
    <mergeCell ref="P29:R29"/>
    <mergeCell ref="C25:D25"/>
    <mergeCell ref="F25:G25"/>
    <mergeCell ref="H25:J25"/>
    <mergeCell ref="K25:N25"/>
    <mergeCell ref="O25:R25"/>
    <mergeCell ref="C26:R26"/>
    <mergeCell ref="C23:D23"/>
    <mergeCell ref="F23:G23"/>
    <mergeCell ref="H23:J23"/>
    <mergeCell ref="K23:N23"/>
    <mergeCell ref="O23:R23"/>
    <mergeCell ref="C24:D24"/>
    <mergeCell ref="F24:G24"/>
    <mergeCell ref="H24:J24"/>
    <mergeCell ref="K24:N24"/>
    <mergeCell ref="O24:R24"/>
    <mergeCell ref="C21:D21"/>
    <mergeCell ref="F21:G21"/>
    <mergeCell ref="H21:J21"/>
    <mergeCell ref="K21:N21"/>
    <mergeCell ref="O21:R21"/>
    <mergeCell ref="C22:D22"/>
    <mergeCell ref="F22:G22"/>
    <mergeCell ref="H22:J22"/>
    <mergeCell ref="K22:N22"/>
    <mergeCell ref="O22:R22"/>
    <mergeCell ref="C19:D19"/>
    <mergeCell ref="F19:G19"/>
    <mergeCell ref="H19:J19"/>
    <mergeCell ref="K19:N19"/>
    <mergeCell ref="O19:R19"/>
    <mergeCell ref="C20:D20"/>
    <mergeCell ref="F20:G20"/>
    <mergeCell ref="H20:J20"/>
    <mergeCell ref="K20:N20"/>
    <mergeCell ref="O20:R20"/>
    <mergeCell ref="C17:D17"/>
    <mergeCell ref="F17:G17"/>
    <mergeCell ref="H17:J17"/>
    <mergeCell ref="K17:N17"/>
    <mergeCell ref="O17:R17"/>
    <mergeCell ref="C18:D18"/>
    <mergeCell ref="F18:G18"/>
    <mergeCell ref="H18:J18"/>
    <mergeCell ref="K18:N18"/>
    <mergeCell ref="O18:R18"/>
    <mergeCell ref="C11:R11"/>
    <mergeCell ref="C12:R12"/>
    <mergeCell ref="C13:R13"/>
    <mergeCell ref="C14:R14"/>
    <mergeCell ref="C15:R15"/>
    <mergeCell ref="C16:D16"/>
    <mergeCell ref="F16:G16"/>
    <mergeCell ref="H16:J16"/>
    <mergeCell ref="K16:N16"/>
    <mergeCell ref="O16:R16"/>
    <mergeCell ref="C7:D7"/>
    <mergeCell ref="E7:I7"/>
    <mergeCell ref="J7:N7"/>
    <mergeCell ref="O7:R7"/>
    <mergeCell ref="C9:R9"/>
    <mergeCell ref="C10:R10"/>
    <mergeCell ref="E2:R2"/>
    <mergeCell ref="E3:K3"/>
    <mergeCell ref="L3:R3"/>
    <mergeCell ref="E4:R4"/>
    <mergeCell ref="C5:R5"/>
    <mergeCell ref="C6:D6"/>
    <mergeCell ref="E6:I6"/>
    <mergeCell ref="J6:N6"/>
    <mergeCell ref="O6:R6"/>
  </mergeCells>
  <printOptions horizontalCentered="1" verticalCentered="1"/>
  <pageMargins left="0.23622047244094491" right="0.23622047244094491" top="0.27559055118110237" bottom="0.27559055118110237" header="7.874015748031496E-2" footer="7.874015748031496E-2"/>
  <pageSetup scale="29" fitToWidth="0" fitToHeight="0" orientation="landscape" r:id="rId1"/>
  <headerFooter>
    <oddFooter>&amp;L&amp;9Calle 26 No. 57-41 Torre 8, Pisos 7 y 8 CEMSA - C.P. 111321 
Pbx: 3779555 – Información: Línea 195
WWW.UMV.GOV.CO&amp;CDESI-FM-019
Página &amp;P de &amp;N</oddFooter>
  </headerFooter>
  <rowBreaks count="1" manualBreakCount="1">
    <brk id="26" max="17" man="1"/>
  </rowBreaks>
  <colBreaks count="1" manualBreakCount="1">
    <brk id="18" max="68"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3" ma:contentTypeDescription="Crear nuevo documento." ma:contentTypeScope="" ma:versionID="ad8fcf33e22d24cccfc375fb94ead1f1">
  <xsd:schema xmlns:xsd="http://www.w3.org/2001/XMLSchema" xmlns:xs="http://www.w3.org/2001/XMLSchema" xmlns:p="http://schemas.microsoft.com/office/2006/metadata/properties" xmlns:ns3="7a094bdd-a36f-422c-aad8-60d4e7e2607b" xmlns:ns4="1d5d787f-d619-4ed2-ae72-20f7b97ca2d2" targetNamespace="http://schemas.microsoft.com/office/2006/metadata/properties" ma:root="true" ma:fieldsID="5a263067bd553a074709d11037c5c14d" ns3:_="" ns4:_="">
    <xsd:import namespace="7a094bdd-a36f-422c-aad8-60d4e7e2607b"/>
    <xsd:import namespace="1d5d787f-d619-4ed2-ae72-20f7b97ca2d2"/>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Location" minOccurs="0"/>
                <xsd:element ref="ns3:MediaServiceGenerationTime" minOccurs="0"/>
                <xsd:element ref="ns3:MediaServiceEventHashCode" minOccurs="0"/>
                <xsd:element ref="ns3:MediaServiceAutoTags"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76BD0B-1C5C-4338-8FB3-2B9B07868911}">
  <ds:schemaRefs>
    <ds:schemaRef ds:uri="http://schemas.microsoft.com/sharepoint/v3/contenttype/forms"/>
  </ds:schemaRefs>
</ds:datastoreItem>
</file>

<file path=customXml/itemProps2.xml><?xml version="1.0" encoding="utf-8"?>
<ds:datastoreItem xmlns:ds="http://schemas.openxmlformats.org/officeDocument/2006/customXml" ds:itemID="{1F1BB601-1464-4DE8-8EE0-D57E211F2FEA}">
  <ds:schemaRefs>
    <ds:schemaRef ds:uri="7a094bdd-a36f-422c-aad8-60d4e7e2607b"/>
    <ds:schemaRef ds:uri="http://purl.org/dc/dcmitype/"/>
    <ds:schemaRef ds:uri="http://schemas.microsoft.com/office/2006/metadata/properties"/>
    <ds:schemaRef ds:uri="http://schemas.microsoft.com/office/2006/documentManagement/types"/>
    <ds:schemaRef ds:uri="http://www.w3.org/XML/1998/namespace"/>
    <ds:schemaRef ds:uri="1d5d787f-d619-4ed2-ae72-20f7b97ca2d2"/>
    <ds:schemaRef ds:uri="http://purl.org/dc/terms/"/>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CCD771E0-B120-417F-8A5C-588F8E8AF5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094bdd-a36f-422c-aad8-60d4e7e2607b"/>
    <ds:schemaRef ds:uri="1d5d787f-d619-4ed2-ae72-20f7b97ca2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7</vt:i4>
      </vt:variant>
    </vt:vector>
  </HeadingPairs>
  <TitlesOfParts>
    <vt:vector size="13" baseType="lpstr">
      <vt:lpstr>1. RIESGOS SIGNIFICATIVOS</vt:lpstr>
      <vt:lpstr>2. DISEÑO CONTROL</vt:lpstr>
      <vt:lpstr>3. EJECUCIÓN CONTROL</vt:lpstr>
      <vt:lpstr>4- SOLIDEZ CONTROL</vt:lpstr>
      <vt:lpstr>MAPA DE RIESGOS PROCESOS</vt:lpstr>
      <vt:lpstr>DESI-FM-019</vt:lpstr>
      <vt:lpstr>'1. RIESGOS SIGNIFICATIVOS'!Área_de_impresión</vt:lpstr>
      <vt:lpstr>'2. DISEÑO CONTROL'!Área_de_impresión</vt:lpstr>
      <vt:lpstr>'3. EJECUCIÓN CONTROL'!Área_de_impresión</vt:lpstr>
      <vt:lpstr>'4- SOLIDEZ CONTROL'!Área_de_impresión</vt:lpstr>
      <vt:lpstr>'DESI-FM-019'!Área_de_impresión</vt:lpstr>
      <vt:lpstr>'MAPA DE RIESGOS PROCESOS'!Área_de_impresión</vt:lpstr>
      <vt:lpstr>'DESI-FM-019'!Títulos_a_imprimir</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rafaela montoya</dc:creator>
  <cp:keywords/>
  <dc:description/>
  <cp:lastModifiedBy>Edy Johanna Melgarejo Pinto</cp:lastModifiedBy>
  <cp:revision/>
  <dcterms:created xsi:type="dcterms:W3CDTF">2017-05-23T23:17:53Z</dcterms:created>
  <dcterms:modified xsi:type="dcterms:W3CDTF">2021-07-26T22:13:33Z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