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https://uaermv-my.sharepoint.com/personal/sandra_guerrero_umv_gov_co/Documents/UMV/Documentos/Año 2021/Evaluación de Riesgos/3. EGTI/"/>
    </mc:Choice>
  </mc:AlternateContent>
  <xr:revisionPtr revIDLastSave="0" documentId="8_{D2B20AD7-F1C0-4E30-97E4-CACEEB920704}" xr6:coauthVersionLast="47" xr6:coauthVersionMax="47" xr10:uidLastSave="{00000000-0000-0000-0000-000000000000}"/>
  <bookViews>
    <workbookView xWindow="-120" yWindow="-120" windowWidth="29040" windowHeight="15840" firstSheet="1" activeTab="4" xr2:uid="{00000000-000D-0000-FFFF-FFFF00000000}"/>
  </bookViews>
  <sheets>
    <sheet name="RIESGOS Y CONTROLES" sheetId="55" state="hidden" r:id="rId1"/>
    <sheet name="1. RIESGOS SIGNIFICATIVOS" sheetId="63" r:id="rId2"/>
    <sheet name="2. DISEÑO CONTROL" sheetId="61" r:id="rId3"/>
    <sheet name="3. EJECUCIÓN CONTROL" sheetId="62" r:id="rId4"/>
    <sheet name="4- SOLIDEZ CONTROL (2)" sheetId="72" r:id="rId5"/>
    <sheet name="MR_EGTI_2021_V2_SISGESTION" sheetId="74" r:id="rId6"/>
    <sheet name="DESI-FM-019 MONITOREO" sheetId="75" r:id="rId7"/>
    <sheet name="MAPA DE RIESGOS PROCESOS" sheetId="69" state="hidden" r:id="rId8"/>
    <sheet name="4- SOLIDEZ CONTROL" sheetId="66"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1" hidden="1">'1. RIESGOS SIGNIFICATIVOS'!$A$15:$Q$25</definedName>
    <definedName name="_xlnm._FilterDatabase" localSheetId="2" hidden="1">'2. DISEÑO CONTROL'!$A$14:$Y$14</definedName>
    <definedName name="_xlnm._FilterDatabase" localSheetId="3" hidden="1">'3. EJECUCIÓN CONTROL'!$A$14:$L$22</definedName>
    <definedName name="_xlnm._FilterDatabase" localSheetId="0" hidden="1">'RIESGOS Y CONTROLES'!$T$1:$T$34</definedName>
    <definedName name="A">[11]DB!$J$5:$J$6</definedName>
    <definedName name="_xlnm.Print_Area" localSheetId="1">'1. RIESGOS SIGNIFICATIVOS'!$A$1:$N$31</definedName>
    <definedName name="_xlnm.Print_Area" localSheetId="2">'2. DISEÑO CONTROL'!$A$5:$X$30</definedName>
    <definedName name="_xlnm.Print_Area" localSheetId="3">'3. EJECUCIÓN CONTROL'!$A$1:$J$26</definedName>
    <definedName name="_xlnm.Print_Area" localSheetId="8">'4- SOLIDEZ CONTROL'!$A$1:$J$23</definedName>
    <definedName name="_xlnm.Print_Area" localSheetId="4">'4- SOLIDEZ CONTROL (2)'!$A$1:$L$25</definedName>
    <definedName name="_xlnm.Print_Area" localSheetId="6">'DESI-FM-019 MONITOREO'!$A$1:$S$71</definedName>
    <definedName name="_xlnm.Print_Area" localSheetId="7">'MAPA DE RIESGOS PROCESOS'!$A$1:$BK$42</definedName>
    <definedName name="_xlnm.Print_Area" localSheetId="5">MR_EGTI_2021_V2_SISGESTION!$A$1:$BJ$46</definedName>
    <definedName name="_xlnm.Print_Area" localSheetId="0">'RIESGOS Y CONTROLES'!$A$1:$V$30</definedName>
    <definedName name="B">[11]DB!$K$5:$K$6</definedName>
    <definedName name="CE">[11]DB!$L$5:$L$6</definedName>
    <definedName name="clasificaciónriesgos" localSheetId="4">#REF!</definedName>
    <definedName name="clasificaciónriesgos" localSheetId="7">#REF!</definedName>
    <definedName name="clasificaciónriesgos" localSheetId="5">#REF!</definedName>
    <definedName name="clasificaciónriesgos">#REF!</definedName>
    <definedName name="códigos" localSheetId="4">#REF!</definedName>
    <definedName name="códigos" localSheetId="7">#REF!</definedName>
    <definedName name="códigos" localSheetId="5">#REF!</definedName>
    <definedName name="códigos">#REF!</definedName>
    <definedName name="Direccionamiento_Estratégico" localSheetId="4">#REF!</definedName>
    <definedName name="Direccionamiento_Estratégico" localSheetId="7">#REF!</definedName>
    <definedName name="Direccionamiento_Estratégico" localSheetId="5">#REF!</definedName>
    <definedName name="Direccionamiento_Estratégico">#REF!</definedName>
    <definedName name="económicos" localSheetId="4">#REF!</definedName>
    <definedName name="económicos" localSheetId="7">#REF!</definedName>
    <definedName name="económicos" localSheetId="5">#REF!</definedName>
    <definedName name="económicos">#REF!</definedName>
    <definedName name="EXISTENCONTROLES">[11]DB!$D$5:$D$6</definedName>
    <definedName name="externo" localSheetId="4">#REF!</definedName>
    <definedName name="externo" localSheetId="7">#REF!</definedName>
    <definedName name="externo" localSheetId="5">#REF!</definedName>
    <definedName name="externo">#REF!</definedName>
    <definedName name="externos2" localSheetId="4">#REF!</definedName>
    <definedName name="externos2" localSheetId="7">#REF!</definedName>
    <definedName name="externos2" localSheetId="5">#REF!</definedName>
    <definedName name="externos2">#REF!</definedName>
    <definedName name="factores" localSheetId="4">#REF!</definedName>
    <definedName name="factores" localSheetId="7">#REF!</definedName>
    <definedName name="factores" localSheetId="5">#REF!</definedName>
    <definedName name="factores">#REF!</definedName>
    <definedName name="IMPACTO">[11]DB!$H$5</definedName>
    <definedName name="impactoco" localSheetId="4">#REF!</definedName>
    <definedName name="impactoco" localSheetId="7">#REF!</definedName>
    <definedName name="impactoco" localSheetId="5">#REF!</definedName>
    <definedName name="impactoco">#REF!</definedName>
    <definedName name="infraestructura" localSheetId="4">#REF!</definedName>
    <definedName name="infraestructura" localSheetId="7">#REF!</definedName>
    <definedName name="infraestructura" localSheetId="5">#REF!</definedName>
    <definedName name="infraestructura">#REF!</definedName>
    <definedName name="interno" localSheetId="4">#REF!</definedName>
    <definedName name="interno" localSheetId="7">#REF!</definedName>
    <definedName name="interno" localSheetId="5">#REF!</definedName>
    <definedName name="interno">#REF!</definedName>
    <definedName name="macroprocesos" localSheetId="4">#REF!</definedName>
    <definedName name="macroprocesos" localSheetId="7">#REF!</definedName>
    <definedName name="macroprocesos" localSheetId="5">#REF!</definedName>
    <definedName name="macroprocesos">#REF!</definedName>
    <definedName name="medio_ambientales" localSheetId="4">#REF!</definedName>
    <definedName name="medio_ambientales" localSheetId="7">#REF!</definedName>
    <definedName name="medio_ambientales" localSheetId="5">#REF!</definedName>
    <definedName name="medio_ambientales">#REF!</definedName>
    <definedName name="opciondelriesgo" localSheetId="4">[1]FORMULAS!$K$4:$K$7</definedName>
    <definedName name="opciondelriesgo" localSheetId="7">[2]FORMULAS!$K$4:$K$7</definedName>
    <definedName name="opciondelriesgo" localSheetId="5">[10]FORMULAS!$K$4:$K$7</definedName>
    <definedName name="opciondelriesgo">[3]FORMULAS!$K$4:$K$7</definedName>
    <definedName name="OPCIONESDEMANEJO">[11]DB!$N$5:$N$8</definedName>
    <definedName name="personal" localSheetId="4">#REF!</definedName>
    <definedName name="personal" localSheetId="7">#REF!</definedName>
    <definedName name="personal" localSheetId="5">#REF!</definedName>
    <definedName name="personal">#REF!</definedName>
    <definedName name="políticos" localSheetId="4">#REF!</definedName>
    <definedName name="políticos" localSheetId="7">#REF!</definedName>
    <definedName name="políticos" localSheetId="5">#REF!</definedName>
    <definedName name="políticos">#REF!</definedName>
    <definedName name="probabilidad" localSheetId="4">[4]FORMULAS!$G$4:$G$8</definedName>
    <definedName name="probabilidad" localSheetId="7">[2]FORMULAS!$G$4:$G$8</definedName>
    <definedName name="probabilidad" localSheetId="5">[10]FORMULAS!$G$4:$G$8</definedName>
    <definedName name="probabilidad">[5]FORMULAS!$G$4:$G$8</definedName>
    <definedName name="proceso" localSheetId="4">#REF!</definedName>
    <definedName name="proceso" localSheetId="7">#REF!</definedName>
    <definedName name="proceso" localSheetId="5">#REF!</definedName>
    <definedName name="proceso">#REF!</definedName>
    <definedName name="procesos" localSheetId="4">[6]FORMULAS!$B$4:$B$20</definedName>
    <definedName name="procesos" localSheetId="7">[2]FORMULAS!$B$4:$B$20</definedName>
    <definedName name="procesos" localSheetId="5">[10]FORMULAS!$B$4:$B$21</definedName>
    <definedName name="procesos">[5]FORMULAS!$B$4:$B$20</definedName>
    <definedName name="sociales" localSheetId="4">#REF!</definedName>
    <definedName name="sociales" localSheetId="7">#REF!</definedName>
    <definedName name="sociales" localSheetId="5">#REF!</definedName>
    <definedName name="sociales">#REF!</definedName>
    <definedName name="tecnología" localSheetId="4">#REF!</definedName>
    <definedName name="tecnología" localSheetId="7">#REF!</definedName>
    <definedName name="tecnología" localSheetId="5">#REF!</definedName>
    <definedName name="tecnología">#REF!</definedName>
    <definedName name="tecnológicos" localSheetId="4">#REF!</definedName>
    <definedName name="tecnológicos" localSheetId="7">#REF!</definedName>
    <definedName name="tecnológicos" localSheetId="5">#REF!</definedName>
    <definedName name="tecnológicos">#REF!</definedName>
    <definedName name="tipo_de_amenaza" localSheetId="4">[4]FORMULAS!$E$4:$E$11</definedName>
    <definedName name="tipo_de_amenaza" localSheetId="7">[2]FORMULAS!$E$4:$E$11</definedName>
    <definedName name="tipo_de_amenaza" localSheetId="5">[10]FORMULAS!$E$4:$E$11</definedName>
    <definedName name="tipo_de_amenaza">[5]FORMULAS!$E$4:$E$11</definedName>
    <definedName name="tipo_de_riesgos" localSheetId="4">[4]FORMULAS!$C$4:$C$6</definedName>
    <definedName name="tipo_de_riesgos" localSheetId="7">[2]FORMULAS!$C$4:$C$6</definedName>
    <definedName name="tipo_de_riesgos" localSheetId="5">[10]FORMULAS!$C$4:$C$6</definedName>
    <definedName name="tipo_de_riesgos">[5]FORMULAS!$C$4:$C$6</definedName>
    <definedName name="_xlnm.Print_Titles" localSheetId="6">'DESI-FM-019 MONITOREO'!$2:$7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4" i="74" l="1"/>
  <c r="AH44" i="74"/>
  <c r="AF44" i="74"/>
  <c r="AD44" i="74"/>
  <c r="AB44" i="74"/>
  <c r="Z44" i="74"/>
  <c r="X44" i="74"/>
  <c r="AI44" i="74" s="1"/>
  <c r="AJ44" i="74" s="1"/>
  <c r="AM44" i="74" s="1"/>
  <c r="AN44" i="74" s="1"/>
  <c r="AO44" i="74" s="1"/>
  <c r="V44" i="74"/>
  <c r="AL43" i="74"/>
  <c r="AH43" i="74"/>
  <c r="AF43" i="74"/>
  <c r="AD43" i="74"/>
  <c r="AB43" i="74"/>
  <c r="Z43" i="74"/>
  <c r="X43" i="74"/>
  <c r="V43" i="74"/>
  <c r="AI43" i="74" s="1"/>
  <c r="AJ43" i="74" s="1"/>
  <c r="AM43" i="74" s="1"/>
  <c r="AN43" i="74" s="1"/>
  <c r="AO43" i="74" s="1"/>
  <c r="AL42" i="74"/>
  <c r="AH42" i="74"/>
  <c r="AF42" i="74"/>
  <c r="AD42" i="74"/>
  <c r="AB42" i="74"/>
  <c r="Z42" i="74"/>
  <c r="X42" i="74"/>
  <c r="AI42" i="74" s="1"/>
  <c r="AJ42" i="74" s="1"/>
  <c r="AM42" i="74" s="1"/>
  <c r="AN42" i="74" s="1"/>
  <c r="AO42" i="74" s="1"/>
  <c r="V42" i="74"/>
  <c r="AZ41" i="74"/>
  <c r="AY41" i="74"/>
  <c r="AL41" i="74"/>
  <c r="AH41" i="74"/>
  <c r="AF41" i="74"/>
  <c r="AD41" i="74"/>
  <c r="AB41" i="74"/>
  <c r="Z41" i="74"/>
  <c r="X41" i="74"/>
  <c r="AI41" i="74" s="1"/>
  <c r="AJ41" i="74" s="1"/>
  <c r="AM41" i="74" s="1"/>
  <c r="AN41" i="74" s="1"/>
  <c r="AO41" i="74" s="1"/>
  <c r="V41" i="74"/>
  <c r="Q41" i="74"/>
  <c r="P41" i="74"/>
  <c r="M41" i="74"/>
  <c r="AM40" i="74"/>
  <c r="AH40" i="74"/>
  <c r="AF40" i="74"/>
  <c r="AD40" i="74"/>
  <c r="AB40" i="74"/>
  <c r="Z40" i="74"/>
  <c r="X40" i="74"/>
  <c r="V40" i="74"/>
  <c r="AM39" i="74"/>
  <c r="AH39" i="74"/>
  <c r="AF39" i="74"/>
  <c r="AD39" i="74"/>
  <c r="AB39" i="74"/>
  <c r="Z39" i="74"/>
  <c r="X39" i="74"/>
  <c r="V39" i="74"/>
  <c r="AM38" i="74"/>
  <c r="AH38" i="74"/>
  <c r="AF38" i="74"/>
  <c r="AD38" i="74"/>
  <c r="AB38" i="74"/>
  <c r="Z38" i="74"/>
  <c r="X38" i="74"/>
  <c r="V38" i="74"/>
  <c r="AY37" i="74"/>
  <c r="AL37" i="74"/>
  <c r="AH37" i="74"/>
  <c r="AF37" i="74"/>
  <c r="AD37" i="74"/>
  <c r="AB37" i="74"/>
  <c r="Z37" i="74"/>
  <c r="X37" i="74"/>
  <c r="AI37" i="74" s="1"/>
  <c r="AJ37" i="74" s="1"/>
  <c r="AM37" i="74" s="1"/>
  <c r="AN37" i="74" s="1"/>
  <c r="AO37" i="74" s="1"/>
  <c r="AP37" i="74" s="1"/>
  <c r="AQ37" i="74" s="1"/>
  <c r="AT37" i="74" s="1"/>
  <c r="V37" i="74"/>
  <c r="P37" i="74"/>
  <c r="M37" i="74"/>
  <c r="AM36" i="74"/>
  <c r="AH36" i="74"/>
  <c r="AF36" i="74"/>
  <c r="AD36" i="74"/>
  <c r="AB36" i="74"/>
  <c r="Z36" i="74"/>
  <c r="X36" i="74"/>
  <c r="V36" i="74"/>
  <c r="AM35" i="74"/>
  <c r="AH35" i="74"/>
  <c r="AF35" i="74"/>
  <c r="AD35" i="74"/>
  <c r="AB35" i="74"/>
  <c r="Z35" i="74"/>
  <c r="X35" i="74"/>
  <c r="V35" i="74"/>
  <c r="AM34" i="74"/>
  <c r="AH34" i="74"/>
  <c r="AF34" i="74"/>
  <c r="AD34" i="74"/>
  <c r="AB34" i="74"/>
  <c r="Z34" i="74"/>
  <c r="X34" i="74"/>
  <c r="V34" i="74"/>
  <c r="AZ33" i="74"/>
  <c r="AY33" i="74"/>
  <c r="AL33" i="74"/>
  <c r="AH33" i="74"/>
  <c r="AF33" i="74"/>
  <c r="AD33" i="74"/>
  <c r="AB33" i="74"/>
  <c r="Z33" i="74"/>
  <c r="X33" i="74"/>
  <c r="AI33" i="74" s="1"/>
  <c r="AJ33" i="74" s="1"/>
  <c r="AM33" i="74" s="1"/>
  <c r="AN33" i="74" s="1"/>
  <c r="AO33" i="74" s="1"/>
  <c r="AP33" i="74" s="1"/>
  <c r="AQ33" i="74" s="1"/>
  <c r="AT33" i="74" s="1"/>
  <c r="V33" i="74"/>
  <c r="Q33" i="74"/>
  <c r="P33" i="74"/>
  <c r="M33" i="74"/>
  <c r="AM32" i="74"/>
  <c r="AH32" i="74"/>
  <c r="AF32" i="74"/>
  <c r="AD32" i="74"/>
  <c r="AB32" i="74"/>
  <c r="Z32" i="74"/>
  <c r="X32" i="74"/>
  <c r="V32" i="74"/>
  <c r="AM31" i="74"/>
  <c r="AH31" i="74"/>
  <c r="AF31" i="74"/>
  <c r="AD31" i="74"/>
  <c r="AB31" i="74"/>
  <c r="Z31" i="74"/>
  <c r="X31" i="74"/>
  <c r="V31" i="74"/>
  <c r="AM30" i="74"/>
  <c r="AH30" i="74"/>
  <c r="AF30" i="74"/>
  <c r="AD30" i="74"/>
  <c r="AB30" i="74"/>
  <c r="Z30" i="74"/>
  <c r="X30" i="74"/>
  <c r="V30" i="74"/>
  <c r="AY29" i="74"/>
  <c r="AL29" i="74"/>
  <c r="AH29" i="74"/>
  <c r="AF29" i="74"/>
  <c r="AD29" i="74"/>
  <c r="AB29" i="74"/>
  <c r="Z29" i="74"/>
  <c r="X29" i="74"/>
  <c r="AI29" i="74" s="1"/>
  <c r="AJ29" i="74" s="1"/>
  <c r="AM29" i="74" s="1"/>
  <c r="AN29" i="74" s="1"/>
  <c r="AO29" i="74" s="1"/>
  <c r="AP29" i="74" s="1"/>
  <c r="AQ29" i="74" s="1"/>
  <c r="AT29" i="74" s="1"/>
  <c r="V29" i="74"/>
  <c r="P29" i="74"/>
  <c r="M29" i="74"/>
  <c r="AM28" i="74"/>
  <c r="AH28" i="74"/>
  <c r="AF28" i="74"/>
  <c r="AD28" i="74"/>
  <c r="AB28" i="74"/>
  <c r="Z28" i="74"/>
  <c r="X28" i="74"/>
  <c r="V28" i="74"/>
  <c r="AM27" i="74"/>
  <c r="AH27" i="74"/>
  <c r="AF27" i="74"/>
  <c r="AD27" i="74"/>
  <c r="AB27" i="74"/>
  <c r="Z27" i="74"/>
  <c r="X27" i="74"/>
  <c r="V27" i="74"/>
  <c r="AM26" i="74"/>
  <c r="AH26" i="74"/>
  <c r="AF26" i="74"/>
  <c r="AD26" i="74"/>
  <c r="AB26" i="74"/>
  <c r="Z26" i="74"/>
  <c r="X26" i="74"/>
  <c r="V26" i="74"/>
  <c r="AY25" i="74"/>
  <c r="AL25" i="74"/>
  <c r="AH25" i="74"/>
  <c r="AF25" i="74"/>
  <c r="AD25" i="74"/>
  <c r="AB25" i="74"/>
  <c r="Z25" i="74"/>
  <c r="X25" i="74"/>
  <c r="V25" i="74"/>
  <c r="AI25" i="74" s="1"/>
  <c r="AJ25" i="74" s="1"/>
  <c r="AM25" i="74" s="1"/>
  <c r="AN25" i="74" s="1"/>
  <c r="AO25" i="74" s="1"/>
  <c r="AP25" i="74" s="1"/>
  <c r="AQ25" i="74" s="1"/>
  <c r="AT25" i="74" s="1"/>
  <c r="P25" i="74"/>
  <c r="M25" i="74"/>
  <c r="AM24" i="74"/>
  <c r="AH24" i="74"/>
  <c r="AF24" i="74"/>
  <c r="AD24" i="74"/>
  <c r="AB24" i="74"/>
  <c r="Z24" i="74"/>
  <c r="X24" i="74"/>
  <c r="V24" i="74"/>
  <c r="AM23" i="74"/>
  <c r="AH23" i="74"/>
  <c r="AF23" i="74"/>
  <c r="AD23" i="74"/>
  <c r="AB23" i="74"/>
  <c r="Z23" i="74"/>
  <c r="X23" i="74"/>
  <c r="V23" i="74"/>
  <c r="AM22" i="74"/>
  <c r="AH22" i="74"/>
  <c r="AF22" i="74"/>
  <c r="AD22" i="74"/>
  <c r="AB22" i="74"/>
  <c r="Z22" i="74"/>
  <c r="X22" i="74"/>
  <c r="V22" i="74"/>
  <c r="AY21" i="74"/>
  <c r="AZ21" i="74" s="1"/>
  <c r="AL21" i="74"/>
  <c r="AH21" i="74"/>
  <c r="AF21" i="74"/>
  <c r="AD21" i="74"/>
  <c r="AB21" i="74"/>
  <c r="Z21" i="74"/>
  <c r="X21" i="74"/>
  <c r="V21" i="74"/>
  <c r="AI21" i="74" s="1"/>
  <c r="AJ21" i="74" s="1"/>
  <c r="AM21" i="74" s="1"/>
  <c r="AN21" i="74" s="1"/>
  <c r="AO21" i="74" s="1"/>
  <c r="AP21" i="74" s="1"/>
  <c r="AQ21" i="74" s="1"/>
  <c r="AT21" i="74" s="1"/>
  <c r="P21" i="74"/>
  <c r="Q21" i="74" s="1"/>
  <c r="M21" i="74"/>
  <c r="AM20" i="74"/>
  <c r="AH20" i="74"/>
  <c r="AF20" i="74"/>
  <c r="AD20" i="74"/>
  <c r="AB20" i="74"/>
  <c r="Z20" i="74"/>
  <c r="X20" i="74"/>
  <c r="V20" i="74"/>
  <c r="AM19" i="74"/>
  <c r="AH19" i="74"/>
  <c r="AF19" i="74"/>
  <c r="AD19" i="74"/>
  <c r="AB19" i="74"/>
  <c r="Z19" i="74"/>
  <c r="X19" i="74"/>
  <c r="V19" i="74"/>
  <c r="AM18" i="74"/>
  <c r="AH18" i="74"/>
  <c r="AF18" i="74"/>
  <c r="AD18" i="74"/>
  <c r="AB18" i="74"/>
  <c r="Z18" i="74"/>
  <c r="X18" i="74"/>
  <c r="V18" i="74"/>
  <c r="AY17" i="74"/>
  <c r="AL17" i="74"/>
  <c r="AH17" i="74"/>
  <c r="AF17" i="74"/>
  <c r="AD17" i="74"/>
  <c r="AB17" i="74"/>
  <c r="Z17" i="74"/>
  <c r="X17" i="74"/>
  <c r="V17" i="74"/>
  <c r="AI17" i="74" s="1"/>
  <c r="AJ17" i="74" s="1"/>
  <c r="AM17" i="74" s="1"/>
  <c r="AN17" i="74" s="1"/>
  <c r="AO17" i="74" s="1"/>
  <c r="AP17" i="74" s="1"/>
  <c r="AQ17" i="74" s="1"/>
  <c r="AT17" i="74" s="1"/>
  <c r="P17" i="74"/>
  <c r="M17" i="74"/>
  <c r="AM16" i="74"/>
  <c r="AH16" i="74"/>
  <c r="AF16" i="74"/>
  <c r="AD16" i="74"/>
  <c r="AB16" i="74"/>
  <c r="Z16" i="74"/>
  <c r="X16" i="74"/>
  <c r="V16" i="74"/>
  <c r="AM15" i="74"/>
  <c r="AH15" i="74"/>
  <c r="AF15" i="74"/>
  <c r="AD15" i="74"/>
  <c r="AB15" i="74"/>
  <c r="Z15" i="74"/>
  <c r="X15" i="74"/>
  <c r="V15" i="74"/>
  <c r="AM14" i="74"/>
  <c r="AH14" i="74"/>
  <c r="AF14" i="74"/>
  <c r="AD14" i="74"/>
  <c r="AB14" i="74"/>
  <c r="Z14" i="74"/>
  <c r="X14" i="74"/>
  <c r="V14" i="74"/>
  <c r="AY13" i="74"/>
  <c r="AZ13" i="74" s="1"/>
  <c r="AL13" i="74"/>
  <c r="AH13" i="74"/>
  <c r="AF13" i="74"/>
  <c r="AD13" i="74"/>
  <c r="AB13" i="74"/>
  <c r="Z13" i="74"/>
  <c r="X13" i="74"/>
  <c r="V13" i="74"/>
  <c r="AI13" i="74" s="1"/>
  <c r="AJ13" i="74" s="1"/>
  <c r="AM13" i="74" s="1"/>
  <c r="AN13" i="74" s="1"/>
  <c r="AO13" i="74" s="1"/>
  <c r="AP13" i="74" s="1"/>
  <c r="AQ13" i="74" s="1"/>
  <c r="AT13" i="74" s="1"/>
  <c r="P13" i="74"/>
  <c r="Q13" i="74" s="1"/>
  <c r="M13" i="74"/>
  <c r="AL12" i="74"/>
  <c r="AH12" i="74"/>
  <c r="AF12" i="74"/>
  <c r="AD12" i="74"/>
  <c r="AB12" i="74"/>
  <c r="Z12" i="74"/>
  <c r="X12" i="74"/>
  <c r="V12" i="74"/>
  <c r="AI12" i="74" s="1"/>
  <c r="AJ12" i="74" s="1"/>
  <c r="AM12" i="74" s="1"/>
  <c r="AN12" i="74" s="1"/>
  <c r="AO12" i="74" s="1"/>
  <c r="AY11" i="74"/>
  <c r="AZ11" i="74" s="1"/>
  <c r="AL11" i="74"/>
  <c r="AJ11" i="74"/>
  <c r="AM11" i="74" s="1"/>
  <c r="AN11" i="74" s="1"/>
  <c r="AO11" i="74" s="1"/>
  <c r="AP11" i="74" s="1"/>
  <c r="AQ11" i="74" s="1"/>
  <c r="AT11" i="74" s="1"/>
  <c r="AH11" i="74"/>
  <c r="AF11" i="74"/>
  <c r="AD11" i="74"/>
  <c r="AB11" i="74"/>
  <c r="Z11" i="74"/>
  <c r="X11" i="74"/>
  <c r="V11" i="74"/>
  <c r="AI11" i="74" s="1"/>
  <c r="P11" i="74"/>
  <c r="Q11" i="74" s="1"/>
  <c r="M11" i="74"/>
  <c r="AR3" i="74"/>
  <c r="U3" i="74"/>
  <c r="AR2" i="74"/>
  <c r="U2" i="74"/>
  <c r="AV17" i="74" l="1"/>
  <c r="AU17" i="74"/>
  <c r="AV13" i="74"/>
  <c r="AU13" i="74"/>
  <c r="AV21" i="74"/>
  <c r="AU21" i="74"/>
  <c r="AV11" i="74"/>
  <c r="AU11" i="74"/>
  <c r="AV25" i="74"/>
  <c r="AU25" i="74"/>
  <c r="AU29" i="74"/>
  <c r="AV29" i="74"/>
  <c r="AU33" i="74"/>
  <c r="AV33" i="74"/>
  <c r="AU37" i="74"/>
  <c r="AV37" i="74"/>
  <c r="AP41" i="74"/>
  <c r="AQ41" i="74" s="1"/>
  <c r="AT41" i="74" s="1"/>
  <c r="AU41" i="74" l="1"/>
  <c r="AV41" i="74"/>
  <c r="C14" i="72" l="1"/>
  <c r="C17" i="72"/>
  <c r="C12" i="72"/>
  <c r="B10" i="72"/>
  <c r="C9" i="72"/>
  <c r="U40" i="69"/>
  <c r="W40" i="69"/>
  <c r="Y40" i="69"/>
  <c r="AA40" i="69"/>
  <c r="AC40" i="69"/>
  <c r="AE40" i="69"/>
  <c r="AG40" i="69"/>
  <c r="AH40" i="69"/>
  <c r="AI40" i="69" s="1"/>
  <c r="AL40" i="69" s="1"/>
  <c r="AK40" i="69"/>
  <c r="U39" i="69"/>
  <c r="W39" i="69"/>
  <c r="AH39" i="69" s="1"/>
  <c r="AI39" i="69" s="1"/>
  <c r="AL39" i="69" s="1"/>
  <c r="Y39" i="69"/>
  <c r="AA39" i="69"/>
  <c r="AC39" i="69"/>
  <c r="AE39" i="69"/>
  <c r="AG39" i="69"/>
  <c r="AK39" i="69"/>
  <c r="U38" i="69"/>
  <c r="AH38" i="69" s="1"/>
  <c r="AI38" i="69" s="1"/>
  <c r="AL38" i="69" s="1"/>
  <c r="W38" i="69"/>
  <c r="Y38" i="69"/>
  <c r="AA38" i="69"/>
  <c r="AC38" i="69"/>
  <c r="AE38" i="69"/>
  <c r="AG38" i="69"/>
  <c r="AK38" i="69"/>
  <c r="AY37" i="69"/>
  <c r="AZ37" i="69" s="1"/>
  <c r="U37" i="69"/>
  <c r="AH37" i="69" s="1"/>
  <c r="AI37" i="69" s="1"/>
  <c r="AL37" i="69" s="1"/>
  <c r="W37" i="69"/>
  <c r="Y37" i="69"/>
  <c r="AA37" i="69"/>
  <c r="AC37" i="69"/>
  <c r="AE37" i="69"/>
  <c r="AG37" i="69"/>
  <c r="AK37" i="69"/>
  <c r="P37" i="69"/>
  <c r="Q37" i="69" s="1"/>
  <c r="M37" i="69"/>
  <c r="U36" i="69"/>
  <c r="W36" i="69"/>
  <c r="Y36" i="69"/>
  <c r="AA36" i="69"/>
  <c r="AH36" i="69" s="1"/>
  <c r="AI36" i="69" s="1"/>
  <c r="AL36" i="69" s="1"/>
  <c r="AC36" i="69"/>
  <c r="AE36" i="69"/>
  <c r="AG36" i="69"/>
  <c r="AK36" i="69"/>
  <c r="U35" i="69"/>
  <c r="W35" i="69"/>
  <c r="Y35" i="69"/>
  <c r="AA35" i="69"/>
  <c r="AC35" i="69"/>
  <c r="AE35" i="69"/>
  <c r="AG35" i="69"/>
  <c r="AH35" i="69"/>
  <c r="AI35" i="69" s="1"/>
  <c r="AL35" i="69" s="1"/>
  <c r="AK35" i="69"/>
  <c r="U34" i="69"/>
  <c r="W34" i="69"/>
  <c r="AH34" i="69" s="1"/>
  <c r="AI34" i="69" s="1"/>
  <c r="AL34" i="69" s="1"/>
  <c r="Y34" i="69"/>
  <c r="AA34" i="69"/>
  <c r="AC34" i="69"/>
  <c r="AE34" i="69"/>
  <c r="AG34" i="69"/>
  <c r="AK34" i="69"/>
  <c r="AY33" i="69"/>
  <c r="AZ33" i="69"/>
  <c r="U33" i="69"/>
  <c r="W33" i="69"/>
  <c r="AH33" i="69" s="1"/>
  <c r="AI33" i="69" s="1"/>
  <c r="AL33" i="69" s="1"/>
  <c r="Y33" i="69"/>
  <c r="AA33" i="69"/>
  <c r="AC33" i="69"/>
  <c r="AE33" i="69"/>
  <c r="AG33" i="69"/>
  <c r="AK33" i="69"/>
  <c r="P33" i="69"/>
  <c r="Q33" i="69" s="1"/>
  <c r="M33" i="69"/>
  <c r="U32" i="69"/>
  <c r="W32" i="69"/>
  <c r="AH32" i="69" s="1"/>
  <c r="AI32" i="69" s="1"/>
  <c r="AL32" i="69" s="1"/>
  <c r="Y32" i="69"/>
  <c r="AA32" i="69"/>
  <c r="AC32" i="69"/>
  <c r="AE32" i="69"/>
  <c r="AG32" i="69"/>
  <c r="AK32" i="69"/>
  <c r="U31" i="69"/>
  <c r="W31" i="69"/>
  <c r="Y31" i="69"/>
  <c r="AA31" i="69"/>
  <c r="AH31" i="69" s="1"/>
  <c r="AI31" i="69" s="1"/>
  <c r="AL31" i="69" s="1"/>
  <c r="AC31" i="69"/>
  <c r="AE31" i="69"/>
  <c r="AG31" i="69"/>
  <c r="AK31" i="69"/>
  <c r="U30" i="69"/>
  <c r="W30" i="69"/>
  <c r="Y30" i="69"/>
  <c r="AA30" i="69"/>
  <c r="AC30" i="69"/>
  <c r="AE30" i="69"/>
  <c r="AG30" i="69"/>
  <c r="AH30" i="69"/>
  <c r="AI30" i="69" s="1"/>
  <c r="AL30" i="69" s="1"/>
  <c r="AK30" i="69"/>
  <c r="AY29" i="69"/>
  <c r="AZ29" i="69"/>
  <c r="U29" i="69"/>
  <c r="W29" i="69"/>
  <c r="Y29" i="69"/>
  <c r="AA29" i="69"/>
  <c r="AC29" i="69"/>
  <c r="AE29" i="69"/>
  <c r="AG29" i="69"/>
  <c r="AH29" i="69"/>
  <c r="AI29" i="69" s="1"/>
  <c r="AL29" i="69" s="1"/>
  <c r="AK29" i="69"/>
  <c r="P29" i="69"/>
  <c r="Q29" i="69" s="1"/>
  <c r="M29" i="69"/>
  <c r="U28" i="69"/>
  <c r="W28" i="69"/>
  <c r="AH28" i="69" s="1"/>
  <c r="AI28" i="69" s="1"/>
  <c r="AL28" i="69" s="1"/>
  <c r="Y28" i="69"/>
  <c r="AA28" i="69"/>
  <c r="AC28" i="69"/>
  <c r="AE28" i="69"/>
  <c r="AG28" i="69"/>
  <c r="AK28" i="69"/>
  <c r="U27" i="69"/>
  <c r="W27" i="69"/>
  <c r="AH27" i="69" s="1"/>
  <c r="AI27" i="69" s="1"/>
  <c r="AL27" i="69" s="1"/>
  <c r="Y27" i="69"/>
  <c r="AA27" i="69"/>
  <c r="AC27" i="69"/>
  <c r="AE27" i="69"/>
  <c r="AG27" i="69"/>
  <c r="AK27" i="69"/>
  <c r="U26" i="69"/>
  <c r="W26" i="69"/>
  <c r="Y26" i="69"/>
  <c r="AA26" i="69"/>
  <c r="AH26" i="69" s="1"/>
  <c r="AI26" i="69" s="1"/>
  <c r="AL26" i="69" s="1"/>
  <c r="AC26" i="69"/>
  <c r="AE26" i="69"/>
  <c r="AG26" i="69"/>
  <c r="AK26" i="69"/>
  <c r="AY25" i="69"/>
  <c r="AZ25" i="69"/>
  <c r="U25" i="69"/>
  <c r="W25" i="69"/>
  <c r="Y25" i="69"/>
  <c r="AA25" i="69"/>
  <c r="AH25" i="69" s="1"/>
  <c r="AI25" i="69" s="1"/>
  <c r="AL25" i="69" s="1"/>
  <c r="AC25" i="69"/>
  <c r="AE25" i="69"/>
  <c r="AG25" i="69"/>
  <c r="AK25" i="69"/>
  <c r="P25" i="69"/>
  <c r="Q25" i="69" s="1"/>
  <c r="M25" i="69"/>
  <c r="AI24" i="69"/>
  <c r="AK24" i="69"/>
  <c r="AL24" i="69" s="1"/>
  <c r="AG24" i="69"/>
  <c r="AY23" i="69"/>
  <c r="AZ23" i="69" s="1"/>
  <c r="U23" i="69"/>
  <c r="AH23" i="69" s="1"/>
  <c r="AI23" i="69" s="1"/>
  <c r="AL23" i="69" s="1"/>
  <c r="W23" i="69"/>
  <c r="Y23" i="69"/>
  <c r="AA23" i="69"/>
  <c r="AC23" i="69"/>
  <c r="AE23" i="69"/>
  <c r="AG23" i="69"/>
  <c r="AK23" i="69"/>
  <c r="P23" i="69"/>
  <c r="Q23" i="69"/>
  <c r="M23" i="69"/>
  <c r="AY21" i="69"/>
  <c r="AZ21" i="69" s="1"/>
  <c r="U21" i="69"/>
  <c r="AH21" i="69" s="1"/>
  <c r="AI21" i="69" s="1"/>
  <c r="AL21" i="69" s="1"/>
  <c r="W21" i="69"/>
  <c r="Y21" i="69"/>
  <c r="AA21" i="69"/>
  <c r="AC21" i="69"/>
  <c r="AE21" i="69"/>
  <c r="AG21" i="69"/>
  <c r="AK21" i="69"/>
  <c r="P21" i="69"/>
  <c r="Q21" i="69"/>
  <c r="M21" i="69"/>
  <c r="BK20" i="69"/>
  <c r="AY20" i="69"/>
  <c r="U20" i="69"/>
  <c r="AH20" i="69" s="1"/>
  <c r="AI20" i="69" s="1"/>
  <c r="W20" i="69"/>
  <c r="Y20" i="69"/>
  <c r="AA20" i="69"/>
  <c r="AC20" i="69"/>
  <c r="AE20" i="69"/>
  <c r="AG20" i="69"/>
  <c r="AJ19" i="69"/>
  <c r="AJ20" i="69" s="1"/>
  <c r="AK20" i="69" s="1"/>
  <c r="BK19" i="69"/>
  <c r="AY19" i="69"/>
  <c r="U19" i="69"/>
  <c r="W19" i="69"/>
  <c r="Y19" i="69"/>
  <c r="AH19" i="69" s="1"/>
  <c r="AI19" i="69" s="1"/>
  <c r="AL19" i="69" s="1"/>
  <c r="AA19" i="69"/>
  <c r="AC19" i="69"/>
  <c r="AE19" i="69"/>
  <c r="AG19" i="69"/>
  <c r="AK19" i="69"/>
  <c r="BK18" i="69"/>
  <c r="AY18" i="69"/>
  <c r="AZ18" i="69" s="1"/>
  <c r="U18" i="69"/>
  <c r="AH18" i="69" s="1"/>
  <c r="AI18" i="69" s="1"/>
  <c r="AL18" i="69" s="1"/>
  <c r="W18" i="69"/>
  <c r="Y18" i="69"/>
  <c r="AA18" i="69"/>
  <c r="AC18" i="69"/>
  <c r="AE18" i="69"/>
  <c r="AG18" i="69"/>
  <c r="AK18" i="69"/>
  <c r="P18" i="69"/>
  <c r="Q18" i="69" s="1"/>
  <c r="U17" i="69"/>
  <c r="AH17" i="69" s="1"/>
  <c r="AI17" i="69" s="1"/>
  <c r="AL17" i="69" s="1"/>
  <c r="W17" i="69"/>
  <c r="Y17" i="69"/>
  <c r="AA17" i="69"/>
  <c r="AC17" i="69"/>
  <c r="AE17" i="69"/>
  <c r="AG17" i="69"/>
  <c r="AK17" i="69"/>
  <c r="AL16" i="69"/>
  <c r="AG16" i="69"/>
  <c r="AE16" i="69"/>
  <c r="AC16" i="69"/>
  <c r="W16" i="69"/>
  <c r="U16" i="69"/>
  <c r="AL15" i="69"/>
  <c r="AG15" i="69"/>
  <c r="AE15" i="69"/>
  <c r="AC15" i="69"/>
  <c r="W15" i="69"/>
  <c r="U15" i="69"/>
  <c r="AY14" i="69"/>
  <c r="AZ14" i="69"/>
  <c r="U14" i="69"/>
  <c r="W14" i="69"/>
  <c r="Y14" i="69"/>
  <c r="AA14" i="69"/>
  <c r="AC14" i="69"/>
  <c r="AE14" i="69"/>
  <c r="AG14" i="69"/>
  <c r="AH14" i="69"/>
  <c r="AI14" i="69" s="1"/>
  <c r="AL14" i="69" s="1"/>
  <c r="AK14" i="69"/>
  <c r="P14" i="69"/>
  <c r="Q14" i="69"/>
  <c r="M14" i="69"/>
  <c r="U13" i="69"/>
  <c r="AH13" i="69" s="1"/>
  <c r="AI13" i="69" s="1"/>
  <c r="AL13" i="69" s="1"/>
  <c r="W13" i="69"/>
  <c r="Y13" i="69"/>
  <c r="AA13" i="69"/>
  <c r="AC13" i="69"/>
  <c r="AE13" i="69"/>
  <c r="AG13" i="69"/>
  <c r="AK13" i="69"/>
  <c r="U12" i="69"/>
  <c r="AH12" i="69" s="1"/>
  <c r="AI12" i="69" s="1"/>
  <c r="AL12" i="69" s="1"/>
  <c r="W12" i="69"/>
  <c r="Y12" i="69"/>
  <c r="AA12" i="69"/>
  <c r="AC12" i="69"/>
  <c r="AE12" i="69"/>
  <c r="AG12" i="69"/>
  <c r="AK12" i="69"/>
  <c r="AY11" i="69"/>
  <c r="AZ11" i="69"/>
  <c r="U11" i="69"/>
  <c r="W11" i="69"/>
  <c r="Y11" i="69"/>
  <c r="AA11" i="69"/>
  <c r="AC11" i="69"/>
  <c r="AE11" i="69"/>
  <c r="AH11" i="69" s="1"/>
  <c r="AI11" i="69" s="1"/>
  <c r="AL11" i="69" s="1"/>
  <c r="AG11" i="69"/>
  <c r="AK11" i="69"/>
  <c r="P11" i="69"/>
  <c r="Q11" i="69"/>
  <c r="M11" i="69"/>
  <c r="AR3" i="69"/>
  <c r="T3" i="69"/>
  <c r="AR2" i="69"/>
  <c r="T2" i="69"/>
  <c r="S20" i="61"/>
  <c r="Q20" i="61"/>
  <c r="O20" i="61"/>
  <c r="M20" i="61"/>
  <c r="K20" i="61"/>
  <c r="I20" i="61"/>
  <c r="G20" i="61"/>
  <c r="S19" i="61"/>
  <c r="Q19" i="61"/>
  <c r="O19" i="61"/>
  <c r="M19" i="61"/>
  <c r="K19" i="61"/>
  <c r="I19" i="61"/>
  <c r="G19" i="61"/>
  <c r="G16" i="61"/>
  <c r="I16" i="61"/>
  <c r="K16" i="61"/>
  <c r="M16" i="61"/>
  <c r="O16" i="61"/>
  <c r="Q16" i="61"/>
  <c r="S16" i="61"/>
  <c r="G17" i="61"/>
  <c r="I17" i="61"/>
  <c r="K17" i="61"/>
  <c r="M17" i="61"/>
  <c r="O17" i="61"/>
  <c r="Q17" i="61"/>
  <c r="S17" i="61"/>
  <c r="G18" i="61"/>
  <c r="I18" i="61"/>
  <c r="K18" i="61"/>
  <c r="M18" i="61"/>
  <c r="O18" i="61"/>
  <c r="Q18" i="61"/>
  <c r="S18" i="61"/>
  <c r="G21" i="61"/>
  <c r="I21" i="61"/>
  <c r="K21" i="61"/>
  <c r="M21" i="61"/>
  <c r="O21" i="61"/>
  <c r="Q21" i="61"/>
  <c r="S21" i="61"/>
  <c r="G22" i="61"/>
  <c r="I22" i="61"/>
  <c r="K22" i="61"/>
  <c r="M22" i="61"/>
  <c r="O22" i="61"/>
  <c r="Q22" i="61"/>
  <c r="S22" i="61"/>
  <c r="G23" i="61"/>
  <c r="I23" i="61"/>
  <c r="K23" i="61"/>
  <c r="M23" i="61"/>
  <c r="O23" i="61"/>
  <c r="Q23" i="61"/>
  <c r="S23" i="61"/>
  <c r="S15" i="61"/>
  <c r="Q15" i="61"/>
  <c r="O15" i="61"/>
  <c r="M15" i="61"/>
  <c r="K15" i="61"/>
  <c r="I15" i="61"/>
  <c r="G15" i="61"/>
  <c r="V28" i="61"/>
  <c r="I24" i="62"/>
  <c r="I9" i="66"/>
  <c r="C9" i="66"/>
  <c r="C8" i="66"/>
  <c r="C7" i="66"/>
  <c r="B10" i="66"/>
  <c r="D12" i="66"/>
  <c r="C12" i="66"/>
  <c r="B12" i="66"/>
  <c r="B12" i="62"/>
  <c r="B13" i="6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N23" i="55" s="1"/>
  <c r="O23" i="55"/>
  <c r="Q23" i="55" s="1"/>
  <c r="P23" i="55"/>
  <c r="R23" i="55"/>
  <c r="S23" i="55"/>
  <c r="E23" i="55"/>
  <c r="K23" i="55"/>
  <c r="T23" i="55"/>
  <c r="T21" i="61" l="1"/>
  <c r="T20" i="61"/>
  <c r="T19" i="61"/>
  <c r="T18" i="61"/>
  <c r="T17" i="61"/>
  <c r="T16" i="61"/>
  <c r="T15" i="61"/>
  <c r="AO39" i="69"/>
  <c r="AM39" i="69"/>
  <c r="AN39" i="69" s="1"/>
  <c r="AO38" i="69"/>
  <c r="AM38" i="69"/>
  <c r="AN38" i="69" s="1"/>
  <c r="AO26" i="69"/>
  <c r="AM26" i="69"/>
  <c r="AN26" i="69" s="1"/>
  <c r="AO32" i="69"/>
  <c r="AM32" i="69"/>
  <c r="AN32" i="69" s="1"/>
  <c r="AO37" i="69"/>
  <c r="AM37" i="69"/>
  <c r="AN37" i="69" s="1"/>
  <c r="AL20" i="69"/>
  <c r="AO27" i="69"/>
  <c r="AM27" i="69"/>
  <c r="AN27" i="69" s="1"/>
  <c r="AO28" i="69"/>
  <c r="AM28" i="69"/>
  <c r="AN28" i="69" s="1"/>
  <c r="AO30" i="69"/>
  <c r="AM30" i="69"/>
  <c r="AN30" i="69" s="1"/>
  <c r="AO33" i="69"/>
  <c r="AM33" i="69"/>
  <c r="AN33" i="69" s="1"/>
  <c r="AO13" i="69"/>
  <c r="AM13" i="69"/>
  <c r="AN13" i="69" s="1"/>
  <c r="AO23" i="69"/>
  <c r="AM23" i="69"/>
  <c r="AN23" i="69" s="1"/>
  <c r="AO36" i="69"/>
  <c r="AM36" i="69"/>
  <c r="AN36" i="69" s="1"/>
  <c r="AO40" i="69"/>
  <c r="AM40" i="69"/>
  <c r="AN40" i="69" s="1"/>
  <c r="AO11" i="69"/>
  <c r="AM11" i="69"/>
  <c r="AN11" i="69" s="1"/>
  <c r="AO34" i="69"/>
  <c r="AM34" i="69"/>
  <c r="AN34" i="69" s="1"/>
  <c r="AM12" i="69"/>
  <c r="AN12" i="69" s="1"/>
  <c r="AO12" i="69"/>
  <c r="AO17" i="69"/>
  <c r="AM17" i="69"/>
  <c r="AN17" i="69" s="1"/>
  <c r="AM14" i="69"/>
  <c r="AN14" i="69" s="1"/>
  <c r="AO14" i="69"/>
  <c r="AM18" i="69"/>
  <c r="AN18" i="69" s="1"/>
  <c r="AO18" i="69"/>
  <c r="AO19" i="69"/>
  <c r="AM19" i="69"/>
  <c r="AN19" i="69" s="1"/>
  <c r="AO24" i="69"/>
  <c r="AM24" i="69"/>
  <c r="AN24" i="69" s="1"/>
  <c r="AO25" i="69"/>
  <c r="AM25" i="69"/>
  <c r="AN25" i="69" s="1"/>
  <c r="AO31" i="69"/>
  <c r="AM31" i="69"/>
  <c r="AN31" i="69" s="1"/>
  <c r="AO21" i="69"/>
  <c r="AM21" i="69"/>
  <c r="AN21" i="69" s="1"/>
  <c r="AP21" i="69" s="1"/>
  <c r="AQ21" i="69" s="1"/>
  <c r="AT21" i="69" s="1"/>
  <c r="AM29" i="69"/>
  <c r="AN29" i="69" s="1"/>
  <c r="AO29" i="69"/>
  <c r="AO35" i="69"/>
  <c r="AM35" i="69"/>
  <c r="AN35" i="69" s="1"/>
  <c r="AP25" i="69" l="1"/>
  <c r="AQ25" i="69" s="1"/>
  <c r="AT25" i="69" s="1"/>
  <c r="AU25" i="69" s="1"/>
  <c r="AP23" i="69"/>
  <c r="AQ23" i="69" s="1"/>
  <c r="AT23" i="69" s="1"/>
  <c r="AP11" i="69"/>
  <c r="AQ11" i="69" s="1"/>
  <c r="AT11" i="69" s="1"/>
  <c r="AP14" i="69"/>
  <c r="AQ14" i="69" s="1"/>
  <c r="AT14" i="69" s="1"/>
  <c r="AP33" i="69"/>
  <c r="AQ33" i="69" s="1"/>
  <c r="AT33" i="69" s="1"/>
  <c r="AO20" i="69"/>
  <c r="AM20" i="69"/>
  <c r="AN20" i="69" s="1"/>
  <c r="AP18" i="69" s="1"/>
  <c r="AQ18" i="69" s="1"/>
  <c r="AT18" i="69" s="1"/>
  <c r="AP29" i="69"/>
  <c r="AQ29" i="69" s="1"/>
  <c r="AT29" i="69" s="1"/>
  <c r="AP37" i="69"/>
  <c r="AQ37" i="69" s="1"/>
  <c r="AT37" i="69" s="1"/>
  <c r="AV21" i="69"/>
  <c r="AU21" i="69"/>
  <c r="AV25" i="69" l="1"/>
  <c r="AV18" i="69"/>
  <c r="AU18" i="69"/>
  <c r="AV33" i="69"/>
  <c r="AU33" i="69"/>
  <c r="AU14" i="69"/>
  <c r="AV14" i="69"/>
  <c r="AV11" i="69"/>
  <c r="AU11" i="69"/>
  <c r="AV37" i="69"/>
  <c r="AU37" i="69"/>
  <c r="AV29" i="69"/>
  <c r="AU29" i="69"/>
  <c r="AV23" i="69"/>
  <c r="AU23" i="6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del Pilar Zambrano Barrios</author>
  </authors>
  <commentList>
    <comment ref="BE11" authorId="0" shapeId="0" xr:uid="{4A42393D-C851-4BA9-B1A0-706A192B7C13}">
      <text>
        <r>
          <rPr>
            <b/>
            <sz val="9"/>
            <color indexed="81"/>
            <rFont val="Tahoma"/>
            <family val="2"/>
          </rPr>
          <t>Andrea del Pilar Zambrano Barrios:</t>
        </r>
        <r>
          <rPr>
            <sz val="9"/>
            <color indexed="81"/>
            <rFont val="Tahoma"/>
            <family val="2"/>
          </rPr>
          <t xml:space="preserve">
Por favpor ajustar fechas deben ser del 2021.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 del Pilar Zambrano Barrios</author>
    <author>Natalia Norato Mora</author>
  </authors>
  <commentList>
    <comment ref="C16" authorId="0" shapeId="0" xr:uid="{033A20F0-DC2A-4CDF-BCCD-F720FA0BE22E}">
      <text>
        <r>
          <rPr>
            <sz val="9"/>
            <color indexed="81"/>
            <rFont val="Tahoma"/>
            <family val="2"/>
          </rPr>
          <t>Transcribir el riesgo que se encuentra en la ultima versión del mapa de riesgos del proceso aprobado</t>
        </r>
      </text>
    </comment>
    <comment ref="K16" authorId="1" shapeId="0" xr:uid="{C5206C6B-75EC-4AB8-963C-52B078FFDBA9}">
      <text>
        <r>
          <rPr>
            <sz val="9"/>
            <color indexed="81"/>
            <rFont val="Tahoma"/>
            <family val="2"/>
          </rPr>
          <t>Para esto es pertinente revisar los seis pasos para el diseño del control y que se realicen de acuerdo al diseño.</t>
        </r>
      </text>
    </comment>
    <comment ref="D29" authorId="1" shapeId="0" xr:uid="{CFC06055-8765-4C83-9C8E-CABE51C13E3A}">
      <text>
        <r>
          <rPr>
            <sz val="9"/>
            <color indexed="81"/>
            <rFont val="Tahoma"/>
            <family val="2"/>
          </rPr>
          <t xml:space="preserve">Transcribir la zona de riesgo residual
</t>
        </r>
      </text>
    </comment>
  </commentList>
</comments>
</file>

<file path=xl/sharedStrings.xml><?xml version="1.0" encoding="utf-8"?>
<sst xmlns="http://schemas.openxmlformats.org/spreadsheetml/2006/main" count="1381" uniqueCount="519">
  <si>
    <t>No</t>
  </si>
  <si>
    <t>RESUMEN RIESGO Y CONTROL</t>
  </si>
  <si>
    <t>RIESGO</t>
  </si>
  <si>
    <t>CONTROL</t>
  </si>
  <si>
    <t>CONOCE LA POLÍTICA DE RIESGOS</t>
  </si>
  <si>
    <t>PROCESO</t>
  </si>
  <si>
    <t>No 
DE RIESGOS IDENTIFICADOS</t>
  </si>
  <si>
    <t>NIVEL EXPOSICIÓN</t>
  </si>
  <si>
    <t xml:space="preserve">No DE RIESGOS EVALUADOS - CEM </t>
  </si>
  <si>
    <t xml:space="preserve">PORCENTAJE  EVALUACIÓN </t>
  </si>
  <si>
    <t>CONTROLES  IDENTIFICADOS</t>
  </si>
  <si>
    <t>CONTROLES EVALUADOS</t>
  </si>
  <si>
    <t>PORCENTAJES  EVALUACION</t>
  </si>
  <si>
    <t>EFICACIA</t>
  </si>
  <si>
    <t>EFICIENCIA</t>
  </si>
  <si>
    <t>CUMPLE</t>
  </si>
  <si>
    <t>E</t>
  </si>
  <si>
    <t>A</t>
  </si>
  <si>
    <t>M</t>
  </si>
  <si>
    <t>B</t>
  </si>
  <si>
    <t>SI</t>
  </si>
  <si>
    <t>NO</t>
  </si>
  <si>
    <t xml:space="preserve">SIRVE </t>
  </si>
  <si>
    <t xml:space="preserve"> NO SIRVE</t>
  </si>
  <si>
    <t>Direccionamiento Estratégico e Innovación  (DESI)</t>
  </si>
  <si>
    <t>S</t>
  </si>
  <si>
    <t>Atención a Partes Interesadas y Comunicaciones  (APIC)</t>
  </si>
  <si>
    <t>Estrategia y Gobierno de TI  (EGTI)</t>
  </si>
  <si>
    <t>N</t>
  </si>
  <si>
    <t>Planificación de la Intervención Vial (PIV)</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</si>
  <si>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</si>
  <si>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</si>
  <si>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</si>
  <si>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</si>
  <si>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</si>
  <si>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</si>
  <si>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</si>
  <si>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</si>
  <si>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</si>
  <si>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</si>
  <si>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</si>
  <si>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</si>
  <si>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 xml:space="preserve">TOTAL </t>
  </si>
  <si>
    <t>Si</t>
  </si>
  <si>
    <t>Gestión</t>
  </si>
  <si>
    <t>Corrupción</t>
  </si>
  <si>
    <t>Debe revisarse la redacción del riesgo</t>
  </si>
  <si>
    <t>Debe revisarse la causa porque no guarda relación con el riesgo</t>
  </si>
  <si>
    <t>Seguridad Digital</t>
  </si>
  <si>
    <t>Debe revisarse el control</t>
  </si>
  <si>
    <t>Debe revisarse la causa porque no guarda relación con el control</t>
  </si>
  <si>
    <t>FORMATO EVALUACIÓN DE LOS CONTROLES DE RIESGOS POR PROCESO</t>
  </si>
  <si>
    <t>CÓDIGO: CEM-FM-011</t>
  </si>
  <si>
    <t>VERSIÓN: 1</t>
  </si>
  <si>
    <t>FECHA DE APLICACIÓN:  NOVIEMBRE DE 2019</t>
  </si>
  <si>
    <t>HOJA 1 - EVALUACIÓN DE RIESGOS IDENTIFICADOS</t>
  </si>
  <si>
    <t>PROCESO:</t>
  </si>
  <si>
    <t>Brindar las herramientas necesarias para definir la ruta estratégica que guiará la gestión institucional y la toma de decisiones de la alta dirección para mejorar los procesos y el uso de los recursos, en pro de satisfacer las necesidades de los grupos de valor, en el marco de la implementación de un modelo de gestión pública y con el desarrollo de la cultura de la innovación</t>
  </si>
  <si>
    <t>OBJETIVO DEL PROCESO:</t>
  </si>
  <si>
    <t xml:space="preserve">Estrategia y Gobierno de TI </t>
  </si>
  <si>
    <t>ANALISIS OCI</t>
  </si>
  <si>
    <t>OBSERVACIONES Y RECOMENDACIONES</t>
  </si>
  <si>
    <r>
      <t xml:space="preserve">RIESGO
</t>
    </r>
    <r>
      <rPr>
        <i/>
        <sz val="12"/>
        <rFont val="Arial"/>
        <family val="2"/>
      </rPr>
      <t>¿Qué puede suceder?</t>
    </r>
  </si>
  <si>
    <t>DESCRIPCIÓN DEL RIESGO</t>
  </si>
  <si>
    <r>
      <t xml:space="preserve">TIPO
</t>
    </r>
    <r>
      <rPr>
        <sz val="12"/>
        <rFont val="Arial"/>
        <family val="2"/>
      </rPr>
      <t>(SELECCIONE UNA OPCIÓN)</t>
    </r>
  </si>
  <si>
    <r>
      <t xml:space="preserve">CAUSA 
</t>
    </r>
    <r>
      <rPr>
        <i/>
        <sz val="12"/>
        <rFont val="Arial"/>
        <family val="2"/>
      </rPr>
      <t>¿Cómo puede suceder?</t>
    </r>
  </si>
  <si>
    <r>
      <t xml:space="preserve">CONTROL
</t>
    </r>
    <r>
      <rPr>
        <i/>
        <sz val="12"/>
        <rFont val="Arial"/>
        <family val="2"/>
      </rPr>
      <t>¿Elimina o Mitiga la causa?</t>
    </r>
  </si>
  <si>
    <r>
      <rPr>
        <b/>
        <sz val="12"/>
        <rFont val="Arial"/>
        <family val="2"/>
      </rPr>
      <t>RIESGO-OBJETIVO</t>
    </r>
    <r>
      <rPr>
        <sz val="12"/>
        <rFont val="Arial"/>
        <family val="2"/>
      </rPr>
      <t xml:space="preserve">
¿El RIESGO puede llegar a afectar el cumplimiento del OBJETIVO del proceso?
(SELECCIONE UNA OPCIÓN)</t>
    </r>
  </si>
  <si>
    <r>
      <rPr>
        <b/>
        <sz val="12"/>
        <rFont val="Arial"/>
        <family val="2"/>
      </rPr>
      <t>CONTROL-CAUSA</t>
    </r>
    <r>
      <rPr>
        <sz val="12"/>
        <rFont val="Arial"/>
        <family val="2"/>
      </rPr>
      <t xml:space="preserve">
¿El CONTROL mitiga o elimina la CAUSA identificada?
(SELECCIONE UNA OPCIÓN)</t>
    </r>
  </si>
  <si>
    <t>Documentación desactualizada o que no cumpla con la normatividad, lineamientos y regulaciones vigentes establecidos por MINTIC, Alta Consejería de TIC distrital, la UAERMV y otras Entidades reguladoras.</t>
  </si>
  <si>
    <t>Documentación desactualizada o que no cumpla con los lineamientos de MINTIC, Alta Consejería de TIC distrital, la UMV y otras entidades reguladoras.</t>
  </si>
  <si>
    <r>
      <t>La combinación de factores como la modificación en la normatividad, lineamientos*, la falta de actualización de la documentación* y la carencia en el seguimiento a las normativas, lineamientos y regulaciones  vigentes*</t>
    </r>
    <r>
      <rPr>
        <b/>
        <sz val="12"/>
        <rFont val="Arial"/>
        <family val="2"/>
      </rPr>
      <t xml:space="preserve"> podrían generar un posible incumplimiento normativo y la falta de coordinación entre la documentación y la forma de realizar los procedimientos.</t>
    </r>
    <r>
      <rPr>
        <sz val="12"/>
        <rFont val="Arial"/>
        <family val="2"/>
      </rPr>
      <t xml:space="preserve">
* Que impacten los procesos de Tecnología.</t>
    </r>
  </si>
  <si>
    <t>Puede suceder que la información se encuentre desactualizada y/o no cumpla con los lineamentos de MINTIC, Alta Consejería de TIC distrital, la UMV y otras entidades reguladoras, lo que impactara en la planeación de cada uno los proyectos, las adquisiciones y los profeso misionales de la entidad. 
Puede suceder que por modificaciones en la normatividad, lineamientos o regulación, así como por falta de actualización, se presente documentación o falte información que no cumpla con  los requisitos técnicos y normativos estipulados por los entes reguladores en materia de tecnologías de la información, generando desactualización de los procesos e  incumplimientos normativos.</t>
  </si>
  <si>
    <t>Carencias en el monitoreo de la normatividad, lineamientos y regulaciones determinados por MINTIC, Alta Consejería de TIC distrital, la UAERMV y otras Entidades reguladoras.</t>
  </si>
  <si>
    <t>Carencias en el monitoreo de la actualización de la documentación con base en los lineamentos  de MINTIC, Alta Consejería de TIC distrital, la UMV y otras entidades reguladoras.</t>
  </si>
  <si>
    <r>
      <t>El líder técnico del proceso designado por la Secretaria General, anualmente o cuando se presente un cambio en la normativa aplicada a los procesos de tecnología deberá realizar el proceso de</t>
    </r>
    <r>
      <rPr>
        <b/>
        <sz val="12"/>
        <rFont val="Arial"/>
        <family val="2"/>
      </rPr>
      <t xml:space="preserve"> revisión</t>
    </r>
    <r>
      <rPr>
        <sz val="12"/>
        <rFont val="Arial"/>
        <family val="2"/>
      </rPr>
      <t xml:space="preserve"> de toda la documentación realizando una </t>
    </r>
    <r>
      <rPr>
        <b/>
        <sz val="12"/>
        <rFont val="Arial"/>
        <family val="2"/>
      </rPr>
      <t>comparación</t>
    </r>
    <r>
      <rPr>
        <sz val="12"/>
        <rFont val="Arial"/>
        <family val="2"/>
      </rPr>
      <t xml:space="preserve"> de la normativa vigente y el proceso que se realiza para determinar el estado de la documentación y así poder </t>
    </r>
    <r>
      <rPr>
        <b/>
        <sz val="12"/>
        <rFont val="Arial"/>
        <family val="2"/>
      </rPr>
      <t xml:space="preserve">realizar </t>
    </r>
    <r>
      <rPr>
        <sz val="12"/>
        <rFont val="Arial"/>
        <family val="2"/>
      </rPr>
      <t>un plan de actualización de documentación. Como evidencia de esta acción resultar un plan de actualización.</t>
    </r>
  </si>
  <si>
    <t>Deficiencias en el proceso de actualización de la documentación en cuento a la normatividad, lineamientos, regulaciones y a las buenas prácticas.</t>
  </si>
  <si>
    <t>Deficiencias en el proceso de actualización de la documentación en cuento a la normativa.</t>
  </si>
  <si>
    <t>Carencia de personal para realizar el proceso de actualización de la documentación.</t>
  </si>
  <si>
    <t>Debilidad en los procedimientos de actualización de la documentación vigente</t>
  </si>
  <si>
    <t>Caída total del uno de los sistemas de información de la entidad.</t>
  </si>
  <si>
    <t>Factores como la posibilidad de una falla en la infraestructura, la base de datos y/o la aplicación en general podrían ocasionar la caída total de cualquiera del sistema de información, en consecuencia, afectaría la continuidad de la operación de los procesos misional, estratégicos y de apoyo.</t>
  </si>
  <si>
    <t>Deficiencia en la calidad del servicio de los diferentes proveedores</t>
  </si>
  <si>
    <t>El líder técnico del grupo de infraestructura tecnológica designado por la Secretaria General, semanalmente o cuando el sistema pandora envié una alerta realizara un seguimiento de los servicios y de elementos de la infraestructura tecnológica en cuento a redes y comunicaciones de la Entidad, esto con el propósito de aumenta la disponibilidad de estos servicios al 100%.
En caso de presentarse un caído del servicio o inconvenientes con los elementos de la infraestructura tecnológica en cuento a redes y comunicaciones se determinará quien si es responsable es un proveedor interno o externo. En caso de ser interno este deberá realizar las acciones pretinen para la resolución del inconveniente en los tiempos estipulados ANS, en caso de ser de un proveedor externo se debe contactar y seguir el tramite establecido en las condiciones del contrato.</t>
  </si>
  <si>
    <t>El líder técnico de grupo de infraestructura tecnológica designado por la Secretaria General, semanalmente o cuando el sistema pandora envié una alerta realizara un seguimiento de los servicios y de elementos de la infraestructura tecnológica en cuento a redes y comunicaciones de la Entidad, esto con el propósito de aumenta la disponibilidad de estos servicios al 100%.
En caso de presentarse un caído del servicio o inconvenientes con los elementos de la infraestructura tecnológica en cuento a redes y comunicaciones se determinará quien si es responsable es un proveedor interno o externo. En caso de ser interno este deberá realizar las acciones pretinen para la resolución del inconveniente en los tiempos estipulados ANS, en caso de ser de un proveedor externo se debe contactar y seguir el tramite establecido en las condiciones del contrato.</t>
  </si>
  <si>
    <t>Deficiencia en la planeación del los controles de cambio</t>
  </si>
  <si>
    <t>El líder técnico de grupo de infraestructura tecnológica designado por la Secretaria General, cada vez que se realice en un cambio en la infraestructura tecnológica deberá convocar a reunión a los colaboradores a los cuales impacte dicho procedimiento, este deberá seguir paso a paso la política de responsabilidades y control de cambios (EGTI-DI-006) y como evidencia del procedimiento resultara el registro de control de cambios (EGTI-001) esto garantizara que lo cambios no afecten la disponibilidades de los sistemas de información. Este control se realiza con el fin de estudiar todas las variables que existen en el cambio y así poder desarrollar un plan de acción que permita la disponibilidad de los servicios.
En caso de que no se aplique este procedimiento y el cambio afecte la disponibilidad del servicio se deberá restablecer el cambio a la versión a anterior mientras se inicia de nuevo con la aplicación de la política de control de cambios.</t>
  </si>
  <si>
    <t>Inadecuada planeación de los requisitos tecnológicos</t>
  </si>
  <si>
    <t>El líder técnico de grupo de infraestructura y el líder técnico de grupo de desarrollo designados por la Secretaria General cada vez que se deba realizar una contratación referente a elementos tecnológicos de infraestructura y desarrollo, realizaran una reunión donde se determinen las especificaciones técnicas de los elementos a adquirir, esto para dimensionar el cambio, la usabilidad y el alcance. Producto de esta reunión se determinará la ficha técnica de la contratación y la programación del control de cambios para el elemento. 
En el caso de no aplicarse este proceso cuando llegue la adquisición deberá realizarse el control de cambios y determinar el alcance la de la instalación y/o desarrollo.</t>
  </si>
  <si>
    <t>Incumplimiento del plan estratégico de sistemas de información -PETI-</t>
  </si>
  <si>
    <t>La combinación de factores tales como el cambio de la administración y la visión de los nuevos responsables pueden ocasionar el incumplimiento de las metas propuestas en el plan estratégicos de sistemas y en consecuencia impactar negativamente los proyectos en curso.</t>
  </si>
  <si>
    <t>Carencia en el proceso de empalme a la nueva administración.</t>
  </si>
  <si>
    <t>Falencias en la comunicación con el equipo de empalme</t>
  </si>
  <si>
    <t>Carencia de seguimiento al PETI</t>
  </si>
  <si>
    <t>Actualización del PETI</t>
  </si>
  <si>
    <t>CONCLUSION:</t>
  </si>
  <si>
    <t>PRUEBA DE RECORRIDO EFECTUADA EN:</t>
  </si>
  <si>
    <t>NO SE REALIZO PRUEBA DE RECORRIDO DEBIDO AL CONFINAMIENTO POR COVID 19
ESTA PRUEBA SE REALIZA SOBRE LOS SOPORTES ENTREGADOS POR OAP DEL MONITOREO MAPA DE RIESGOS I CUATRIMESTRE 2020</t>
  </si>
  <si>
    <t>FECHA</t>
  </si>
  <si>
    <t xml:space="preserve">Evaluador OCI: </t>
  </si>
  <si>
    <t>Nombre:</t>
  </si>
  <si>
    <t>Sandra Patricia Guerrero Ramírez</t>
  </si>
  <si>
    <t>Cargo o Rol:</t>
  </si>
  <si>
    <t>Ingeniera de Sistemas</t>
  </si>
  <si>
    <t>Asignado</t>
  </si>
  <si>
    <t>Adecuado</t>
  </si>
  <si>
    <t>Oportuna</t>
  </si>
  <si>
    <t>Prevenir</t>
  </si>
  <si>
    <t>Se investigan y resuelven oportunamente</t>
  </si>
  <si>
    <t>Completa</t>
  </si>
  <si>
    <t>Confiable</t>
  </si>
  <si>
    <t>Débil</t>
  </si>
  <si>
    <t>No asignado</t>
  </si>
  <si>
    <t>Inadecuado</t>
  </si>
  <si>
    <t>Inoportuna</t>
  </si>
  <si>
    <t>Detectar</t>
  </si>
  <si>
    <t>No se investigan y resuelven oportunamente</t>
  </si>
  <si>
    <t xml:space="preserve">Incompleta </t>
  </si>
  <si>
    <t>No confiable</t>
  </si>
  <si>
    <t>Moderado</t>
  </si>
  <si>
    <t>No es un control</t>
  </si>
  <si>
    <t>No existe</t>
  </si>
  <si>
    <t>Fuerte</t>
  </si>
  <si>
    <t>HOJA 2 - EVALUACIÓN DEL DISEÑO DEL CONTROL</t>
  </si>
  <si>
    <t>ANÁLISIS OCI - EVALUACIÓN DEL DISEÑO  DEL CONTROL REDACTADO EN EL FORMATO DE MONITOREO</t>
  </si>
  <si>
    <t>FORMATO DE MONITOREO DE RIEGOS (OAP)
 RECIBIDO: _____________________</t>
  </si>
  <si>
    <t>TIPO</t>
  </si>
  <si>
    <r>
      <t xml:space="preserve">RESPONSABLE
</t>
    </r>
    <r>
      <rPr>
        <sz val="12"/>
        <rFont val="Arial"/>
        <family val="2"/>
      </rPr>
      <t>¿La persona asignada  tiene competencia y conocimiento para ejecutar el control?
(SELECCIONE UNA OPCIÓN)</t>
    </r>
  </si>
  <si>
    <t>CALIFICACION</t>
  </si>
  <si>
    <r>
      <t xml:space="preserve">AUTORIDAD 
</t>
    </r>
    <r>
      <rPr>
        <sz val="12"/>
        <rFont val="Arial"/>
        <family val="2"/>
      </rPr>
      <t>Sus responsabilidades deben estar segregadas  o redistribuidas entre varios individuos
(SELECCIONE UNA OPCIÓN)</t>
    </r>
  </si>
  <si>
    <r>
      <t xml:space="preserve">OPORTUNIDAD
</t>
    </r>
    <r>
      <rPr>
        <sz val="12"/>
        <rFont val="Arial"/>
        <family val="2"/>
      </rPr>
      <t>Periodicidad específica para su realización, que debe se consistente y oportuna para mitigar el riesgo (previene o detecta antes de …)
(SELECCIONE UNA OPCIÓN)</t>
    </r>
  </si>
  <si>
    <r>
      <t xml:space="preserve">PROPÓSITO
</t>
    </r>
    <r>
      <rPr>
        <sz val="12"/>
        <rFont val="Arial"/>
        <family val="2"/>
      </rPr>
      <t>¿Es o no es un control?
El control  debe indicar para qué se realiza(verificar, validar, comparar, revisar, cotejar, conciliar, etc…)
(SELECCIONE UNA OPCIÓN)</t>
    </r>
  </si>
  <si>
    <r>
      <t xml:space="preserve">FUENTE DE INFORMACIÓN
</t>
    </r>
    <r>
      <rPr>
        <sz val="12"/>
        <rFont val="Arial"/>
        <family val="2"/>
      </rPr>
      <t>¿La fuente de información que se utiliza en el desarrollo del control, es información confiable que permita mitigar el riesgo?
(SELECCIONE UNA OPCIÓN)</t>
    </r>
  </si>
  <si>
    <r>
      <t xml:space="preserve">OBSERVACIONES, DESVIACIONES O DIFERENCIAS
</t>
    </r>
    <r>
      <rPr>
        <sz val="12"/>
        <rFont val="Arial"/>
        <family val="2"/>
      </rPr>
      <t>¿Qué pasa con las observaciones o desviaciones resultantes de ejecutar el control?
(SELECCIONE UNA OPCIÓN)</t>
    </r>
  </si>
  <si>
    <r>
      <rPr>
        <b/>
        <sz val="12"/>
        <rFont val="Arial"/>
        <family val="2"/>
      </rPr>
      <t>EVIDENCIA</t>
    </r>
    <r>
      <rPr>
        <sz val="12"/>
        <rFont val="Arial"/>
        <family val="2"/>
      </rPr>
      <t xml:space="preserve">
¿Con la evidencia que se dejó definida, se llega a la misma conclusión de quien ejecutó el control?
(SELECCIONE UNA OPCIÓN)</t>
    </r>
  </si>
  <si>
    <t>CALIFICACIÓN DEL DISEÑO
POR OCI</t>
  </si>
  <si>
    <t>RANGO DE CALIFICACIÓN DEL CONTROL</t>
  </si>
  <si>
    <r>
      <t xml:space="preserve">VALIDACIÓN  DE LA CALIFICACIÓN
</t>
    </r>
    <r>
      <rPr>
        <i/>
        <sz val="12"/>
        <rFont val="Arial"/>
        <family val="2"/>
      </rPr>
      <t xml:space="preserve">
(efectuada por el Proceso, en el Formato de Monitoreo de Riesgos)</t>
    </r>
  </si>
  <si>
    <t>El líder técnico del proceso designado por la Secretaria General y el equipo de implementación de Gobierno Digital anualmente o cuando se presente un cambio en la normativa aplicada, o un cambio en la forma de realizar los procedimientos de los procesos de tecnología, deberá realizar una revisión de toda la documentación comparando la normativa vigente o el nuevo procedimiento. Esto para  determinar el estado de la documentación y así poder realizar un plan de actualización. Como evidencia de esta acción debe resultar un plan de actualización o una acta de reunión donde se deja constancia que a la fecha no existen factores para realizar actualización.
En caso de presentarse una desviación, que para este caso es tener información desactualizada o que no cumpla con la normativa se debe realizar la actualización del nomograma (cuando sea de normativa) y  el plan de actualización de la documentación de los procesos.</t>
  </si>
  <si>
    <t xml:space="preserve"> El líder técnico delegado por la Secretaría General en el primer trimestre debe realizar un informe que contenga los siguientes aspectos:
- El estado actual de los proyectos.
- El estado de los procesos de TI
- Dar las rutas al repositorio donde pueden encontrar toda la información.
- Los roles críticos de la operación 
- La gestión realizada durante la administración.
Esto con el fin de evitar que toda la gestión realizada durante la administración sufra retroceso, reprocesos, desfinanciamiento o detrimento y se pueda dar cumplimiento al PETI. 
En caso de presentarse alguna desviación que para este caso es que el líder técnico no elabore el informe, por no estar contratado, el personal de planta deberá realizar el informe con la información anteriormente mencionadas, que fue suministrada por los diferentes profesionales al terminar los contratos y el responsable del repositorio deberá dar la ruta de la información que tiene en custodia. </t>
  </si>
  <si>
    <t xml:space="preserve">El líder técnico designado por la Secretaria General junto con el grupo de implementación del proyecto Gobierno Digital (GODI) realizaran las actividades relacionadas con el seguimiento y actualización del Plan Estratégico de Sistemas de Información (PETI). La actualización se deberá realizar cada año después de la última fecha de aprobación o cuando se presente un nuevo proyecto o cuando exista una variación en el presupuesto (Sea positiva o Negativa) o cuando cambie la plataforma estratégica de la Entidad o cuando el seguimiento al PETI sea menor que la meta del 80% en dos trimestres seguidos. El seguimiento se deberá realizar trimestralmente y cada ves que este se encontrar por debajo del 80% se deberá elaborar y ejecutar un plan de mejoramiento. 
El PETI es el plan que dicta el lineamiento mandatorio de las actividades de tecnología si este se encuentra desactualizado o incumplido existe la posibilidad de incurrir en retroceso, reprocesos, desfinanciamiento o detrimento d ellos proyectos planeados por TI que impacta todos los procesos de la Entidad.
En caso de presentarse una deviación se deberá citar a comité directivo solo con la planeación de los proyectos para la aprobación mientras se realiza la actualización del nuevo PETI.  </t>
  </si>
  <si>
    <t>Cargo o Rol.</t>
  </si>
  <si>
    <t>Ing. Sistemas - Contratista OCI</t>
  </si>
  <si>
    <t>Parcialmente</t>
  </si>
  <si>
    <t xml:space="preserve">HOJA 3 - EVALUACIÓN DE LA EJECUCIÓN DEL CONTROL </t>
  </si>
  <si>
    <t>EFICACIA Y EFICIENCIA</t>
  </si>
  <si>
    <r>
      <t xml:space="preserve">RIESGO
</t>
    </r>
    <r>
      <rPr>
        <i/>
        <sz val="11"/>
        <rFont val="Arial"/>
        <family val="2"/>
      </rPr>
      <t>¿Qué puede suceder?</t>
    </r>
  </si>
  <si>
    <r>
      <t xml:space="preserve">CONTROL
</t>
    </r>
    <r>
      <rPr>
        <i/>
        <sz val="11"/>
        <rFont val="Arial"/>
        <family val="2"/>
      </rPr>
      <t>¿Elimina o Mitiga la causa?</t>
    </r>
  </si>
  <si>
    <t>RECOMENDACIONES POR OCI</t>
  </si>
  <si>
    <r>
      <t xml:space="preserve">¿EL CONTROL SE CUMPLE?
</t>
    </r>
    <r>
      <rPr>
        <sz val="11"/>
        <color theme="1"/>
        <rFont val="Arial"/>
        <family val="2"/>
      </rPr>
      <t>¿El control se ejecuta como fue diseñado?  
Ver: PROPÓSITO</t>
    </r>
    <r>
      <rPr>
        <b/>
        <sz val="11"/>
        <color theme="1"/>
        <rFont val="Arial"/>
        <family val="2"/>
      </rPr>
      <t xml:space="preserve">
</t>
    </r>
    <r>
      <rPr>
        <sz val="6"/>
        <color theme="1"/>
        <rFont val="Arial"/>
        <family val="2"/>
      </rPr>
      <t>(SELECCIONE UNA OPCIÓN)</t>
    </r>
  </si>
  <si>
    <r>
      <t xml:space="preserve">Observaciones
</t>
    </r>
    <r>
      <rPr>
        <i/>
        <sz val="10"/>
        <color theme="1"/>
        <rFont val="Arial"/>
        <family val="2"/>
      </rPr>
      <t xml:space="preserve">
Justifique la respuesta en caso de NO o Parcialmente</t>
    </r>
  </si>
  <si>
    <r>
      <t xml:space="preserve">¿EL CONTROL SIRVE SI - NO? 
</t>
    </r>
    <r>
      <rPr>
        <sz val="11"/>
        <color theme="1"/>
        <rFont val="Arial"/>
        <family val="2"/>
      </rPr>
      <t>¿El control es preventivo o detectivo?  
Ver: EVIDENCIA</t>
    </r>
    <r>
      <rPr>
        <b/>
        <sz val="11"/>
        <color theme="1"/>
        <rFont val="Arial"/>
        <family val="2"/>
      </rPr>
      <t xml:space="preserve">
</t>
    </r>
    <r>
      <rPr>
        <sz val="6"/>
        <color theme="1"/>
        <rFont val="Arial"/>
        <family val="2"/>
      </rPr>
      <t>(SELECCIONE UNA OPCIÓN)</t>
    </r>
  </si>
  <si>
    <t xml:space="preserve">No se presentaron evidencias </t>
  </si>
  <si>
    <t xml:space="preserve">Sandra Patricia Gurrero </t>
  </si>
  <si>
    <t>OBJETIVO DEL PROCESO</t>
  </si>
  <si>
    <t>Fortalecer las capacidades tecnológicas de la UAERMV, facilitando el cumplimiento de sus objetivos institucionales mediante la aplicación de gestión de proyectos, diseño, desarrollo e implementación de Sistemas de Información,  gestión y seguridad de la información,  mantenimiento de la Arquitectura Empresarial, y Uso y Apropiación Tecnológica.</t>
  </si>
  <si>
    <t>Proceso</t>
  </si>
  <si>
    <t>No. Riesgo</t>
  </si>
  <si>
    <t>Riesgo</t>
  </si>
  <si>
    <t>Descripción</t>
  </si>
  <si>
    <t>Tipo de riesgo</t>
  </si>
  <si>
    <t>Tipología de riesgos</t>
  </si>
  <si>
    <t>Activo de información</t>
  </si>
  <si>
    <t>Tipo de amenaza</t>
  </si>
  <si>
    <t>Amenaza</t>
  </si>
  <si>
    <t>Causa / vulnerabilidad</t>
  </si>
  <si>
    <t>Consecuencias</t>
  </si>
  <si>
    <t xml:space="preserve">CALIFICACIÓN DEL RIESGO </t>
  </si>
  <si>
    <t>EVALUACIÓN DEL RIESGO INHERENTE</t>
  </si>
  <si>
    <t>VERIFICACIÓN DE CONTROLES ESTABLECIDOS</t>
  </si>
  <si>
    <t>EVALUACIÓN DE  RIESGO RESIDUAL</t>
  </si>
  <si>
    <t>OPCIÓN DE MANEJO</t>
  </si>
  <si>
    <t>ACTIVIDADES DE CONTROL</t>
  </si>
  <si>
    <t>ACCIONES DE CONTINGENCIA</t>
  </si>
  <si>
    <t>PROBABILIDAD</t>
  </si>
  <si>
    <t xml:space="preserve">IMPACTO </t>
  </si>
  <si>
    <t>ZONA DE RIESGO</t>
  </si>
  <si>
    <t>DESCRIPCIÓN DE CONTROLES EXISTENTES</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</si>
  <si>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</si>
  <si>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</si>
  <si>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</si>
  <si>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</si>
  <si>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</si>
  <si>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</si>
  <si>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</si>
  <si>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PUNTAJE</t>
  </si>
  <si>
    <t>Evaluación del diseño del control</t>
  </si>
  <si>
    <t>El control se ejecuta de manera consistente por los responsables</t>
  </si>
  <si>
    <t>Solidez del control</t>
  </si>
  <si>
    <t>Requiere plan de acción para fortalecer el control</t>
  </si>
  <si>
    <t>Solidez del conjunto de controles</t>
  </si>
  <si>
    <t>Controles ayudan a disminuir la probabilidad</t>
  </si>
  <si>
    <t>Controles ayudan a disminuir impacto</t>
  </si>
  <si>
    <t>CASILLAS A DISMINUIR</t>
  </si>
  <si>
    <t>ACTIVIDAD</t>
  </si>
  <si>
    <t>SOPORTE / PRODUCTO</t>
  </si>
  <si>
    <t>RESPONSABLE</t>
  </si>
  <si>
    <t>TIEMPO</t>
  </si>
  <si>
    <t>INDICADOR</t>
  </si>
  <si>
    <t>ACCIÓN</t>
  </si>
  <si>
    <t># Columnas en la matriz de riesgo que se desplaza en el eje de la probabilidad</t>
  </si>
  <si>
    <t># Columnas en la matriz de riesgo que se desplaza en el eje de impacto</t>
  </si>
  <si>
    <t>Estrategia y gobierno de TI </t>
  </si>
  <si>
    <t>La combinación de factores como la modificación en la normatividad, lineamientos*, la falta de actualización de la documentación* y la carencia en el seguimiento a las normativas, lineamientos y regulaciones  vigentes* podrían generar un posible incumplimiento normativo y la falta de coordinación entre la documentación y la forma de realizar los procedimientos.
* Que impacten los procesos de Tecnología.</t>
  </si>
  <si>
    <t>Riesgos de cumplimiento</t>
  </si>
  <si>
    <t>N/A</t>
  </si>
  <si>
    <t>1. Falta de lineamiento entre las estrategias internas y externas.
2. Incumplimientos normativos o de regulación.
3. Parálisis en los procesos.
4. Investigaciones disciplinarias.
5. Deterioro de la imagen del proceso.
6. Reprocesos por falta de planeación.</t>
  </si>
  <si>
    <t>Probable</t>
  </si>
  <si>
    <t>Menor</t>
  </si>
  <si>
    <t>Siempre se ejecuta</t>
  </si>
  <si>
    <t>Directamente</t>
  </si>
  <si>
    <t>Indirectamente</t>
  </si>
  <si>
    <t>Rara vez</t>
  </si>
  <si>
    <t>Insignificante</t>
  </si>
  <si>
    <t>Evitar el riesgo</t>
  </si>
  <si>
    <t>Realizar un monitoreo de la normatividad, lineamientos y regulaciones vigentes aplicable a la Entidad.</t>
  </si>
  <si>
    <t>Plan de diagnostico con la normativa aplicable a los procesos de tecnología o acta de reunión donde se indique que no es necesario realizar actualización.</t>
  </si>
  <si>
    <t>Líder técnico y Grupo de GODI.</t>
  </si>
  <si>
    <t>Marzo del 2020</t>
  </si>
  <si>
    <t>(Nro. de actividades realizadas/Nro. de actividades totales)*100</t>
  </si>
  <si>
    <t>Solicitar a MINTIC una reunión para determinar normatividad, lineamientos y regulaciones vigentes  y las buenas practicas que se deben utilizar en los procedimientos. Para crear un plan de actualización.</t>
  </si>
  <si>
    <t>Acta de reunión 
Plan de actualización.</t>
  </si>
  <si>
    <t>Líder técnico y Grupo de GODI</t>
  </si>
  <si>
    <t>Cuando se materialice el riesgo</t>
  </si>
  <si>
    <t>Actualizar la documentación de forma periódica o cuando cambie normatividad, lineamientos, regulaciones vigentes y/o la forma de realizar los procedimientos</t>
  </si>
  <si>
    <t>Documentación del proceso actualizada.</t>
  </si>
  <si>
    <t>(Nro. de documentos realizadas/Nro. de documentos totales a actualizar)*100</t>
  </si>
  <si>
    <t>Definición de responsables frente a la actualización documental.</t>
  </si>
  <si>
    <t>Acta de asignación de responsables.</t>
  </si>
  <si>
    <t>Un acta de asignación de responsables</t>
  </si>
  <si>
    <t>Perdida de la información consignada en el repositorio del proceso de EGTI.</t>
  </si>
  <si>
    <t>Puede presentarse la combinación de diferentes factores tales como la insuficiente capacitación del personal que maneja el repositorio, el no poseer un nivel adecuado de seguridad para el acceso al repositorio y/o el cambio en la estructura de la herramienta lo que ocasionaría la perdida de la información, en consecuencia, esto afectaría la trazabilidad de cada uno de los proyecto y contratos dejándolos sin historial de cada una de las decisiones y avances realizados durante los últimos años.</t>
  </si>
  <si>
    <t>Seguridad_de_la_informacion</t>
  </si>
  <si>
    <t>Pérdida de la disponibilidad de los activos</t>
  </si>
  <si>
    <t>Todos los activos de información de los procesos EGTI</t>
  </si>
  <si>
    <t>Compromiso_de_la_informacion</t>
  </si>
  <si>
    <t>Interceptación de servicios de señales de interferencia comprometida</t>
  </si>
  <si>
    <t>Falta de conocimiento y/o
experiencia por parte de los colaboradores.</t>
  </si>
  <si>
    <t>1. Perdida de la trazabilidad de cada uno de los proyecto y/o contratos relacionados con el proceso.
2. Parálisis en el procesos.
3. Incumplimiento en las solicitudes realizadas por cualquier ente de control (Interno o externo).
4. Investigaciones disciplinarias.
5. Deterioro de la imagen del proceso.</t>
  </si>
  <si>
    <t>Posible</t>
  </si>
  <si>
    <t xml:space="preserve">El profesional especializado encargado de ejecutar las actividades relacionadas con uso y apropiación designado por la Secretaria General cada seis meses o cuando se evidencien cambio y/o actualizaciones del repositorio programara y realizará una capacitación a los colaboradores esto con el fin mejorar el manejo de la herramienta y evitará la pérdida de la información, como evidencia de esta actividad se dejaran las actas de reunión.
En caso de presentarse una desviación, que para este caso es que el colaborador realice un actividad incorrecta, el profesional especializado encargado de ejecutar las actividades relacionadas con uso y apropiación deberá conseguir herramientas didácticas  con los temas específicos a la actividad incorrecta, hacérselas llegar a los colaboradores que trabajen con el repositorio y verificar el impacto de las herramientas. </t>
  </si>
  <si>
    <t>Reducir el riesgo</t>
  </si>
  <si>
    <t>Definir el plan de capacitaciones sobre la herramienta donde se pueda evidencia las fechas de la capacitación, el capacitador y la temática.</t>
  </si>
  <si>
    <t>Plan de capacitación sobre la herramienta utilizada como repositorio.</t>
  </si>
  <si>
    <t>Profesional especializado de responsable UA.</t>
  </si>
  <si>
    <t>Junio de 2020
Diciembre del 2020</t>
  </si>
  <si>
    <t>Gestionar con el proveedor video tutoriales del uso de la herramienta del repositorio.</t>
  </si>
  <si>
    <t>Herramientas audiovisuales para difundir a los usuarios de del repositorio.</t>
  </si>
  <si>
    <t>Cambio y/o actualización de la herramienta por parte del proveedor.</t>
  </si>
  <si>
    <t>Ejecución de las actividades propuestas en el plan de capacitación.</t>
  </si>
  <si>
    <t>Evidencias de las capacitaciones.</t>
  </si>
  <si>
    <t>(Nro. de personas capacitadas/Nro. de personas que utilizan el Repositorio)*100</t>
  </si>
  <si>
    <t>Evidencias del conocimiento de los usuarios de las herramientas audiovisuales.</t>
  </si>
  <si>
    <t>Programar con una periodicidad trimestral un Backups del repositorio</t>
  </si>
  <si>
    <t>El Backups del repositorio.</t>
  </si>
  <si>
    <t>Grupo de EGTI en cabeza del líder técnico.</t>
  </si>
  <si>
    <t>Marzo de 2020
Junio de 2020
Septiembre de 2020
Diciembre del 2020</t>
  </si>
  <si>
    <t>(Nro. de Backups realizados/Nro. de Backups planeados)*100</t>
  </si>
  <si>
    <t>Restablecer al Back Up de la herramienta.</t>
  </si>
  <si>
    <t>El ultimo Backups realizado a la herramienta</t>
  </si>
  <si>
    <t xml:space="preserve">Niveles de seguridad inadecuados a los usuarios del repositorio </t>
  </si>
  <si>
    <t>El profesional universitario designado por la Secretaria General semestralmente o cada vez que deba dar acceso al repositorio a un usuario nuevo deberá definir los sitios y subsitios a los que puede acceder y su nivel de seguridad, el cual consiste en determinar si puede editar, leer, compartir y subir información al repositorio, esto garantiza la seguridad de la información y su respectiva conservación, con base en lo anterior podemos definir que es una actividad preventiva. En caso de presentarse alguna deviación el administrador eliminara todos los permisos y restaurar el Backup anterior.
Es importarte resaltar que semestralmente se realiza un control sobre los usuarios existentes y sus respectivos privilegios de seguridad.</t>
  </si>
  <si>
    <t>Asignación de los niveles de seguridad a cada uno de los usuarios del reportorio</t>
  </si>
  <si>
    <t xml:space="preserve">Informe de evaluación de los roles y perfiles </t>
  </si>
  <si>
    <t>Profesional universitario de la secretaria general asignado al proceso GSIT.</t>
  </si>
  <si>
    <t>(Nro. de Informes realizados/Nro. de Informes planeados)*100</t>
  </si>
  <si>
    <t>Designar a un solo responsable de cargar la información por proyecto, contrato y/o proceso.</t>
  </si>
  <si>
    <t xml:space="preserve">1. Acta de la designación
2. Evidencia del cargue de la información </t>
  </si>
  <si>
    <t>Profesional universitarios (Funcionario publico)</t>
  </si>
  <si>
    <t>Riesgos operativos</t>
  </si>
  <si>
    <t>Toda la información de los sistemas de información</t>
  </si>
  <si>
    <t>1. Imposibilidad de acceder a la información del sistema de información
2. Parálisis en el procesos.
3. Incumplimiento en las solicitudes realizadas por cualquier ente de control (Interno o externo).
4. Investigaciones disciplinarias.
5. Deterioro de la imagen del proceso.
6. Perdida de tiempo en todos los proceso de la entidad.</t>
  </si>
  <si>
    <t>Realizar un monitoreo al sistema pandora donde se evidencie la disponibilidad de los servicios y elementos de la infraestructura tecnológica en cuento a redes y comunicaciones.</t>
  </si>
  <si>
    <t>Informe semanal donde se evidencie la disponibilidad de los servicios y elementos de la infraestructura tecnológica en cuento a redes y comunicaciones.</t>
  </si>
  <si>
    <t>Grupo de EGTI en cabeza del líder técnico del grupo de infraestructura.</t>
  </si>
  <si>
    <t xml:space="preserve">
Marzo de 2020
Junio de 2020
Septiembre de 2020
Diciembre del 2020</t>
  </si>
  <si>
    <t>(Nro. de horas fuera de servicio al mes/Nro. de horas totales hábiles al mes)*100</t>
  </si>
  <si>
    <t>Utilizar el servicio de los respaldo de cada uno de los elementos y/o hacer efectivo los respaldos de los proveedores</t>
  </si>
  <si>
    <t>El reporte de GLPI y las comunicaciones enviadas al proveedor.</t>
  </si>
  <si>
    <t>Lides del grupo de infraestructura</t>
  </si>
  <si>
    <t>Seguir todas las directrices de la Política de Responsabilidades y Control de Cambios (EGTI-DI-006)</t>
  </si>
  <si>
    <t xml:space="preserve">Registro de control de cambios (EGTI-001) </t>
  </si>
  <si>
    <t>Líder del grupo de Infraestructura y el grupo de infraestructura.</t>
  </si>
  <si>
    <t>(Nro. De Cambios realizados/Nro. De cambios totales)*100</t>
  </si>
  <si>
    <t>Restablecer la versión anterior al cambio</t>
  </si>
  <si>
    <t>Registro de control de cambios (EGTI-001) .</t>
  </si>
  <si>
    <t>Realizar un reunión para revisar las adquisiciones, construir las fichas técnicas y planear la puesta en marcha.</t>
  </si>
  <si>
    <t>1. Actas de reunión con las respectivas directrices del caso
2. Fichas técnicas para los proceso de contratación.
3. Plan de trabajo para la implementación</t>
  </si>
  <si>
    <t>Líder del grupo de Infraestructura, el grupo de infraestructura y todos los involucrados en la adquisición..</t>
  </si>
  <si>
    <t>(Nro. Adquisiciones de elementos de infraestructura tecnológica/Nro. Total de adquisiciones de infraestructura tecnológica)*100</t>
  </si>
  <si>
    <t>Realizar un plan de identificación y restricción de los recursos para optimizar los procesos.</t>
  </si>
  <si>
    <t>El plan de  identificación y restricción de los recursos.</t>
  </si>
  <si>
    <t>Gestion</t>
  </si>
  <si>
    <t>Riesgos estratégicos</t>
  </si>
  <si>
    <t>1. Incurrir en detrimento patrimonial.
2. Demora en los proyectos estratégicos de TI.
3. Deterioro de la imagen de la Entidad.
4. Perdida de tiempo en todos los proceso de la entidad.
 5. Imposibilidad de acceder a la información del sistema de información
6. Parálisis en el procesos.
7. Incumplimiento en las solicitudes realizadas por cualquier ente de control (Interno o externo).</t>
  </si>
  <si>
    <t>Mayor</t>
  </si>
  <si>
    <t>Improbable</t>
  </si>
  <si>
    <t xml:space="preserve">Revisión del repositorio de la información </t>
  </si>
  <si>
    <t>1. Acta de reunión con la verificación de la información consignada en el repositorio.
2. Capítulo de la ruta del repositorio para el informe</t>
  </si>
  <si>
    <t>Líder técnico del grupo de TI y el responsable de repositorio</t>
  </si>
  <si>
    <t xml:space="preserve">Revisión del repositorio de la información por parte del custodia. </t>
  </si>
  <si>
    <t>Custodio del repositorio</t>
  </si>
  <si>
    <t>Elaboración del informe con los parámetros establecidos</t>
  </si>
  <si>
    <t>Informe realizado</t>
  </si>
  <si>
    <t>Líder técnico del grupo de TI</t>
  </si>
  <si>
    <t>Elaboración del informe con los parámetros establecidos por parte del personal de planta.</t>
  </si>
  <si>
    <t>Elaboración del informe con los parámetros establecidos.</t>
  </si>
  <si>
    <t>Personal de planta</t>
  </si>
  <si>
    <t>Realizar la actualización del PETI conforme en el Procedimiento Formulación y Actualización del PETI (EGTI-PR-001-V4)</t>
  </si>
  <si>
    <t>PETI Actualizado</t>
  </si>
  <si>
    <t>Diciembre del 2020
o cuando se presente alguna deviación</t>
  </si>
  <si>
    <t>Mapa de ruta actualizado.</t>
  </si>
  <si>
    <t>Acta de reunión de comité aprobando el mapa de ruta</t>
  </si>
  <si>
    <t>Realizar el seguimiento al PETI conforme al Indicador CUMPLIMIENTO ACCIONES PETI (EGTI-IND-001-V1)</t>
  </si>
  <si>
    <t>Registro del Indicador CUMPLIMIENTO ACCIONES PETI (EGTI-IND-001-V1)</t>
  </si>
  <si>
    <t>Consolidar el seguimiento semanal</t>
  </si>
  <si>
    <t>Informes semanales consolidados</t>
  </si>
  <si>
    <t>HOJA 4. EVALUACIÓN DE LA SOLIDEZ DEL CONTROL</t>
  </si>
  <si>
    <t>MEDICIÓN DE LA SOLIDEZ DE LOS CONTROLES</t>
  </si>
  <si>
    <r>
      <t xml:space="preserve">SOLIDEZ DEL CONTROL
MATRIZ DEL PROCESO
</t>
    </r>
    <r>
      <rPr>
        <sz val="6"/>
        <color theme="1"/>
        <rFont val="Arial"/>
        <family val="2"/>
      </rPr>
      <t>(SELECCIONE UNA OPCIÓN)</t>
    </r>
  </si>
  <si>
    <t>SOLIDEZ DEL CONTROL 
(EVALUADA POR OCI)</t>
  </si>
  <si>
    <r>
      <t xml:space="preserve">EFECTO EN MATRIZ DE RIESGO - RESIDUAL
MATRIZ DEL PROCESO
</t>
    </r>
    <r>
      <rPr>
        <sz val="6"/>
        <color theme="1"/>
        <rFont val="Arial"/>
        <family val="2"/>
      </rPr>
      <t>(SELECCIONE UNA OPCIÓN)</t>
    </r>
  </si>
  <si>
    <t>EFECTO EN MATRIZ DE RIESGO - RESIDUAL
EVALUADA POR OCI</t>
  </si>
  <si>
    <t>OBSERVACIONES / 
RECOMENDACIONES</t>
  </si>
  <si>
    <t xml:space="preserve">Estrategia y Gobierno de TI 
</t>
  </si>
  <si>
    <t>diseño</t>
  </si>
  <si>
    <t>ejecucion</t>
  </si>
  <si>
    <t>Fuerte+Fuerte
Fuerte</t>
  </si>
  <si>
    <t>No se efectúo prueba de recorrido dada el cumplimiento de protocolos de seguridad por la emergencia sanitaria por COVID-19</t>
  </si>
  <si>
    <t>Nombre:  Sandra P Guerrero R</t>
  </si>
  <si>
    <t>Ingeniera de Sistemas - Contratista</t>
  </si>
  <si>
    <t>débil</t>
  </si>
  <si>
    <t>No + No
Débil</t>
  </si>
  <si>
    <t>Si + Parcial 
Moderado</t>
  </si>
  <si>
    <t xml:space="preserve">No + No
Débil
</t>
  </si>
  <si>
    <t>No + parcial
Débil</t>
  </si>
  <si>
    <t>parcial + si
Moderado</t>
  </si>
  <si>
    <t>Parcial + Parcial 
Moderado</t>
  </si>
  <si>
    <r>
      <t xml:space="preserve">Se identificó diferencia en el cálculo de la solidez del control, dado que la </t>
    </r>
    <r>
      <rPr>
        <b/>
        <sz val="11"/>
        <color theme="1"/>
        <rFont val="Arial"/>
        <family val="2"/>
      </rPr>
      <t>ejecución y diseño</t>
    </r>
    <r>
      <rPr>
        <sz val="11"/>
        <color theme="1"/>
        <rFont val="Arial"/>
        <family val="2"/>
      </rPr>
      <t xml:space="preserve"> del control evaluado por OCI son diferentes a las registradas en el mapa de riesgos del proceso
RECOMENDACIONES
Atender las observaciones y recomendaciones en las 3 hojas de evaluación</t>
    </r>
  </si>
  <si>
    <t>DEL MAPA DE RIESGOS - VERSIÓN___2______</t>
  </si>
  <si>
    <t>Carencia en la artículación de los proyectos con la planeación estratégica y la asignación presupuestal de la entidad.</t>
  </si>
  <si>
    <t>Falta de Actualización / Seguimiento al mapa de ruta PETI</t>
  </si>
  <si>
    <t xml:space="preserve">
</t>
  </si>
  <si>
    <t xml:space="preserve">
</t>
  </si>
  <si>
    <t>13 de julio de 2021</t>
  </si>
  <si>
    <t xml:space="preserve">
Carencias en el monitoreo de la normatividad, lineamientos y regulaciones determinados por MINTIC, Alta Consejería de TIC distrital, la UAERMV y otras Entidades reguladoras.</t>
  </si>
  <si>
    <r>
      <rPr>
        <b/>
        <sz val="12"/>
        <rFont val="Arial"/>
        <family val="2"/>
      </rPr>
      <t>Se tuvieron en cuenta parcialmente  las orbservaciones y recomendaciones de la evaluacion de diciembre de 2020</t>
    </r>
    <r>
      <rPr>
        <sz val="12"/>
        <rFont val="Arial"/>
        <family val="2"/>
      </rPr>
      <t xml:space="preserve">
El riesgo SI puede llegar a afectar el cumplimiento del objetivo
El control mitiga la causa Parcialmente. 
</t>
    </r>
    <r>
      <rPr>
        <b/>
        <sz val="12"/>
        <rFont val="Arial"/>
        <family val="2"/>
      </rPr>
      <t xml:space="preserve">Recomendación
</t>
    </r>
    <r>
      <rPr>
        <sz val="12"/>
        <rFont val="Arial"/>
        <family val="2"/>
      </rPr>
      <t xml:space="preserve">
Se debe asignar e identificar claramente quien es el responsable de llevar a cabo la actividad. 
Revisar la redacción del control, cunado se habla de la evidencia, se recomienda usar conectores, no es claro cual va ser la evidencia de la ejucición del control  se indica " instrumento de verificación de la normatividad"  cual va ser ese intrumento ?  ejemplo : ( Lista de chequeo diligenciada  etc)  para el caso de normograma cuando aplica, cual va ser la evidencia de que se actualizó? ejemplo :  ( Memorando, correo electrónico remitido al Jefe o a  OAJ informando de la actualización,</t>
    </r>
    <r>
      <rPr>
        <sz val="11"/>
        <rFont val="Arial"/>
        <family val="2"/>
      </rPr>
      <t xml:space="preserve">  capatura de pantalla de la públicación de la actualización en pagína web, acta de reunión de socialización de actualización con el equpo , etc) </t>
    </r>
  </si>
  <si>
    <t xml:space="preserve">El riesgo SI puede llegar a afectar el cumplimiento del objetivo
El control mitiga la causa. 
</t>
  </si>
  <si>
    <t xml:space="preserve">
El riesgo SI puede llegar a afectar el cumplimiento del objetivo
El control mitiga la causa. 
</t>
  </si>
  <si>
    <t>El Líder del Técnico del proceso y su equipo, cada cuatro meses debe verificar la vigencia y/o modificaciones de la normatividad en su fuentes de origen, Consultandola por los canales de comunicación dispuestos para tal fin, comparandolas con la normatividad y/o regulaciones existentes en el proceso.
En caso de presentarse alguna actualización y/o incorporación de normativas, lineamientos y/o regulaciones se agregará y/o actualiuzará el normograma del proceso. 
Evidencia: Instrumento de verificación de la normativa, normograma (en los casos que aplique)</t>
  </si>
  <si>
    <t>El Líder del Técnico del proceso y su equipo, cada cuatro meses debe verificar la vigencia y/o modificaciones de la normatividad en su fuentes de origen, Consultandola por los canales de comunicación dispuestos para tal fin, comparandolas con la normatividad y/o regulaciones existentes en el proceso.
En caso de presentarse alguna actualización y/o incorporación de normativas, lineamientos y/o regulaciones que requieran actualización documental, se realizará plan de actualización de los documentos correspondientes.
Evidencia: Instrumento de verificación de la normativa, normograma (en los casos que aplique), plan de actualización documental.</t>
  </si>
  <si>
    <t>.Caída total del uno de los sistemas de información de la entidad.</t>
  </si>
  <si>
    <t xml:space="preserve">Seguridad Digital </t>
  </si>
  <si>
    <t>El Líder Técnico del grupo de infraestructura y su equipo, semanalmente deben verificar los servicios y los elementos de infraestructura tecnológica realizando seguimiento y revision en cuanto a redes y comunicaciones de la entidad se refiere, comprobando que e esten cumpliendo con los parametros contratados.
En caso de presentarse caída o degredación del servicio, se escalará al proveedor del servicio la incidencia para su respectiva solución siguiendo el trámite establecido en las condiciones del contrato via correo electronico.
Evidencia: Instrumento de seguimiento, correo electronico cuando aplique.</t>
  </si>
  <si>
    <t xml:space="preserve">El líder técnico de grupo de infraestructura tecnológica designado por la Secretaria General, cada vez que se realice un cambio en la infraestructura tecnológica debe validar lo dispuesto en EGTI-DI-006 Politica de Responsabilidades y Control de Cambios y  convocar a reunión a los colaboradores a los cuales impacte dicho cambio, como evidencia del procedimiento resultará EGTI-FM-001 Formato Control de Cambios esto garantizará que lo cambios no afecten la disponibilidades de los sistemas de información. Este control se realiza con el fin de estudiar todas las variables que existen en el cambio y así poder desarrollar un plan de acción que permita la disponibilidad de los servicios.
En caso que no se aplique lo establecido en la política o cuando ocurra algún inconveniente en la aplicación se deberá restablecer el cambio a la versión a anterior mientras se inicia de nuevo con la aplicación de la política de control de cambios y se resuelve el inconveniente. </t>
  </si>
  <si>
    <t>El líder técnico de grupo de infraestructura y el líder técnico de grupo de desarrollo designados por la Secretaria General cada vez que se deba realizar una contratación referente a elementos tecnológicos de infraestructura y desarrollo, realizaran una reunión donde se determinen las especificaciones técnicas de los elementos a adquirir, esto para dimensionar el cambio, la usabilidad y el alcance. Producto de esta reunión se determinará la ficha técnica de la contratación y la programación del control de cambios (EGTI-FM-001) para el elemento. 
En el caso de no aplicarse este proceso cuando llegue la adquisición deberá realizarse el control de cambios y determinar el alcance la de la instalación y/o desarrollo.</t>
  </si>
  <si>
    <t>El especialista de Arquitectura Empresarial, trimestralmente debe revisar el avance de los proyectos del mapa de ruta con cada uno de los líderes de proyecto, por medio del diligenciamiento de EGTI-FM-008 Formato Seguimiento al Plan Estratégico de Tecnologías de Información -PETI, monitoreando la ejecución de los proyectos contemplados dentro del mapa de ruta.
En caso de que alguno de los proyectos del mapa de ruta, no aporte valor para el cumplimiento de metas y/o objetivos estratégicos o no cuente con los recursos necesarios para su ejecución, se escalará con el Comité Institucional de Gestión y Desempeño vía correo electrónico, donde se tomarán las acciones correspondientes.
Evidencia: EGTI-FM-008 Formato Seguimiento al Plan Estratégico de Tecnologías de Información -PETI Diligenciado, Correo electrónico segun corresponda.</t>
  </si>
  <si>
    <t xml:space="preserve"> El especialista de Arquitectura Empresarial, trimestralmente debe revisar el avance de los proyectos del mapa de ruta con cada uno de los líderes de proyecto, por medio del diligenciamiento de EGTI-FM-008 Formato Seguimiento al Plan Estratégico de Tecnologías de Información -PETI, monitoreando la ejecución de los proyectos contemplados dentro del mapa de ruta.
En caso de no realizarse el seguimiento o actualización se debe escalar a la Secretaría General y a OAP con la justificación correspondiente vía correo electrónico, donde se tomarán las acciones.
Evidencia: EGTI-FM-008 Formato Seguimiento al Plan Estratégico de Tecnologías de Información -PETI Diligenciado, Correo electrónico segun corresponda.</t>
  </si>
  <si>
    <r>
      <t xml:space="preserve">La calificación efectuada por OCI del diseño del control NO es similar a la efectuada por el proceso.
Las diferencia se dan en: Responsable y autoridad; 
Hay asignación a dos responsables El líder técnico del proceso  y el equipo de implementación de Gobierno Digital.
</t>
    </r>
    <r>
      <rPr>
        <b/>
        <sz val="12"/>
        <rFont val="Arial"/>
        <family val="2"/>
      </rPr>
      <t>RECOMENDACIONES:</t>
    </r>
    <r>
      <rPr>
        <sz val="12"/>
        <rFont val="Arial"/>
        <family val="2"/>
      </rPr>
      <t xml:space="preserve">
Revisar  la redacción del control. Se debe asignar e identificar claramente quien es el responsable de llevar a cabo la actividad. 
</t>
    </r>
  </si>
  <si>
    <t xml:space="preserve">La calificación efectuada por OCI del diseño del control NO es similar a la efectuada por el proceso.
Las diferencia se dan en: Responsable y autoridad; evidencia
Hay asignación a dos responsables El líder técnico del proceso  y el equipo de implementación de Gobierno Digital, la evidencia suministrada no es la indicada en el control, se adjunto documento EXCEL denominado "Permisos SHERPOINT" el cual no tiene relación con la evidencia que se esytablecio que se dejaría. 
RECOMENDACIONES:
Revisar  la redacción del control. Se debe asignar e identificar claramente quien es el responsable de llevar a cabo la actividad. Adjuntar las evidencias indicads en el control. </t>
  </si>
  <si>
    <t>Compilar y presentar las evidencias que soporten que el control se ejecuta como fue diseñado.</t>
  </si>
  <si>
    <t xml:space="preserve">Para el caso de normograma cuando aplica, cual va ser la evidencia de que se actualizó? ejemplo :  ( Memorando, correo electrónico remitido al Jefe o a  OAJ informando de la actualización,  capatura de pantalla de la públicación de la actualización en pagína web, acta de reunión de socialización de actualización con el equpo , etc). Lo anterior dado que se anexa el formato de actualización de normograma pero no hay soporte de se haya actualizado, aprobado y publicado. 
</t>
  </si>
  <si>
    <t>No se identifico el Plan de actualización de los documentos corrspondientes.</t>
  </si>
  <si>
    <t>Revisar  la redacción del control. Se debe asignar e identificar claramente quien es el responsable de llevar a cabo la actividad.</t>
  </si>
  <si>
    <t>El líder técnico de grupo de infraestructura tecnológica designado por la Secretaria General, cada vez que se realice un cambio en la infraestructura tecnológica debe validar lo dispuesto en EGTI-DI-006 Politica de Responsabilidades y Control de Cambios y  convocar a reunión a los colaboradores a los cuales impacte dicho cambio, como evidencia del procedimiento resultará EGTI-FM-001 Formato Control de Cambios esto garantizará que lo cambios no afecten la disponibilidades de los sistemas de información. Este control se realiza con el fin de estudiar todas las variables que existen en el cambio y así poder desarrollar un plan de acción que permita la disponibilidad de los servicios.
En caso que no se aplique lo establecido en la política o cuando ocurra algún inconveniente en la aplicación se deberá restablecer el cambio a la versión a anterior mientras se inicia de nuevo con la aplicación de la política de control de cambios y se resuelve el inconveniente.</t>
  </si>
  <si>
    <t>si</t>
  </si>
  <si>
    <t xml:space="preserve"> 
La condición  "cada vez que se realice un cambio en la infraestructura tecnológica" , es especifica del proceso a GSIT
El convocar a reunión y aplicar todos los pasos de la politica de control de cambios no identifica claramente cual de todos los pasos de la política mitiga la causa "Deficiencia en la planeación del los controles de cambio "</t>
  </si>
  <si>
    <t>La falta de evidencias de la ejecución del control, no permite  determinar la eficia del control</t>
  </si>
  <si>
    <t xml:space="preserve">Observación:  
Las actividades Realizar reunión, determinar las especificaciones técnicas de los elementos a adquirir, dimensionar el cambio, la usabilidad y el alcance, determinar la ficha técnica de la contratación y la programación del control de cambios para el elemento,  son propias de la operación objeto del proceso.
Recomendación: 
En la redacción del control, la actividad a desarrollar para mitigar la causa "Inadecuada planeación de los requisitos tecnológicos". se debe expresar con verbos en infinitivo como verificar, Validar, cotejar, comparar, etc 
Indicar la referencia y nombre completo de la ficha técnica de la contratación en la que se hace referencia </t>
  </si>
  <si>
    <t xml:space="preserve">No se presentaron las evidencias estipuladas en el control </t>
  </si>
  <si>
    <t xml:space="preserve">Anexar la evidencia, acorde con lo estipulado en el control, no se evidenció el formato EFTI-FM-008 Formato Seguimiento al Plan Estratégico de Tecnologías de Información -PETI, se evidencia EXCEL "Seguimiento Plan Estrategico de Tecnologias de la Información- PETI. </t>
  </si>
  <si>
    <t xml:space="preserve">No se aportan la totalidad de evidencias indicadas en el control </t>
  </si>
  <si>
    <t xml:space="preserve">* La eficacia de 2 de los 7 controles evaluados es adecuada porque  se ejecuta como fué diseñado; 2 controles son parcialmente adecuados porque no se aporta la totalidad de evidencias indicadas en el control, y de 3 no se aportaron evidencias.
* La eficiencia de 2 de los 7 controles evaluados es adecuada porque su propósito es prevenir y/o detectar la mitigación del riesgo identificado; 1 control es  parcialmente eficiente por que no se evidencia acciones descritas en el control y 4  controles no se tenian evidencias de la ejecución o se presentó una evidencia no estipulada en el control. .
</t>
  </si>
  <si>
    <t>El Líder del Técnico del proceso y su equipo, cada cuatro meses debe verificar la vigencia y/o modificaciones de la normatividad en su fuentes de origen, Consultandola por los canales de comunicación dispuestos para tal fin, comparandolas con la normatividad y/o regulaciones existentes en el proceso.
En caso de presentarse alguna actualización y/o incorporación de normativas, lineamientos y/o regulaciones se agregará y/o actualiuzará el normograma del proceso. 
Evidencia: Instrumento de verificación de la normativa, normograma (en los casos que aplique).</t>
  </si>
  <si>
    <t xml:space="preserve">Débil + Moderado
DEBIL </t>
  </si>
  <si>
    <t xml:space="preserve">Débil + Débil 
DEBIL </t>
  </si>
  <si>
    <t xml:space="preserve">Débil + Fuerte 
DÉBIL </t>
  </si>
  <si>
    <t xml:space="preserve">Moderado + Debil 
Débil </t>
  </si>
  <si>
    <t>De la solidez evaluada a los 7 controles asociados a 3 riesgos, se identificó que el resultado de la solidez  reportados en la matriz de riesgos del proceso EGTI Vs. la evaluada por OCI  son diferente, dadas las observaciones registradas en el diseño y ejecución de los controles evaluadao por OCI.</t>
  </si>
  <si>
    <r>
      <t xml:space="preserve">
No se tuvo encuenta las orbservaciones y recomendaciones de la evaluaciones de diciembre 2020
El riesgo SI puede llegar a afectar el cumplimiento del objetivo
El control SI mitiga la causa.
</t>
    </r>
    <r>
      <rPr>
        <b/>
        <sz val="12"/>
        <rFont val="Arial"/>
        <family val="2"/>
      </rPr>
      <t xml:space="preserve">Observación: 
</t>
    </r>
    <r>
      <rPr>
        <sz val="12"/>
        <rFont val="Arial"/>
        <family val="2"/>
      </rPr>
      <t xml:space="preserve">Las actividades Realizar reunión, determinar las especificaciones técnicas de los elementos a adquirir, dimensionar el cambio, la usabilidad y el alcance, determinar la ficha técnica de la contratación y la programación del control de cambios para el elemento,  son propias de la operación objeto del proceso y no mitigan la causa "Inadecuada planeación de los requisitos tecnológicos"
Recomendación: 
En la redacción del control, la actividad a desarrollar para mitigar la causa "Inadecuada planeación de los requisitos tecnológicos". se debe expresar con verbos en infinitivo como verificar, Validar, cotejar, comparar, etc 
Indicar la referencia y nombre completo de la ficha técnica de la contratación en la que se hace referencia 
Debe indicarse claremente cual es la evidencia de ejecutar el control y cuando se presenten observaciones o desviaciones. </t>
    </r>
  </si>
  <si>
    <t>NO SE REALIZO PRUEBA DE RECORRIDO DEBIDO AL CONFINAMIENTO POR COVID 19
ESTA PRUEBA SE REALIZA SOBRE LOS SOPORTES ENTREGADOS POR OAP DEL MONITOREO MAPA DE RIESGOS I CUATRIMESTRE 2021</t>
  </si>
  <si>
    <r>
      <t>Se tuvieron en cuenta parcialmente  las orbservaciones y recomendaciones de la evaluacion de diciembre de 2020
El riesgo SI puede llegar a afectar el cumplimiento del objetivo
El co</t>
    </r>
    <r>
      <rPr>
        <b/>
        <sz val="12"/>
        <rFont val="Arial"/>
        <family val="2"/>
      </rPr>
      <t xml:space="preserve">ntrol mitiga la causa Parcialmente. 
Recomendación
</t>
    </r>
    <r>
      <rPr>
        <sz val="12"/>
        <rFont val="Arial"/>
        <family val="2"/>
      </rPr>
      <t xml:space="preserve">
Se debe asignar e identificar claramente quien es el responsable de llevar a cabo la actividad. 
Revisar la redacción del control, cunado se habla de la evidencia, se recomienda usar conectores, no es claro cual va ser la evidencia de la ejucición del control  se indica " instrumento de verificación de la normatividad"  cual va ser ese intrumento ?  ejemplo : ( Lista de chequeo diligenciado,   etc)  para el caso de normograma cuando aplica, cual va ser la evidencia de que se actualizó? ejemplo :  ( Memorando, correo electrónico remitido al Jefe o a  OAJ informando de la actualización,  capatura de pantalla de la públicación de la actualización en pagína web, acta de reunión de socialización de actualización con el equpo , etc),  
Dado que la causa es  </t>
    </r>
    <r>
      <rPr>
        <b/>
        <sz val="12"/>
        <rFont val="Arial"/>
        <family val="2"/>
      </rPr>
      <t>deficiencias en el proceso de actualización de la documentación en cuanto a normatividad,</t>
    </r>
    <r>
      <rPr>
        <sz val="12"/>
        <rFont val="Arial"/>
        <family val="2"/>
      </rPr>
      <t xml:space="preserve">  debe especificarse cual va ser la evidencia de la ejecución del plan de actualización  de los documentos. </t>
    </r>
  </si>
  <si>
    <t xml:space="preserve">Del análisis a 7 controles asociados a  3 riesgos, se identificaron los siguientes resultados:
* Los 3 riesgos pueden llegar a afectar el cumplimiento del proceso, no obstante la gestión del riesgo (3) y sus controles son de competencia del proceso GSIT. 
* De los 7 controles 2 mitigan la causa, 5 mitiga la causa parcialmente y son susceptibles de mejorar la redacción.
</t>
  </si>
  <si>
    <r>
      <rPr>
        <b/>
        <sz val="12"/>
        <rFont val="Arial"/>
        <family val="2"/>
      </rPr>
      <t xml:space="preserve">Se tuvieron en cuenta parcialmente  las orbservaciones y recomendaciones de la evaluacion de diciembre de 2020. </t>
    </r>
    <r>
      <rPr>
        <sz val="12"/>
        <rFont val="Arial"/>
        <family val="2"/>
      </rPr>
      <t xml:space="preserve">
EL riesgo SI puede llegar a afectar el cumplimiento del objetivo
El control mitiga la causa Parcialmente.
</t>
    </r>
    <r>
      <rPr>
        <b/>
        <sz val="12"/>
        <rFont val="Arial"/>
        <family val="2"/>
      </rPr>
      <t xml:space="preserve">
Recomendación</t>
    </r>
    <r>
      <rPr>
        <sz val="12"/>
        <rFont val="Arial"/>
        <family val="2"/>
      </rPr>
      <t xml:space="preserve">
Se debe asignar e identificar claramente quien es el responsable de llevar a cabo este control. Como esta identificado la causa y el control de esté riesgo, son competencia del proceso GSIT.  
Revisar la redacción del control,  cuando se establece como se realiza la actividad de control, se debe indicar a traves que que instrumento  o cómo se revisa y verifica (ej lista de chequeo). 
</t>
    </r>
  </si>
  <si>
    <r>
      <t xml:space="preserve">No se tuvo encuenta las orbservaciones y recomendaciones de las evaluaciones de diciembre 2019 y junio de 2020.
EL riesgo SI puede llegar a afectar el cumplimiento del objetivo
El control SI mitiga la causa 
</t>
    </r>
    <r>
      <rPr>
        <b/>
        <sz val="12"/>
        <rFont val="Arial"/>
        <family val="2"/>
      </rPr>
      <t xml:space="preserve">Observación:  </t>
    </r>
    <r>
      <rPr>
        <sz val="12"/>
        <rFont val="Arial"/>
        <family val="2"/>
      </rPr>
      <t xml:space="preserve">
El convocar a reunión y aplicar todos los pasos de la politica de control de cambios no identifica claramente cual de todos los pasos de la política mitiga la causa "Deficiencia en la planeación del los controles de cambio "
</t>
    </r>
    <r>
      <rPr>
        <b/>
        <sz val="12"/>
        <rFont val="Arial"/>
        <family val="2"/>
      </rPr>
      <t xml:space="preserve">
Recomendación: 
Como esta identificado la causa y el control de esté riesgo, son competencia del proceso GSIT.  
</t>
    </r>
    <r>
      <rPr>
        <sz val="12"/>
        <rFont val="Arial"/>
        <family val="2"/>
      </rPr>
      <t xml:space="preserve">Se debe hacer claridad en cuanto a cual va ser la evidencia que quedara cuando se presenten observaciones o desviaciones. 
</t>
    </r>
  </si>
  <si>
    <r>
      <t xml:space="preserve">La calificación efectuada por OCI del diseño del control NO es similar a la efectuada por el proceso.
Las diferencia se dan en: Responsable y autoridad.
Hay asignación a dos responsables El líder técnico del proceso  y el equipo
</t>
    </r>
    <r>
      <rPr>
        <b/>
        <sz val="12"/>
        <rFont val="Arial"/>
        <family val="2"/>
      </rPr>
      <t xml:space="preserve">RECOMENDACIONES:
</t>
    </r>
    <r>
      <rPr>
        <sz val="12"/>
        <rFont val="Arial"/>
        <family val="2"/>
      </rPr>
      <t xml:space="preserve">Revisar  la redacción del control. Se debe asignar e identificar claramente quien es el responsable de llevar a cabo la actividad.
Evaluar si el control realmente es competencia del proceso EGTI </t>
    </r>
  </si>
  <si>
    <r>
      <t xml:space="preserve">La calificación efectuada por OCI del diseño del control NO es similar a la efectuada por el proceso
La variable que está generando la diferencia en la calificación del diseño es responsable, autoridad y propósito
Observación:  
La condición  "cada vez que se realice un cambio en la infraestructura tecnológica" , es una actividad especifica del proceso a GSIT
El convocar a reunión y aplicar todos los pasos de la politica de control de cambios no identifica claramente cual de todos los pasos de la política mitiga la causa "Deficiencia en la planeación del los controles de cambio "
</t>
    </r>
    <r>
      <rPr>
        <b/>
        <sz val="11"/>
        <rFont val="Arial"/>
        <family val="2"/>
      </rPr>
      <t>RECOMENDACIONES:</t>
    </r>
    <r>
      <rPr>
        <sz val="11"/>
        <rFont val="Arial"/>
        <family val="2"/>
      </rPr>
      <t xml:space="preserve">
Evaluar si el control realmente es competencia del proceso EGTI 
</t>
    </r>
  </si>
  <si>
    <r>
      <t xml:space="preserve">No se tuvo encuenta las observaciones y recomendaciones de las evaluaciones de diciembre 2019 y junio de 2020.
La calificación efectuada por OCI del diseño del control NO es similar a la efectuada por el proceso
Las variables que están generando la diferencia en la calificación del diseño son: Autoridad,  Proposito y Evidencia.
Observación:  
Las actividades Realizar reunión, determinar las especificaciones técnicas de los elementos a adquirir, dimensionar el cambio, la usabilidad y el alcance, determinar la ficha técnica de la contratación y la programación del control de cambios para el elemento,  son propias de la operación objeto del proceso.
Recomendación: </t>
    </r>
    <r>
      <rPr>
        <b/>
        <sz val="11"/>
        <rFont val="Arial"/>
        <family val="2"/>
      </rPr>
      <t xml:space="preserve">
</t>
    </r>
    <r>
      <rPr>
        <sz val="11"/>
        <rFont val="Arial"/>
        <family val="2"/>
      </rPr>
      <t xml:space="preserve">
Revisar  la redacción del control. Se debe asignar e identificar claramente quien es el responsable de llevar a cabo la actividad.
Evaluar si el control realmenye es competencia del proceso EGTI 
En la redacción del control, la actividad a desarrollar para mitigar la causa "Inadecuada planeación de los requisitos tecnológicos". se debe expresar con verbos en infinitivo como verificar, Validar, cotejar, comparar, etc 
Indicar la referencia y nombre completo de la ficha técnica de la contratación en la que se hace referencia </t>
    </r>
  </si>
  <si>
    <t xml:space="preserve">La calificación efectuada por OCI del diseño del control NO es similar a la efectuada por el proceso
La variable que está generando la diferencia en la calificación del diseño es evidencia
Recomendación: 
Anexar la evidencia, acorde con lo estipulado en el control, no se evidencio el formato EFTI-FM-008 Formato Seguimiento al Plan Estratégico de Tecnologías de Información -PETI, se evidencia EXCEL "Seguimiento Plan Estrategico de Tecnologias de la Información- PETI. </t>
  </si>
  <si>
    <t xml:space="preserve">
La calificación efectuada por OCI del diseño del control NO es similar a la efectuada por el proceso
La variable que está generando la diferencia en la calificación del diseño es evidencia
Recomendación: 
Anexar la evidencia, acorde con lo estipulado en el control, no se evidencio el formato EFTI-FM-008 Formato Seguimiento al Plan Estratégico de Tecnologías de Información -PETI, se evidencia EXCEL "Seguimiento Plan Estrategico de Tecnologias de la Información- PETI. </t>
  </si>
  <si>
    <t xml:space="preserve">De la evaluación al diseño de 7 controles asociados a 3 riesgos, se identificaron los siguientes resultados:
* De los siete (7) controles evaluados 4  obtuvieron un resultado de la calificación Debil y 3  moderado
* Se recomienda revisar la redacción de los controles y las evidencias que se anexan como soporte de la ejecución del control. 
* Evaluar si los controles del riesgo tres (3) realmente son competencia del proceso EGTI </t>
  </si>
  <si>
    <t>Débil / Moderado
DEBIL</t>
  </si>
  <si>
    <t>Débil/Débil
DEBIL</t>
  </si>
  <si>
    <t>Débil/Fuerte
DEBIL</t>
  </si>
  <si>
    <t>Moderado/Débil
DEBIL</t>
  </si>
  <si>
    <t>Débil + Fuerte
Débil</t>
  </si>
  <si>
    <t>224/07/2021</t>
  </si>
  <si>
    <r>
      <t xml:space="preserve">OPCIÓN DE MANEJO </t>
    </r>
    <r>
      <rPr>
        <b/>
        <sz val="9"/>
        <color theme="9" tint="-0.249977111117893"/>
        <rFont val="Arial"/>
        <family val="2"/>
      </rPr>
      <t xml:space="preserve">-
</t>
    </r>
  </si>
  <si>
    <t>Aceptar el riesgo</t>
  </si>
  <si>
    <t xml:space="preserve">Realizar verificación de la vigencia y/o modificaciones de la normatividad en su fuentes de origen, </t>
  </si>
  <si>
    <t>Instrumento de verificación de la normativa, normograma (en los casos que aplique).</t>
  </si>
  <si>
    <t>Cuatrimestral</t>
  </si>
  <si>
    <t xml:space="preserve"> Líder técnico y Grupo de GODI</t>
  </si>
  <si>
    <t>Instrumento de verificación de la normativa, normograma (en los casos que aplique), plan de actualización documental.</t>
  </si>
  <si>
    <t>Perdida de la información consignada en el repositorio del proceso de EGTI</t>
  </si>
  <si>
    <t xml:space="preserve">El profesional especializado encargado de ejecutar las actividades relacionadas con uso y apropiación designado por la Secretaria General cada seis meses o cuando se evidencien cambio y/o actualizaciones del repositorio debe validar los cambios y/o actualizaciones evidenciadas y realizará una capacitación a los colaboradores esto con el fin mejorar el manejo de la herramienta y evitará la pérdida de la información, como evidencia de esta actividad se dejaran las actas de reunión.
En caso de presentarse una desviación, que para este caso es que el colaborador realice un actividad incorrecta, el profesional especializado encargado de ejecutar las actividades relacionadas con uso y apropiación deberá conseguir herramientas didácticas  con los temas específicos a la actividad incorrecta, hacérselas llegar a los colaboradores que trabajen con el repositorio y verificar el impacto de las herramientas. </t>
  </si>
  <si>
    <t>Semestral</t>
  </si>
  <si>
    <t>El profesional universitario designado por la Secretaria General semestralmente o cada vez que deba dar acceso al repositorio a un usuario nuevo deberá validar y definir los sitios y subsitios a los que puede acceder y su nivel de seguridad, el cual consiste en determinar si puede editar, leer, compartir y subir información al repositorio, esto garantiza la seguridad de la información y su respectiva conservación, con base en lo anterior podemos definir que es una actividad preventiva. En caso de presentarse alguna deviación el administrador eliminara todos los permisos y restaurar el Backup anterior.
Es importarte resaltar que semestralmente se realiza un control sobre los usuarios existentes y sus respectivos privilegios de seguridad.</t>
  </si>
  <si>
    <t>Pérdida de confidencialidad de los activos</t>
  </si>
  <si>
    <t>Fallas_tecnicas</t>
  </si>
  <si>
    <t>Problemas tecnicos por parte de los proveedores
Daño físico de los equipos de red.</t>
  </si>
  <si>
    <t>Semanal</t>
  </si>
  <si>
    <t>Lider del grupo de infraestructura</t>
  </si>
  <si>
    <t>Cada vez que se realice un cambio en la infraestructura tecnológica.</t>
  </si>
  <si>
    <t>Cada vez que se realice una contratación</t>
  </si>
  <si>
    <t>El plan de  identificación y restricción de los recursos</t>
  </si>
  <si>
    <t>1. Incurrir en detrimento patrimonial.
2. Demora en la ejecución de los proyectos.
3. Deterioro de la imagen de la Entidad.
4. Parálisis en la ejecución de los proyectos.
5. Incumplimiento en las solicitudes realizadas por cualquier ente de control (Interno o externo).
6. Incumplimiento a la Normatividad.</t>
  </si>
  <si>
    <t>Revisar avance de los proyectos del mapa de ruta con cada uno de los líderes de proyecto</t>
  </si>
  <si>
    <t>EGTI-FM-008 Formato Seguimiento al Plan Estratégico de Tecnologías de Información -PETI</t>
  </si>
  <si>
    <t>Especialista AE.</t>
  </si>
  <si>
    <t>Trimestral</t>
  </si>
  <si>
    <t>Escalar con el Comité Institucional de Gestión y Desempeño.</t>
  </si>
  <si>
    <t>Correo electrónico
Acta de Reunión</t>
  </si>
  <si>
    <t>El especialista de Arquitectura Empresarial, trimestralmente debe revisar el avance de los proyectos del mapa de ruta con cada uno de los líderes de proyecto, por medio del diligenciamiento de EGTI-FM-008 Formato Seguimiento al Plan Estratégico de Tecnologías de Información -PETI, monitoreando la ejecución de los proyectos contemplados dentro del mapa de ruta.
En caso de no realizarse el seguimiento o actualización se debe escalar a la Secretaría General y a OAP con la justificación correspondiente vía correo electrónico, donde se tomarán las acciones.
Evidencia: EGTI-FM-008 Formato Seguimiento al Plan Estratégico de Tecnologías de Información -PETI Diligenciado, Correo electrónico segun corresponda.</t>
  </si>
  <si>
    <t>Realizar seguimiento de avance de los proyectos del mapa de ruta con cada uno de los líderes de proyecto</t>
  </si>
  <si>
    <t>Escalar a la Secretaría General y a OAP con la justificación correspondiente vía correo electrónico.</t>
  </si>
  <si>
    <t>FORMATO DE MONITOREO AL MAPA DE RIESGOS POR PROCESO</t>
  </si>
  <si>
    <t>CÓDIGO: DESI-FM-019</t>
  </si>
  <si>
    <t>VERSIÓN: 4</t>
  </si>
  <si>
    <t>FECHA DE APLICACIÓN: JULIO 2019</t>
  </si>
  <si>
    <t xml:space="preserve">PROCESO </t>
  </si>
  <si>
    <t>ESTRATEGIA Y GOBIERNO DE TI</t>
  </si>
  <si>
    <t>PRESENTADO POR</t>
  </si>
  <si>
    <t>MARTHA PATRICIA AGUILAR COPETE</t>
  </si>
  <si>
    <t xml:space="preserve">LÍDERES DEL PROCESO </t>
  </si>
  <si>
    <t>SECRETARÍA GENERAL</t>
  </si>
  <si>
    <t xml:space="preserve">OBJETIVO DEL PROCESO </t>
  </si>
  <si>
    <t xml:space="preserve">ALCANCE DEL PROCESO </t>
  </si>
  <si>
    <t>El proceso de "Estrategia y Gobierno de TI" inicia con la elaboración del Plan Estratégico de Tecnologías de la Información (PETI), acorde con la normatividad vigente y las necesidades de la entidad, se desarrolla mediante la ejecución de proyectos, diseño de políticas  y finaliza con el cierre de los diferentes proyectos de TI (Tecnologías de la Información) y con la nueva actualización del PETI.</t>
  </si>
  <si>
    <t>MONITOREO A LOS CONTROLES DEL MAPA DE RIESGO DEL PROCESO</t>
  </si>
  <si>
    <t>TIPO DE RIESGO</t>
  </si>
  <si>
    <t xml:space="preserve">CONTROL </t>
  </si>
  <si>
    <t>¿CUÁL ES LA HERRAMIENTA QUE UTILIZA?</t>
  </si>
  <si>
    <t>¿LA EVALUACIÓN DEL CONTROL ES LA ADECUADA?</t>
  </si>
  <si>
    <t>SUGERENCIAS OAP</t>
  </si>
  <si>
    <t>1.</t>
  </si>
  <si>
    <r>
      <rPr>
        <b/>
        <sz val="12"/>
        <rFont val="Calibri"/>
        <family val="2"/>
        <scheme val="minor"/>
      </rPr>
      <t xml:space="preserve">El Líder del Técnico del proceso </t>
    </r>
    <r>
      <rPr>
        <sz val="12"/>
        <rFont val="Calibri"/>
        <family val="2"/>
        <scheme val="minor"/>
      </rPr>
      <t xml:space="preserve">y su equipo, </t>
    </r>
    <r>
      <rPr>
        <b/>
        <sz val="12"/>
        <rFont val="Calibri"/>
        <family val="2"/>
        <scheme val="minor"/>
      </rPr>
      <t>cada cuatro meses</t>
    </r>
    <r>
      <rPr>
        <sz val="12"/>
        <rFont val="Calibri"/>
        <family val="2"/>
        <scheme val="minor"/>
      </rPr>
      <t xml:space="preserve"> debe </t>
    </r>
    <r>
      <rPr>
        <b/>
        <sz val="12"/>
        <rFont val="Calibri"/>
        <family val="2"/>
        <scheme val="minor"/>
      </rPr>
      <t>verificar la vigencia y/o modificacione</t>
    </r>
    <r>
      <rPr>
        <sz val="12"/>
        <rFont val="Calibri"/>
        <family val="2"/>
        <scheme val="minor"/>
      </rPr>
      <t>s de la normatividad en su fuentes de origen, Consultandola por los canales de comunicación dispuestos para tal fin, comparandolas con la normatividad y/o regulaciones existentes en el proceso.
En caso de presentarse alguna actualización y/o incorporación de normativas, lineamientos y/o regulaciones se agregará y/o actualiuzará el normograma del proceso. 
Evidencia: Instrumento de verificación de la normativa, normograma (en los casos que aplique).</t>
    </r>
  </si>
  <si>
    <t>Para la realización de esta actividad se realiza mediante 
el Instrumento de verificación de la normativa (normograma del proceso EGTI).</t>
  </si>
  <si>
    <t>El proceso de EGTI asigna el recurso correspondiente quien será el responsable de la ejecución respectiva del control con total autoridad sobre el mismo,  permitiendo prevenir y/o mitigar posibles materializaciones de riesgos, de manera oportuna, detectando las causas que puedan llegar a meterializar el respectivo riesgo, mediante la verificación del mismo y estableciendo controles confiable que permiten además de prevenir y/o mitigar posibles materializaciones de riesgos, identificar y/o analizar las posibles desviaciones que pueda tener el control, logrando resolverlo de formo oportuna, conservando la respectiva evidencia de dichos controles.</t>
  </si>
  <si>
    <r>
      <rPr>
        <b/>
        <sz val="12"/>
        <rFont val="Calibri"/>
        <family val="2"/>
        <scheme val="minor"/>
      </rPr>
      <t>Diseño de Control</t>
    </r>
    <r>
      <rPr>
        <sz val="12"/>
        <rFont val="Calibri"/>
        <family val="2"/>
        <scheme val="minor"/>
      </rPr>
      <t xml:space="preserve">: 
El control cumple con algunas de las variables establecidas en la política de la administración del riesgos  de la Unidad
</t>
    </r>
    <r>
      <rPr>
        <b/>
        <sz val="12"/>
        <rFont val="Calibri"/>
        <family val="2"/>
        <scheme val="minor"/>
      </rPr>
      <t>Evaluación</t>
    </r>
    <r>
      <rPr>
        <sz val="12"/>
        <rFont val="Calibri"/>
        <family val="2"/>
        <scheme val="minor"/>
      </rPr>
      <t xml:space="preserve">: 
La evaluación de los criterios es completa, se recomienda complementar el control con la variable de las Las observaciones, desviaciones o diferencias identificadas como resultados de la ejecución del control son investigadas y resueltas de manera oportuna, por otra parte se requiere para el próximo seguimiento tener el riesgo en el formato para poder identificar si el control es adecuado para la mitigación del riesgo.
</t>
    </r>
    <r>
      <rPr>
        <b/>
        <sz val="12"/>
        <rFont val="Calibri"/>
        <family val="2"/>
        <scheme val="minor"/>
      </rPr>
      <t>Ejecución de control</t>
    </r>
    <r>
      <rPr>
        <sz val="12"/>
        <rFont val="Calibri"/>
        <family val="2"/>
        <scheme val="minor"/>
      </rPr>
      <t>:
Se evidencian formato de matriz de cumplimiento legal con seguimiento del 20/04/2021</t>
    </r>
  </si>
  <si>
    <r>
      <rPr>
        <b/>
        <sz val="12"/>
        <rFont val="Calibri"/>
        <family val="2"/>
        <scheme val="minor"/>
      </rPr>
      <t>El Líder del Técnico del proceso y su equipo</t>
    </r>
    <r>
      <rPr>
        <sz val="12"/>
        <rFont val="Calibri"/>
        <family val="2"/>
        <scheme val="minor"/>
      </rPr>
      <t xml:space="preserve">, cada </t>
    </r>
    <r>
      <rPr>
        <b/>
        <sz val="12"/>
        <rFont val="Calibri"/>
        <family val="2"/>
        <scheme val="minor"/>
      </rPr>
      <t>cuatro meses</t>
    </r>
    <r>
      <rPr>
        <sz val="12"/>
        <rFont val="Calibri"/>
        <family val="2"/>
        <scheme val="minor"/>
      </rPr>
      <t xml:space="preserve"> debe verificar la vigencia y/o modificaciones de la normatividad en su fuentes de origen, Consultandola por los canales de comunicación dispuestos para tal fin, comparandolas con la normatividad y/o regulaciones existentes en el proceso.
En caso de presentarse alguna actualización y/o incorporación de normativas, lineamientos y/o regulaciones que requieran actualización documental, se realizará plan de actualización de los documentos correspondientes.
Evidencia: Instrumento de verificación de la normativa, normograma (en los casos que aplique), plan de actualización documental.</t>
    </r>
  </si>
  <si>
    <t>Para la realización de esta actividad se realiza mediante 
el Instrumento de verificación de la normativa (normograma del proceso EGTI Actualizado).</t>
  </si>
  <si>
    <r>
      <rPr>
        <b/>
        <sz val="12"/>
        <rFont val="Calibri"/>
        <family val="2"/>
        <scheme val="minor"/>
      </rPr>
      <t>Diseño de Control</t>
    </r>
    <r>
      <rPr>
        <sz val="12"/>
        <rFont val="Calibri"/>
        <family val="2"/>
        <scheme val="minor"/>
      </rPr>
      <t xml:space="preserve">: 
Es el mismo control anterior
</t>
    </r>
    <r>
      <rPr>
        <b/>
        <sz val="12"/>
        <rFont val="Calibri"/>
        <family val="2"/>
        <scheme val="minor"/>
      </rPr>
      <t>Evaluación</t>
    </r>
    <r>
      <rPr>
        <sz val="12"/>
        <rFont val="Calibri"/>
        <family val="2"/>
        <scheme val="minor"/>
      </rPr>
      <t xml:space="preserve">: 
Se recomienda que la acción que se propone, que es la única diferencia con el control anterior, se incluya en el control 1
</t>
    </r>
    <r>
      <rPr>
        <b/>
        <sz val="12"/>
        <rFont val="Calibri"/>
        <family val="2"/>
        <scheme val="minor"/>
      </rPr>
      <t>Ejecución de control</t>
    </r>
    <r>
      <rPr>
        <sz val="12"/>
        <rFont val="Calibri"/>
        <family val="2"/>
        <scheme val="minor"/>
      </rPr>
      <t>:
Se evidencian formato de matriz de cumplimiento legal con seguimiento del 20/04/2021</t>
    </r>
  </si>
  <si>
    <t>2.</t>
  </si>
  <si>
    <t>Seguiridad de la Información</t>
  </si>
  <si>
    <r>
      <rPr>
        <b/>
        <sz val="12"/>
        <rFont val="Calibri"/>
        <family val="2"/>
        <scheme val="minor"/>
      </rPr>
      <t>El profesional especializado</t>
    </r>
    <r>
      <rPr>
        <sz val="12"/>
        <rFont val="Calibri"/>
        <family val="2"/>
        <scheme val="minor"/>
      </rPr>
      <t xml:space="preserve"> encargado de ejecutar las actividades relacionadas con uso y apropiación designado por la Secretaria General </t>
    </r>
    <r>
      <rPr>
        <b/>
        <sz val="12"/>
        <rFont val="Calibri"/>
        <family val="2"/>
        <scheme val="minor"/>
      </rPr>
      <t xml:space="preserve">cada seis meses o cuando se evidencien cambio y/o actualizaciones </t>
    </r>
    <r>
      <rPr>
        <sz val="12"/>
        <rFont val="Calibri"/>
        <family val="2"/>
        <scheme val="minor"/>
      </rPr>
      <t xml:space="preserve">del repositorio debe validar los cambios y/o actualizaciones evidenciadas y realizará una capacitación a los colaboradores esto con el fin mejorar el manejo de la herramienta y evitará la pérdida de la información, como evidencia de esta actividad se dejaran las actas de reunión.
En caso de presentarse una desviación, que para este caso es que el colaborador realice un actividad incorrecta, el profesional especializado encargado de ejecutar las actividades relacionadas con uso y apropiación deberá conseguir herramientas didácticas  con los temas específicos a la actividad incorrecta, hacérselas llegar a los colaboradores que trabajen con el repositorio y verificar el impacto de las herramientas. </t>
    </r>
  </si>
  <si>
    <t xml:space="preserve">Para la realización de esta actividad se realiza mediante 
la capacitación al personal correspondiente mediante la ejecución del Cronograma Capacitaciones 2021. </t>
  </si>
  <si>
    <r>
      <rPr>
        <b/>
        <sz val="12"/>
        <rFont val="Calibri"/>
        <family val="2"/>
        <scheme val="minor"/>
      </rPr>
      <t>Diseño de Control</t>
    </r>
    <r>
      <rPr>
        <sz val="12"/>
        <rFont val="Calibri"/>
        <family val="2"/>
        <scheme val="minor"/>
      </rPr>
      <t xml:space="preserve">: 
El control cumple con las variables establecidas en la política de la administración del riesgos  de la Unidad
</t>
    </r>
    <r>
      <rPr>
        <b/>
        <sz val="12"/>
        <rFont val="Calibri"/>
        <family val="2"/>
        <scheme val="minor"/>
      </rPr>
      <t>Evaluación</t>
    </r>
    <r>
      <rPr>
        <sz val="12"/>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2"/>
        <rFont val="Calibri"/>
        <family val="2"/>
        <scheme val="minor"/>
      </rPr>
      <t>Ejecución de control</t>
    </r>
    <r>
      <rPr>
        <sz val="12"/>
        <rFont val="Calibri"/>
        <family val="2"/>
        <scheme val="minor"/>
      </rPr>
      <t>:
Se evidencian cronograma de capacitaciones, las cuales inician en junio, se recomienda revisar la fecha del formato ya que aparace con año 2020.</t>
    </r>
  </si>
  <si>
    <r>
      <rPr>
        <b/>
        <sz val="12"/>
        <rFont val="Calibri"/>
        <family val="2"/>
        <scheme val="minor"/>
      </rPr>
      <t>El profesional universitario designado por la Secretaria General semestralmente o cada vez que deba dar acceso al repositorio a un usuario</t>
    </r>
    <r>
      <rPr>
        <sz val="12"/>
        <rFont val="Calibri"/>
        <family val="2"/>
        <scheme val="minor"/>
      </rPr>
      <t xml:space="preserve"> nuevo deberá validar y definir los sitios y subsitios a los que puede acceder y su nivel de seguridad, el cual consiste en determinar si puede editar, leer, compartir y subir información al repositorio, esto garantiza la seguridad de la información y su respectiva conservación, con base en lo anterior podemos definir que es una actividad preventiva. En caso de presentarse alguna deviación el administrador eliminara todos los permisos y restaurar el Backup anterior.
Es importarte resaltar que semestralmente se realiza un control sobre los usuarios existentes y sus respectivos privilegios de seguridad.</t>
    </r>
  </si>
  <si>
    <t>Para la realización de esta actividad se realiza mediante 
la asignación de permisos correspondientes en los repositorios respectivos mediante el instrumento Permisos Sharepoint.</t>
  </si>
  <si>
    <r>
      <rPr>
        <b/>
        <sz val="12"/>
        <rFont val="Calibri"/>
        <family val="2"/>
        <scheme val="minor"/>
      </rPr>
      <t>Diseño de Control</t>
    </r>
    <r>
      <rPr>
        <sz val="12"/>
        <rFont val="Calibri"/>
        <family val="2"/>
        <scheme val="minor"/>
      </rPr>
      <t xml:space="preserve">: 
El control cumple con las variables establecidas en la política de la administración del riesgos  de la Unidad
</t>
    </r>
    <r>
      <rPr>
        <b/>
        <sz val="12"/>
        <rFont val="Calibri"/>
        <family val="2"/>
        <scheme val="minor"/>
      </rPr>
      <t>Evaluación</t>
    </r>
    <r>
      <rPr>
        <sz val="12"/>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2"/>
        <rFont val="Calibri"/>
        <family val="2"/>
        <scheme val="minor"/>
      </rPr>
      <t>Ejecución de control</t>
    </r>
    <r>
      <rPr>
        <sz val="12"/>
        <rFont val="Calibri"/>
        <family val="2"/>
        <scheme val="minor"/>
      </rPr>
      <t>:
Se evidencian formato en excel llamado PERMISOS REPOSITORIO SHAREPOINT - EGTI, con fecha de seguimiento 28/04/2021</t>
    </r>
  </si>
  <si>
    <t>3.</t>
  </si>
  <si>
    <r>
      <rPr>
        <b/>
        <sz val="12"/>
        <rFont val="Calibri"/>
        <family val="2"/>
        <scheme val="minor"/>
      </rPr>
      <t>El Líder Técnico del grupo de infraestructura y su equipo</t>
    </r>
    <r>
      <rPr>
        <sz val="12"/>
        <rFont val="Calibri"/>
        <family val="2"/>
        <scheme val="minor"/>
      </rPr>
      <t xml:space="preserve">, </t>
    </r>
    <r>
      <rPr>
        <b/>
        <sz val="12"/>
        <rFont val="Calibri"/>
        <family val="2"/>
        <scheme val="minor"/>
      </rPr>
      <t>semanalmente deben verificar los servicios y los elementos de infraestructura te</t>
    </r>
    <r>
      <rPr>
        <sz val="12"/>
        <rFont val="Calibri"/>
        <family val="2"/>
        <scheme val="minor"/>
      </rPr>
      <t>cnológica realizando seguimiento y revision en cuanto a redes y comunicaciones de la entidad se refiere, comprobando que e esten cumpliendo con los parametros contratados.
En caso de presentarse caída o degredación del servicio, se escalará al proveedor del servicio la incidencia para su respectiva solución siguiendo el trámite establecido en las condiciones del contrato via correo electronico.
Evidencia: Instrumento de seguimiento, correo electronico cuando aplique.</t>
    </r>
  </si>
  <si>
    <t>Para la realización de esta actividad se realiza mediante 
el Instrumento de verificación disponibilidad de Redes.</t>
  </si>
  <si>
    <r>
      <rPr>
        <b/>
        <sz val="12"/>
        <rFont val="Calibri"/>
        <family val="2"/>
        <scheme val="minor"/>
      </rPr>
      <t>Diseño de Control</t>
    </r>
    <r>
      <rPr>
        <sz val="12"/>
        <rFont val="Calibri"/>
        <family val="2"/>
        <scheme val="minor"/>
      </rPr>
      <t xml:space="preserve">: 
El control cumple con las variables establecidas en la política de la administración del riesgos  de la Unidad
</t>
    </r>
    <r>
      <rPr>
        <b/>
        <sz val="12"/>
        <rFont val="Calibri"/>
        <family val="2"/>
        <scheme val="minor"/>
      </rPr>
      <t>Evaluación</t>
    </r>
    <r>
      <rPr>
        <sz val="12"/>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2"/>
        <rFont val="Calibri"/>
        <family val="2"/>
        <scheme val="minor"/>
      </rPr>
      <t>Ejecución de control</t>
    </r>
    <r>
      <rPr>
        <sz val="12"/>
        <rFont val="Calibri"/>
        <family val="2"/>
        <scheme val="minor"/>
      </rPr>
      <t>:
Se evidencian formato en excel llamado Se evidencian formato en excel llamado DISPONIBILIDAD REDES Y COMUNICACIONES, con seguimiento semanales de enero a abril de 2021</t>
    </r>
  </si>
  <si>
    <r>
      <rPr>
        <b/>
        <sz val="12"/>
        <rFont val="Calibri"/>
        <family val="2"/>
        <scheme val="minor"/>
      </rPr>
      <t xml:space="preserve">El líder técnico de grupo de infraestructura tecnológica </t>
    </r>
    <r>
      <rPr>
        <sz val="12"/>
        <rFont val="Calibri"/>
        <family val="2"/>
        <scheme val="minor"/>
      </rPr>
      <t xml:space="preserve">designado por la Secretaria General, </t>
    </r>
    <r>
      <rPr>
        <b/>
        <sz val="12"/>
        <rFont val="Calibri"/>
        <family val="2"/>
        <scheme val="minor"/>
      </rPr>
      <t>cada vez que se realice un cambio en la infraestructura tecnológica</t>
    </r>
    <r>
      <rPr>
        <sz val="12"/>
        <rFont val="Calibri"/>
        <family val="2"/>
        <scheme val="minor"/>
      </rPr>
      <t xml:space="preserve"> debe validar lo dispuesto en EGTI-DI-006 Politica de Responsabilidades y Control de Cambios y  convocar a reunión a los colaboradores a los cuales impacte dicho cambio, como evidencia del procedimiento resultará EGTI-FM-001 Formato Control de Cambios esto garantizará que lo cambios no afecten la disponibilidades de los sistemas de información. Este control se realiza con el fin de estudiar todas las variables que existen en el cambio y así poder desarrollar un plan de acción que permita la disponibilidad de los servicios.
En caso que no se aplique lo establecido en la política o cuando ocurra algún inconveniente en la aplicación se deberá restablecer el cambio a la versión a anterior mientras se inicia de nuevo con la aplicación de la política de control de cambios y se resuelve el inconveniente. </t>
    </r>
  </si>
  <si>
    <t>Para la realización de esta actividad se realiza mediante 
el diligenciamiento del formato EGTI-FM-001 Control de Cambios.</t>
  </si>
  <si>
    <r>
      <rPr>
        <b/>
        <sz val="12"/>
        <rFont val="Calibri"/>
        <family val="2"/>
        <scheme val="minor"/>
      </rPr>
      <t>Diseño de Control</t>
    </r>
    <r>
      <rPr>
        <sz val="12"/>
        <rFont val="Calibri"/>
        <family val="2"/>
        <scheme val="minor"/>
      </rPr>
      <t xml:space="preserve">: 
El control cumple con las variables establecidas en la política de la administración del riesgos  de la Unidad
</t>
    </r>
    <r>
      <rPr>
        <b/>
        <sz val="12"/>
        <rFont val="Calibri"/>
        <family val="2"/>
        <scheme val="minor"/>
      </rPr>
      <t>Evaluación</t>
    </r>
    <r>
      <rPr>
        <sz val="12"/>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2"/>
        <rFont val="Calibri"/>
        <family val="2"/>
        <scheme val="minor"/>
      </rPr>
      <t>Ejecución de control</t>
    </r>
    <r>
      <rPr>
        <sz val="12"/>
        <rFont val="Calibri"/>
        <family val="2"/>
        <scheme val="minor"/>
      </rPr>
      <t>:
Se evidencian formato en Control de cambios con fecha de diligenciamiento 15/03/2021</t>
    </r>
  </si>
  <si>
    <r>
      <rPr>
        <b/>
        <sz val="12"/>
        <rFont val="Calibri"/>
        <family val="2"/>
        <scheme val="minor"/>
      </rPr>
      <t>El líder técnico de grupo de infraestructura y el líder técnico de grupo de desarrollo</t>
    </r>
    <r>
      <rPr>
        <sz val="12"/>
        <rFont val="Calibri"/>
        <family val="2"/>
        <scheme val="minor"/>
      </rPr>
      <t xml:space="preserve"> designados por la Secretaria General</t>
    </r>
    <r>
      <rPr>
        <b/>
        <sz val="12"/>
        <rFont val="Calibri"/>
        <family val="2"/>
        <scheme val="minor"/>
      </rPr>
      <t xml:space="preserve"> cada vez que se deba realizar una contratación referente a elementos tecnológicos de infraestructura y desarrollo</t>
    </r>
    <r>
      <rPr>
        <sz val="12"/>
        <rFont val="Calibri"/>
        <family val="2"/>
        <scheme val="minor"/>
      </rPr>
      <t>, realizaran una reunión donde se determinen las especificaciones técnicas de los elementos a adquirir, esto para dimensionar el cambio, la usabilidad y el alcance. Producto de esta reunión se determinará la ficha técnica de la contratación y la programación del control de cambios (EGTI-FM-001) para el elemento. 
En el caso de no aplicarse este proceso cuando llegue la adquisición deberá realizarse el control de cambios y determinar el alcance la de la instalación y/o desarrollo.</t>
    </r>
  </si>
  <si>
    <t>Para la realización de esta actividad se realiza mediante 
la elaboración de ficha técnica de contratación con las especificaciones necesarias.</t>
  </si>
  <si>
    <r>
      <rPr>
        <b/>
        <sz val="12"/>
        <rFont val="Calibri"/>
        <family val="2"/>
        <scheme val="minor"/>
      </rPr>
      <t>Diseño de Control</t>
    </r>
    <r>
      <rPr>
        <sz val="12"/>
        <rFont val="Calibri"/>
        <family val="2"/>
        <scheme val="minor"/>
      </rPr>
      <t xml:space="preserve">: 
El control cumple con las variables establecidas en la política de la administración del riesgos  de la Unidad
</t>
    </r>
    <r>
      <rPr>
        <b/>
        <sz val="12"/>
        <rFont val="Calibri"/>
        <family val="2"/>
        <scheme val="minor"/>
      </rPr>
      <t>Evaluación</t>
    </r>
    <r>
      <rPr>
        <sz val="12"/>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2"/>
        <rFont val="Calibri"/>
        <family val="2"/>
        <scheme val="minor"/>
      </rPr>
      <t>Ejecución de control</t>
    </r>
    <r>
      <rPr>
        <sz val="12"/>
        <rFont val="Calibri"/>
        <family val="2"/>
        <scheme val="minor"/>
      </rPr>
      <t>:
No hay evidencia para verificar, se recomienda hacer la aclaración de si no hubo procesos de contratación referentes a elementos tecnológicos de infraestructura y desarrollo durante el periodo evaluado.</t>
    </r>
  </si>
  <si>
    <t>4.</t>
  </si>
  <si>
    <r>
      <rPr>
        <b/>
        <sz val="12"/>
        <rFont val="Calibri"/>
        <family val="2"/>
        <scheme val="minor"/>
      </rPr>
      <t>El especialista de Arquitectura Empresarial</t>
    </r>
    <r>
      <rPr>
        <sz val="12"/>
        <rFont val="Calibri"/>
        <family val="2"/>
        <scheme val="minor"/>
      </rPr>
      <t xml:space="preserve">, </t>
    </r>
    <r>
      <rPr>
        <b/>
        <sz val="12"/>
        <rFont val="Calibri"/>
        <family val="2"/>
        <scheme val="minor"/>
      </rPr>
      <t xml:space="preserve">trimestralmente debe revisar el avance de los proyectos </t>
    </r>
    <r>
      <rPr>
        <sz val="12"/>
        <rFont val="Calibri"/>
        <family val="2"/>
        <scheme val="minor"/>
      </rPr>
      <t>del mapa de ruta con cada uno de los líderes de proyecto, por medio del diligenciamiento de EGTI-FM-008 Formato Seguimiento al Plan Estratégico de Tecnologías de Información -PETI, monitoreando la ejecución de los proyectos contemplados dentro del mapa de ruta.
En caso de que alguno de los proyectos del mapa de ruta, no aporte valor para el cumplimiento de metas y/o objetivos estratégicos o no cuente con los recursos necesarios para su ejecución, se escalará con el Comité Institucional de Gestión y Desempeño vía correo electrónico, donde se tomarán las acciones correspondientes.
Evidencia: EGTI-FM-008 Formato Seguimiento al Plan Estratégico de Tecnologías de Información -PETI Diligenciado, Correo electrónico segun corresponda.</t>
    </r>
  </si>
  <si>
    <t>Para la realización de esta actividad se realiza mediante 
09-AS-IS-ES-Seguimiento_al_Plan_Estrategico_de_Tecnologias_de_Informacion_PETI-V210331</t>
  </si>
  <si>
    <r>
      <rPr>
        <b/>
        <sz val="12"/>
        <rFont val="Calibri"/>
        <family val="2"/>
        <scheme val="minor"/>
      </rPr>
      <t>Diseño de Control</t>
    </r>
    <r>
      <rPr>
        <sz val="12"/>
        <rFont val="Calibri"/>
        <family val="2"/>
        <scheme val="minor"/>
      </rPr>
      <t xml:space="preserve">: 
El control cumple con las variables establecidas en la política de la administración del riesgos  de la Unidad
</t>
    </r>
    <r>
      <rPr>
        <b/>
        <sz val="12"/>
        <rFont val="Calibri"/>
        <family val="2"/>
        <scheme val="minor"/>
      </rPr>
      <t>Evaluación</t>
    </r>
    <r>
      <rPr>
        <sz val="12"/>
        <rFont val="Calibri"/>
        <family val="2"/>
        <scheme val="minor"/>
      </rPr>
      <t xml:space="preserve">: 
La evaluación de los criterios es completa, por otra parte se requiere para el próximo seguimiento tener el riesgo en el formato para poder identificar si el control es adecuado para la mitigación del riesgo.
</t>
    </r>
    <r>
      <rPr>
        <b/>
        <sz val="12"/>
        <rFont val="Calibri"/>
        <family val="2"/>
        <scheme val="minor"/>
      </rPr>
      <t>Ejecución de control</t>
    </r>
    <r>
      <rPr>
        <sz val="12"/>
        <rFont val="Calibri"/>
        <family val="2"/>
        <scheme val="minor"/>
      </rPr>
      <t>:
Se evidencia formato SEGUIMIENTO PLAN ESTRATEGICO DE TECNOLOGIAS DE INFORMACIÓN - PETI- PRIMER I TRIMESTRE DE 2021, con seguimiento a fecha marzo 2021</t>
    </r>
  </si>
  <si>
    <r>
      <rPr>
        <b/>
        <sz val="12"/>
        <rFont val="Calibri"/>
        <family val="2"/>
        <scheme val="minor"/>
      </rPr>
      <t>El especialista de Arquitectura Empresarial</t>
    </r>
    <r>
      <rPr>
        <sz val="12"/>
        <rFont val="Calibri"/>
        <family val="2"/>
        <scheme val="minor"/>
      </rPr>
      <t>,</t>
    </r>
    <r>
      <rPr>
        <b/>
        <sz val="12"/>
        <rFont val="Calibri"/>
        <family val="2"/>
        <scheme val="minor"/>
      </rPr>
      <t xml:space="preserve"> trimestralmente debe revisar el avance de los proyectos del mapa de ruta</t>
    </r>
    <r>
      <rPr>
        <sz val="12"/>
        <rFont val="Calibri"/>
        <family val="2"/>
        <scheme val="minor"/>
      </rPr>
      <t xml:space="preserve"> con cada uno de los líderes de proyecto, por medio del diligenciamiento de EGTI-FM-008 Formato Seguimiento al Plan Estratégico de Tecnologías de Información -PETI, monitoreando la ejecución de los proyectos contemplados dentro del mapa de ruta.
En caso de no realizarse el seguimiento o actualización se debe escalar a la Secretaría General y a OAP con la justificación correspondiente vía correo electrónico, donde se tomarán las acciones.
Evidencia: EGTI-FM-008 Formato Seguimiento al Plan Estratégico de Tecnologías de Información -PETI Diligenciado, Correo electrónico segun corresponda.</t>
    </r>
  </si>
  <si>
    <t>8.</t>
  </si>
  <si>
    <t>N° RIESGO</t>
  </si>
  <si>
    <t>ZONA DE RIESGO RESIDUAL</t>
  </si>
  <si>
    <t>ACTIVIDAD DEL CONTROL</t>
  </si>
  <si>
    <t>¿ESTA INCORPORADA EN EL PLAN DE ACCIÓN DEL PROCESO?</t>
  </si>
  <si>
    <t>RESPONSABLE (Nombre/
Dependecia)</t>
  </si>
  <si>
    <t xml:space="preserve">TIEMPO DE LA ACTIVIDAD  </t>
  </si>
  <si>
    <t xml:space="preserve">% DE CUMPLIMIENTO DEL PLAN A LA FECHA </t>
  </si>
  <si>
    <t xml:space="preserve">INDICADOR </t>
  </si>
  <si>
    <t>INDIQUE LAS EVIDENCIAS QUE  DEMUESTRAN LAS ACCIONES DE CONTROL</t>
  </si>
  <si>
    <t>Riesgo Bajo</t>
  </si>
  <si>
    <t>LÍDER TÉCNICO / EGTI</t>
  </si>
  <si>
    <t>4 MESES ( ABRIL - AGOSTO - DICIEMBRE)</t>
  </si>
  <si>
    <t xml:space="preserve">Se realiza la verificación correspondiente del Normograma del Proceso EGTI, actualizando la normatividad respectiva y aplicable al proceso.
RIESGOS 1 </t>
  </si>
  <si>
    <t>Se evidencia que cumple con el seguimiento indicado para el control</t>
  </si>
  <si>
    <t>No hay evidencia de la actividad para verificar el cumplimiento del indicador</t>
  </si>
  <si>
    <t>PROFESIONAL ESPECIALIZADO / EGTI</t>
  </si>
  <si>
    <t>6 MESES (JUNIO - DICIEMBRE)</t>
  </si>
  <si>
    <t>Se realiza la elaboración del Cronograma de Capacitación 2021, donde se establecen jornadas para el uso y apropiación de herramientas tecnológicas, mejorarando el manejo de la herramienta y evitando pérdida de información.
EVIDENCIA RIESGOS 2</t>
  </si>
  <si>
    <t>Se recomienda revisar el cumplimiento del indicador ya que las capacitaciones están programadas a partir de junio, por lo tanto no hay actividades realizadas en el periodo evaluado</t>
  </si>
  <si>
    <t>PROFESIONAL UNIVERSITARIO / EGTI</t>
  </si>
  <si>
    <t>Se realiza seguimiento sobre los permisos que tienen los usuarios de los repositorios EGTI, definiendo los sitios y subsitios a los que puede acceder y su nivel de seguridad.
EVIDENCIA RIESGOS 2</t>
  </si>
  <si>
    <t>Se recomienda revisar al planteamiento del indicador ya que en la actividad se hace referencia a la asignación de niveles de seguridad y el indicador está planetado para medir los informes realizados, por lo tanto no es coherente</t>
  </si>
  <si>
    <t>LÍDER INFRAESTRUCTURA / GSIT</t>
  </si>
  <si>
    <t>SEMANAL (ENRO - FEBRERO - MARZO - ABRIL - MAYO - JUNIO - JULIO - AGOSTO - SEPTIEMBRE - OCTUBRE- NOVIEMBRE - DICIEMBRE)</t>
  </si>
  <si>
    <t>Se realiza el seguimiento correspondiente de las redes y comunicaciones de la entidad, comprobando que los servicios esten cumpliendo con los parametros contratados.
EVIDENCIA RIESGOS 3</t>
  </si>
  <si>
    <t>Seguir todas las directrices de la Política de Responsabilidades y Control de Cambios (EGTI-DI-006</t>
  </si>
  <si>
    <t>Se realiza el diligenciamiento correspondiente de EGTI-FM-001 Control de Cambios en labor correspondiente de cambio de Firewall, garantizará que lo cambios no afecten la disponibilidades de los sistemas de información. 
EVIDENCIA RIESGOS 3</t>
  </si>
  <si>
    <t>Se realiza la elaboración de Ficha técnica para la adquisición de Licencia Arquitect dimensionando variables de usabilidad y el alcance.
EVIDENCIA RIESGOS 3</t>
  </si>
  <si>
    <t>ESPECIALISTA ARQUITECTURA EMPRESARIAL / EGTI</t>
  </si>
  <si>
    <t>3 MESES (MARZO - JUNIO - SEPTIEMBRE - DICIEMBRE)</t>
  </si>
  <si>
    <t>Se realiza el seguimiento correspondiente al Mapa de Ruta del PETI, donde se monitorea la ejecución de los proyectos contemplados dentro del mapa de ruta.
EVIDENCIA RIESGOS 4</t>
  </si>
  <si>
    <t>No se evidencia ningún documento llamado mapa de ruta, se recomienda que si el documento SEGUIMIENTO PLAN ESTRATEGICO DE TECNOLOGIAS DE INFORMACIÓN - PETI- PRIMER I TRIMESTRE DE 2021, es el mimo mapa de ruta hacer la aclaración</t>
  </si>
  <si>
    <t>¿Qué dificultades como lideres de proceso han presentado respecto a la ejecución de los controles y actividades de control que han propuesto?</t>
  </si>
  <si>
    <t xml:space="preserve">PREGUNTAS </t>
  </si>
  <si>
    <r>
      <t>1. ¿Existen nuevos eventos, actores o elementos en el contexto estrategico del proceso?  SI______ NO _</t>
    </r>
    <r>
      <rPr>
        <b/>
        <u/>
        <sz val="12"/>
        <rFont val="Calibri"/>
        <family val="2"/>
        <scheme val="minor"/>
      </rPr>
      <t>_X</t>
    </r>
    <r>
      <rPr>
        <b/>
        <sz val="12"/>
        <rFont val="Calibri"/>
        <family val="2"/>
        <scheme val="minor"/>
      </rPr>
      <t>____ ¿Cuáles?</t>
    </r>
  </si>
  <si>
    <r>
      <t>2. ¿Existen nuevos riesgos potenciales ? SI______ NO ___</t>
    </r>
    <r>
      <rPr>
        <b/>
        <u/>
        <sz val="12"/>
        <rFont val="Calibri"/>
        <family val="2"/>
        <scheme val="minor"/>
      </rPr>
      <t>X</t>
    </r>
    <r>
      <rPr>
        <b/>
        <sz val="12"/>
        <rFont val="Calibri"/>
        <family val="2"/>
        <scheme val="minor"/>
      </rPr>
      <t>___ ¿Cuáles?</t>
    </r>
  </si>
  <si>
    <r>
      <t>3. ¿Se realizaron cambios en el Mapa de Riesgos del Proceso? SI______ NO ___</t>
    </r>
    <r>
      <rPr>
        <b/>
        <u/>
        <sz val="12"/>
        <rFont val="Calibri"/>
        <family val="2"/>
        <scheme val="minor"/>
      </rPr>
      <t>X</t>
    </r>
    <r>
      <rPr>
        <b/>
        <sz val="12"/>
        <rFont val="Calibri"/>
        <family val="2"/>
        <scheme val="minor"/>
      </rPr>
      <t>___ ¿Cuáles?</t>
    </r>
  </si>
  <si>
    <r>
      <t>4. ¿Se ha materializado alguno de los riesgos del mapa de riesgos? SI______ NO __</t>
    </r>
    <r>
      <rPr>
        <b/>
        <u/>
        <sz val="12"/>
        <color theme="1"/>
        <rFont val="Calibri"/>
        <family val="2"/>
        <scheme val="minor"/>
      </rPr>
      <t>X</t>
    </r>
    <r>
      <rPr>
        <b/>
        <sz val="12"/>
        <color theme="1"/>
        <rFont val="Calibri"/>
        <family val="2"/>
        <scheme val="minor"/>
      </rPr>
      <t xml:space="preserve">____ </t>
    </r>
  </si>
  <si>
    <t>Elaborado por:</t>
  </si>
  <si>
    <t>NOMBRE</t>
  </si>
  <si>
    <t>FIRMA</t>
  </si>
  <si>
    <t>Luis Enrique Paris Garcia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</si>
</sst>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50"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4"/>
      <name val="Arial"/>
      <family val="2"/>
    </font>
    <font>
      <sz val="10"/>
      <name val="Arial"/>
      <family val="2"/>
    </font>
    <font>
      <sz val="11"/>
      <color rgb="FF7030A0"/>
      <name val="Arial"/>
      <family val="2"/>
    </font>
    <font>
      <b/>
      <sz val="16"/>
      <color theme="1"/>
      <name val="Arial"/>
      <family val="2"/>
    </font>
    <font>
      <b/>
      <sz val="10"/>
      <name val="Arial"/>
      <family val="2"/>
    </font>
    <font>
      <i/>
      <sz val="10"/>
      <color theme="1"/>
      <name val="Arial"/>
      <family val="2"/>
    </font>
    <font>
      <b/>
      <sz val="10"/>
      <color theme="1"/>
      <name val="Arial"/>
      <family val="2"/>
    </font>
    <font>
      <b/>
      <sz val="11"/>
      <name val="Arial"/>
      <family val="2"/>
    </font>
    <font>
      <i/>
      <sz val="11"/>
      <name val="Arial"/>
      <family val="2"/>
    </font>
    <font>
      <b/>
      <sz val="12"/>
      <name val="Arial"/>
      <family val="2"/>
    </font>
    <font>
      <i/>
      <sz val="12"/>
      <name val="Arial"/>
      <family val="2"/>
    </font>
    <font>
      <b/>
      <sz val="18"/>
      <name val="Arial"/>
      <family val="2"/>
    </font>
    <font>
      <sz val="8"/>
      <name val="Calibri"/>
      <family val="2"/>
    </font>
    <font>
      <sz val="6"/>
      <color theme="1"/>
      <name val="Arial"/>
      <family val="2"/>
    </font>
    <font>
      <sz val="12"/>
      <name val="Arial"/>
      <family val="2"/>
    </font>
    <font>
      <sz val="14"/>
      <color rgb="FF7030A0"/>
      <name val="Arial"/>
      <family val="2"/>
    </font>
    <font>
      <sz val="14"/>
      <color theme="1"/>
      <name val="Arial"/>
      <family val="2"/>
    </font>
    <font>
      <sz val="8"/>
      <name val="Calibri"/>
      <family val="2"/>
      <scheme val="minor"/>
    </font>
    <font>
      <u/>
      <sz val="10"/>
      <color indexed="12"/>
      <name val="Arial"/>
      <family val="2"/>
    </font>
    <font>
      <sz val="12"/>
      <name val="Calibri"/>
      <family val="2"/>
      <scheme val="minor"/>
    </font>
    <font>
      <sz val="8"/>
      <name val="Arial"/>
      <family val="2"/>
    </font>
    <font>
      <b/>
      <sz val="8"/>
      <name val="Arial"/>
      <family val="2"/>
    </font>
    <font>
      <b/>
      <sz val="9"/>
      <name val="Arial"/>
      <family val="2"/>
    </font>
    <font>
      <sz val="9"/>
      <name val="Arial"/>
      <family val="2"/>
    </font>
    <font>
      <sz val="9"/>
      <color theme="1" tint="0.249977111117893"/>
      <name val="Arial"/>
      <family val="2"/>
    </font>
    <font>
      <b/>
      <sz val="9"/>
      <color theme="9" tint="-0.249977111117893"/>
      <name val="Arial"/>
      <family val="2"/>
    </font>
    <font>
      <b/>
      <sz val="9"/>
      <color indexed="81"/>
      <name val="Tahoma"/>
      <family val="2"/>
    </font>
    <font>
      <sz val="9"/>
      <color indexed="81"/>
      <name val="Tahoma"/>
      <family val="2"/>
    </font>
    <font>
      <b/>
      <sz val="12"/>
      <name val="Calibri"/>
      <family val="2"/>
      <scheme val="minor"/>
    </font>
    <font>
      <sz val="12"/>
      <color rgb="FFFF0000"/>
      <name val="Calibri"/>
      <family val="2"/>
      <scheme val="minor"/>
    </font>
    <font>
      <b/>
      <u/>
      <sz val="12"/>
      <name val="Calibri"/>
      <family val="2"/>
      <scheme val="minor"/>
    </font>
    <font>
      <sz val="12"/>
      <color theme="1"/>
      <name val="Calibri"/>
      <family val="2"/>
      <scheme val="minor"/>
    </font>
    <font>
      <b/>
      <u/>
      <sz val="12"/>
      <color theme="1"/>
      <name val="Calibri"/>
      <family val="2"/>
      <scheme val="minor"/>
    </font>
    <font>
      <b/>
      <i/>
      <sz val="12"/>
      <name val="Calibri"/>
      <family val="2"/>
      <scheme val="minor"/>
    </font>
  </fonts>
  <fills count="16">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5" tint="0.79998168889431442"/>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double">
        <color indexed="64"/>
      </right>
      <top style="thin">
        <color indexed="64"/>
      </top>
      <bottom style="thin">
        <color auto="1"/>
      </bottom>
      <diagonal/>
    </border>
    <border>
      <left style="thin">
        <color indexed="64"/>
      </left>
      <right style="double">
        <color indexed="64"/>
      </right>
      <top style="thin">
        <color indexed="64"/>
      </top>
      <bottom style="thin">
        <color indexed="64"/>
      </bottom>
      <diagonal/>
    </border>
    <border>
      <left style="dashed">
        <color indexed="64"/>
      </left>
      <right style="double">
        <color indexed="64"/>
      </right>
      <top style="thin">
        <color indexed="64"/>
      </top>
      <bottom style="dashed">
        <color indexed="64"/>
      </bottom>
      <diagonal/>
    </border>
    <border>
      <left style="dashed">
        <color indexed="64"/>
      </left>
      <right style="double">
        <color indexed="64"/>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dashed">
        <color indexed="64"/>
      </left>
      <right style="thin">
        <color indexed="64"/>
      </right>
      <top style="dashed">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top/>
      <bottom style="dashed">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9" fontId="7" fillId="0" borderId="0" applyFont="0" applyFill="0" applyBorder="0" applyAlignment="0" applyProtection="0"/>
    <xf numFmtId="0" fontId="17" fillId="0" borderId="0"/>
    <xf numFmtId="0" fontId="17" fillId="0" borderId="0"/>
    <xf numFmtId="0" fontId="34" fillId="0" borderId="0" applyNumberFormat="0" applyFill="0" applyBorder="0" applyAlignment="0" applyProtection="0">
      <alignment vertical="top"/>
      <protection locked="0"/>
    </xf>
    <xf numFmtId="164" fontId="7" fillId="0" borderId="0" applyFont="0" applyFill="0" applyBorder="0" applyAlignment="0" applyProtection="0"/>
  </cellStyleXfs>
  <cellXfs count="687">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2" fillId="0" borderId="0" xfId="0" applyFont="1" applyAlignment="1">
      <alignment vertical="center"/>
    </xf>
    <xf numFmtId="0" fontId="12" fillId="0" borderId="0" xfId="0" applyFont="1" applyAlignment="1">
      <alignment horizontal="center" vertical="center"/>
    </xf>
    <xf numFmtId="0" fontId="14" fillId="6" borderId="0" xfId="0" applyFont="1" applyFill="1" applyBorder="1" applyAlignment="1">
      <alignment vertical="center"/>
    </xf>
    <xf numFmtId="0" fontId="12" fillId="0" borderId="25" xfId="0" applyFont="1" applyBorder="1" applyAlignment="1">
      <alignment vertical="center"/>
    </xf>
    <xf numFmtId="0" fontId="12" fillId="0" borderId="25" xfId="0" applyFont="1" applyBorder="1" applyAlignment="1">
      <alignment horizontal="center" vertical="center" wrapText="1"/>
    </xf>
    <xf numFmtId="0" fontId="12" fillId="0" borderId="26" xfId="0" applyFont="1" applyBorder="1" applyAlignment="1">
      <alignment vertical="center"/>
    </xf>
    <xf numFmtId="0" fontId="12" fillId="0" borderId="26" xfId="0" applyFont="1" applyBorder="1" applyAlignment="1">
      <alignment horizontal="center" vertical="center" wrapText="1"/>
    </xf>
    <xf numFmtId="0" fontId="16" fillId="6" borderId="27" xfId="0" applyFont="1" applyFill="1" applyBorder="1" applyAlignment="1">
      <alignment vertical="center" wrapText="1"/>
    </xf>
    <xf numFmtId="0" fontId="16" fillId="6" borderId="26" xfId="0" applyFont="1" applyFill="1" applyBorder="1" applyAlignment="1">
      <alignment vertical="center" wrapText="1"/>
    </xf>
    <xf numFmtId="0" fontId="12" fillId="0" borderId="25" xfId="0" applyFont="1" applyBorder="1" applyAlignment="1">
      <alignment horizontal="left" vertical="center" wrapText="1"/>
    </xf>
    <xf numFmtId="0" fontId="12" fillId="0" borderId="29" xfId="0" applyFont="1" applyBorder="1" applyAlignment="1">
      <alignment vertical="center" wrapText="1"/>
    </xf>
    <xf numFmtId="0" fontId="12" fillId="0" borderId="28" xfId="0" applyFont="1" applyBorder="1" applyAlignment="1">
      <alignment vertical="center" wrapText="1"/>
    </xf>
    <xf numFmtId="0" fontId="12" fillId="0" borderId="26" xfId="0" applyFont="1" applyBorder="1" applyAlignment="1">
      <alignment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12" fillId="0" borderId="26" xfId="0" applyFont="1" applyBorder="1" applyAlignment="1">
      <alignment vertical="top" wrapText="1"/>
    </xf>
    <xf numFmtId="0" fontId="16" fillId="6" borderId="34" xfId="0" applyFont="1" applyFill="1" applyBorder="1" applyAlignment="1">
      <alignment vertical="center" wrapText="1"/>
    </xf>
    <xf numFmtId="0" fontId="12" fillId="0" borderId="25" xfId="0" applyFont="1" applyBorder="1" applyAlignment="1">
      <alignment horizontal="left" vertical="top" wrapText="1"/>
    </xf>
    <xf numFmtId="0" fontId="17" fillId="6" borderId="33" xfId="0" applyFont="1" applyFill="1" applyBorder="1" applyAlignment="1">
      <alignment vertical="center" wrapText="1"/>
    </xf>
    <xf numFmtId="0" fontId="17" fillId="6" borderId="34" xfId="0" applyFont="1" applyFill="1" applyBorder="1" applyAlignment="1">
      <alignment vertical="center" wrapText="1"/>
    </xf>
    <xf numFmtId="0" fontId="13" fillId="11" borderId="1" xfId="0" applyFont="1" applyFill="1" applyBorder="1" applyAlignment="1">
      <alignment horizontal="center" vertical="center"/>
    </xf>
    <xf numFmtId="0" fontId="12" fillId="12" borderId="0" xfId="0" applyFont="1" applyFill="1" applyAlignment="1">
      <alignment vertical="center"/>
    </xf>
    <xf numFmtId="0" fontId="11" fillId="11"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7" fillId="6" borderId="30" xfId="0" applyFont="1" applyFill="1" applyBorder="1" applyAlignment="1">
      <alignment horizontal="justify" vertical="top" wrapText="1"/>
    </xf>
    <xf numFmtId="0" fontId="17" fillId="6" borderId="25" xfId="0" applyFont="1" applyFill="1" applyBorder="1" applyAlignment="1">
      <alignment horizontal="justify" vertical="top" wrapText="1"/>
    </xf>
    <xf numFmtId="0" fontId="17" fillId="6" borderId="33" xfId="0" applyFont="1" applyFill="1" applyBorder="1" applyAlignment="1">
      <alignment horizontal="justify" vertical="top" wrapText="1"/>
    </xf>
    <xf numFmtId="0" fontId="23" fillId="12" borderId="1" xfId="0" applyFont="1" applyFill="1" applyBorder="1" applyAlignment="1">
      <alignment horizontal="center" vertical="center" wrapText="1"/>
    </xf>
    <xf numFmtId="0" fontId="23" fillId="12" borderId="1" xfId="0" applyFont="1" applyFill="1" applyBorder="1" applyAlignment="1">
      <alignment horizontal="center" vertical="center"/>
    </xf>
    <xf numFmtId="0" fontId="23" fillId="12" borderId="32" xfId="0" applyFont="1" applyFill="1" applyBorder="1" applyAlignment="1">
      <alignment horizontal="center" vertical="center" wrapText="1"/>
    </xf>
    <xf numFmtId="0" fontId="25" fillId="12" borderId="32" xfId="0" applyFont="1" applyFill="1" applyBorder="1" applyAlignment="1">
      <alignment horizontal="center" vertical="center" wrapText="1"/>
    </xf>
    <xf numFmtId="0" fontId="15" fillId="0" borderId="0" xfId="0" applyFont="1" applyAlignment="1">
      <alignment horizontal="center" vertical="center"/>
    </xf>
    <xf numFmtId="0" fontId="17" fillId="0" borderId="0" xfId="0" applyFont="1" applyAlignment="1">
      <alignment wrapText="1"/>
    </xf>
    <xf numFmtId="0" fontId="17" fillId="0" borderId="0" xfId="0" applyFont="1" applyAlignment="1">
      <alignment horizontal="center" vertical="center" wrapText="1"/>
    </xf>
    <xf numFmtId="0" fontId="20" fillId="0" borderId="0" xfId="0" applyFont="1" applyAlignment="1">
      <alignment horizontal="center" wrapText="1"/>
    </xf>
    <xf numFmtId="0" fontId="28" fillId="0" borderId="0" xfId="0" applyFont="1"/>
    <xf numFmtId="0" fontId="25" fillId="12" borderId="1" xfId="0" applyFont="1" applyFill="1" applyBorder="1" applyAlignment="1">
      <alignment horizontal="center" wrapText="1"/>
    </xf>
    <xf numFmtId="0" fontId="28" fillId="0" borderId="1" xfId="0" applyFont="1" applyBorder="1"/>
    <xf numFmtId="0" fontId="12" fillId="0" borderId="0" xfId="0" applyFont="1" applyBorder="1" applyAlignment="1">
      <alignment vertical="center"/>
    </xf>
    <xf numFmtId="0" fontId="15" fillId="0" borderId="0" xfId="0" applyFont="1" applyBorder="1" applyAlignment="1">
      <alignment vertical="top" wrapText="1"/>
    </xf>
    <xf numFmtId="0" fontId="11" fillId="12" borderId="15" xfId="0" applyFont="1" applyFill="1" applyBorder="1" applyAlignment="1">
      <alignment horizontal="center" vertical="center" wrapText="1"/>
    </xf>
    <xf numFmtId="0" fontId="11" fillId="12" borderId="17" xfId="0" applyFont="1" applyFill="1" applyBorder="1" applyAlignment="1">
      <alignment horizontal="center" vertical="center" wrapText="1"/>
    </xf>
    <xf numFmtId="0" fontId="11" fillId="12" borderId="2" xfId="0" applyFont="1" applyFill="1" applyBorder="1" applyAlignment="1">
      <alignment horizontal="center" wrapText="1"/>
    </xf>
    <xf numFmtId="0" fontId="30" fillId="0" borderId="0" xfId="0" applyFont="1" applyAlignment="1">
      <alignment wrapText="1"/>
    </xf>
    <xf numFmtId="0" fontId="30" fillId="0" borderId="0" xfId="0" applyFont="1" applyAlignment="1">
      <alignment horizontal="center" vertical="center" wrapText="1"/>
    </xf>
    <xf numFmtId="0" fontId="25" fillId="0" borderId="0" xfId="0" applyFont="1" applyAlignment="1">
      <alignment horizontal="center" wrapText="1"/>
    </xf>
    <xf numFmtId="0" fontId="30" fillId="0" borderId="0" xfId="0" applyFont="1"/>
    <xf numFmtId="0" fontId="30" fillId="6" borderId="35" xfId="0" applyFont="1" applyFill="1" applyBorder="1" applyAlignment="1">
      <alignment vertical="center" wrapText="1"/>
    </xf>
    <xf numFmtId="0" fontId="30" fillId="6" borderId="35" xfId="0" applyFont="1" applyFill="1" applyBorder="1" applyAlignment="1">
      <alignment horizontal="center" vertical="center"/>
    </xf>
    <xf numFmtId="0" fontId="30" fillId="6" borderId="35" xfId="0" applyFont="1" applyFill="1" applyBorder="1" applyAlignment="1">
      <alignment horizontal="center" vertical="center" wrapText="1"/>
    </xf>
    <xf numFmtId="0" fontId="25" fillId="11" borderId="35" xfId="0" applyFont="1" applyFill="1" applyBorder="1" applyAlignment="1">
      <alignment horizontal="center" vertical="center"/>
    </xf>
    <xf numFmtId="0" fontId="30" fillId="0" borderId="35" xfId="0" applyFont="1" applyBorder="1" applyAlignment="1">
      <alignment vertical="center"/>
    </xf>
    <xf numFmtId="0" fontId="25" fillId="11" borderId="35" xfId="0" applyFont="1" applyFill="1" applyBorder="1" applyAlignment="1">
      <alignment horizontal="center" vertical="center" wrapText="1"/>
    </xf>
    <xf numFmtId="0" fontId="25" fillId="12" borderId="35" xfId="0" applyFont="1" applyFill="1" applyBorder="1" applyAlignment="1">
      <alignment horizontal="center" vertical="center"/>
    </xf>
    <xf numFmtId="0" fontId="25" fillId="0" borderId="35" xfId="0" applyFont="1" applyBorder="1" applyAlignment="1">
      <alignment vertical="center"/>
    </xf>
    <xf numFmtId="0" fontId="25" fillId="12" borderId="2" xfId="0" applyFont="1" applyFill="1" applyBorder="1" applyAlignment="1">
      <alignment horizontal="center" vertical="center" wrapText="1"/>
    </xf>
    <xf numFmtId="0" fontId="25" fillId="12" borderId="2" xfId="0" applyFont="1" applyFill="1" applyBorder="1" applyAlignment="1">
      <alignment horizontal="center" vertical="center"/>
    </xf>
    <xf numFmtId="0" fontId="16" fillId="6" borderId="35" xfId="0" applyFont="1" applyFill="1" applyBorder="1" applyAlignment="1">
      <alignment horizontal="center" vertical="center" wrapText="1"/>
    </xf>
    <xf numFmtId="0" fontId="17" fillId="6" borderId="35" xfId="0" applyFont="1" applyFill="1" applyBorder="1" applyAlignment="1">
      <alignment horizontal="center" vertical="center" wrapText="1"/>
    </xf>
    <xf numFmtId="0" fontId="12" fillId="6" borderId="35" xfId="0" applyFont="1" applyFill="1" applyBorder="1" applyAlignment="1">
      <alignment horizontal="center" vertical="center"/>
    </xf>
    <xf numFmtId="0" fontId="12" fillId="6" borderId="35" xfId="0" applyFont="1" applyFill="1" applyBorder="1" applyAlignment="1">
      <alignment horizontal="center" vertical="center" wrapText="1"/>
    </xf>
    <xf numFmtId="0" fontId="22" fillId="6" borderId="35" xfId="0" applyFont="1" applyFill="1" applyBorder="1" applyAlignment="1">
      <alignment horizontal="justify" vertical="center" wrapText="1"/>
    </xf>
    <xf numFmtId="0" fontId="12" fillId="0" borderId="35" xfId="0" applyFont="1" applyBorder="1" applyAlignment="1">
      <alignment vertical="center"/>
    </xf>
    <xf numFmtId="0" fontId="13" fillId="11" borderId="8" xfId="0" applyFont="1" applyFill="1" applyBorder="1" applyAlignment="1">
      <alignment horizontal="center" vertical="center" wrapText="1"/>
    </xf>
    <xf numFmtId="0" fontId="13" fillId="12" borderId="8" xfId="0" applyFont="1" applyFill="1" applyBorder="1" applyAlignment="1">
      <alignment horizontal="center" vertical="center"/>
    </xf>
    <xf numFmtId="0" fontId="16" fillId="6" borderId="35" xfId="0" applyFont="1" applyFill="1" applyBorder="1" applyAlignment="1">
      <alignment vertical="center" wrapText="1"/>
    </xf>
    <xf numFmtId="0" fontId="12" fillId="0" borderId="35" xfId="0" applyFont="1" applyBorder="1" applyAlignment="1">
      <alignment horizontal="center" vertical="center" wrapText="1"/>
    </xf>
    <xf numFmtId="0" fontId="14" fillId="6" borderId="35" xfId="0" applyFont="1" applyFill="1" applyBorder="1" applyAlignment="1">
      <alignment vertical="center"/>
    </xf>
    <xf numFmtId="0" fontId="30" fillId="6" borderId="1" xfId="2" applyFont="1" applyFill="1" applyBorder="1" applyAlignment="1" applyProtection="1">
      <alignment horizontal="justify" vertical="center" wrapText="1"/>
      <protection locked="0"/>
    </xf>
    <xf numFmtId="0" fontId="30" fillId="0" borderId="1" xfId="2" applyFont="1" applyBorder="1" applyAlignment="1" applyProtection="1">
      <alignment horizontal="justify" vertical="center" wrapText="1"/>
      <protection locked="0"/>
    </xf>
    <xf numFmtId="0" fontId="30" fillId="0" borderId="1" xfId="2" applyFont="1" applyBorder="1" applyAlignment="1" applyProtection="1">
      <alignment vertical="center" wrapText="1"/>
      <protection locked="0"/>
    </xf>
    <xf numFmtId="0" fontId="30" fillId="6" borderId="39" xfId="0" applyFont="1" applyFill="1" applyBorder="1" applyAlignment="1">
      <alignment vertical="top" wrapText="1"/>
    </xf>
    <xf numFmtId="0" fontId="30" fillId="6" borderId="28" xfId="0" applyFont="1" applyFill="1" applyBorder="1" applyAlignment="1">
      <alignment vertical="center" wrapText="1"/>
    </xf>
    <xf numFmtId="0" fontId="25" fillId="11" borderId="40" xfId="0" applyFont="1" applyFill="1" applyBorder="1" applyAlignment="1">
      <alignment vertical="center"/>
    </xf>
    <xf numFmtId="0" fontId="25" fillId="12" borderId="2" xfId="0" applyFont="1" applyFill="1" applyBorder="1" applyAlignment="1">
      <alignment horizontal="center" wrapText="1"/>
    </xf>
    <xf numFmtId="0" fontId="30" fillId="12" borderId="2" xfId="0" applyFont="1" applyFill="1" applyBorder="1" applyAlignment="1">
      <alignment horizontal="center" wrapText="1"/>
    </xf>
    <xf numFmtId="0" fontId="15" fillId="6" borderId="35" xfId="0" applyFont="1" applyFill="1" applyBorder="1" applyAlignment="1">
      <alignment horizontal="justify" vertical="center" wrapText="1"/>
    </xf>
    <xf numFmtId="0" fontId="14" fillId="6" borderId="1" xfId="0" applyFont="1" applyFill="1" applyBorder="1" applyAlignment="1">
      <alignment horizontal="center" vertical="center"/>
    </xf>
    <xf numFmtId="0" fontId="14" fillId="6" borderId="25" xfId="0" applyFont="1" applyFill="1" applyBorder="1" applyAlignment="1">
      <alignment horizontal="center" vertical="center"/>
    </xf>
    <xf numFmtId="0" fontId="14" fillId="6" borderId="1" xfId="0" applyFont="1" applyFill="1" applyBorder="1" applyAlignment="1">
      <alignment horizontal="justify" vertical="center" wrapText="1"/>
    </xf>
    <xf numFmtId="0" fontId="30" fillId="6" borderId="35" xfId="0" applyFont="1" applyFill="1" applyBorder="1" applyAlignment="1">
      <alignment horizontal="left" vertical="center" wrapText="1"/>
    </xf>
    <xf numFmtId="0" fontId="31" fillId="0" borderId="35"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35" xfId="0" applyFont="1" applyBorder="1" applyAlignment="1">
      <alignment vertical="center" wrapText="1"/>
    </xf>
    <xf numFmtId="0" fontId="16" fillId="0" borderId="26" xfId="0" applyFont="1" applyBorder="1" applyAlignment="1">
      <alignment horizontal="center" vertical="center" wrapText="1"/>
    </xf>
    <xf numFmtId="0" fontId="16" fillId="0" borderId="26" xfId="0" applyFont="1" applyBorder="1" applyAlignment="1">
      <alignment vertical="top" wrapText="1"/>
    </xf>
    <xf numFmtId="0" fontId="16" fillId="0" borderId="43" xfId="0" applyFont="1" applyBorder="1" applyAlignment="1">
      <alignment horizontal="center" vertical="center" wrapText="1"/>
    </xf>
    <xf numFmtId="0" fontId="16" fillId="0" borderId="44" xfId="0" applyFont="1" applyBorder="1" applyAlignment="1">
      <alignment vertical="center" wrapText="1"/>
    </xf>
    <xf numFmtId="0" fontId="16" fillId="0" borderId="28" xfId="0" applyFont="1" applyBorder="1" applyAlignment="1">
      <alignment vertical="center" wrapText="1"/>
    </xf>
    <xf numFmtId="0" fontId="16" fillId="0" borderId="45" xfId="0" applyFont="1" applyBorder="1" applyAlignment="1">
      <alignment vertical="center" wrapText="1"/>
    </xf>
    <xf numFmtId="0" fontId="30" fillId="0" borderId="0" xfId="0" applyFont="1" applyAlignment="1">
      <alignment vertical="center"/>
    </xf>
    <xf numFmtId="0" fontId="30" fillId="0" borderId="0" xfId="0" applyFont="1" applyAlignment="1">
      <alignment horizontal="center" vertical="center"/>
    </xf>
    <xf numFmtId="0" fontId="30" fillId="12" borderId="16" xfId="0" applyFont="1" applyFill="1" applyBorder="1" applyAlignment="1">
      <alignment horizontal="center" wrapText="1"/>
    </xf>
    <xf numFmtId="0" fontId="30" fillId="12" borderId="1" xfId="0" applyFont="1" applyFill="1" applyBorder="1" applyAlignment="1">
      <alignment horizontal="center" wrapText="1"/>
    </xf>
    <xf numFmtId="0" fontId="30" fillId="0" borderId="0" xfId="0" applyFont="1" applyAlignment="1">
      <alignment vertical="center" wrapText="1"/>
    </xf>
    <xf numFmtId="0" fontId="25" fillId="0" borderId="0" xfId="0" applyFont="1" applyAlignment="1">
      <alignment vertical="center"/>
    </xf>
    <xf numFmtId="0" fontId="25" fillId="11" borderId="2" xfId="0" applyFont="1" applyFill="1" applyBorder="1" applyAlignment="1">
      <alignment horizontal="center" vertical="center" wrapText="1"/>
    </xf>
    <xf numFmtId="0" fontId="30" fillId="6" borderId="35" xfId="0" applyFont="1" applyFill="1" applyBorder="1" applyAlignment="1">
      <alignment horizontal="justify" vertical="center" wrapText="1"/>
    </xf>
    <xf numFmtId="0" fontId="33" fillId="0" borderId="0" xfId="0" applyFont="1" applyAlignment="1">
      <alignment horizontal="center" vertical="center" wrapText="1"/>
    </xf>
    <xf numFmtId="0" fontId="35" fillId="0" borderId="0" xfId="0" applyFont="1" applyAlignment="1">
      <alignment horizontal="center" vertical="center" wrapText="1"/>
    </xf>
    <xf numFmtId="0" fontId="36" fillId="0" borderId="0" xfId="0" applyFont="1" applyAlignment="1">
      <alignment horizontal="center" vertical="center" wrapText="1"/>
    </xf>
    <xf numFmtId="0" fontId="37" fillId="0" borderId="0" xfId="0" applyFont="1" applyAlignment="1">
      <alignment horizontal="center" vertical="center" wrapText="1"/>
    </xf>
    <xf numFmtId="0" fontId="37" fillId="0" borderId="11" xfId="0" applyFont="1" applyBorder="1" applyAlignment="1">
      <alignment vertical="center" wrapText="1"/>
    </xf>
    <xf numFmtId="0" fontId="37" fillId="0" borderId="0" xfId="0" applyFont="1" applyAlignment="1">
      <alignment vertical="center" wrapText="1"/>
    </xf>
    <xf numFmtId="0" fontId="38" fillId="13" borderId="1" xfId="0" applyFont="1" applyFill="1" applyBorder="1" applyAlignment="1">
      <alignment vertical="center" wrapText="1"/>
    </xf>
    <xf numFmtId="0" fontId="38" fillId="11" borderId="1" xfId="0" applyFont="1" applyFill="1" applyBorder="1" applyAlignment="1">
      <alignment vertical="center" wrapText="1"/>
    </xf>
    <xf numFmtId="14" fontId="39" fillId="6" borderId="1" xfId="0" applyNumberFormat="1" applyFont="1" applyFill="1" applyBorder="1" applyAlignment="1" applyProtection="1">
      <alignment horizontal="justify" vertical="center" wrapText="1"/>
      <protection locked="0"/>
    </xf>
    <xf numFmtId="0" fontId="39" fillId="6" borderId="0" xfId="0" applyFont="1" applyFill="1" applyAlignment="1">
      <alignment horizontal="center" vertical="center" wrapText="1"/>
    </xf>
    <xf numFmtId="0" fontId="38" fillId="15" borderId="1" xfId="2" applyFont="1" applyFill="1" applyBorder="1" applyAlignment="1">
      <alignment horizontal="center" vertical="center" wrapText="1"/>
    </xf>
    <xf numFmtId="2" fontId="38" fillId="15" borderId="1" xfId="5" applyNumberFormat="1" applyFont="1" applyFill="1" applyBorder="1" applyAlignment="1" applyProtection="1">
      <alignment horizontal="center" vertical="center" wrapText="1"/>
    </xf>
    <xf numFmtId="2" fontId="38" fillId="15" borderId="1" xfId="5" applyNumberFormat="1" applyFont="1" applyFill="1" applyBorder="1" applyAlignment="1" applyProtection="1">
      <alignment horizontal="center" vertical="center" wrapText="1"/>
      <protection locked="0"/>
    </xf>
    <xf numFmtId="0" fontId="39" fillId="0" borderId="1" xfId="0" applyFont="1" applyBorder="1" applyAlignment="1" applyProtection="1">
      <alignment horizontal="justify" vertical="center" wrapText="1"/>
      <protection locked="0"/>
    </xf>
    <xf numFmtId="0" fontId="39" fillId="6" borderId="1" xfId="0" applyFont="1" applyFill="1" applyBorder="1" applyAlignment="1" applyProtection="1">
      <alignment horizontal="justify" vertical="center" wrapText="1"/>
      <protection locked="0"/>
    </xf>
    <xf numFmtId="14" fontId="39" fillId="0" borderId="1" xfId="0" applyNumberFormat="1" applyFont="1" applyBorder="1" applyAlignment="1" applyProtection="1">
      <alignment horizontal="justify" vertical="center" wrapText="1"/>
      <protection locked="0"/>
    </xf>
    <xf numFmtId="0" fontId="39" fillId="0" borderId="0" xfId="0" applyFont="1" applyAlignment="1">
      <alignment horizontal="center" vertical="center" wrapText="1"/>
    </xf>
    <xf numFmtId="0" fontId="38" fillId="0" borderId="1" xfId="2" applyFont="1" applyBorder="1" applyAlignment="1">
      <alignment vertical="center" wrapText="1"/>
    </xf>
    <xf numFmtId="0" fontId="39" fillId="0" borderId="1" xfId="0" applyFont="1" applyBorder="1" applyAlignment="1" applyProtection="1">
      <alignment vertical="center" wrapText="1"/>
      <protection locked="0"/>
    </xf>
    <xf numFmtId="0" fontId="39" fillId="0" borderId="1" xfId="2" applyFont="1" applyBorder="1" applyAlignment="1" applyProtection="1">
      <alignment vertical="center" wrapText="1"/>
      <protection locked="0"/>
    </xf>
    <xf numFmtId="0" fontId="38" fillId="0" borderId="1" xfId="2" applyFont="1" applyBorder="1" applyAlignment="1" applyProtection="1">
      <alignment vertical="center" wrapText="1"/>
      <protection locked="0"/>
    </xf>
    <xf numFmtId="2" fontId="38" fillId="0" borderId="1" xfId="2" applyNumberFormat="1" applyFont="1" applyBorder="1" applyAlignment="1" applyProtection="1">
      <alignment vertical="center" wrapText="1"/>
      <protection locked="0"/>
    </xf>
    <xf numFmtId="9" fontId="39" fillId="0" borderId="1" xfId="1" applyFont="1" applyFill="1" applyBorder="1" applyAlignment="1" applyProtection="1">
      <alignment horizontal="justify" vertical="center" wrapText="1"/>
      <protection locked="0"/>
    </xf>
    <xf numFmtId="0" fontId="39" fillId="15" borderId="1" xfId="0" applyFont="1" applyFill="1" applyBorder="1" applyAlignment="1" applyProtection="1">
      <alignment horizontal="justify" vertical="center" wrapText="1"/>
      <protection locked="0"/>
    </xf>
    <xf numFmtId="0" fontId="39" fillId="15" borderId="1" xfId="0" applyFont="1" applyFill="1" applyBorder="1" applyAlignment="1" applyProtection="1">
      <alignment vertical="center" wrapText="1"/>
      <protection locked="0"/>
    </xf>
    <xf numFmtId="0" fontId="39" fillId="0" borderId="1" xfId="0" applyFont="1" applyBorder="1" applyAlignment="1" applyProtection="1">
      <alignment horizontal="center" vertical="center" wrapText="1"/>
      <protection locked="0"/>
    </xf>
    <xf numFmtId="0" fontId="38" fillId="0" borderId="1" xfId="0" applyFont="1" applyBorder="1" applyAlignment="1" applyProtection="1">
      <alignment vertical="center" wrapText="1"/>
      <protection locked="0"/>
    </xf>
    <xf numFmtId="14" fontId="39" fillId="0" borderId="1" xfId="0" applyNumberFormat="1" applyFont="1" applyBorder="1" applyAlignment="1" applyProtection="1">
      <alignment horizontal="center" vertical="center" wrapText="1"/>
      <protection locked="0"/>
    </xf>
    <xf numFmtId="14" fontId="39" fillId="0" borderId="1" xfId="0" applyNumberFormat="1" applyFont="1" applyBorder="1" applyAlignment="1" applyProtection="1">
      <alignment vertical="center" wrapText="1"/>
      <protection locked="0"/>
    </xf>
    <xf numFmtId="0" fontId="37" fillId="0" borderId="0" xfId="2" applyFont="1" applyAlignment="1">
      <alignment horizontal="center" vertical="center" wrapText="1"/>
    </xf>
    <xf numFmtId="0" fontId="36" fillId="0" borderId="0" xfId="2" applyFont="1" applyAlignment="1">
      <alignment horizontal="center" vertical="center" wrapText="1"/>
    </xf>
    <xf numFmtId="2" fontId="37" fillId="0" borderId="0" xfId="5" applyNumberFormat="1" applyFont="1" applyFill="1" applyBorder="1" applyAlignment="1" applyProtection="1">
      <alignment horizontal="center" vertical="center" wrapText="1"/>
    </xf>
    <xf numFmtId="165" fontId="33" fillId="0" borderId="0" xfId="5" applyNumberFormat="1" applyFont="1" applyFill="1" applyAlignment="1" applyProtection="1">
      <alignment horizontal="center" vertical="center" wrapText="1"/>
    </xf>
    <xf numFmtId="0" fontId="25" fillId="0" borderId="35" xfId="0" applyFont="1" applyBorder="1" applyAlignment="1">
      <alignment horizontal="center" vertical="center"/>
    </xf>
    <xf numFmtId="0" fontId="25" fillId="11" borderId="41" xfId="0" applyFont="1" applyFill="1" applyBorder="1" applyAlignment="1">
      <alignment horizontal="center" vertical="center"/>
    </xf>
    <xf numFmtId="0" fontId="30" fillId="0" borderId="1" xfId="0" applyFont="1" applyBorder="1" applyAlignment="1">
      <alignment horizontal="center"/>
    </xf>
    <xf numFmtId="0" fontId="13" fillId="12" borderId="35" xfId="0" applyFont="1" applyFill="1" applyBorder="1" applyAlignment="1">
      <alignment horizontal="center" vertical="center"/>
    </xf>
    <xf numFmtId="0" fontId="13" fillId="11" borderId="35" xfId="0" applyFont="1" applyFill="1" applyBorder="1" applyAlignment="1">
      <alignment horizontal="center" vertical="center"/>
    </xf>
    <xf numFmtId="0" fontId="11" fillId="0" borderId="13" xfId="0" applyFont="1" applyBorder="1" applyAlignment="1">
      <alignment horizontal="center" vertical="center"/>
    </xf>
    <xf numFmtId="0" fontId="13" fillId="12" borderId="1" xfId="0" applyFont="1" applyFill="1" applyBorder="1" applyAlignment="1">
      <alignment horizontal="center" vertical="center"/>
    </xf>
    <xf numFmtId="0" fontId="32" fillId="0" borderId="35" xfId="0" applyFont="1" applyBorder="1" applyAlignment="1">
      <alignment horizontal="left" vertical="center" wrapText="1"/>
    </xf>
    <xf numFmtId="0" fontId="11" fillId="12" borderId="2" xfId="0" applyFont="1" applyFill="1" applyBorder="1" applyAlignment="1">
      <alignment horizontal="center" vertical="center" wrapText="1"/>
    </xf>
    <xf numFmtId="0" fontId="11" fillId="11" borderId="6" xfId="0" applyFont="1" applyFill="1" applyBorder="1" applyAlignment="1">
      <alignment horizontal="center" vertical="center"/>
    </xf>
    <xf numFmtId="0" fontId="38" fillId="0" borderId="1" xfId="2" applyFont="1" applyBorder="1" applyAlignment="1">
      <alignment horizontal="center" vertical="center" wrapText="1"/>
    </xf>
    <xf numFmtId="0" fontId="38" fillId="0" borderId="1" xfId="0" applyFont="1" applyBorder="1" applyAlignment="1" applyProtection="1">
      <alignment horizontal="center" vertical="center" wrapText="1"/>
      <protection locked="0"/>
    </xf>
    <xf numFmtId="2" fontId="38" fillId="0" borderId="1" xfId="5" applyNumberFormat="1" applyFont="1" applyFill="1" applyBorder="1" applyAlignment="1" applyProtection="1">
      <alignment horizontal="center" vertical="center" wrapText="1"/>
      <protection locked="0"/>
    </xf>
    <xf numFmtId="2" fontId="38" fillId="0" borderId="1" xfId="5" applyNumberFormat="1" applyFont="1" applyFill="1" applyBorder="1" applyAlignment="1" applyProtection="1">
      <alignment horizontal="center" vertical="center" wrapText="1"/>
    </xf>
    <xf numFmtId="0" fontId="38" fillId="0" borderId="1" xfId="2" applyFont="1" applyBorder="1" applyAlignment="1" applyProtection="1">
      <alignment horizontal="center" vertical="center" wrapText="1"/>
      <protection locked="0"/>
    </xf>
    <xf numFmtId="0" fontId="38" fillId="15" borderId="1" xfId="2" applyFont="1" applyFill="1" applyBorder="1" applyAlignment="1" applyProtection="1">
      <alignment horizontal="center" vertical="center" wrapText="1"/>
      <protection locked="0"/>
    </xf>
    <xf numFmtId="0" fontId="39" fillId="0" borderId="1" xfId="2" applyFont="1" applyBorder="1" applyAlignment="1" applyProtection="1">
      <alignment horizontal="justify" vertical="center" wrapText="1"/>
      <protection locked="0"/>
    </xf>
    <xf numFmtId="0" fontId="38" fillId="6" borderId="1" xfId="2" applyFont="1" applyFill="1" applyBorder="1" applyAlignment="1" applyProtection="1">
      <alignment horizontal="center" vertical="center" wrapText="1"/>
      <protection locked="0"/>
    </xf>
    <xf numFmtId="0" fontId="39" fillId="0" borderId="8" xfId="0" applyFont="1" applyBorder="1" applyAlignment="1" applyProtection="1">
      <alignment horizontal="justify" vertical="center" wrapText="1"/>
      <protection locked="0"/>
    </xf>
    <xf numFmtId="0" fontId="38" fillId="6" borderId="1" xfId="2" applyFont="1" applyFill="1" applyBorder="1" applyAlignment="1">
      <alignment horizontal="center" vertical="center" wrapText="1"/>
    </xf>
    <xf numFmtId="2" fontId="38" fillId="6" borderId="1" xfId="5" applyNumberFormat="1" applyFont="1" applyFill="1" applyBorder="1" applyAlignment="1" applyProtection="1">
      <alignment horizontal="center" vertical="center" wrapText="1"/>
      <protection locked="0"/>
    </xf>
    <xf numFmtId="2" fontId="38" fillId="6" borderId="1" xfId="5" applyNumberFormat="1" applyFont="1" applyFill="1" applyBorder="1" applyAlignment="1" applyProtection="1">
      <alignment horizontal="center" vertical="center" wrapText="1"/>
    </xf>
    <xf numFmtId="0" fontId="38" fillId="11" borderId="1" xfId="0" applyFont="1" applyFill="1" applyBorder="1" applyAlignment="1">
      <alignment horizontal="center" vertical="center" wrapText="1"/>
    </xf>
    <xf numFmtId="0" fontId="39" fillId="6" borderId="1" xfId="2" applyFont="1" applyFill="1" applyBorder="1" applyAlignment="1" applyProtection="1">
      <alignment horizontal="justify" vertical="center" wrapText="1"/>
      <protection locked="0"/>
    </xf>
    <xf numFmtId="0" fontId="38" fillId="13" borderId="1" xfId="0" applyFont="1" applyFill="1" applyBorder="1" applyAlignment="1">
      <alignment horizontal="center" vertical="center" wrapText="1"/>
    </xf>
    <xf numFmtId="0" fontId="11" fillId="0" borderId="16" xfId="0" applyFont="1" applyBorder="1" applyAlignment="1">
      <alignment horizontal="center" vertical="center"/>
    </xf>
    <xf numFmtId="0" fontId="25" fillId="0" borderId="1" xfId="0" applyFont="1" applyBorder="1" applyAlignment="1">
      <alignment horizontal="left" vertical="center" wrapText="1"/>
    </xf>
    <xf numFmtId="0" fontId="13" fillId="12" borderId="1" xfId="0" applyFont="1" applyFill="1" applyBorder="1" applyAlignment="1">
      <alignment horizontal="center" vertical="center"/>
    </xf>
    <xf numFmtId="0" fontId="32" fillId="0" borderId="35" xfId="0" applyFont="1" applyBorder="1" applyAlignment="1">
      <alignment horizontal="left" vertical="center" wrapText="1"/>
    </xf>
    <xf numFmtId="0" fontId="11" fillId="12" borderId="2" xfId="0" applyFont="1" applyFill="1" applyBorder="1" applyAlignment="1">
      <alignment horizontal="center" vertical="center" wrapText="1"/>
    </xf>
    <xf numFmtId="0" fontId="11" fillId="0" borderId="16" xfId="0" applyFont="1" applyBorder="1" applyAlignment="1">
      <alignment horizontal="center" vertical="center"/>
    </xf>
    <xf numFmtId="0" fontId="16" fillId="6" borderId="28" xfId="0" applyFont="1" applyFill="1" applyBorder="1" applyAlignment="1">
      <alignment vertical="center" wrapText="1"/>
    </xf>
    <xf numFmtId="0" fontId="16" fillId="6" borderId="39" xfId="0" applyFont="1" applyFill="1" applyBorder="1" applyAlignment="1">
      <alignment vertical="top" wrapText="1"/>
    </xf>
    <xf numFmtId="0" fontId="25" fillId="12" borderId="1" xfId="0" applyFont="1" applyFill="1" applyBorder="1" applyAlignment="1">
      <alignment horizontal="center" vertical="center"/>
    </xf>
    <xf numFmtId="0" fontId="25" fillId="12" borderId="1" xfId="0" applyFont="1" applyFill="1" applyBorder="1" applyAlignment="1">
      <alignment horizontal="center" vertical="center" wrapText="1"/>
    </xf>
    <xf numFmtId="0" fontId="32" fillId="0" borderId="35" xfId="0" applyFont="1" applyBorder="1" applyAlignment="1">
      <alignment horizontal="left" vertical="center" wrapText="1"/>
    </xf>
    <xf numFmtId="0" fontId="14" fillId="6" borderId="1" xfId="0" applyFont="1" applyFill="1" applyBorder="1" applyAlignment="1">
      <alignment horizontal="left" vertical="top" wrapText="1"/>
    </xf>
    <xf numFmtId="0" fontId="14" fillId="6" borderId="0" xfId="0" applyFont="1" applyFill="1" applyBorder="1" applyAlignment="1">
      <alignment vertical="center" wrapText="1"/>
    </xf>
    <xf numFmtId="0" fontId="38" fillId="11" borderId="1" xfId="0" applyFont="1" applyFill="1" applyBorder="1" applyAlignment="1">
      <alignment horizontal="center" vertical="center" wrapText="1"/>
    </xf>
    <xf numFmtId="0" fontId="38" fillId="13" borderId="1" xfId="0" applyFont="1" applyFill="1" applyBorder="1" applyAlignment="1">
      <alignment horizontal="center" vertical="center" wrapText="1"/>
    </xf>
    <xf numFmtId="0" fontId="39" fillId="6" borderId="1" xfId="2" applyFont="1" applyFill="1" applyBorder="1" applyAlignment="1" applyProtection="1">
      <alignment horizontal="justify" vertical="center" wrapText="1"/>
      <protection locked="0"/>
    </xf>
    <xf numFmtId="0" fontId="38" fillId="0" borderId="1" xfId="2"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8" fillId="0" borderId="1" xfId="2" applyFont="1" applyBorder="1" applyAlignment="1">
      <alignment horizontal="center" vertical="center" wrapText="1"/>
    </xf>
    <xf numFmtId="2" fontId="38" fillId="0" borderId="1" xfId="5" applyNumberFormat="1" applyFont="1" applyFill="1" applyBorder="1" applyAlignment="1" applyProtection="1">
      <alignment horizontal="center" vertical="center" wrapText="1"/>
    </xf>
    <xf numFmtId="2" fontId="38" fillId="0" borderId="1" xfId="5" applyNumberFormat="1" applyFont="1" applyFill="1" applyBorder="1" applyAlignment="1" applyProtection="1">
      <alignment horizontal="center" vertical="center" wrapText="1"/>
      <protection locked="0"/>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25" fillId="0" borderId="35" xfId="0" applyFont="1" applyBorder="1" applyAlignment="1">
      <alignment horizontal="center" vertical="center"/>
    </xf>
    <xf numFmtId="0" fontId="25" fillId="11" borderId="40" xfId="0" applyFont="1" applyFill="1" applyBorder="1" applyAlignment="1">
      <alignment horizontal="center" vertical="center"/>
    </xf>
    <xf numFmtId="0" fontId="25" fillId="11" borderId="41" xfId="0" applyFont="1" applyFill="1" applyBorder="1" applyAlignment="1">
      <alignment horizontal="center" vertical="center"/>
    </xf>
    <xf numFmtId="0" fontId="25" fillId="11" borderId="42" xfId="0" applyFont="1" applyFill="1" applyBorder="1" applyAlignment="1">
      <alignment horizontal="center" vertical="center"/>
    </xf>
    <xf numFmtId="0" fontId="25" fillId="0" borderId="40" xfId="0" applyFont="1" applyBorder="1" applyAlignment="1">
      <alignment horizontal="center" vertical="center"/>
    </xf>
    <xf numFmtId="0" fontId="25" fillId="0" borderId="41" xfId="0" applyFont="1" applyBorder="1" applyAlignment="1">
      <alignment horizontal="center" vertical="center"/>
    </xf>
    <xf numFmtId="0" fontId="25" fillId="0" borderId="42" xfId="0" applyFont="1" applyBorder="1" applyAlignment="1">
      <alignment horizontal="center" vertical="center"/>
    </xf>
    <xf numFmtId="0" fontId="30" fillId="6" borderId="36" xfId="0" applyFont="1" applyFill="1" applyBorder="1" applyAlignment="1">
      <alignment horizontal="center" vertical="center" wrapText="1"/>
    </xf>
    <xf numFmtId="0" fontId="30" fillId="6" borderId="37" xfId="0" applyFont="1" applyFill="1" applyBorder="1" applyAlignment="1">
      <alignment horizontal="center" vertical="center" wrapText="1"/>
    </xf>
    <xf numFmtId="0" fontId="30" fillId="6" borderId="38" xfId="0" applyFont="1" applyFill="1" applyBorder="1" applyAlignment="1">
      <alignment horizontal="center" vertical="center" wrapText="1"/>
    </xf>
    <xf numFmtId="0" fontId="30" fillId="0" borderId="41" xfId="0" applyFont="1" applyBorder="1" applyAlignment="1">
      <alignment horizontal="left" vertical="center" wrapText="1"/>
    </xf>
    <xf numFmtId="0" fontId="30" fillId="0" borderId="42" xfId="0" applyFont="1" applyBorder="1" applyAlignment="1">
      <alignment horizontal="left" vertical="center" wrapText="1"/>
    </xf>
    <xf numFmtId="0" fontId="25" fillId="0" borderId="40" xfId="0" applyFont="1" applyBorder="1" applyAlignment="1">
      <alignment horizontal="center" vertical="center" wrapText="1"/>
    </xf>
    <xf numFmtId="0" fontId="30" fillId="0" borderId="19" xfId="0" applyFont="1" applyBorder="1" applyAlignment="1">
      <alignment horizontal="center"/>
    </xf>
    <xf numFmtId="0" fontId="30" fillId="0" borderId="1" xfId="0" applyFont="1" applyBorder="1" applyAlignment="1">
      <alignment horizontal="center"/>
    </xf>
    <xf numFmtId="0" fontId="25" fillId="0" borderId="1" xfId="0" applyFont="1" applyBorder="1" applyAlignment="1">
      <alignment horizontal="center" vertical="center" wrapText="1"/>
    </xf>
    <xf numFmtId="0" fontId="25" fillId="0" borderId="1" xfId="0" applyFont="1" applyBorder="1" applyAlignment="1">
      <alignment horizontal="left" vertical="center" wrapText="1"/>
    </xf>
    <xf numFmtId="0" fontId="25" fillId="6" borderId="1" xfId="0" applyFont="1" applyFill="1" applyBorder="1" applyAlignment="1">
      <alignment horizontal="left" vertical="center" wrapText="1"/>
    </xf>
    <xf numFmtId="0" fontId="25" fillId="12" borderId="6" xfId="0" applyFont="1" applyFill="1" applyBorder="1" applyAlignment="1">
      <alignment horizontal="center" vertical="center" wrapText="1"/>
    </xf>
    <xf numFmtId="0" fontId="25" fillId="12" borderId="19" xfId="0" applyFont="1" applyFill="1" applyBorder="1" applyAlignment="1">
      <alignment horizontal="center" vertical="center" wrapText="1"/>
    </xf>
    <xf numFmtId="0" fontId="25" fillId="12" borderId="1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6" borderId="19" xfId="0" applyFont="1" applyFill="1" applyBorder="1" applyAlignment="1">
      <alignment horizontal="center" vertical="center" wrapText="1"/>
    </xf>
    <xf numFmtId="0" fontId="25" fillId="6" borderId="16" xfId="0" applyFont="1" applyFill="1" applyBorder="1" applyAlignment="1">
      <alignment horizontal="center" vertical="center" wrapText="1"/>
    </xf>
    <xf numFmtId="0" fontId="25" fillId="6" borderId="6" xfId="0" applyFont="1" applyFill="1" applyBorder="1" applyAlignment="1">
      <alignment horizontal="left" vertical="top" wrapText="1"/>
    </xf>
    <xf numFmtId="0" fontId="25" fillId="6" borderId="19" xfId="0" applyFont="1" applyFill="1" applyBorder="1" applyAlignment="1">
      <alignment horizontal="left" vertical="top" wrapText="1"/>
    </xf>
    <xf numFmtId="0" fontId="25" fillId="6" borderId="16" xfId="0" applyFont="1" applyFill="1" applyBorder="1" applyAlignment="1">
      <alignment horizontal="left" vertical="top" wrapText="1"/>
    </xf>
    <xf numFmtId="0" fontId="25" fillId="11" borderId="6" xfId="0" applyFont="1" applyFill="1" applyBorder="1" applyAlignment="1">
      <alignment horizontal="center" vertical="center"/>
    </xf>
    <xf numFmtId="0" fontId="25" fillId="11" borderId="19" xfId="0" applyFont="1" applyFill="1" applyBorder="1" applyAlignment="1">
      <alignment horizontal="center" vertical="center"/>
    </xf>
    <xf numFmtId="0" fontId="25" fillId="11" borderId="31" xfId="0" applyFont="1" applyFill="1" applyBorder="1" applyAlignment="1">
      <alignment horizontal="center" vertical="center"/>
    </xf>
    <xf numFmtId="0" fontId="25" fillId="11" borderId="16" xfId="0" applyFont="1" applyFill="1" applyBorder="1" applyAlignment="1">
      <alignment horizontal="center" vertical="center" wrapText="1"/>
    </xf>
    <xf numFmtId="0" fontId="25" fillId="11" borderId="1" xfId="0" applyFont="1" applyFill="1" applyBorder="1" applyAlignment="1">
      <alignment horizontal="center" vertical="center"/>
    </xf>
    <xf numFmtId="0" fontId="25" fillId="12" borderId="1" xfId="0" applyFont="1" applyFill="1" applyBorder="1" applyAlignment="1">
      <alignment horizontal="center" vertical="center" wrapText="1"/>
    </xf>
    <xf numFmtId="0" fontId="13" fillId="12" borderId="35" xfId="0" applyFont="1" applyFill="1" applyBorder="1" applyAlignment="1">
      <alignment horizontal="center" vertical="center"/>
    </xf>
    <xf numFmtId="0" fontId="12" fillId="0" borderId="35" xfId="0" applyFont="1" applyBorder="1" applyAlignment="1">
      <alignment horizontal="center" vertical="center"/>
    </xf>
    <xf numFmtId="0" fontId="13" fillId="11" borderId="35" xfId="0" applyFont="1" applyFill="1" applyBorder="1" applyAlignment="1">
      <alignment horizontal="center" vertical="center"/>
    </xf>
    <xf numFmtId="0" fontId="13" fillId="11" borderId="35" xfId="0" applyFont="1" applyFill="1" applyBorder="1" applyAlignment="1">
      <alignment horizontal="center" vertical="center" wrapText="1"/>
    </xf>
    <xf numFmtId="0" fontId="11" fillId="0" borderId="35" xfId="0" applyFont="1" applyBorder="1" applyAlignment="1">
      <alignment horizontal="center" vertical="center" wrapText="1"/>
    </xf>
    <xf numFmtId="0" fontId="11" fillId="0" borderId="35" xfId="0" applyFont="1" applyBorder="1" applyAlignment="1">
      <alignment horizontal="center" vertical="center"/>
    </xf>
    <xf numFmtId="0" fontId="11" fillId="11" borderId="35" xfId="0" applyFont="1" applyFill="1" applyBorder="1" applyAlignment="1">
      <alignment horizontal="center" vertical="center"/>
    </xf>
    <xf numFmtId="0" fontId="25" fillId="6" borderId="6" xfId="0" applyFont="1" applyFill="1" applyBorder="1" applyAlignment="1">
      <alignment horizontal="center" vertical="center"/>
    </xf>
    <xf numFmtId="0" fontId="25" fillId="6" borderId="19" xfId="0" applyFont="1" applyFill="1" applyBorder="1" applyAlignment="1">
      <alignment horizontal="center" vertical="center"/>
    </xf>
    <xf numFmtId="0" fontId="25" fillId="6" borderId="16" xfId="0" applyFont="1" applyFill="1" applyBorder="1" applyAlignment="1">
      <alignment horizontal="center" vertical="center"/>
    </xf>
    <xf numFmtId="0" fontId="25" fillId="11" borderId="1" xfId="0" applyFont="1" applyFill="1" applyBorder="1" applyAlignment="1">
      <alignment horizontal="center" vertical="center" wrapText="1"/>
    </xf>
    <xf numFmtId="0" fontId="15" fillId="0" borderId="35" xfId="0" applyFont="1" applyBorder="1" applyAlignment="1">
      <alignment horizontal="left" vertical="top" wrapText="1"/>
    </xf>
    <xf numFmtId="0" fontId="0" fillId="0" borderId="1" xfId="0" applyBorder="1" applyAlignment="1">
      <alignment horizontal="center"/>
    </xf>
    <xf numFmtId="0" fontId="27" fillId="0" borderId="1" xfId="0" applyFont="1" applyBorder="1" applyAlignment="1">
      <alignment horizontal="center" vertical="center" wrapText="1"/>
    </xf>
    <xf numFmtId="0" fontId="0" fillId="0" borderId="10" xfId="0" applyBorder="1" applyAlignment="1">
      <alignment horizontal="center"/>
    </xf>
    <xf numFmtId="0" fontId="13" fillId="0" borderId="1" xfId="0" applyFont="1" applyBorder="1" applyAlignment="1">
      <alignment horizontal="center" vertical="center"/>
    </xf>
    <xf numFmtId="0" fontId="23" fillId="12" borderId="2" xfId="0" applyFont="1" applyFill="1" applyBorder="1" applyAlignment="1">
      <alignment horizontal="center" vertical="center"/>
    </xf>
    <xf numFmtId="0" fontId="23" fillId="12" borderId="11" xfId="0" applyFont="1" applyFill="1" applyBorder="1" applyAlignment="1">
      <alignment horizontal="center" vertical="center"/>
    </xf>
    <xf numFmtId="0" fontId="23" fillId="12" borderId="17" xfId="0" applyFont="1" applyFill="1" applyBorder="1" applyAlignment="1">
      <alignment horizontal="center" vertical="center" wrapText="1"/>
    </xf>
    <xf numFmtId="0" fontId="23" fillId="12" borderId="22" xfId="0" applyFont="1" applyFill="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xf>
    <xf numFmtId="0" fontId="11" fillId="0" borderId="13" xfId="0" applyFont="1" applyBorder="1" applyAlignment="1">
      <alignment horizontal="center" vertical="center"/>
    </xf>
    <xf numFmtId="0" fontId="13" fillId="12" borderId="1" xfId="0" applyFont="1" applyFill="1" applyBorder="1" applyAlignment="1">
      <alignment horizontal="center" vertical="center"/>
    </xf>
    <xf numFmtId="0" fontId="32" fillId="0" borderId="35" xfId="0" applyFont="1" applyBorder="1" applyAlignment="1">
      <alignment horizontal="left" vertical="center" wrapText="1"/>
    </xf>
    <xf numFmtId="0" fontId="32" fillId="0" borderId="35" xfId="0" applyFont="1" applyBorder="1" applyAlignment="1">
      <alignment horizontal="left" vertical="center"/>
    </xf>
    <xf numFmtId="0" fontId="11" fillId="12" borderId="2" xfId="0" applyFont="1" applyFill="1" applyBorder="1" applyAlignment="1">
      <alignment horizontal="center" vertical="center" wrapText="1"/>
    </xf>
    <xf numFmtId="0" fontId="11" fillId="12" borderId="11" xfId="0" applyFont="1" applyFill="1" applyBorder="1" applyAlignment="1">
      <alignment horizontal="center" vertical="center" wrapText="1"/>
    </xf>
    <xf numFmtId="0" fontId="11" fillId="12" borderId="1" xfId="0" applyFont="1" applyFill="1" applyBorder="1" applyAlignment="1">
      <alignment horizontal="center" vertical="center"/>
    </xf>
    <xf numFmtId="0" fontId="11" fillId="12" borderId="16" xfId="0" applyFont="1" applyFill="1" applyBorder="1" applyAlignment="1">
      <alignment horizontal="center" vertical="center"/>
    </xf>
    <xf numFmtId="0" fontId="11" fillId="12" borderId="6" xfId="0" applyFont="1" applyFill="1" applyBorder="1" applyAlignment="1">
      <alignment horizontal="center" vertical="center"/>
    </xf>
    <xf numFmtId="0" fontId="27" fillId="0" borderId="6"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6" xfId="0" applyFont="1" applyBorder="1" applyAlignment="1">
      <alignment horizontal="center" vertical="center" wrapText="1"/>
    </xf>
    <xf numFmtId="0" fontId="25" fillId="0" borderId="6" xfId="0" applyFont="1" applyBorder="1" applyAlignment="1">
      <alignment horizontal="left" vertical="center" wrapText="1"/>
    </xf>
    <xf numFmtId="0" fontId="25" fillId="0" borderId="19" xfId="0" applyFont="1" applyBorder="1" applyAlignment="1">
      <alignment horizontal="left" vertical="center" wrapText="1"/>
    </xf>
    <xf numFmtId="0" fontId="25" fillId="0" borderId="16" xfId="0" applyFont="1" applyBorder="1" applyAlignment="1">
      <alignment horizontal="left" vertical="center" wrapText="1"/>
    </xf>
    <xf numFmtId="0" fontId="25" fillId="6" borderId="6" xfId="0" applyFont="1" applyFill="1" applyBorder="1" applyAlignment="1">
      <alignment horizontal="left" vertical="center" wrapText="1"/>
    </xf>
    <xf numFmtId="0" fontId="25" fillId="6" borderId="19" xfId="0" applyFont="1" applyFill="1" applyBorder="1" applyAlignment="1">
      <alignment horizontal="left" vertical="center" wrapText="1"/>
    </xf>
    <xf numFmtId="0" fontId="25" fillId="6" borderId="16" xfId="0" applyFont="1" applyFill="1" applyBorder="1" applyAlignment="1">
      <alignment horizontal="left" vertical="center" wrapText="1"/>
    </xf>
    <xf numFmtId="0" fontId="23" fillId="12" borderId="2" xfId="0" applyFont="1" applyFill="1" applyBorder="1" applyAlignment="1">
      <alignment horizontal="center" vertical="center" wrapText="1"/>
    </xf>
    <xf numFmtId="0" fontId="23" fillId="12" borderId="11" xfId="0" applyFont="1" applyFill="1" applyBorder="1" applyAlignment="1">
      <alignment horizontal="center" vertical="center" wrapText="1"/>
    </xf>
    <xf numFmtId="0" fontId="19" fillId="12" borderId="6"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6"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6" borderId="6" xfId="0" applyFont="1" applyFill="1" applyBorder="1" applyAlignment="1">
      <alignment horizontal="left" vertical="center"/>
    </xf>
    <xf numFmtId="0" fontId="11" fillId="6" borderId="19" xfId="0" applyFont="1" applyFill="1" applyBorder="1" applyAlignment="1">
      <alignment horizontal="left" vertical="center"/>
    </xf>
    <xf numFmtId="0" fontId="11" fillId="6" borderId="16" xfId="0" applyFont="1" applyFill="1" applyBorder="1" applyAlignment="1">
      <alignment horizontal="left" vertical="center"/>
    </xf>
    <xf numFmtId="0" fontId="11" fillId="11" borderId="1" xfId="0" applyFont="1" applyFill="1" applyBorder="1" applyAlignment="1">
      <alignment horizontal="center" vertical="center"/>
    </xf>
    <xf numFmtId="0" fontId="11" fillId="11" borderId="6" xfId="0" applyFont="1" applyFill="1" applyBorder="1" applyAlignment="1">
      <alignment horizontal="center" vertical="center"/>
    </xf>
    <xf numFmtId="0" fontId="11" fillId="11" borderId="19" xfId="0" applyFont="1" applyFill="1" applyBorder="1" applyAlignment="1">
      <alignment horizontal="center" vertical="center"/>
    </xf>
    <xf numFmtId="0" fontId="11" fillId="11" borderId="16" xfId="0" applyFont="1" applyFill="1" applyBorder="1" applyAlignment="1">
      <alignment horizontal="center" vertical="center"/>
    </xf>
    <xf numFmtId="0" fontId="0" fillId="0" borderId="19" xfId="0" applyBorder="1" applyAlignment="1">
      <alignment horizontal="center"/>
    </xf>
    <xf numFmtId="0" fontId="25" fillId="6" borderId="6" xfId="0" applyFont="1" applyFill="1" applyBorder="1" applyAlignment="1">
      <alignment horizontal="left" vertical="top"/>
    </xf>
    <xf numFmtId="0" fontId="25" fillId="6" borderId="19" xfId="0" applyFont="1" applyFill="1" applyBorder="1" applyAlignment="1">
      <alignment horizontal="left" vertical="top"/>
    </xf>
    <xf numFmtId="0" fontId="25" fillId="6" borderId="16" xfId="0" applyFont="1" applyFill="1" applyBorder="1" applyAlignment="1">
      <alignment horizontal="left" vertical="top"/>
    </xf>
    <xf numFmtId="0" fontId="11" fillId="0" borderId="6" xfId="0" applyFont="1" applyBorder="1" applyAlignment="1">
      <alignment horizontal="left" vertical="center" wrapText="1"/>
    </xf>
    <xf numFmtId="0" fontId="11" fillId="0" borderId="19" xfId="0" applyFont="1" applyBorder="1" applyAlignment="1">
      <alignment horizontal="left" vertical="center" wrapText="1"/>
    </xf>
    <xf numFmtId="0" fontId="11" fillId="0" borderId="16" xfId="0" applyFont="1" applyBorder="1" applyAlignment="1">
      <alignment horizontal="left" vertical="center" wrapText="1"/>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3" fillId="0" borderId="6" xfId="0" applyFont="1" applyBorder="1" applyAlignment="1">
      <alignment horizontal="center" vertic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38" fillId="0" borderId="1" xfId="2" applyFont="1" applyBorder="1" applyAlignment="1">
      <alignment horizontal="center" vertical="center" wrapText="1"/>
    </xf>
    <xf numFmtId="0" fontId="38" fillId="0" borderId="1" xfId="0" applyFont="1" applyBorder="1" applyAlignment="1">
      <alignment horizontal="center" vertical="center" wrapText="1"/>
    </xf>
    <xf numFmtId="0" fontId="38" fillId="0" borderId="1" xfId="0" applyFont="1" applyBorder="1" applyAlignment="1" applyProtection="1">
      <alignment horizontal="center" vertical="center" wrapText="1"/>
      <protection locked="0"/>
    </xf>
    <xf numFmtId="0" fontId="39" fillId="0" borderId="1" xfId="2" applyFont="1" applyBorder="1" applyAlignment="1" applyProtection="1">
      <alignment horizontal="center" vertical="center" wrapText="1"/>
      <protection locked="0"/>
    </xf>
    <xf numFmtId="2" fontId="38" fillId="0" borderId="1" xfId="5" applyNumberFormat="1" applyFont="1" applyFill="1" applyBorder="1" applyAlignment="1" applyProtection="1">
      <alignment horizontal="center" vertical="center" wrapText="1"/>
      <protection locked="0"/>
    </xf>
    <xf numFmtId="2" fontId="38" fillId="0" borderId="1" xfId="5" applyNumberFormat="1" applyFont="1" applyFill="1" applyBorder="1" applyAlignment="1" applyProtection="1">
      <alignment horizontal="center" vertical="center" wrapText="1"/>
    </xf>
    <xf numFmtId="0" fontId="38" fillId="0" borderId="1" xfId="2" applyFont="1" applyBorder="1" applyAlignment="1" applyProtection="1">
      <alignment horizontal="center" vertical="center" wrapText="1"/>
      <protection locked="0"/>
    </xf>
    <xf numFmtId="0" fontId="40" fillId="14" borderId="1" xfId="2" applyFont="1" applyFill="1" applyBorder="1" applyAlignment="1" applyProtection="1">
      <alignment horizontal="center" vertical="center" wrapText="1"/>
      <protection locked="0"/>
    </xf>
    <xf numFmtId="2" fontId="38" fillId="0" borderId="2" xfId="5" applyNumberFormat="1" applyFont="1" applyFill="1" applyBorder="1" applyAlignment="1" applyProtection="1">
      <alignment horizontal="center" vertical="center" wrapText="1"/>
    </xf>
    <xf numFmtId="2" fontId="38" fillId="0" borderId="8" xfId="5" applyNumberFormat="1" applyFont="1" applyFill="1" applyBorder="1" applyAlignment="1" applyProtection="1">
      <alignment horizontal="center" vertical="center" wrapText="1"/>
    </xf>
    <xf numFmtId="0" fontId="38" fillId="0" borderId="2" xfId="2" applyFont="1" applyBorder="1" applyAlignment="1" applyProtection="1">
      <alignment horizontal="center" vertical="center" wrapText="1"/>
      <protection locked="0"/>
    </xf>
    <xf numFmtId="0" fontId="38" fillId="0" borderId="8" xfId="2" applyFont="1" applyBorder="1" applyAlignment="1" applyProtection="1">
      <alignment horizontal="center" vertical="center" wrapText="1"/>
      <protection locked="0"/>
    </xf>
    <xf numFmtId="0" fontId="39" fillId="0" borderId="17" xfId="2" applyFont="1" applyBorder="1" applyAlignment="1" applyProtection="1">
      <alignment horizontal="justify" vertical="center" wrapText="1"/>
      <protection locked="0"/>
    </xf>
    <xf numFmtId="0" fontId="39" fillId="0" borderId="15" xfId="2" applyFont="1" applyBorder="1" applyAlignment="1" applyProtection="1">
      <alignment horizontal="justify" vertical="center" wrapText="1"/>
      <protection locked="0"/>
    </xf>
    <xf numFmtId="0" fontId="39" fillId="0" borderId="9" xfId="2" applyFont="1" applyBorder="1" applyAlignment="1" applyProtection="1">
      <alignment horizontal="justify" vertical="center" wrapText="1"/>
      <protection locked="0"/>
    </xf>
    <xf numFmtId="0" fontId="39" fillId="0" borderId="13" xfId="2" applyFont="1" applyBorder="1" applyAlignment="1" applyProtection="1">
      <alignment horizontal="justify" vertical="center" wrapText="1"/>
      <protection locked="0"/>
    </xf>
    <xf numFmtId="0" fontId="38" fillId="15" borderId="1" xfId="2" applyFont="1" applyFill="1" applyBorder="1" applyAlignment="1" applyProtection="1">
      <alignment horizontal="center" vertical="center" wrapText="1"/>
      <protection locked="0"/>
    </xf>
    <xf numFmtId="0" fontId="39" fillId="0" borderId="1" xfId="2" applyFont="1" applyBorder="1" applyAlignment="1" applyProtection="1">
      <alignment horizontal="justify" vertical="center" wrapText="1"/>
      <protection locked="0"/>
    </xf>
    <xf numFmtId="0" fontId="40" fillId="14" borderId="2" xfId="2" applyFont="1" applyFill="1" applyBorder="1" applyAlignment="1" applyProtection="1">
      <alignment horizontal="center" vertical="center" wrapText="1"/>
      <protection locked="0"/>
    </xf>
    <xf numFmtId="0" fontId="40" fillId="14" borderId="11" xfId="2" applyFont="1" applyFill="1" applyBorder="1" applyAlignment="1" applyProtection="1">
      <alignment horizontal="center" vertical="center" wrapText="1"/>
      <protection locked="0"/>
    </xf>
    <xf numFmtId="0" fontId="39" fillId="0" borderId="2" xfId="2" applyFont="1" applyBorder="1" applyAlignment="1" applyProtection="1">
      <alignment horizontal="justify" vertical="center" wrapText="1"/>
      <protection locked="0"/>
    </xf>
    <xf numFmtId="0" fontId="39" fillId="0" borderId="11" xfId="2" applyFont="1" applyBorder="1" applyAlignment="1" applyProtection="1">
      <alignment horizontal="justify" vertical="center" wrapText="1"/>
      <protection locked="0"/>
    </xf>
    <xf numFmtId="0" fontId="39" fillId="0" borderId="8" xfId="2" applyFont="1" applyBorder="1" applyAlignment="1" applyProtection="1">
      <alignment horizontal="justify" vertical="center" wrapText="1"/>
      <protection locked="0"/>
    </xf>
    <xf numFmtId="0" fontId="38" fillId="0" borderId="2"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2" xfId="0" applyFont="1" applyBorder="1" applyAlignment="1" applyProtection="1">
      <alignment horizontal="center" vertical="center" wrapText="1"/>
      <protection locked="0"/>
    </xf>
    <xf numFmtId="0" fontId="38" fillId="0" borderId="11" xfId="0" applyFont="1" applyBorder="1" applyAlignment="1" applyProtection="1">
      <alignment horizontal="center" vertical="center" wrapText="1"/>
      <protection locked="0"/>
    </xf>
    <xf numFmtId="0" fontId="38" fillId="0" borderId="8" xfId="0" applyFont="1" applyBorder="1" applyAlignment="1" applyProtection="1">
      <alignment horizontal="center" vertical="center" wrapText="1"/>
      <protection locked="0"/>
    </xf>
    <xf numFmtId="0" fontId="39" fillId="6" borderId="6" xfId="2" applyFont="1" applyFill="1" applyBorder="1" applyAlignment="1" applyProtection="1">
      <alignment horizontal="justify" vertical="center" wrapText="1"/>
      <protection locked="0"/>
    </xf>
    <xf numFmtId="0" fontId="39" fillId="6" borderId="16" xfId="2" applyFont="1" applyFill="1" applyBorder="1" applyAlignment="1" applyProtection="1">
      <alignment horizontal="justify" vertical="center" wrapText="1"/>
      <protection locked="0"/>
    </xf>
    <xf numFmtId="0" fontId="38" fillId="6" borderId="1" xfId="2" applyFont="1" applyFill="1" applyBorder="1" applyAlignment="1" applyProtection="1">
      <alignment horizontal="center" vertical="center" wrapText="1"/>
      <protection locked="0"/>
    </xf>
    <xf numFmtId="2" fontId="38" fillId="0" borderId="2" xfId="5" applyNumberFormat="1" applyFont="1" applyFill="1" applyBorder="1" applyAlignment="1" applyProtection="1">
      <alignment horizontal="center" vertical="center" wrapText="1"/>
      <protection locked="0"/>
    </xf>
    <xf numFmtId="2" fontId="38" fillId="0" borderId="11" xfId="5" applyNumberFormat="1" applyFont="1" applyFill="1" applyBorder="1" applyAlignment="1" applyProtection="1">
      <alignment horizontal="center" vertical="center" wrapText="1"/>
      <protection locked="0"/>
    </xf>
    <xf numFmtId="2" fontId="38" fillId="0" borderId="8" xfId="5" applyNumberFormat="1" applyFont="1" applyFill="1" applyBorder="1" applyAlignment="1" applyProtection="1">
      <alignment horizontal="center" vertical="center" wrapText="1"/>
      <protection locked="0"/>
    </xf>
    <xf numFmtId="2" fontId="38" fillId="0" borderId="11" xfId="5" applyNumberFormat="1" applyFont="1" applyFill="1" applyBorder="1" applyAlignment="1" applyProtection="1">
      <alignment horizontal="center" vertical="center" wrapText="1"/>
    </xf>
    <xf numFmtId="0" fontId="38" fillId="15" borderId="2" xfId="2" applyFont="1" applyFill="1" applyBorder="1" applyAlignment="1" applyProtection="1">
      <alignment horizontal="center" vertical="center" wrapText="1"/>
      <protection locked="0"/>
    </xf>
    <xf numFmtId="0" fontId="38" fillId="15" borderId="11" xfId="2" applyFont="1" applyFill="1" applyBorder="1" applyAlignment="1" applyProtection="1">
      <alignment horizontal="center" vertical="center" wrapText="1"/>
      <protection locked="0"/>
    </xf>
    <xf numFmtId="0" fontId="38" fillId="15" borderId="8" xfId="2" applyFont="1" applyFill="1" applyBorder="1" applyAlignment="1" applyProtection="1">
      <alignment horizontal="center" vertical="center" wrapText="1"/>
      <protection locked="0"/>
    </xf>
    <xf numFmtId="0" fontId="38" fillId="0" borderId="11" xfId="2" applyFont="1" applyBorder="1" applyAlignment="1" applyProtection="1">
      <alignment horizontal="center" vertical="center" wrapText="1"/>
      <protection locked="0"/>
    </xf>
    <xf numFmtId="0" fontId="38" fillId="0" borderId="8" xfId="2" applyFont="1" applyBorder="1" applyAlignment="1">
      <alignment horizontal="center" vertical="center" wrapText="1"/>
    </xf>
    <xf numFmtId="0" fontId="40" fillId="14" borderId="8" xfId="2" applyFont="1" applyFill="1" applyBorder="1" applyAlignment="1" applyProtection="1">
      <alignment horizontal="center" vertical="center" wrapText="1"/>
      <protection locked="0"/>
    </xf>
    <xf numFmtId="0" fontId="40" fillId="14" borderId="1" xfId="2" applyFont="1" applyFill="1" applyBorder="1" applyAlignment="1" applyProtection="1">
      <alignment horizontal="justify" vertical="center" wrapText="1"/>
      <protection locked="0"/>
    </xf>
    <xf numFmtId="0" fontId="40" fillId="14" borderId="8" xfId="2" applyFont="1" applyFill="1" applyBorder="1" applyAlignment="1" applyProtection="1">
      <alignment horizontal="justify" vertical="center" wrapText="1"/>
      <protection locked="0"/>
    </xf>
    <xf numFmtId="0" fontId="39" fillId="0" borderId="2" xfId="0" applyFont="1" applyBorder="1" applyAlignment="1" applyProtection="1">
      <alignment horizontal="justify" vertical="center" wrapText="1"/>
      <protection locked="0"/>
    </xf>
    <xf numFmtId="0" fontId="39" fillId="0" borderId="8" xfId="0" applyFont="1" applyBorder="1" applyAlignment="1" applyProtection="1">
      <alignment horizontal="justify" vertical="center" wrapText="1"/>
      <protection locked="0"/>
    </xf>
    <xf numFmtId="0" fontId="38" fillId="6" borderId="2" xfId="2" applyFont="1" applyFill="1" applyBorder="1" applyAlignment="1" applyProtection="1">
      <alignment horizontal="center" vertical="center" wrapText="1"/>
      <protection locked="0"/>
    </xf>
    <xf numFmtId="0" fontId="38" fillId="6" borderId="11" xfId="2" applyFont="1" applyFill="1" applyBorder="1" applyAlignment="1" applyProtection="1">
      <alignment horizontal="center" vertical="center" wrapText="1"/>
      <protection locked="0"/>
    </xf>
    <xf numFmtId="0" fontId="38" fillId="6" borderId="8" xfId="2" applyFont="1" applyFill="1" applyBorder="1" applyAlignment="1" applyProtection="1">
      <alignment horizontal="center" vertical="center" wrapText="1"/>
      <protection locked="0"/>
    </xf>
    <xf numFmtId="0" fontId="39" fillId="0" borderId="8" xfId="2" applyFont="1" applyBorder="1" applyAlignment="1" applyProtection="1">
      <alignment horizontal="center" vertical="center" wrapText="1"/>
      <protection locked="0"/>
    </xf>
    <xf numFmtId="0" fontId="38" fillId="0" borderId="2" xfId="2" applyFont="1" applyBorder="1" applyAlignment="1">
      <alignment horizontal="center" vertical="center" wrapText="1"/>
    </xf>
    <xf numFmtId="0" fontId="38" fillId="0" borderId="11" xfId="2" applyFont="1" applyBorder="1" applyAlignment="1">
      <alignment horizontal="center" vertical="center" wrapText="1"/>
    </xf>
    <xf numFmtId="2" fontId="38" fillId="6" borderId="2" xfId="5" applyNumberFormat="1" applyFont="1" applyFill="1" applyBorder="1" applyAlignment="1" applyProtection="1">
      <alignment horizontal="center" vertical="center" wrapText="1"/>
    </xf>
    <xf numFmtId="2" fontId="38" fillId="6" borderId="11" xfId="5" applyNumberFormat="1" applyFont="1" applyFill="1" applyBorder="1" applyAlignment="1" applyProtection="1">
      <alignment horizontal="center" vertical="center" wrapText="1"/>
    </xf>
    <xf numFmtId="2" fontId="38" fillId="6" borderId="8" xfId="5" applyNumberFormat="1" applyFont="1" applyFill="1" applyBorder="1" applyAlignment="1" applyProtection="1">
      <alignment horizontal="center" vertical="center" wrapText="1"/>
    </xf>
    <xf numFmtId="0" fontId="39" fillId="6" borderId="17" xfId="2" applyFont="1" applyFill="1" applyBorder="1" applyAlignment="1" applyProtection="1">
      <alignment horizontal="justify" vertical="center" wrapText="1"/>
      <protection locked="0"/>
    </xf>
    <xf numFmtId="0" fontId="39" fillId="6" borderId="15" xfId="2" applyFont="1" applyFill="1" applyBorder="1" applyAlignment="1" applyProtection="1">
      <alignment horizontal="justify" vertical="center" wrapText="1"/>
      <protection locked="0"/>
    </xf>
    <xf numFmtId="0" fontId="39" fillId="6" borderId="22" xfId="2" applyFont="1" applyFill="1" applyBorder="1" applyAlignment="1" applyProtection="1">
      <alignment horizontal="justify" vertical="center" wrapText="1"/>
      <protection locked="0"/>
    </xf>
    <xf numFmtId="0" fontId="39" fillId="6" borderId="12" xfId="2" applyFont="1" applyFill="1" applyBorder="1" applyAlignment="1" applyProtection="1">
      <alignment horizontal="justify" vertical="center" wrapText="1"/>
      <protection locked="0"/>
    </xf>
    <xf numFmtId="0" fontId="40" fillId="14" borderId="2" xfId="2" applyFont="1" applyFill="1" applyBorder="1" applyAlignment="1" applyProtection="1">
      <alignment horizontal="justify" vertical="center" wrapText="1"/>
      <protection locked="0"/>
    </xf>
    <xf numFmtId="0" fontId="39" fillId="6" borderId="2" xfId="0" applyFont="1" applyFill="1" applyBorder="1" applyAlignment="1">
      <alignment horizontal="justify" vertical="center" wrapText="1"/>
    </xf>
    <xf numFmtId="0" fontId="39" fillId="6" borderId="11" xfId="0" applyFont="1" applyFill="1" applyBorder="1" applyAlignment="1">
      <alignment horizontal="justify" vertical="center" wrapText="1"/>
    </xf>
    <xf numFmtId="0" fontId="39" fillId="6" borderId="8" xfId="0" applyFont="1" applyFill="1" applyBorder="1" applyAlignment="1">
      <alignment horizontal="justify" vertical="center" wrapText="1"/>
    </xf>
    <xf numFmtId="0" fontId="39" fillId="0" borderId="2" xfId="2" applyFont="1" applyBorder="1" applyAlignment="1" applyProtection="1">
      <alignment horizontal="center" vertical="center" wrapText="1"/>
      <protection locked="0"/>
    </xf>
    <xf numFmtId="0" fontId="38" fillId="6" borderId="2" xfId="2" applyFont="1" applyFill="1" applyBorder="1" applyAlignment="1">
      <alignment horizontal="center" vertical="center" wrapText="1"/>
    </xf>
    <xf numFmtId="0" fontId="38" fillId="6" borderId="1" xfId="2" applyFont="1" applyFill="1" applyBorder="1" applyAlignment="1">
      <alignment horizontal="center" vertical="center" wrapText="1"/>
    </xf>
    <xf numFmtId="0" fontId="38" fillId="6" borderId="8" xfId="2" applyFont="1" applyFill="1" applyBorder="1" applyAlignment="1">
      <alignment horizontal="center" vertical="center" wrapText="1"/>
    </xf>
    <xf numFmtId="0" fontId="38" fillId="6" borderId="2" xfId="0" applyFont="1" applyFill="1" applyBorder="1" applyAlignment="1">
      <alignment horizontal="center" vertical="center" wrapText="1"/>
    </xf>
    <xf numFmtId="0" fontId="38" fillId="6" borderId="1" xfId="0" applyFont="1" applyFill="1" applyBorder="1" applyAlignment="1">
      <alignment horizontal="center" vertical="center" wrapText="1"/>
    </xf>
    <xf numFmtId="0" fontId="38" fillId="6" borderId="8" xfId="0" applyFont="1" applyFill="1" applyBorder="1" applyAlignment="1">
      <alignment horizontal="center" vertical="center" wrapText="1"/>
    </xf>
    <xf numFmtId="0" fontId="38" fillId="15" borderId="2" xfId="0" applyFont="1" applyFill="1" applyBorder="1" applyAlignment="1" applyProtection="1">
      <alignment horizontal="center" vertical="center" wrapText="1"/>
      <protection locked="0"/>
    </xf>
    <xf numFmtId="0" fontId="38" fillId="15" borderId="1" xfId="0" applyFont="1" applyFill="1" applyBorder="1" applyAlignment="1" applyProtection="1">
      <alignment horizontal="center" vertical="center" wrapText="1"/>
      <protection locked="0"/>
    </xf>
    <xf numFmtId="0" fontId="38" fillId="15" borderId="8" xfId="0" applyFont="1" applyFill="1" applyBorder="1" applyAlignment="1" applyProtection="1">
      <alignment horizontal="center" vertical="center" wrapText="1"/>
      <protection locked="0"/>
    </xf>
    <xf numFmtId="0" fontId="39" fillId="6" borderId="2" xfId="0" applyFont="1" applyFill="1" applyBorder="1" applyAlignment="1" applyProtection="1">
      <alignment horizontal="justify" vertical="center" wrapText="1"/>
      <protection locked="0"/>
    </xf>
    <xf numFmtId="0" fontId="39" fillId="6" borderId="11" xfId="0" applyFont="1" applyFill="1" applyBorder="1" applyAlignment="1" applyProtection="1">
      <alignment horizontal="justify" vertical="center" wrapText="1"/>
      <protection locked="0"/>
    </xf>
    <xf numFmtId="0" fontId="39" fillId="6" borderId="8" xfId="0" applyFont="1" applyFill="1" applyBorder="1" applyAlignment="1" applyProtection="1">
      <alignment horizontal="justify" vertical="center" wrapText="1"/>
      <protection locked="0"/>
    </xf>
    <xf numFmtId="2" fontId="38" fillId="6" borderId="2" xfId="5" applyNumberFormat="1" applyFont="1" applyFill="1" applyBorder="1" applyAlignment="1" applyProtection="1">
      <alignment horizontal="center" vertical="center" wrapText="1"/>
      <protection locked="0"/>
    </xf>
    <xf numFmtId="2" fontId="38" fillId="6" borderId="1" xfId="5" applyNumberFormat="1" applyFont="1" applyFill="1" applyBorder="1" applyAlignment="1" applyProtection="1">
      <alignment horizontal="center" vertical="center" wrapText="1"/>
      <protection locked="0"/>
    </xf>
    <xf numFmtId="2" fontId="38" fillId="6" borderId="8" xfId="5" applyNumberFormat="1" applyFont="1" applyFill="1" applyBorder="1" applyAlignment="1" applyProtection="1">
      <alignment horizontal="center" vertical="center" wrapText="1"/>
      <protection locked="0"/>
    </xf>
    <xf numFmtId="2" fontId="38" fillId="6" borderId="1" xfId="5" applyNumberFormat="1" applyFont="1" applyFill="1" applyBorder="1" applyAlignment="1" applyProtection="1">
      <alignment horizontal="center" vertical="center" wrapText="1"/>
    </xf>
    <xf numFmtId="0" fontId="38" fillId="6" borderId="2" xfId="0" applyFont="1" applyFill="1" applyBorder="1" applyAlignment="1" applyProtection="1">
      <alignment horizontal="center" vertical="center" wrapText="1"/>
      <protection locked="0"/>
    </xf>
    <xf numFmtId="0" fontId="38" fillId="6" borderId="1" xfId="0" applyFont="1" applyFill="1" applyBorder="1" applyAlignment="1" applyProtection="1">
      <alignment horizontal="center" vertical="center" wrapText="1"/>
      <protection locked="0"/>
    </xf>
    <xf numFmtId="0" fontId="38" fillId="6" borderId="8" xfId="0" applyFont="1" applyFill="1" applyBorder="1" applyAlignment="1" applyProtection="1">
      <alignment horizontal="center" vertical="center" wrapText="1"/>
      <protection locked="0"/>
    </xf>
    <xf numFmtId="0" fontId="39" fillId="6" borderId="2" xfId="2" applyFont="1" applyFill="1" applyBorder="1" applyAlignment="1" applyProtection="1">
      <alignment horizontal="justify" vertical="center" wrapText="1"/>
      <protection locked="0"/>
    </xf>
    <xf numFmtId="0" fontId="39" fillId="6" borderId="11" xfId="2" applyFont="1" applyFill="1" applyBorder="1" applyAlignment="1" applyProtection="1">
      <alignment horizontal="justify" vertical="center" wrapText="1"/>
      <protection locked="0"/>
    </xf>
    <xf numFmtId="0" fontId="39" fillId="6" borderId="8" xfId="2" applyFont="1" applyFill="1" applyBorder="1" applyAlignment="1" applyProtection="1">
      <alignment horizontal="justify" vertical="center" wrapText="1"/>
      <protection locked="0"/>
    </xf>
    <xf numFmtId="14" fontId="39" fillId="6" borderId="2" xfId="0" applyNumberFormat="1" applyFont="1" applyFill="1" applyBorder="1" applyAlignment="1" applyProtection="1">
      <alignment horizontal="justify" vertical="center" wrapText="1"/>
      <protection locked="0"/>
    </xf>
    <xf numFmtId="14" fontId="39" fillId="6" borderId="11" xfId="0" applyNumberFormat="1" applyFont="1" applyFill="1" applyBorder="1" applyAlignment="1" applyProtection="1">
      <alignment horizontal="justify" vertical="center" wrapText="1"/>
      <protection locked="0"/>
    </xf>
    <xf numFmtId="14" fontId="39" fillId="6" borderId="8" xfId="0" applyNumberFormat="1" applyFont="1" applyFill="1" applyBorder="1" applyAlignment="1" applyProtection="1">
      <alignment horizontal="justify" vertical="center" wrapText="1"/>
      <protection locked="0"/>
    </xf>
    <xf numFmtId="0" fontId="38" fillId="11" borderId="1" xfId="0" applyFont="1" applyFill="1" applyBorder="1" applyAlignment="1">
      <alignment horizontal="center" vertical="center" wrapText="1"/>
    </xf>
    <xf numFmtId="0" fontId="39" fillId="6" borderId="1" xfId="2" applyFont="1" applyFill="1" applyBorder="1" applyAlignment="1" applyProtection="1">
      <alignment horizontal="justify" vertical="center" wrapText="1"/>
      <protection locked="0"/>
    </xf>
    <xf numFmtId="0" fontId="39" fillId="6" borderId="2" xfId="2" applyFont="1" applyFill="1" applyBorder="1" applyAlignment="1" applyProtection="1">
      <alignment horizontal="center" vertical="center" wrapText="1"/>
      <protection locked="0"/>
    </xf>
    <xf numFmtId="0" fontId="39" fillId="6" borderId="1" xfId="2" applyFont="1" applyFill="1" applyBorder="1" applyAlignment="1" applyProtection="1">
      <alignment horizontal="center" vertical="center" wrapText="1"/>
      <protection locked="0"/>
    </xf>
    <xf numFmtId="0" fontId="39" fillId="6" borderId="8" xfId="2" applyFont="1" applyFill="1" applyBorder="1" applyAlignment="1" applyProtection="1">
      <alignment horizontal="center" vertical="center" wrapText="1"/>
      <protection locked="0"/>
    </xf>
    <xf numFmtId="0" fontId="38" fillId="13" borderId="1" xfId="0" applyFont="1" applyFill="1" applyBorder="1" applyAlignment="1">
      <alignment horizontal="center" vertical="center" wrapText="1"/>
    </xf>
    <xf numFmtId="0" fontId="39" fillId="15" borderId="17" xfId="2" applyFont="1" applyFill="1" applyBorder="1" applyAlignment="1" applyProtection="1">
      <alignment horizontal="justify" vertical="center" wrapText="1"/>
      <protection locked="0"/>
    </xf>
    <xf numFmtId="0" fontId="39" fillId="15" borderId="15" xfId="2" applyFont="1" applyFill="1" applyBorder="1" applyAlignment="1" applyProtection="1">
      <alignment horizontal="justify" vertical="center" wrapText="1"/>
      <protection locked="0"/>
    </xf>
    <xf numFmtId="0" fontId="39" fillId="15" borderId="22" xfId="2" applyFont="1" applyFill="1" applyBorder="1" applyAlignment="1" applyProtection="1">
      <alignment horizontal="justify" vertical="center" wrapText="1"/>
      <protection locked="0"/>
    </xf>
    <xf numFmtId="0" fontId="39" fillId="15" borderId="12" xfId="2" applyFont="1" applyFill="1" applyBorder="1" applyAlignment="1" applyProtection="1">
      <alignment horizontal="justify" vertical="center" wrapText="1"/>
      <protection locked="0"/>
    </xf>
    <xf numFmtId="0" fontId="39" fillId="15" borderId="9" xfId="2" applyFont="1" applyFill="1" applyBorder="1" applyAlignment="1" applyProtection="1">
      <alignment horizontal="justify" vertical="center" wrapText="1"/>
      <protection locked="0"/>
    </xf>
    <xf numFmtId="0" fontId="39" fillId="15" borderId="13" xfId="2" applyFont="1" applyFill="1" applyBorder="1" applyAlignment="1" applyProtection="1">
      <alignment horizontal="justify" vertical="center" wrapText="1"/>
      <protection locked="0"/>
    </xf>
    <xf numFmtId="0" fontId="38" fillId="11" borderId="6" xfId="0" applyFont="1" applyFill="1" applyBorder="1" applyAlignment="1">
      <alignment horizontal="center" vertical="center" wrapText="1"/>
    </xf>
    <xf numFmtId="0" fontId="38" fillId="11" borderId="19" xfId="0" applyFont="1" applyFill="1" applyBorder="1" applyAlignment="1">
      <alignment horizontal="center" vertical="center" wrapText="1"/>
    </xf>
    <xf numFmtId="0" fontId="38" fillId="11" borderId="16" xfId="0" applyFont="1" applyFill="1" applyBorder="1" applyAlignment="1">
      <alignment horizontal="center" vertical="center" wrapText="1"/>
    </xf>
    <xf numFmtId="0" fontId="38" fillId="11" borderId="2" xfId="0" applyFont="1" applyFill="1" applyBorder="1" applyAlignment="1">
      <alignment horizontal="center" vertical="center" wrapText="1"/>
    </xf>
    <xf numFmtId="0" fontId="38" fillId="11" borderId="11" xfId="0" applyFont="1" applyFill="1" applyBorder="1" applyAlignment="1">
      <alignment horizontal="center" vertical="center" wrapText="1"/>
    </xf>
    <xf numFmtId="0" fontId="38" fillId="11" borderId="8" xfId="0" applyFont="1" applyFill="1" applyBorder="1" applyAlignment="1">
      <alignment horizontal="center" vertical="center" wrapText="1"/>
    </xf>
    <xf numFmtId="0" fontId="23" fillId="11" borderId="7" xfId="0" applyFont="1" applyFill="1" applyBorder="1" applyAlignment="1">
      <alignment horizontal="center" vertical="center" wrapText="1"/>
    </xf>
    <xf numFmtId="0" fontId="23" fillId="11" borderId="46" xfId="0" applyFont="1" applyFill="1" applyBorder="1" applyAlignment="1">
      <alignment horizontal="center" vertical="center" wrapText="1"/>
    </xf>
    <xf numFmtId="0" fontId="23" fillId="11" borderId="47" xfId="0" applyFont="1" applyFill="1" applyBorder="1" applyAlignment="1">
      <alignment horizontal="center" vertical="center" wrapText="1"/>
    </xf>
    <xf numFmtId="0" fontId="20" fillId="11" borderId="7" xfId="4" applyFont="1" applyFill="1" applyBorder="1" applyAlignment="1" applyProtection="1">
      <alignment horizontal="center" vertical="center" wrapText="1"/>
    </xf>
    <xf numFmtId="0" fontId="20" fillId="11" borderId="46" xfId="4" applyFont="1" applyFill="1" applyBorder="1" applyAlignment="1" applyProtection="1">
      <alignment horizontal="center" vertical="center" wrapText="1"/>
    </xf>
    <xf numFmtId="0" fontId="20" fillId="11" borderId="47" xfId="4" applyFont="1" applyFill="1" applyBorder="1" applyAlignment="1" applyProtection="1">
      <alignment horizontal="center" vertical="center" wrapText="1"/>
    </xf>
    <xf numFmtId="0" fontId="30" fillId="0" borderId="14" xfId="4" applyFont="1" applyFill="1" applyBorder="1" applyAlignment="1" applyProtection="1">
      <alignment horizontal="center" vertical="center" wrapText="1"/>
    </xf>
    <xf numFmtId="0" fontId="30" fillId="0" borderId="0" xfId="4" applyFont="1" applyFill="1" applyBorder="1" applyAlignment="1" applyProtection="1">
      <alignment horizontal="center" vertical="center" wrapText="1"/>
    </xf>
    <xf numFmtId="0" fontId="30" fillId="0" borderId="48" xfId="4" applyFont="1" applyFill="1" applyBorder="1" applyAlignment="1" applyProtection="1">
      <alignment horizontal="center" vertical="center" wrapText="1"/>
    </xf>
    <xf numFmtId="0" fontId="30" fillId="0" borderId="49" xfId="4" applyFont="1" applyFill="1" applyBorder="1" applyAlignment="1" applyProtection="1">
      <alignment horizontal="center" vertical="center" wrapText="1"/>
    </xf>
    <xf numFmtId="0" fontId="30" fillId="0" borderId="50" xfId="4" applyFont="1" applyFill="1" applyBorder="1" applyAlignment="1" applyProtection="1">
      <alignment horizontal="center" vertical="center" wrapText="1"/>
    </xf>
    <xf numFmtId="0" fontId="30" fillId="0" borderId="51" xfId="4" applyFont="1" applyFill="1" applyBorder="1" applyAlignment="1" applyProtection="1">
      <alignment horizontal="center" vertical="center" wrapText="1"/>
    </xf>
    <xf numFmtId="0" fontId="11" fillId="6" borderId="6"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16" xfId="0" applyFont="1" applyFill="1" applyBorder="1" applyAlignment="1">
      <alignment horizontal="center" vertical="center"/>
    </xf>
    <xf numFmtId="0" fontId="14" fillId="0" borderId="14" xfId="4" applyFont="1" applyFill="1" applyBorder="1" applyAlignment="1" applyProtection="1">
      <alignment horizontal="center" vertical="center" wrapText="1"/>
    </xf>
    <xf numFmtId="0" fontId="14" fillId="0" borderId="0" xfId="4" applyFont="1" applyFill="1" applyBorder="1" applyAlignment="1" applyProtection="1">
      <alignment horizontal="center" vertical="center" wrapText="1"/>
    </xf>
    <xf numFmtId="0" fontId="14" fillId="0" borderId="48" xfId="4" applyFont="1" applyFill="1" applyBorder="1" applyAlignment="1" applyProtection="1">
      <alignment horizontal="center" vertical="center" wrapText="1"/>
    </xf>
    <xf numFmtId="0" fontId="20" fillId="0" borderId="14" xfId="4" applyFont="1" applyFill="1" applyBorder="1" applyAlignment="1" applyProtection="1">
      <alignment horizontal="center" vertical="center" wrapText="1"/>
    </xf>
    <xf numFmtId="0" fontId="20" fillId="0" borderId="0" xfId="4" applyFont="1" applyFill="1" applyBorder="1" applyAlignment="1" applyProtection="1">
      <alignment horizontal="center" vertical="center" wrapText="1"/>
    </xf>
    <xf numFmtId="0" fontId="20" fillId="0" borderId="48" xfId="4" applyFont="1" applyFill="1" applyBorder="1" applyAlignment="1" applyProtection="1">
      <alignment horizontal="center" vertical="center" wrapText="1"/>
    </xf>
    <xf numFmtId="0" fontId="14" fillId="0" borderId="49" xfId="4" applyFont="1" applyFill="1" applyBorder="1" applyAlignment="1" applyProtection="1">
      <alignment horizontal="center" vertical="center" wrapText="1"/>
    </xf>
    <xf numFmtId="0" fontId="14" fillId="0" borderId="50" xfId="4" applyFont="1" applyFill="1" applyBorder="1" applyAlignment="1" applyProtection="1">
      <alignment horizontal="center" vertical="center" wrapText="1"/>
    </xf>
    <xf numFmtId="0" fontId="14" fillId="0" borderId="51" xfId="4" applyFont="1" applyFill="1" applyBorder="1" applyAlignment="1" applyProtection="1">
      <alignment horizontal="center" vertical="center" wrapText="1"/>
    </xf>
    <xf numFmtId="0" fontId="20" fillId="0" borderId="49" xfId="4" applyFont="1" applyFill="1" applyBorder="1" applyAlignment="1" applyProtection="1">
      <alignment horizontal="center" vertical="center" wrapText="1"/>
    </xf>
    <xf numFmtId="0" fontId="20" fillId="0" borderId="50" xfId="4" applyFont="1" applyFill="1" applyBorder="1" applyAlignment="1" applyProtection="1">
      <alignment horizontal="center" vertical="center" wrapText="1"/>
    </xf>
    <xf numFmtId="0" fontId="20" fillId="0" borderId="51" xfId="4" applyFont="1" applyFill="1" applyBorder="1" applyAlignment="1" applyProtection="1">
      <alignment horizontal="center" vertical="center" wrapText="1"/>
    </xf>
    <xf numFmtId="14" fontId="39" fillId="6" borderId="1" xfId="0" applyNumberFormat="1" applyFont="1" applyFill="1" applyBorder="1" applyAlignment="1" applyProtection="1">
      <alignment horizontal="center" vertical="center" wrapText="1"/>
      <protection locked="0"/>
    </xf>
    <xf numFmtId="14" fontId="39" fillId="0" borderId="2" xfId="0" applyNumberFormat="1" applyFont="1" applyBorder="1" applyAlignment="1" applyProtection="1">
      <alignment horizontal="center" vertical="center" wrapText="1"/>
      <protection locked="0"/>
    </xf>
    <xf numFmtId="0" fontId="39" fillId="0" borderId="2" xfId="0" applyFont="1" applyBorder="1" applyAlignment="1" applyProtection="1">
      <alignment horizontal="center" vertical="center" wrapText="1"/>
      <protection locked="0"/>
    </xf>
    <xf numFmtId="14" fontId="39" fillId="0" borderId="2" xfId="0" applyNumberFormat="1" applyFont="1" applyBorder="1" applyAlignment="1" applyProtection="1">
      <alignment horizontal="center" vertical="center" wrapText="1"/>
      <protection locked="0"/>
    </xf>
    <xf numFmtId="0" fontId="39" fillId="0" borderId="8" xfId="0" applyFont="1" applyBorder="1" applyAlignment="1" applyProtection="1">
      <alignment horizontal="center" vertical="center" wrapText="1"/>
      <protection locked="0"/>
    </xf>
    <xf numFmtId="14" fontId="39" fillId="0" borderId="8" xfId="0" applyNumberFormat="1" applyFont="1" applyBorder="1" applyAlignment="1" applyProtection="1">
      <alignment horizontal="center" vertical="center" wrapText="1"/>
      <protection locked="0"/>
    </xf>
    <xf numFmtId="0" fontId="39" fillId="0" borderId="17" xfId="2" applyFont="1" applyBorder="1" applyAlignment="1" applyProtection="1">
      <alignment horizontal="center" vertical="center" wrapText="1"/>
      <protection locked="0"/>
    </xf>
    <xf numFmtId="0" fontId="39" fillId="0" borderId="15" xfId="2" applyFont="1" applyBorder="1" applyAlignment="1" applyProtection="1">
      <alignment horizontal="center" vertical="center" wrapText="1"/>
      <protection locked="0"/>
    </xf>
    <xf numFmtId="0" fontId="39" fillId="0" borderId="11" xfId="2" applyFont="1" applyBorder="1" applyAlignment="1" applyProtection="1">
      <alignment horizontal="center" vertical="center" wrapText="1"/>
      <protection locked="0"/>
    </xf>
    <xf numFmtId="0" fontId="39" fillId="0" borderId="22" xfId="2" applyFont="1" applyBorder="1" applyAlignment="1" applyProtection="1">
      <alignment horizontal="center" vertical="center" wrapText="1"/>
      <protection locked="0"/>
    </xf>
    <xf numFmtId="0" fontId="39" fillId="0" borderId="12" xfId="2" applyFont="1" applyBorder="1" applyAlignment="1" applyProtection="1">
      <alignment horizontal="center" vertical="center" wrapText="1"/>
      <protection locked="0"/>
    </xf>
    <xf numFmtId="0" fontId="39" fillId="0" borderId="11" xfId="0" applyFont="1" applyBorder="1" applyAlignment="1" applyProtection="1">
      <alignment horizontal="center" vertical="center" wrapText="1"/>
      <protection locked="0"/>
    </xf>
    <xf numFmtId="14" fontId="39" fillId="0" borderId="11" xfId="0" applyNumberFormat="1" applyFont="1" applyBorder="1" applyAlignment="1" applyProtection="1">
      <alignment horizontal="center" vertical="center" wrapText="1"/>
      <protection locked="0"/>
    </xf>
    <xf numFmtId="0" fontId="39" fillId="0" borderId="9" xfId="2" applyFont="1" applyBorder="1" applyAlignment="1" applyProtection="1">
      <alignment horizontal="center" vertical="center" wrapText="1"/>
      <protection locked="0"/>
    </xf>
    <xf numFmtId="0" fontId="39" fillId="0" borderId="13" xfId="2" applyFont="1" applyBorder="1" applyAlignment="1" applyProtection="1">
      <alignment horizontal="center" vertical="center" wrapText="1"/>
      <protection locked="0"/>
    </xf>
    <xf numFmtId="0" fontId="35" fillId="6" borderId="0" xfId="2" applyFont="1" applyFill="1"/>
    <xf numFmtId="0" fontId="35" fillId="6" borderId="7" xfId="2" applyFont="1" applyFill="1" applyBorder="1"/>
    <xf numFmtId="0" fontId="44" fillId="6" borderId="46" xfId="2" applyFont="1" applyFill="1" applyBorder="1" applyAlignment="1">
      <alignment vertical="center"/>
    </xf>
    <xf numFmtId="0" fontId="44" fillId="6" borderId="52" xfId="2" applyFont="1" applyFill="1" applyBorder="1" applyAlignment="1">
      <alignment horizontal="center" vertical="center"/>
    </xf>
    <xf numFmtId="0" fontId="44" fillId="6" borderId="53" xfId="2" applyFont="1" applyFill="1" applyBorder="1" applyAlignment="1">
      <alignment horizontal="center" vertical="center"/>
    </xf>
    <xf numFmtId="0" fontId="44" fillId="6" borderId="54" xfId="2" applyFont="1" applyFill="1" applyBorder="1" applyAlignment="1">
      <alignment horizontal="center" vertical="center"/>
    </xf>
    <xf numFmtId="0" fontId="35" fillId="6" borderId="14" xfId="2" applyFont="1" applyFill="1" applyBorder="1"/>
    <xf numFmtId="0" fontId="44" fillId="6" borderId="0" xfId="2" applyFont="1" applyFill="1" applyAlignment="1">
      <alignment vertical="center"/>
    </xf>
    <xf numFmtId="0" fontId="44" fillId="6" borderId="23" xfId="2" applyFont="1" applyFill="1" applyBorder="1" applyAlignment="1">
      <alignment horizontal="left" vertical="center"/>
    </xf>
    <xf numFmtId="0" fontId="44" fillId="6" borderId="19" xfId="2" applyFont="1" applyFill="1" applyBorder="1" applyAlignment="1">
      <alignment horizontal="left" vertical="center"/>
    </xf>
    <xf numFmtId="0" fontId="44" fillId="6" borderId="55" xfId="2" applyFont="1" applyFill="1" applyBorder="1" applyAlignment="1">
      <alignment horizontal="left" vertical="center"/>
    </xf>
    <xf numFmtId="0" fontId="44" fillId="6" borderId="56" xfId="2" applyFont="1" applyFill="1" applyBorder="1" applyAlignment="1">
      <alignment horizontal="left" vertical="center"/>
    </xf>
    <xf numFmtId="0" fontId="44" fillId="6" borderId="57" xfId="2" applyFont="1" applyFill="1" applyBorder="1" applyAlignment="1">
      <alignment horizontal="left" vertical="center"/>
    </xf>
    <xf numFmtId="0" fontId="35" fillId="6" borderId="49" xfId="2" applyFont="1" applyFill="1" applyBorder="1"/>
    <xf numFmtId="0" fontId="44" fillId="6" borderId="50" xfId="2" applyFont="1" applyFill="1" applyBorder="1" applyAlignment="1">
      <alignment vertical="center"/>
    </xf>
    <xf numFmtId="0" fontId="44" fillId="6" borderId="58" xfId="2" applyFont="1" applyFill="1" applyBorder="1" applyAlignment="1">
      <alignment horizontal="left" vertical="center"/>
    </xf>
    <xf numFmtId="0" fontId="44" fillId="6" borderId="59" xfId="2" applyFont="1" applyFill="1" applyBorder="1" applyAlignment="1">
      <alignment horizontal="left" vertical="center"/>
    </xf>
    <xf numFmtId="0" fontId="44" fillId="6" borderId="60" xfId="2" applyFont="1" applyFill="1" applyBorder="1" applyAlignment="1">
      <alignment horizontal="left" vertical="center"/>
    </xf>
    <xf numFmtId="0" fontId="35" fillId="6" borderId="0" xfId="2" applyFont="1" applyFill="1" applyAlignment="1">
      <alignment horizontal="center"/>
    </xf>
    <xf numFmtId="0" fontId="44" fillId="6" borderId="52" xfId="2" applyFont="1" applyFill="1" applyBorder="1" applyAlignment="1">
      <alignment horizontal="left" vertical="center"/>
    </xf>
    <xf numFmtId="0" fontId="44" fillId="6" borderId="61" xfId="2" applyFont="1" applyFill="1" applyBorder="1" applyAlignment="1">
      <alignment horizontal="left" vertical="center"/>
    </xf>
    <xf numFmtId="0" fontId="35" fillId="6" borderId="53" xfId="2" applyFont="1" applyFill="1" applyBorder="1" applyAlignment="1">
      <alignment horizontal="center" vertical="center"/>
    </xf>
    <xf numFmtId="0" fontId="44" fillId="6" borderId="62" xfId="2" applyFont="1" applyFill="1" applyBorder="1" applyAlignment="1">
      <alignment horizontal="left" vertical="center"/>
    </xf>
    <xf numFmtId="0" fontId="44" fillId="6" borderId="53" xfId="2" applyFont="1" applyFill="1" applyBorder="1" applyAlignment="1">
      <alignment horizontal="left" vertical="center"/>
    </xf>
    <xf numFmtId="14" fontId="35" fillId="6" borderId="53" xfId="2" applyNumberFormat="1" applyFont="1" applyFill="1" applyBorder="1" applyAlignment="1">
      <alignment horizontal="center" vertical="center"/>
    </xf>
    <xf numFmtId="0" fontId="35" fillId="6" borderId="54" xfId="2" applyFont="1" applyFill="1" applyBorder="1" applyAlignment="1">
      <alignment horizontal="center" vertical="center"/>
    </xf>
    <xf numFmtId="0" fontId="35" fillId="6" borderId="0" xfId="2" applyFont="1" applyFill="1" applyAlignment="1">
      <alignment vertical="center"/>
    </xf>
    <xf numFmtId="0" fontId="44" fillId="6" borderId="49" xfId="2" applyFont="1" applyFill="1" applyBorder="1" applyAlignment="1">
      <alignment horizontal="left" vertical="center"/>
    </xf>
    <xf numFmtId="0" fontId="44" fillId="6" borderId="63" xfId="2" applyFont="1" applyFill="1" applyBorder="1" applyAlignment="1">
      <alignment horizontal="left" vertical="center"/>
    </xf>
    <xf numFmtId="0" fontId="44" fillId="6" borderId="64" xfId="2" applyFont="1" applyFill="1" applyBorder="1" applyAlignment="1">
      <alignment horizontal="left" vertical="center"/>
    </xf>
    <xf numFmtId="0" fontId="44" fillId="6" borderId="50" xfId="2" applyFont="1" applyFill="1" applyBorder="1" applyAlignment="1">
      <alignment horizontal="left" vertical="center"/>
    </xf>
    <xf numFmtId="0" fontId="35" fillId="6" borderId="50" xfId="2" applyFont="1" applyFill="1" applyBorder="1" applyAlignment="1">
      <alignment horizontal="center" vertical="center"/>
    </xf>
    <xf numFmtId="0" fontId="35" fillId="6" borderId="51" xfId="2" applyFont="1" applyFill="1" applyBorder="1" applyAlignment="1">
      <alignment horizontal="center" vertical="center"/>
    </xf>
    <xf numFmtId="0" fontId="44" fillId="6" borderId="54" xfId="2" applyFont="1" applyFill="1" applyBorder="1" applyAlignment="1">
      <alignment horizontal="left" vertical="center"/>
    </xf>
    <xf numFmtId="0" fontId="35" fillId="6" borderId="58" xfId="2" applyFont="1" applyFill="1" applyBorder="1" applyAlignment="1">
      <alignment horizontal="center" vertical="center" wrapText="1"/>
    </xf>
    <xf numFmtId="0" fontId="35" fillId="6" borderId="59" xfId="2" applyFont="1" applyFill="1" applyBorder="1" applyAlignment="1">
      <alignment horizontal="center" vertical="center" wrapText="1"/>
    </xf>
    <xf numFmtId="0" fontId="35" fillId="6" borderId="60" xfId="2" applyFont="1" applyFill="1" applyBorder="1" applyAlignment="1">
      <alignment horizontal="center" vertical="center" wrapText="1"/>
    </xf>
    <xf numFmtId="0" fontId="2" fillId="6" borderId="7" xfId="2" applyFont="1" applyFill="1" applyBorder="1" applyAlignment="1">
      <alignment horizontal="center" vertical="center"/>
    </xf>
    <xf numFmtId="0" fontId="2" fillId="6" borderId="46" xfId="2" applyFont="1" applyFill="1" applyBorder="1" applyAlignment="1">
      <alignment horizontal="center" vertical="center"/>
    </xf>
    <xf numFmtId="0" fontId="2" fillId="6" borderId="47" xfId="2" applyFont="1" applyFill="1" applyBorder="1" applyAlignment="1">
      <alignment horizontal="center" vertical="center"/>
    </xf>
    <xf numFmtId="0" fontId="44" fillId="6" borderId="65" xfId="2" applyFont="1" applyFill="1" applyBorder="1" applyAlignment="1">
      <alignment horizontal="center" vertical="center"/>
    </xf>
    <xf numFmtId="0" fontId="44" fillId="6" borderId="66" xfId="2" applyFont="1" applyFill="1" applyBorder="1" applyAlignment="1">
      <alignment horizontal="center" vertical="center"/>
    </xf>
    <xf numFmtId="0" fontId="44" fillId="6" borderId="66" xfId="2" applyFont="1" applyFill="1" applyBorder="1" applyAlignment="1">
      <alignment horizontal="center" vertical="center"/>
    </xf>
    <xf numFmtId="0" fontId="44" fillId="6" borderId="66" xfId="2" applyFont="1" applyFill="1" applyBorder="1" applyAlignment="1">
      <alignment horizontal="center" vertical="center" wrapText="1"/>
    </xf>
    <xf numFmtId="0" fontId="44" fillId="6" borderId="67" xfId="2" applyFont="1" applyFill="1" applyBorder="1" applyAlignment="1">
      <alignment horizontal="center" vertical="center"/>
    </xf>
    <xf numFmtId="0" fontId="44" fillId="6" borderId="7" xfId="2" applyFont="1" applyFill="1" applyBorder="1" applyAlignment="1">
      <alignment horizontal="center" vertical="center"/>
    </xf>
    <xf numFmtId="0" fontId="44" fillId="6" borderId="68" xfId="2" applyFont="1" applyFill="1" applyBorder="1" applyAlignment="1">
      <alignment horizontal="center" vertical="center"/>
    </xf>
    <xf numFmtId="0" fontId="35" fillId="6" borderId="69" xfId="2" applyFont="1" applyFill="1" applyBorder="1" applyAlignment="1">
      <alignment horizontal="center" vertical="center" wrapText="1"/>
    </xf>
    <xf numFmtId="0" fontId="35" fillId="6" borderId="70" xfId="2" applyFont="1" applyFill="1" applyBorder="1" applyAlignment="1">
      <alignment horizontal="left" vertical="center" wrapText="1"/>
    </xf>
    <xf numFmtId="0" fontId="35" fillId="6" borderId="70" xfId="2" applyFont="1" applyFill="1" applyBorder="1" applyAlignment="1">
      <alignment horizontal="left" vertical="center"/>
    </xf>
    <xf numFmtId="0" fontId="35" fillId="6" borderId="70" xfId="2" applyFont="1" applyFill="1" applyBorder="1" applyAlignment="1">
      <alignment horizontal="center" vertical="center" wrapText="1"/>
    </xf>
    <xf numFmtId="0" fontId="44" fillId="6" borderId="24" xfId="2" applyFont="1" applyFill="1" applyBorder="1" applyAlignment="1">
      <alignment horizontal="center" vertical="center"/>
    </xf>
    <xf numFmtId="0" fontId="44" fillId="6" borderId="13" xfId="2" applyFont="1" applyFill="1" applyBorder="1" applyAlignment="1">
      <alignment horizontal="center" vertical="center"/>
    </xf>
    <xf numFmtId="0" fontId="35" fillId="6" borderId="8" xfId="2" applyFont="1" applyFill="1" applyBorder="1" applyAlignment="1">
      <alignment horizontal="center" vertical="center" wrapText="1"/>
    </xf>
    <xf numFmtId="0" fontId="35" fillId="6" borderId="6" xfId="2" applyFont="1" applyFill="1" applyBorder="1" applyAlignment="1">
      <alignment horizontal="center" vertical="center" wrapText="1"/>
    </xf>
    <xf numFmtId="0" fontId="35" fillId="6" borderId="16" xfId="2" applyFont="1" applyFill="1" applyBorder="1" applyAlignment="1">
      <alignment horizontal="center" vertical="center"/>
    </xf>
    <xf numFmtId="0" fontId="35" fillId="6" borderId="19" xfId="2" applyFont="1" applyFill="1" applyBorder="1" applyAlignment="1">
      <alignment horizontal="center" vertical="center" wrapText="1"/>
    </xf>
    <xf numFmtId="0" fontId="35" fillId="6" borderId="16" xfId="2" applyFont="1" applyFill="1" applyBorder="1" applyAlignment="1">
      <alignment horizontal="center" vertical="center" wrapText="1"/>
    </xf>
    <xf numFmtId="0" fontId="44" fillId="6" borderId="71" xfId="2" applyFont="1" applyFill="1" applyBorder="1" applyAlignment="1">
      <alignment horizontal="center" vertical="center"/>
    </xf>
    <xf numFmtId="0" fontId="44" fillId="6" borderId="15" xfId="2" applyFont="1" applyFill="1" applyBorder="1" applyAlignment="1">
      <alignment horizontal="center" vertical="center"/>
    </xf>
    <xf numFmtId="0" fontId="35" fillId="6" borderId="2" xfId="2" applyFont="1" applyFill="1" applyBorder="1" applyAlignment="1">
      <alignment horizontal="center" vertical="center" wrapText="1"/>
    </xf>
    <xf numFmtId="0" fontId="35" fillId="6" borderId="1" xfId="2" applyFont="1" applyFill="1" applyBorder="1" applyAlignment="1">
      <alignment horizontal="center" wrapText="1"/>
    </xf>
    <xf numFmtId="0" fontId="35" fillId="6" borderId="1" xfId="2" applyFont="1" applyFill="1" applyBorder="1" applyAlignment="1">
      <alignment horizontal="center" vertical="center" wrapText="1"/>
    </xf>
    <xf numFmtId="0" fontId="35" fillId="6" borderId="6" xfId="2" applyFont="1" applyFill="1" applyBorder="1" applyAlignment="1">
      <alignment horizontal="center" wrapText="1"/>
    </xf>
    <xf numFmtId="0" fontId="35" fillId="6" borderId="16" xfId="2" applyFont="1" applyFill="1" applyBorder="1" applyAlignment="1">
      <alignment horizontal="center" wrapText="1"/>
    </xf>
    <xf numFmtId="0" fontId="44" fillId="6" borderId="14" xfId="2" applyFont="1" applyFill="1" applyBorder="1" applyAlignment="1">
      <alignment horizontal="center" vertical="center"/>
    </xf>
    <xf numFmtId="0" fontId="44" fillId="6" borderId="12" xfId="2" applyFont="1" applyFill="1" applyBorder="1" applyAlignment="1">
      <alignment horizontal="center" vertical="center"/>
    </xf>
    <xf numFmtId="0" fontId="35" fillId="6" borderId="11" xfId="2" applyFont="1" applyFill="1" applyBorder="1" applyAlignment="1">
      <alignment horizontal="center" vertical="center" wrapText="1"/>
    </xf>
    <xf numFmtId="0" fontId="44" fillId="6" borderId="58" xfId="2" applyFont="1" applyFill="1" applyBorder="1" applyAlignment="1">
      <alignment horizontal="center" vertical="center"/>
    </xf>
    <xf numFmtId="0" fontId="44" fillId="6" borderId="72" xfId="2" applyFont="1" applyFill="1" applyBorder="1" applyAlignment="1">
      <alignment horizontal="center" vertical="center"/>
    </xf>
    <xf numFmtId="0" fontId="44" fillId="6" borderId="73" xfId="2" applyFont="1" applyFill="1" applyBorder="1"/>
    <xf numFmtId="0" fontId="35" fillId="6" borderId="74" xfId="2" applyFont="1" applyFill="1" applyBorder="1" applyAlignment="1">
      <alignment horizontal="center"/>
    </xf>
    <xf numFmtId="0" fontId="35" fillId="6" borderId="72" xfId="2" applyFont="1" applyFill="1" applyBorder="1" applyAlignment="1">
      <alignment horizontal="center"/>
    </xf>
    <xf numFmtId="0" fontId="35" fillId="6" borderId="59" xfId="2" applyFont="1" applyFill="1" applyBorder="1" applyAlignment="1">
      <alignment horizontal="center"/>
    </xf>
    <xf numFmtId="0" fontId="35" fillId="6" borderId="60" xfId="2" applyFont="1" applyFill="1" applyBorder="1" applyAlignment="1">
      <alignment horizontal="center"/>
    </xf>
    <xf numFmtId="0" fontId="44" fillId="6" borderId="46" xfId="2" applyFont="1" applyFill="1" applyBorder="1" applyAlignment="1">
      <alignment horizontal="center" vertical="center"/>
    </xf>
    <xf numFmtId="0" fontId="44" fillId="6" borderId="47" xfId="2" applyFont="1" applyFill="1" applyBorder="1" applyAlignment="1">
      <alignment horizontal="center" vertical="center"/>
    </xf>
    <xf numFmtId="0" fontId="44" fillId="6" borderId="65" xfId="2" applyFont="1" applyFill="1" applyBorder="1" applyAlignment="1">
      <alignment horizontal="center" vertical="center" wrapText="1"/>
    </xf>
    <xf numFmtId="0" fontId="44" fillId="6" borderId="75" xfId="2" applyFont="1" applyFill="1" applyBorder="1" applyAlignment="1">
      <alignment horizontal="center" vertical="center" wrapText="1"/>
    </xf>
    <xf numFmtId="0" fontId="44" fillId="6" borderId="66" xfId="2" applyFont="1" applyFill="1" applyBorder="1" applyAlignment="1">
      <alignment horizontal="center" vertical="center" wrapText="1"/>
    </xf>
    <xf numFmtId="0" fontId="44" fillId="6" borderId="75" xfId="2" applyFont="1" applyFill="1" applyBorder="1" applyAlignment="1">
      <alignment horizontal="center" vertical="center" wrapText="1"/>
    </xf>
    <xf numFmtId="0" fontId="44" fillId="6" borderId="76" xfId="2" applyFont="1" applyFill="1" applyBorder="1" applyAlignment="1">
      <alignment horizontal="center" vertical="center" wrapText="1"/>
    </xf>
    <xf numFmtId="0" fontId="44" fillId="6" borderId="77" xfId="2" applyFont="1" applyFill="1" applyBorder="1" applyAlignment="1">
      <alignment horizontal="center" vertical="center" wrapText="1"/>
    </xf>
    <xf numFmtId="0" fontId="44" fillId="6" borderId="78" xfId="2" applyFont="1" applyFill="1" applyBorder="1" applyAlignment="1">
      <alignment horizontal="center" vertical="center" wrapText="1"/>
    </xf>
    <xf numFmtId="0" fontId="45" fillId="6" borderId="0" xfId="2" applyFont="1" applyFill="1" applyAlignment="1">
      <alignment horizontal="center" vertical="center" wrapText="1"/>
    </xf>
    <xf numFmtId="0" fontId="35" fillId="6" borderId="0" xfId="2" applyFont="1" applyFill="1" applyAlignment="1">
      <alignment horizontal="center" vertical="center" wrapText="1"/>
    </xf>
    <xf numFmtId="0" fontId="44" fillId="6" borderId="79" xfId="2" applyFont="1" applyFill="1" applyBorder="1" applyAlignment="1">
      <alignment horizontal="center" vertical="center" wrapText="1"/>
    </xf>
    <xf numFmtId="0" fontId="44" fillId="6" borderId="69" xfId="2" applyFont="1" applyFill="1" applyBorder="1" applyAlignment="1">
      <alignment horizontal="center" vertical="center" wrapText="1"/>
    </xf>
    <xf numFmtId="0" fontId="35" fillId="6" borderId="9" xfId="2" applyFont="1" applyFill="1" applyBorder="1" applyAlignment="1">
      <alignment vertical="center" wrapText="1"/>
    </xf>
    <xf numFmtId="0" fontId="44" fillId="6" borderId="80" xfId="2" applyFont="1" applyFill="1" applyBorder="1" applyAlignment="1">
      <alignment horizontal="center" vertical="center" wrapText="1"/>
    </xf>
    <xf numFmtId="0" fontId="44" fillId="6" borderId="70" xfId="2" applyFont="1" applyFill="1" applyBorder="1" applyAlignment="1">
      <alignment horizontal="center" vertical="center" wrapText="1"/>
    </xf>
    <xf numFmtId="9" fontId="44" fillId="6" borderId="8" xfId="2" applyNumberFormat="1" applyFont="1" applyFill="1" applyBorder="1" applyAlignment="1">
      <alignment horizontal="center" vertical="center" wrapText="1"/>
    </xf>
    <xf numFmtId="0" fontId="44" fillId="6" borderId="70" xfId="2" applyFont="1" applyFill="1" applyBorder="1" applyAlignment="1">
      <alignment horizontal="center" vertical="center" wrapText="1"/>
    </xf>
    <xf numFmtId="0" fontId="44" fillId="6" borderId="81" xfId="2" applyFont="1" applyFill="1" applyBorder="1" applyAlignment="1">
      <alignment horizontal="center" vertical="center" wrapText="1"/>
    </xf>
    <xf numFmtId="0" fontId="35" fillId="6" borderId="0" xfId="2" applyFont="1" applyFill="1" applyAlignment="1">
      <alignment wrapText="1"/>
    </xf>
    <xf numFmtId="0" fontId="44" fillId="6" borderId="5" xfId="2" applyFont="1" applyFill="1" applyBorder="1" applyAlignment="1">
      <alignment horizontal="center" vertical="center" wrapText="1"/>
    </xf>
    <xf numFmtId="0" fontId="44" fillId="6" borderId="8" xfId="2" applyFont="1" applyFill="1" applyBorder="1" applyAlignment="1">
      <alignment horizontal="center" vertical="center" wrapText="1"/>
    </xf>
    <xf numFmtId="0" fontId="44" fillId="6" borderId="5" xfId="2" applyFont="1" applyFill="1" applyBorder="1" applyAlignment="1">
      <alignment horizontal="center" vertical="center" wrapText="1"/>
    </xf>
    <xf numFmtId="0" fontId="44" fillId="6" borderId="8" xfId="2" applyFont="1" applyFill="1" applyBorder="1" applyAlignment="1">
      <alignment horizontal="center" vertical="center" wrapText="1"/>
    </xf>
    <xf numFmtId="0" fontId="44" fillId="6" borderId="6" xfId="2" applyFont="1" applyFill="1" applyBorder="1" applyAlignment="1">
      <alignment horizontal="center" vertical="center" wrapText="1"/>
    </xf>
    <xf numFmtId="0" fontId="44" fillId="6" borderId="19" xfId="2" applyFont="1" applyFill="1" applyBorder="1" applyAlignment="1">
      <alignment horizontal="center" vertical="center" wrapText="1"/>
    </xf>
    <xf numFmtId="0" fontId="44" fillId="6" borderId="16" xfId="2" applyFont="1" applyFill="1" applyBorder="1" applyAlignment="1">
      <alignment horizontal="center" vertical="center" wrapText="1"/>
    </xf>
    <xf numFmtId="0" fontId="44" fillId="6" borderId="1" xfId="2" applyFont="1" applyFill="1" applyBorder="1" applyAlignment="1">
      <alignment horizontal="center" vertical="center" wrapText="1"/>
    </xf>
    <xf numFmtId="0" fontId="44" fillId="6" borderId="82" xfId="2" applyFont="1" applyFill="1" applyBorder="1" applyAlignment="1">
      <alignment horizontal="center" vertical="center" wrapText="1"/>
    </xf>
    <xf numFmtId="0" fontId="44" fillId="6" borderId="3" xfId="2" applyFont="1" applyFill="1" applyBorder="1" applyAlignment="1">
      <alignment horizontal="center" vertical="center" wrapText="1"/>
    </xf>
    <xf numFmtId="0" fontId="35" fillId="6" borderId="6" xfId="2" applyFont="1" applyFill="1" applyBorder="1" applyAlignment="1">
      <alignment vertical="center" wrapText="1"/>
    </xf>
    <xf numFmtId="0" fontId="44" fillId="6" borderId="1" xfId="2" applyFont="1" applyFill="1" applyBorder="1" applyAlignment="1">
      <alignment horizontal="center" vertical="center" wrapText="1"/>
    </xf>
    <xf numFmtId="0" fontId="44" fillId="6" borderId="2" xfId="2" applyFont="1" applyFill="1" applyBorder="1" applyAlignment="1">
      <alignment horizontal="center" vertical="center" wrapText="1"/>
    </xf>
    <xf numFmtId="0" fontId="44" fillId="6" borderId="4" xfId="2" applyFont="1" applyFill="1" applyBorder="1" applyAlignment="1">
      <alignment horizontal="center" vertical="center" wrapText="1"/>
    </xf>
    <xf numFmtId="0" fontId="44" fillId="6" borderId="11" xfId="2" applyFont="1" applyFill="1" applyBorder="1" applyAlignment="1">
      <alignment horizontal="center" vertical="center" wrapText="1"/>
    </xf>
    <xf numFmtId="0" fontId="44" fillId="6" borderId="83" xfId="2" applyFont="1" applyFill="1" applyBorder="1" applyAlignment="1">
      <alignment horizontal="center" vertical="center" wrapText="1"/>
    </xf>
    <xf numFmtId="0" fontId="44" fillId="6" borderId="84" xfId="2" applyFont="1" applyFill="1" applyBorder="1" applyAlignment="1">
      <alignment horizontal="center" vertical="center" wrapText="1"/>
    </xf>
    <xf numFmtId="0" fontId="35" fillId="6" borderId="74" xfId="2" applyFont="1" applyFill="1" applyBorder="1" applyAlignment="1">
      <alignment vertical="center" wrapText="1"/>
    </xf>
    <xf numFmtId="0" fontId="44" fillId="6" borderId="83" xfId="2" applyFont="1" applyFill="1" applyBorder="1" applyAlignment="1">
      <alignment horizontal="center" vertical="center" wrapText="1"/>
    </xf>
    <xf numFmtId="0" fontId="44" fillId="6" borderId="73" xfId="2" applyFont="1" applyFill="1" applyBorder="1" applyAlignment="1">
      <alignment horizontal="center" vertical="center" wrapText="1"/>
    </xf>
    <xf numFmtId="9" fontId="44" fillId="6" borderId="84" xfId="2" applyNumberFormat="1" applyFont="1" applyFill="1" applyBorder="1" applyAlignment="1">
      <alignment horizontal="center" vertical="center" wrapText="1"/>
    </xf>
    <xf numFmtId="0" fontId="44" fillId="6" borderId="73" xfId="2" applyFont="1" applyFill="1" applyBorder="1" applyAlignment="1">
      <alignment horizontal="center" vertical="center" wrapText="1"/>
    </xf>
    <xf numFmtId="0" fontId="44" fillId="6" borderId="0" xfId="2" applyFont="1" applyFill="1" applyAlignment="1">
      <alignment horizontal="center" vertical="center"/>
    </xf>
    <xf numFmtId="0" fontId="2" fillId="6" borderId="85" xfId="2" applyFont="1" applyFill="1" applyBorder="1" applyAlignment="1">
      <alignment horizontal="left" vertical="center"/>
    </xf>
    <xf numFmtId="0" fontId="2" fillId="6" borderId="76" xfId="2" applyFont="1" applyFill="1" applyBorder="1" applyAlignment="1">
      <alignment horizontal="left" vertical="center"/>
    </xf>
    <xf numFmtId="0" fontId="2" fillId="6" borderId="78" xfId="2" applyFont="1" applyFill="1" applyBorder="1" applyAlignment="1">
      <alignment horizontal="left" vertical="center"/>
    </xf>
    <xf numFmtId="0" fontId="35" fillId="6" borderId="49" xfId="2" applyFont="1" applyFill="1" applyBorder="1" applyAlignment="1">
      <alignment horizontal="center"/>
    </xf>
    <xf numFmtId="0" fontId="35" fillId="6" borderId="50" xfId="2" applyFont="1" applyFill="1" applyBorder="1" applyAlignment="1">
      <alignment horizontal="center"/>
    </xf>
    <xf numFmtId="0" fontId="35" fillId="6" borderId="51" xfId="2" applyFont="1" applyFill="1" applyBorder="1" applyAlignment="1">
      <alignment horizontal="center"/>
    </xf>
    <xf numFmtId="0" fontId="44" fillId="11" borderId="52" xfId="2" applyFont="1" applyFill="1" applyBorder="1" applyAlignment="1">
      <alignment horizontal="center" vertical="center"/>
    </xf>
    <xf numFmtId="0" fontId="44" fillId="11" borderId="53" xfId="2" applyFont="1" applyFill="1" applyBorder="1" applyAlignment="1">
      <alignment horizontal="center" vertical="center"/>
    </xf>
    <xf numFmtId="0" fontId="44" fillId="11" borderId="54" xfId="2" applyFont="1" applyFill="1" applyBorder="1" applyAlignment="1">
      <alignment horizontal="center" vertical="center"/>
    </xf>
    <xf numFmtId="0" fontId="44" fillId="6" borderId="71" xfId="2" applyFont="1" applyFill="1" applyBorder="1" applyAlignment="1">
      <alignment horizontal="left" vertical="center"/>
    </xf>
    <xf numFmtId="0" fontId="44" fillId="6" borderId="18" xfId="2" applyFont="1" applyFill="1" applyBorder="1" applyAlignment="1">
      <alignment horizontal="left" vertical="center"/>
    </xf>
    <xf numFmtId="0" fontId="44" fillId="6" borderId="86" xfId="2" applyFont="1" applyFill="1" applyBorder="1" applyAlignment="1">
      <alignment horizontal="left" vertical="center"/>
    </xf>
    <xf numFmtId="0" fontId="44" fillId="6" borderId="0" xfId="2" applyFont="1" applyFill="1"/>
    <xf numFmtId="0" fontId="35" fillId="6" borderId="48" xfId="2" applyFont="1" applyFill="1" applyBorder="1"/>
    <xf numFmtId="0" fontId="35" fillId="6" borderId="24" xfId="2" applyFont="1" applyFill="1" applyBorder="1"/>
    <xf numFmtId="0" fontId="35" fillId="6" borderId="10" xfId="2" applyFont="1" applyFill="1" applyBorder="1"/>
    <xf numFmtId="0" fontId="35" fillId="6" borderId="87" xfId="2" applyFont="1" applyFill="1" applyBorder="1"/>
    <xf numFmtId="0" fontId="47" fillId="6" borderId="14" xfId="2" applyFont="1" applyFill="1" applyBorder="1" applyAlignment="1">
      <alignment horizontal="left"/>
    </xf>
    <xf numFmtId="0" fontId="47" fillId="6" borderId="0" xfId="2" applyFont="1" applyFill="1" applyAlignment="1">
      <alignment horizontal="left"/>
    </xf>
    <xf numFmtId="0" fontId="47" fillId="6" borderId="48" xfId="2" applyFont="1" applyFill="1" applyBorder="1" applyAlignment="1">
      <alignment horizontal="left"/>
    </xf>
    <xf numFmtId="0" fontId="45" fillId="6" borderId="14" xfId="2" applyFont="1" applyFill="1" applyBorder="1" applyAlignment="1">
      <alignment horizontal="left"/>
    </xf>
    <xf numFmtId="0" fontId="35" fillId="6" borderId="0" xfId="2" applyFont="1" applyFill="1" applyAlignment="1">
      <alignment horizontal="center"/>
    </xf>
    <xf numFmtId="0" fontId="45" fillId="6" borderId="0" xfId="2" applyFont="1" applyFill="1" applyAlignment="1">
      <alignment horizontal="center"/>
    </xf>
    <xf numFmtId="0" fontId="35" fillId="6" borderId="48" xfId="2" applyFont="1" applyFill="1" applyBorder="1" applyAlignment="1">
      <alignment horizontal="center"/>
    </xf>
    <xf numFmtId="0" fontId="45" fillId="6" borderId="24" xfId="2" applyFont="1" applyFill="1" applyBorder="1" applyAlignment="1">
      <alignment horizontal="left"/>
    </xf>
    <xf numFmtId="0" fontId="35" fillId="6" borderId="10" xfId="2" applyFont="1" applyFill="1" applyBorder="1" applyAlignment="1">
      <alignment horizontal="center"/>
    </xf>
    <xf numFmtId="0" fontId="45" fillId="6" borderId="10" xfId="2" applyFont="1" applyFill="1" applyBorder="1" applyAlignment="1">
      <alignment horizontal="center"/>
    </xf>
    <xf numFmtId="0" fontId="35" fillId="6" borderId="87" xfId="2" applyFont="1" applyFill="1" applyBorder="1" applyAlignment="1">
      <alignment horizontal="center"/>
    </xf>
    <xf numFmtId="0" fontId="2" fillId="6" borderId="71" xfId="2" applyFont="1" applyFill="1" applyBorder="1" applyAlignment="1">
      <alignment horizontal="left"/>
    </xf>
    <xf numFmtId="0" fontId="2" fillId="6" borderId="18" xfId="2" applyFont="1" applyFill="1" applyBorder="1" applyAlignment="1">
      <alignment horizontal="left"/>
    </xf>
    <xf numFmtId="0" fontId="2" fillId="6" borderId="86" xfId="2" applyFont="1" applyFill="1" applyBorder="1" applyAlignment="1">
      <alignment horizontal="left"/>
    </xf>
    <xf numFmtId="0" fontId="45" fillId="6" borderId="49" xfId="2" applyFont="1" applyFill="1" applyBorder="1" applyAlignment="1">
      <alignment horizontal="left"/>
    </xf>
    <xf numFmtId="0" fontId="35" fillId="6" borderId="50" xfId="2" applyFont="1" applyFill="1" applyBorder="1" applyAlignment="1">
      <alignment horizontal="center"/>
    </xf>
    <xf numFmtId="0" fontId="35" fillId="6" borderId="50" xfId="2" applyFont="1" applyFill="1" applyBorder="1"/>
    <xf numFmtId="0" fontId="45" fillId="6" borderId="50" xfId="2" applyFont="1" applyFill="1" applyBorder="1" applyAlignment="1">
      <alignment horizontal="center"/>
    </xf>
    <xf numFmtId="0" fontId="35" fillId="6" borderId="51" xfId="2" applyFont="1" applyFill="1" applyBorder="1" applyAlignment="1">
      <alignment horizontal="center"/>
    </xf>
    <xf numFmtId="0" fontId="45" fillId="6" borderId="0" xfId="2" applyFont="1" applyFill="1" applyAlignment="1">
      <alignment horizontal="left"/>
    </xf>
    <xf numFmtId="0" fontId="45" fillId="6" borderId="0" xfId="2" applyFont="1" applyFill="1" applyAlignment="1">
      <alignment horizontal="left"/>
    </xf>
    <xf numFmtId="0" fontId="44" fillId="6" borderId="5" xfId="2" applyFont="1" applyFill="1" applyBorder="1" applyAlignment="1">
      <alignment horizontal="center" vertical="center"/>
    </xf>
    <xf numFmtId="0" fontId="44" fillId="6" borderId="8" xfId="2" applyFont="1" applyFill="1" applyBorder="1" applyAlignment="1">
      <alignment horizontal="center" vertical="center"/>
    </xf>
    <xf numFmtId="0" fontId="44" fillId="6" borderId="9" xfId="2" applyFont="1" applyFill="1" applyBorder="1" applyAlignment="1">
      <alignment horizontal="center" vertical="center"/>
    </xf>
    <xf numFmtId="0" fontId="44" fillId="6" borderId="80" xfId="2" applyFont="1" applyFill="1" applyBorder="1" applyAlignment="1">
      <alignment horizontal="center" vertical="center"/>
    </xf>
    <xf numFmtId="0" fontId="44" fillId="6" borderId="70" xfId="2" applyFont="1" applyFill="1" applyBorder="1" applyAlignment="1">
      <alignment horizontal="center" vertical="center"/>
    </xf>
    <xf numFmtId="0" fontId="44" fillId="6" borderId="81" xfId="2" applyFont="1" applyFill="1" applyBorder="1" applyAlignment="1">
      <alignment horizontal="center" vertical="center"/>
    </xf>
    <xf numFmtId="0" fontId="44" fillId="6" borderId="0" xfId="2" applyFont="1" applyFill="1" applyAlignment="1">
      <alignment horizontal="center" vertical="center"/>
    </xf>
    <xf numFmtId="0" fontId="44" fillId="6" borderId="88" xfId="2" applyFont="1" applyFill="1" applyBorder="1" applyAlignment="1">
      <alignment horizontal="center"/>
    </xf>
    <xf numFmtId="0" fontId="44" fillId="6" borderId="1" xfId="2" applyFont="1" applyFill="1" applyBorder="1" applyAlignment="1">
      <alignment horizontal="center"/>
    </xf>
    <xf numFmtId="0" fontId="44" fillId="6" borderId="6" xfId="2" applyFont="1" applyFill="1" applyBorder="1" applyAlignment="1">
      <alignment horizontal="center"/>
    </xf>
    <xf numFmtId="0" fontId="44" fillId="6" borderId="88" xfId="2" applyFont="1" applyFill="1" applyBorder="1" applyAlignment="1">
      <alignment horizontal="center" vertical="center"/>
    </xf>
    <xf numFmtId="0" fontId="44" fillId="6" borderId="1" xfId="2" applyFont="1" applyFill="1" applyBorder="1" applyAlignment="1">
      <alignment horizontal="center" vertical="center"/>
    </xf>
    <xf numFmtId="0" fontId="44" fillId="6" borderId="82" xfId="2" applyFont="1" applyFill="1" applyBorder="1" applyAlignment="1">
      <alignment horizontal="center" vertical="center"/>
    </xf>
    <xf numFmtId="0" fontId="44" fillId="6" borderId="89" xfId="2" applyFont="1" applyFill="1" applyBorder="1" applyAlignment="1">
      <alignment horizontal="center"/>
    </xf>
    <xf numFmtId="0" fontId="44" fillId="6" borderId="73" xfId="2" applyFont="1" applyFill="1" applyBorder="1" applyAlignment="1">
      <alignment horizontal="center"/>
    </xf>
    <xf numFmtId="0" fontId="44" fillId="6" borderId="74" xfId="2" applyFont="1" applyFill="1" applyBorder="1" applyAlignment="1">
      <alignment horizontal="center"/>
    </xf>
    <xf numFmtId="0" fontId="44" fillId="6" borderId="89" xfId="2" applyFont="1" applyFill="1" applyBorder="1" applyAlignment="1">
      <alignment horizontal="center" vertical="center"/>
    </xf>
    <xf numFmtId="0" fontId="44" fillId="6" borderId="73" xfId="2" applyFont="1" applyFill="1" applyBorder="1" applyAlignment="1">
      <alignment horizontal="center" vertical="center"/>
    </xf>
    <xf numFmtId="0" fontId="44" fillId="6" borderId="90" xfId="2" applyFont="1" applyFill="1" applyBorder="1" applyAlignment="1">
      <alignment horizontal="center" vertical="center"/>
    </xf>
    <xf numFmtId="0" fontId="49" fillId="6" borderId="0" xfId="2" applyFont="1" applyFill="1" applyAlignment="1">
      <alignment horizontal="left"/>
    </xf>
    <xf numFmtId="0" fontId="45" fillId="6" borderId="0" xfId="2" applyFont="1" applyFill="1"/>
    <xf numFmtId="0" fontId="25" fillId="11" borderId="16" xfId="0" applyFont="1" applyFill="1" applyBorder="1" applyAlignment="1">
      <alignment horizontal="center" vertical="center"/>
    </xf>
  </cellXfs>
  <cellStyles count="6">
    <cellStyle name="Hipervínculo" xfId="4" builtinId="8"/>
    <cellStyle name="Millares 2" xfId="5" xr:uid="{00000000-0005-0000-0000-000001000000}"/>
    <cellStyle name="Normal" xfId="0" builtinId="0"/>
    <cellStyle name="Normal 2" xfId="2" xr:uid="{00000000-0005-0000-0000-000003000000}"/>
    <cellStyle name="Normal 2 3" xfId="3" xr:uid="{00000000-0005-0000-0000-000004000000}"/>
    <cellStyle name="Porcentaje" xfId="1" builtinId="5"/>
  </cellStyles>
  <dxfs count="396">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4.jpg"/></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634246</xdr:colOff>
      <xdr:row>6</xdr:row>
      <xdr:rowOff>95250</xdr:rowOff>
    </xdr:from>
    <xdr:to>
      <xdr:col>1</xdr:col>
      <xdr:colOff>1828799</xdr:colOff>
      <xdr:row>8</xdr:row>
      <xdr:rowOff>217714</xdr:rowOff>
    </xdr:to>
    <xdr:pic>
      <xdr:nvPicPr>
        <xdr:cNvPr id="2" name="Picture 1" descr="escudo negr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634246</xdr:colOff>
      <xdr:row>5</xdr:row>
      <xdr:rowOff>95250</xdr:rowOff>
    </xdr:from>
    <xdr:to>
      <xdr:col>10</xdr:col>
      <xdr:colOff>1828799</xdr:colOff>
      <xdr:row>7</xdr:row>
      <xdr:rowOff>269875</xdr:rowOff>
    </xdr:to>
    <xdr:pic>
      <xdr:nvPicPr>
        <xdr:cNvPr id="2" name="Picture 1" descr="escudo negr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7596" y="257175"/>
          <a:ext cx="1194553" cy="1270000"/>
        </a:xfrm>
        <a:prstGeom prst="rect">
          <a:avLst/>
        </a:prstGeom>
        <a:noFill/>
        <a:ln w="9525">
          <a:noFill/>
          <a:miter lim="800000"/>
          <a:headEnd/>
          <a:tailEnd/>
        </a:ln>
      </xdr:spPr>
    </xdr:pic>
    <xdr:clientData/>
  </xdr:twoCellAnchor>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3796" y="257175"/>
          <a:ext cx="1194553" cy="12700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341265AD-5A92-426D-8DFC-CA7F38938991}"/>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1666875" y="158115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445435</xdr:colOff>
      <xdr:row>1</xdr:row>
      <xdr:rowOff>58832</xdr:rowOff>
    </xdr:from>
    <xdr:to>
      <xdr:col>3</xdr:col>
      <xdr:colOff>571501</xdr:colOff>
      <xdr:row>4</xdr:row>
      <xdr:rowOff>9557</xdr:rowOff>
    </xdr:to>
    <xdr:pic>
      <xdr:nvPicPr>
        <xdr:cNvPr id="2" name="Imagen 1">
          <a:extLst>
            <a:ext uri="{FF2B5EF4-FFF2-40B4-BE49-F238E27FC236}">
              <a16:creationId xmlns:a16="http://schemas.microsoft.com/office/drawing/2014/main" id="{65EC53C2-4924-45D1-B643-415D7D6141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035" y="268382"/>
          <a:ext cx="792816" cy="7984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1666875" y="158115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drawings/drawing8.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ndra.guerrero\Downloads\DESI-FM-018-V7_Formato_Mapa_de_Riesgos_de_Proceso_GSIT__CMF-REVISADO%20(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apa_de_Riesgos_EGTI_2021_V2_SISGESTION.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bernal\AppData\Local\Microsoft\Windows\Temporary%20Internet%20Files\Content.Outlook\6YTLUNT7\Matriz%20de%20Riesgos%20Contractu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asam\Documents\Sandra\Monitoreo%20de%20riesgo%20I%20cuatrimestre%202020\M.3.%20EGTI\3._EGTI_Mapa_de_Riesgos_de_Proceso_intrane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angela_correa_umv_gov_co/Documents/1%20Mis%20Documentos/1%20%20%20OCI/SEGUIMIENTOS/RECORRIDOS%20-%20CONTROLES/GTHU/2019-12%20prueba%20de%20recorrido/Mapa_de_Riesgos_Proceso_GTHU_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orge/Documents/sandra/Riesgos%20Evaluaci&#243;n%201%20semestre%202019/Evaluaci&#243;n%20MR%20GSIT/GSIT-MR-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orge\Documents\sandra\30122019%20egti\DESI-FM-018-V7_Formato_Mapa_de_Riesgos_de_Proceso_EGTI_V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orge/Downloads/MapadeRiesgosdeSeguridadDigital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sandra.guerrero\OneDrive%20-%20uaermv\UMV\Documentos\Backup%2012092019\MONITOREO%20RIESGOS\Riesgos%20II%20Cuatrimestre%202020\M.7%20GSIT\Analisis%20OCI\GSIT%20RESULTADO%20OCI%20EVALUACI&#211;N%20DISE&#209;O%20Y%20EJECUCI&#211;N%20CONTROLES%20300820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sandra.guerrero\Downloads\CEM-FM-011-V1_Formato_Evaluacion_Controles_de_Riesgos_por_Procesos%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50C27932\DESI-FM-018-V7%20Formato%20Mapa%20de%20Riesgos%20de%20Proceso%20EGTI%20(APZ-REVIS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B4" t="str">
            <v>Direccionamiento estratégico e innovación</v>
          </cell>
          <cell r="K4" t="str">
            <v>Aceptar el riesgo</v>
          </cell>
        </row>
        <row r="5">
          <cell r="K5" t="str">
            <v>Reducir el riesgo</v>
          </cell>
        </row>
        <row r="6">
          <cell r="K6" t="str">
            <v>Evitar el riesgo</v>
          </cell>
        </row>
        <row r="7">
          <cell r="K7" t="str">
            <v>Compartir el riesgo</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row r="38">
          <cell r="B38" t="str">
            <v>Rara vezInsignificante</v>
          </cell>
          <cell r="C38" t="str">
            <v>Riesgo bajo</v>
          </cell>
        </row>
        <row r="39">
          <cell r="B39" t="str">
            <v>Rara vezMenor</v>
          </cell>
          <cell r="C39" t="str">
            <v>Riesgo bajo</v>
          </cell>
        </row>
        <row r="40">
          <cell r="B40" t="str">
            <v>Rara vezModerado</v>
          </cell>
          <cell r="C40" t="str">
            <v>Riesgo moderado</v>
          </cell>
        </row>
        <row r="41">
          <cell r="B41" t="str">
            <v>Rara vezMayor</v>
          </cell>
          <cell r="C41" t="str">
            <v>Riesgo alto</v>
          </cell>
        </row>
        <row r="42">
          <cell r="B42" t="str">
            <v>Rara vezCatastrófico</v>
          </cell>
          <cell r="C42" t="str">
            <v>Riesgo extremo</v>
          </cell>
        </row>
        <row r="43">
          <cell r="B43" t="str">
            <v>ImprobableInsignificante</v>
          </cell>
          <cell r="C43" t="str">
            <v>Riesgo bajo</v>
          </cell>
        </row>
        <row r="44">
          <cell r="B44" t="str">
            <v>ImprobableMenor</v>
          </cell>
          <cell r="C44" t="str">
            <v>Riesgo bajo</v>
          </cell>
        </row>
        <row r="45">
          <cell r="B45" t="str">
            <v>ImprobableModerado</v>
          </cell>
          <cell r="C45" t="str">
            <v>Riesgo moderado</v>
          </cell>
        </row>
        <row r="46">
          <cell r="B46" t="str">
            <v>ImprobableMayor</v>
          </cell>
          <cell r="C46" t="str">
            <v>Riesgo alto</v>
          </cell>
        </row>
        <row r="47">
          <cell r="B47" t="str">
            <v>ImprobableCatastrófico</v>
          </cell>
          <cell r="C47" t="str">
            <v>Riesgo extremo</v>
          </cell>
        </row>
        <row r="48">
          <cell r="B48" t="str">
            <v>PosibleInsignificante</v>
          </cell>
          <cell r="C48" t="str">
            <v>Riesgo bajo</v>
          </cell>
        </row>
        <row r="49">
          <cell r="B49" t="str">
            <v>PosibleMenor</v>
          </cell>
          <cell r="C49" t="str">
            <v>Riesgo moderado</v>
          </cell>
        </row>
        <row r="50">
          <cell r="B50" t="str">
            <v>PosibleModerado</v>
          </cell>
          <cell r="C50" t="str">
            <v>Riesgo alto</v>
          </cell>
        </row>
        <row r="51">
          <cell r="B51" t="str">
            <v>PosibleMayor</v>
          </cell>
          <cell r="C51" t="str">
            <v>Riesgo extremo</v>
          </cell>
        </row>
        <row r="52">
          <cell r="B52" t="str">
            <v>PosibleCatastrófico</v>
          </cell>
          <cell r="C52" t="str">
            <v>Riesgo extremo</v>
          </cell>
        </row>
        <row r="53">
          <cell r="B53" t="str">
            <v>ProbableInsignificante</v>
          </cell>
          <cell r="C53" t="str">
            <v>Riesgo moderado</v>
          </cell>
        </row>
        <row r="54">
          <cell r="B54" t="str">
            <v>ProbableMenor</v>
          </cell>
          <cell r="C54" t="str">
            <v>Riesgo alto</v>
          </cell>
        </row>
        <row r="55">
          <cell r="B55" t="str">
            <v>ProbableModerado</v>
          </cell>
          <cell r="C55" t="str">
            <v>Riesgo alto</v>
          </cell>
        </row>
        <row r="56">
          <cell r="B56" t="str">
            <v>ProbableMayor</v>
          </cell>
          <cell r="C56" t="str">
            <v>Riesgo extremo</v>
          </cell>
        </row>
        <row r="57">
          <cell r="B57" t="str">
            <v>ProbableCatastrófico</v>
          </cell>
          <cell r="C57" t="str">
            <v>Riesgo extremo</v>
          </cell>
        </row>
        <row r="58">
          <cell r="B58" t="str">
            <v>Casi seguroInsignificante</v>
          </cell>
          <cell r="C58" t="str">
            <v>Riesgo alto</v>
          </cell>
        </row>
        <row r="59">
          <cell r="B59" t="str">
            <v>Casi seguroMenor</v>
          </cell>
          <cell r="C59" t="str">
            <v>Riesgo alto</v>
          </cell>
        </row>
        <row r="60">
          <cell r="B60" t="str">
            <v>Casi seguroModerado</v>
          </cell>
          <cell r="C60" t="str">
            <v>Riesgo extremo</v>
          </cell>
        </row>
        <row r="61">
          <cell r="B61" t="str">
            <v>Casi seguroMayor</v>
          </cell>
          <cell r="C61" t="str">
            <v>Riesgo extremo</v>
          </cell>
        </row>
        <row r="62">
          <cell r="B62" t="str">
            <v>Casi seguroCatastrófico</v>
          </cell>
          <cell r="C62" t="str">
            <v>Riesgo extremo</v>
          </cell>
        </row>
        <row r="70">
          <cell r="B70" t="str">
            <v>FuerteFuerte</v>
          </cell>
          <cell r="C70" t="str">
            <v>No</v>
          </cell>
          <cell r="D70" t="str">
            <v>Fuerte</v>
          </cell>
        </row>
        <row r="71">
          <cell r="B71" t="str">
            <v>FuerteModerado</v>
          </cell>
          <cell r="C71" t="str">
            <v>Sí</v>
          </cell>
          <cell r="D71" t="str">
            <v>Moderado</v>
          </cell>
        </row>
        <row r="72">
          <cell r="B72" t="str">
            <v>FuerteDébil</v>
          </cell>
          <cell r="C72" t="str">
            <v>Sí</v>
          </cell>
          <cell r="D72" t="str">
            <v>Débil</v>
          </cell>
        </row>
        <row r="73">
          <cell r="B73" t="str">
            <v>ModeradoFuerte</v>
          </cell>
          <cell r="C73" t="str">
            <v>Sí</v>
          </cell>
          <cell r="D73" t="str">
            <v>Moderado</v>
          </cell>
        </row>
        <row r="74">
          <cell r="B74" t="str">
            <v>ModeradoModerado</v>
          </cell>
          <cell r="C74" t="str">
            <v>Sí</v>
          </cell>
          <cell r="D74" t="str">
            <v>Moderado</v>
          </cell>
        </row>
        <row r="75">
          <cell r="B75" t="str">
            <v>ModeradoDébil</v>
          </cell>
          <cell r="C75" t="str">
            <v>Sí</v>
          </cell>
          <cell r="D75" t="str">
            <v>Débil</v>
          </cell>
        </row>
        <row r="76">
          <cell r="B76" t="str">
            <v>DébilFuerte</v>
          </cell>
          <cell r="C76" t="str">
            <v>Sí</v>
          </cell>
          <cell r="D76" t="str">
            <v>Débil</v>
          </cell>
        </row>
        <row r="77">
          <cell r="B77" t="str">
            <v>DébilModerado</v>
          </cell>
          <cell r="C77" t="str">
            <v>Sí</v>
          </cell>
          <cell r="D77" t="str">
            <v>Débil</v>
          </cell>
        </row>
        <row r="78">
          <cell r="B78" t="str">
            <v>DébilDébil</v>
          </cell>
          <cell r="C78" t="str">
            <v>Sí</v>
          </cell>
          <cell r="D78" t="str">
            <v>Débil</v>
          </cell>
        </row>
        <row r="95">
          <cell r="B95" t="str">
            <v>FuerteDirectamenteDirectamente</v>
          </cell>
          <cell r="C95">
            <v>2</v>
          </cell>
          <cell r="D95">
            <v>2</v>
          </cell>
        </row>
        <row r="96">
          <cell r="B96" t="str">
            <v>FuerteDirectamenteIndirectamente</v>
          </cell>
          <cell r="C96">
            <v>2</v>
          </cell>
          <cell r="D96">
            <v>1</v>
          </cell>
        </row>
        <row r="97">
          <cell r="B97" t="str">
            <v>FuerteDirectamenteNo disminuye</v>
          </cell>
          <cell r="C97">
            <v>2</v>
          </cell>
          <cell r="D97">
            <v>0</v>
          </cell>
        </row>
        <row r="98">
          <cell r="B98" t="str">
            <v>FuerteNo disminuyeDirectamente</v>
          </cell>
          <cell r="C98">
            <v>0</v>
          </cell>
          <cell r="D98">
            <v>2</v>
          </cell>
        </row>
        <row r="99">
          <cell r="B99" t="str">
            <v>ModeradoDirectamenteDirectamente</v>
          </cell>
          <cell r="C99">
            <v>1</v>
          </cell>
          <cell r="D99">
            <v>1</v>
          </cell>
        </row>
        <row r="100">
          <cell r="B100" t="str">
            <v>ModeradoDirectamenteIndirectamente</v>
          </cell>
          <cell r="C100">
            <v>1</v>
          </cell>
          <cell r="D100">
            <v>0</v>
          </cell>
        </row>
        <row r="101">
          <cell r="B101" t="str">
            <v>ModeradoDirectamenteNo disminuye</v>
          </cell>
          <cell r="C101">
            <v>1</v>
          </cell>
          <cell r="D101">
            <v>0</v>
          </cell>
        </row>
        <row r="102">
          <cell r="B102" t="str">
            <v>ModeradoNo disminuyeDirectamente</v>
          </cell>
          <cell r="C102">
            <v>0</v>
          </cell>
          <cell r="D102">
            <v>1</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x"/>
      <sheetName val="Fm-2x"/>
      <sheetName val="Fm-3x"/>
      <sheetName val="Fm-4x"/>
      <sheetName val="Fm-5x"/>
      <sheetName val="Fm-6x"/>
      <sheetName val="DB"/>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row r="5">
          <cell r="D5">
            <v>1</v>
          </cell>
          <cell r="H5" t="str">
            <v>X</v>
          </cell>
          <cell r="J5">
            <v>0</v>
          </cell>
          <cell r="K5">
            <v>0</v>
          </cell>
          <cell r="L5">
            <v>0</v>
          </cell>
          <cell r="N5" t="str">
            <v>EVITAR EL RIESGO</v>
          </cell>
        </row>
        <row r="6">
          <cell r="D6">
            <v>0</v>
          </cell>
          <cell r="J6">
            <v>1</v>
          </cell>
          <cell r="K6">
            <v>1</v>
          </cell>
          <cell r="L6">
            <v>1</v>
          </cell>
          <cell r="N6" t="str">
            <v>REDUCIR EL RIESGO</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row r="37">
          <cell r="B37" t="str">
            <v>Rara vezInsignificante</v>
          </cell>
          <cell r="C37" t="str">
            <v>Riesgo bajo</v>
          </cell>
        </row>
        <row r="38">
          <cell r="B38" t="str">
            <v>Rara vezMenor</v>
          </cell>
          <cell r="C38" t="str">
            <v>Riesgo bajo</v>
          </cell>
        </row>
        <row r="39">
          <cell r="B39" t="str">
            <v>Rara vezModerado</v>
          </cell>
          <cell r="C39" t="str">
            <v>Riesgo moderado</v>
          </cell>
        </row>
        <row r="40">
          <cell r="B40" t="str">
            <v>Rara vezMayor</v>
          </cell>
          <cell r="C40" t="str">
            <v>Riesgo alto</v>
          </cell>
        </row>
        <row r="41">
          <cell r="B41" t="str">
            <v>Rara vezCatastrófico</v>
          </cell>
          <cell r="C41" t="str">
            <v>Riesgo extremo</v>
          </cell>
        </row>
        <row r="42">
          <cell r="B42" t="str">
            <v>ImprobableInsignificante</v>
          </cell>
          <cell r="C42" t="str">
            <v>Riesgo bajo</v>
          </cell>
        </row>
        <row r="43">
          <cell r="B43" t="str">
            <v>ImprobableMenor</v>
          </cell>
          <cell r="C43" t="str">
            <v>Riesgo bajo</v>
          </cell>
        </row>
        <row r="44">
          <cell r="B44" t="str">
            <v>ImprobableModerado</v>
          </cell>
          <cell r="C44" t="str">
            <v>Riesgo moderado</v>
          </cell>
        </row>
        <row r="45">
          <cell r="B45" t="str">
            <v>ImprobableMayor</v>
          </cell>
          <cell r="C45" t="str">
            <v>Riesgo alto</v>
          </cell>
        </row>
        <row r="46">
          <cell r="B46" t="str">
            <v>ImprobableCatastrófico</v>
          </cell>
          <cell r="C46" t="str">
            <v>Riesgo extremo</v>
          </cell>
        </row>
        <row r="47">
          <cell r="B47" t="str">
            <v>PosibleInsignificante</v>
          </cell>
          <cell r="C47" t="str">
            <v>Riesgo bajo</v>
          </cell>
        </row>
        <row r="48">
          <cell r="B48" t="str">
            <v>PosibleMenor</v>
          </cell>
          <cell r="C48" t="str">
            <v>Riesgo moderado</v>
          </cell>
        </row>
        <row r="49">
          <cell r="B49" t="str">
            <v>PosibleModerado</v>
          </cell>
          <cell r="C49" t="str">
            <v>Riesgo alto</v>
          </cell>
        </row>
        <row r="50">
          <cell r="B50" t="str">
            <v>PosibleMayor</v>
          </cell>
          <cell r="C50" t="str">
            <v>Riesgo extremo</v>
          </cell>
        </row>
        <row r="51">
          <cell r="B51" t="str">
            <v>PosibleCatastrófico</v>
          </cell>
          <cell r="C51" t="str">
            <v>Riesgo extremo</v>
          </cell>
        </row>
        <row r="52">
          <cell r="B52" t="str">
            <v>ProbableInsignificante</v>
          </cell>
          <cell r="C52" t="str">
            <v>Riesgo moderado</v>
          </cell>
        </row>
        <row r="53">
          <cell r="B53" t="str">
            <v>ProbableMenor</v>
          </cell>
          <cell r="C53" t="str">
            <v>Riesgo alto</v>
          </cell>
        </row>
        <row r="54">
          <cell r="B54" t="str">
            <v>ProbableModerado</v>
          </cell>
          <cell r="C54" t="str">
            <v>Riesgo alto</v>
          </cell>
        </row>
        <row r="55">
          <cell r="B55" t="str">
            <v>ProbableMayor</v>
          </cell>
          <cell r="C55" t="str">
            <v>Riesgo extremo</v>
          </cell>
        </row>
        <row r="56">
          <cell r="B56" t="str">
            <v>ProbableCatastrófico</v>
          </cell>
          <cell r="C56" t="str">
            <v>Riesgo extremo</v>
          </cell>
        </row>
        <row r="57">
          <cell r="B57" t="str">
            <v>Casi seguroInsignificante</v>
          </cell>
          <cell r="C57" t="str">
            <v>Riesgo alto</v>
          </cell>
        </row>
        <row r="58">
          <cell r="B58" t="str">
            <v>Casi seguroMenor</v>
          </cell>
          <cell r="C58" t="str">
            <v>Riesgo alto</v>
          </cell>
        </row>
        <row r="59">
          <cell r="B59" t="str">
            <v>Casi seguroModerado</v>
          </cell>
          <cell r="C59" t="str">
            <v>Riesgo extremo</v>
          </cell>
        </row>
        <row r="60">
          <cell r="B60" t="str">
            <v>Casi seguroMayor</v>
          </cell>
          <cell r="C60" t="str">
            <v>Riesgo extremo</v>
          </cell>
        </row>
        <row r="61">
          <cell r="B61" t="str">
            <v>Casi seguroCatastrófico</v>
          </cell>
          <cell r="C61" t="str">
            <v>Riesgo extremo</v>
          </cell>
        </row>
        <row r="69">
          <cell r="B69" t="str">
            <v>FuerteFuerte</v>
          </cell>
          <cell r="C69" t="str">
            <v>No</v>
          </cell>
          <cell r="D69" t="str">
            <v>Fuerte</v>
          </cell>
        </row>
        <row r="70">
          <cell r="B70" t="str">
            <v>FuerteModerado</v>
          </cell>
          <cell r="C70" t="str">
            <v>Sí</v>
          </cell>
          <cell r="D70" t="str">
            <v>Moderado</v>
          </cell>
        </row>
        <row r="71">
          <cell r="B71" t="str">
            <v>FuerteDébil</v>
          </cell>
          <cell r="C71" t="str">
            <v>Sí</v>
          </cell>
          <cell r="D71" t="str">
            <v>Débil</v>
          </cell>
        </row>
        <row r="72">
          <cell r="B72" t="str">
            <v>ModeradoFuerte</v>
          </cell>
          <cell r="C72" t="str">
            <v>Sí</v>
          </cell>
          <cell r="D72" t="str">
            <v>Moderado</v>
          </cell>
        </row>
        <row r="73">
          <cell r="B73" t="str">
            <v>ModeradoModerado</v>
          </cell>
          <cell r="C73" t="str">
            <v>Sí</v>
          </cell>
          <cell r="D73" t="str">
            <v>Moderado</v>
          </cell>
        </row>
        <row r="74">
          <cell r="B74" t="str">
            <v>ModeradoDébil</v>
          </cell>
          <cell r="C74" t="str">
            <v>Sí</v>
          </cell>
          <cell r="D74" t="str">
            <v>Débil</v>
          </cell>
        </row>
        <row r="75">
          <cell r="B75" t="str">
            <v>DébilFuerte</v>
          </cell>
          <cell r="C75" t="str">
            <v>Sí</v>
          </cell>
          <cell r="D75" t="str">
            <v>Débil</v>
          </cell>
        </row>
        <row r="76">
          <cell r="B76" t="str">
            <v>DébilModerado</v>
          </cell>
          <cell r="C76" t="str">
            <v>Sí</v>
          </cell>
          <cell r="D76" t="str">
            <v>Débil</v>
          </cell>
        </row>
        <row r="77">
          <cell r="B77" t="str">
            <v>DébilDébil</v>
          </cell>
          <cell r="C77" t="str">
            <v>Sí</v>
          </cell>
          <cell r="D77" t="str">
            <v>Débil</v>
          </cell>
        </row>
        <row r="94">
          <cell r="B94" t="str">
            <v>FuerteDirectamenteDirectamente</v>
          </cell>
          <cell r="C94">
            <v>2</v>
          </cell>
          <cell r="D94">
            <v>2</v>
          </cell>
        </row>
        <row r="95">
          <cell r="B95" t="str">
            <v>FuerteDirectamenteIndirectamente</v>
          </cell>
          <cell r="C95">
            <v>2</v>
          </cell>
          <cell r="D95">
            <v>1</v>
          </cell>
        </row>
        <row r="96">
          <cell r="B96" t="str">
            <v>FuerteDirectamenteNo disminuye</v>
          </cell>
          <cell r="C96">
            <v>2</v>
          </cell>
          <cell r="D96">
            <v>0</v>
          </cell>
        </row>
        <row r="97">
          <cell r="B97" t="str">
            <v>FuerteNo disminuyeDirectamente</v>
          </cell>
          <cell r="C97">
            <v>0</v>
          </cell>
          <cell r="D97">
            <v>2</v>
          </cell>
        </row>
        <row r="98">
          <cell r="B98" t="str">
            <v>ModeradoDirectamenteDirectamente</v>
          </cell>
          <cell r="C98">
            <v>1</v>
          </cell>
          <cell r="D98">
            <v>1</v>
          </cell>
        </row>
        <row r="99">
          <cell r="B99" t="str">
            <v>ModeradoDirectamenteIndirectamente</v>
          </cell>
          <cell r="C99">
            <v>1</v>
          </cell>
          <cell r="D99">
            <v>0</v>
          </cell>
        </row>
        <row r="100">
          <cell r="B100" t="str">
            <v>ModeradoDirectamenteNo disminuye</v>
          </cell>
          <cell r="C100">
            <v>1</v>
          </cell>
          <cell r="D100">
            <v>0</v>
          </cell>
        </row>
        <row r="101">
          <cell r="B101" t="str">
            <v>ModeradoNo disminuyeDirectamente</v>
          </cell>
          <cell r="C101">
            <v>0</v>
          </cell>
          <cell r="D101">
            <v>1</v>
          </cell>
        </row>
      </sheetData>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B4" t="str">
            <v>Direccionamiento estratégico e innovación</v>
          </cell>
          <cell r="K4" t="str">
            <v>Aceptar el riesgo</v>
          </cell>
        </row>
        <row r="5">
          <cell r="K5" t="str">
            <v>Reducir el riesgo</v>
          </cell>
        </row>
        <row r="6">
          <cell r="K6" t="str">
            <v>Evitar el riesgo</v>
          </cell>
        </row>
        <row r="7">
          <cell r="K7" t="str">
            <v>Compartir el riesgo</v>
          </cell>
        </row>
      </sheetData>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C4" t="str">
            <v>Gestion</v>
          </cell>
          <cell r="E4" t="str">
            <v>Daño_fisico</v>
          </cell>
          <cell r="G4" t="str">
            <v>Rara vez</v>
          </cell>
        </row>
        <row r="5">
          <cell r="C5" t="str">
            <v>Corrupcion</v>
          </cell>
          <cell r="E5" t="str">
            <v>Eventos_naturales</v>
          </cell>
          <cell r="G5" t="str">
            <v>Improbable</v>
          </cell>
        </row>
        <row r="6">
          <cell r="C6" t="str">
            <v>Seguridad_de_la_informacion</v>
          </cell>
          <cell r="E6" t="str">
            <v>Perdidas_de_los_servicios_esenciales</v>
          </cell>
          <cell r="G6" t="str">
            <v>Posible</v>
          </cell>
        </row>
        <row r="7">
          <cell r="E7" t="str">
            <v>Perturbacion_debida_a_la_radiacion</v>
          </cell>
          <cell r="G7" t="str">
            <v>Probable</v>
          </cell>
        </row>
        <row r="8">
          <cell r="E8" t="str">
            <v>Compromiso_de_la_informacion</v>
          </cell>
          <cell r="G8" t="str">
            <v>Casi seguro</v>
          </cell>
        </row>
        <row r="9">
          <cell r="E9" t="str">
            <v>Fallas_tecnicas</v>
          </cell>
        </row>
        <row r="10">
          <cell r="E10" t="str">
            <v>Acciones_no_autorizadas</v>
          </cell>
        </row>
        <row r="11">
          <cell r="E11" t="str">
            <v>Compromiso_de_las_funciones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row>
        <row r="5">
          <cell r="B5" t="str">
            <v>Atención a partes interesadas y comunicaciones </v>
          </cell>
          <cell r="C5" t="str">
            <v>Corrupcion</v>
          </cell>
          <cell r="E5" t="str">
            <v>Eventos_naturales</v>
          </cell>
          <cell r="G5" t="str">
            <v>Improbable</v>
          </cell>
        </row>
        <row r="6">
          <cell r="B6" t="str">
            <v>Estrategia y gobierno de TI </v>
          </cell>
          <cell r="C6" t="str">
            <v>Seguridad_de_la_informacion</v>
          </cell>
          <cell r="E6" t="str">
            <v>Perdidas_de_los_servicios_esenciales</v>
          </cell>
          <cell r="G6" t="str">
            <v>Posible</v>
          </cell>
        </row>
        <row r="7">
          <cell r="B7" t="str">
            <v>Planificación de la intervención vial </v>
          </cell>
          <cell r="E7" t="str">
            <v>Perturbacion_debida_a_la_radiacion</v>
          </cell>
          <cell r="G7" t="str">
            <v>Probable</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B4" t="str">
            <v>Direccionamiento estratégico e innovación</v>
          </cell>
        </row>
        <row r="5">
          <cell r="B5" t="str">
            <v>Atención a partes interesadas y comunicaciones </v>
          </cell>
        </row>
        <row r="6">
          <cell r="B6" t="str">
            <v>Estrategia y gobierno de TI </v>
          </cell>
        </row>
        <row r="7">
          <cell r="B7" t="str">
            <v>Planificación de la intervención vial </v>
          </cell>
        </row>
        <row r="8">
          <cell r="B8" t="str">
            <v>Producción de mezcla y provisión de maquinaria y equipo </v>
          </cell>
        </row>
        <row r="9">
          <cell r="B9" t="str">
            <v>Intervención de la malla vial </v>
          </cell>
        </row>
        <row r="10">
          <cell r="B10" t="str">
            <v>Gestión de servicios e infraestructura tecnológica </v>
          </cell>
        </row>
        <row r="11">
          <cell r="B11" t="str">
            <v>Gestión de recursos físicos </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Y CONTROLES"/>
      <sheetName val="1. RIESGOS SIGNIFICATIVOS"/>
      <sheetName val="2. DISEÑO CONTROL"/>
      <sheetName val="3. EJECUCIÓN CONTROL"/>
      <sheetName val="4- SOLIDEZ CONTROL (2)"/>
      <sheetName val="Hoja2"/>
      <sheetName val="Hoja1"/>
      <sheetName val="MAPA DE RIESGOS SISGESTION 2020"/>
      <sheetName val="4- SOLIDEZ CONTROL"/>
    </sheetNames>
    <sheetDataSet>
      <sheetData sheetId="0"/>
      <sheetData sheetId="1"/>
      <sheetData sheetId="2"/>
      <sheetData sheetId="3">
        <row r="29">
          <cell r="C29" t="str">
            <v>NO SE REALIZO PRUEBA DE RECORRIDO DEBIDO AL CONFINAMIENTO POR COVID 19 
ESTA PRUEBA DE EJECUCION DEL CONTROL SE REALIZA SOBRE LOS SOPORTES ENTREGADOS POR OAP DEL MONITOREO MAPA DE RIESGOS II CUATRIMESTRE 2020</v>
          </cell>
        </row>
      </sheetData>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Y CONTROLES"/>
      <sheetName val="1. RIESGOS SIGNIFICATIVOS"/>
      <sheetName val="2. DISEÑO CONTROL"/>
      <sheetName val="3. EJECUCIÓN CONTROL"/>
      <sheetName val="4- SOLIDEZ CONTROL"/>
    </sheetNames>
    <sheetDataSet>
      <sheetData sheetId="0" refreshError="1"/>
      <sheetData sheetId="1" refreshError="1">
        <row r="14">
          <cell r="B14" t="str">
            <v>DEL MAPA DE RIESGOS - VERSIÓN_________</v>
          </cell>
        </row>
      </sheetData>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69">
          <cell r="B69" t="str">
            <v>FuerteFuerte</v>
          </cell>
          <cell r="C69" t="str">
            <v>No</v>
          </cell>
          <cell r="D69" t="str">
            <v>Fuerte</v>
          </cell>
        </row>
        <row r="70">
          <cell r="B70" t="str">
            <v>FuerteModerado</v>
          </cell>
          <cell r="C70" t="str">
            <v>Sí</v>
          </cell>
          <cell r="D70" t="str">
            <v>Moderado</v>
          </cell>
        </row>
        <row r="71">
          <cell r="B71" t="str">
            <v>FuerteDébil</v>
          </cell>
          <cell r="C71" t="str">
            <v>Sí</v>
          </cell>
          <cell r="D71" t="str">
            <v>Débil</v>
          </cell>
        </row>
        <row r="72">
          <cell r="B72" t="str">
            <v>ModeradoFuerte</v>
          </cell>
          <cell r="C72" t="str">
            <v>Sí</v>
          </cell>
          <cell r="D72" t="str">
            <v>Moderado</v>
          </cell>
        </row>
        <row r="73">
          <cell r="B73" t="str">
            <v>ModeradoModerado</v>
          </cell>
          <cell r="C73" t="str">
            <v>Sí</v>
          </cell>
          <cell r="D73" t="str">
            <v>Moderado</v>
          </cell>
        </row>
        <row r="74">
          <cell r="B74" t="str">
            <v>ModeradoDébil</v>
          </cell>
          <cell r="C74" t="str">
            <v>Sí</v>
          </cell>
          <cell r="D74" t="str">
            <v>Débil</v>
          </cell>
        </row>
        <row r="75">
          <cell r="B75" t="str">
            <v>DébilFuerte</v>
          </cell>
          <cell r="C75" t="str">
            <v>Sí</v>
          </cell>
          <cell r="D75" t="str">
            <v>Débil</v>
          </cell>
        </row>
        <row r="76">
          <cell r="B76" t="str">
            <v>DébilModerado</v>
          </cell>
          <cell r="C76" t="str">
            <v>Sí</v>
          </cell>
          <cell r="D76" t="str">
            <v>Débil</v>
          </cell>
        </row>
        <row r="77">
          <cell r="B77" t="str">
            <v>DébilDébil</v>
          </cell>
          <cell r="C77" t="str">
            <v>Sí</v>
          </cell>
          <cell r="D77" t="str">
            <v>Débil</v>
          </cell>
        </row>
        <row r="94">
          <cell r="B94" t="str">
            <v>FuerteDirectamenteDirectamente</v>
          </cell>
          <cell r="C94">
            <v>2</v>
          </cell>
          <cell r="D94">
            <v>2</v>
          </cell>
        </row>
        <row r="95">
          <cell r="B95" t="str">
            <v>FuerteDirectamenteIndirectamente</v>
          </cell>
          <cell r="C95">
            <v>2</v>
          </cell>
          <cell r="D95">
            <v>1</v>
          </cell>
        </row>
        <row r="96">
          <cell r="B96" t="str">
            <v>FuerteDirectamenteNo disminuye</v>
          </cell>
          <cell r="C96">
            <v>2</v>
          </cell>
          <cell r="D96">
            <v>0</v>
          </cell>
        </row>
        <row r="97">
          <cell r="B97" t="str">
            <v>FuerteNo disminuyeDirectamente</v>
          </cell>
          <cell r="C97">
            <v>0</v>
          </cell>
          <cell r="D97">
            <v>2</v>
          </cell>
        </row>
        <row r="98">
          <cell r="B98" t="str">
            <v>ModeradoDirectamenteDirectamente</v>
          </cell>
          <cell r="C98">
            <v>1</v>
          </cell>
          <cell r="D98">
            <v>1</v>
          </cell>
        </row>
        <row r="99">
          <cell r="B99" t="str">
            <v>ModeradoDirectamenteIndirectamente</v>
          </cell>
          <cell r="C99">
            <v>1</v>
          </cell>
          <cell r="D99">
            <v>0</v>
          </cell>
        </row>
        <row r="100">
          <cell r="B100" t="str">
            <v>ModeradoDirectamenteNo disminuye</v>
          </cell>
          <cell r="C100">
            <v>1</v>
          </cell>
          <cell r="D100">
            <v>0</v>
          </cell>
        </row>
        <row r="101">
          <cell r="B101" t="str">
            <v>ModeradoNo disminuyeDirectamente</v>
          </cell>
          <cell r="C101">
            <v>0</v>
          </cell>
          <cell r="D101">
            <v>1</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V34"/>
  <sheetViews>
    <sheetView topLeftCell="E1" zoomScale="112" zoomScaleNormal="112" zoomScaleSheetLayoutView="90" workbookViewId="0">
      <selection activeCell="O4" sqref="O4:P6"/>
    </sheetView>
  </sheetViews>
  <sheetFormatPr baseColWidth="10" defaultColWidth="11.42578125"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219" t="s">
        <v>0</v>
      </c>
      <c r="D2" s="241" t="s">
        <v>1</v>
      </c>
      <c r="E2" s="242"/>
      <c r="F2" s="242"/>
      <c r="G2" s="242"/>
      <c r="H2" s="242"/>
      <c r="I2" s="242"/>
      <c r="J2" s="242"/>
      <c r="K2" s="242"/>
      <c r="L2" s="242"/>
      <c r="M2" s="242"/>
      <c r="N2" s="242"/>
      <c r="O2" s="242"/>
      <c r="P2" s="242"/>
      <c r="Q2" s="242"/>
      <c r="R2" s="242"/>
      <c r="S2" s="242"/>
      <c r="T2" s="242"/>
      <c r="U2" s="242"/>
      <c r="V2" s="243"/>
    </row>
    <row r="3" spans="3:22" ht="15" customHeight="1" x14ac:dyDescent="0.25">
      <c r="C3" s="220"/>
      <c r="D3" s="231" t="s">
        <v>2</v>
      </c>
      <c r="E3" s="232"/>
      <c r="F3" s="232"/>
      <c r="G3" s="232"/>
      <c r="H3" s="232"/>
      <c r="I3" s="232"/>
      <c r="J3" s="232"/>
      <c r="K3" s="233"/>
      <c r="L3" s="222" t="s">
        <v>3</v>
      </c>
      <c r="M3" s="223"/>
      <c r="N3" s="223"/>
      <c r="O3" s="223"/>
      <c r="P3" s="223"/>
      <c r="Q3" s="223"/>
      <c r="R3" s="223"/>
      <c r="S3" s="223"/>
      <c r="T3" s="224"/>
      <c r="U3" s="250" t="s">
        <v>4</v>
      </c>
      <c r="V3" s="251"/>
    </row>
    <row r="4" spans="3:22" ht="30" customHeight="1" x14ac:dyDescent="0.25">
      <c r="C4" s="220"/>
      <c r="D4" s="256" t="s">
        <v>5</v>
      </c>
      <c r="E4" s="228" t="s">
        <v>6</v>
      </c>
      <c r="F4" s="244" t="s">
        <v>7</v>
      </c>
      <c r="G4" s="245"/>
      <c r="H4" s="245"/>
      <c r="I4" s="246"/>
      <c r="J4" s="228" t="s">
        <v>8</v>
      </c>
      <c r="K4" s="228" t="s">
        <v>9</v>
      </c>
      <c r="L4" s="225" t="s">
        <v>10</v>
      </c>
      <c r="M4" s="225" t="s">
        <v>11</v>
      </c>
      <c r="N4" s="225" t="s">
        <v>12</v>
      </c>
      <c r="O4" s="234" t="s">
        <v>13</v>
      </c>
      <c r="P4" s="235"/>
      <c r="Q4" s="225" t="s">
        <v>12</v>
      </c>
      <c r="R4" s="236" t="s">
        <v>14</v>
      </c>
      <c r="S4" s="237"/>
      <c r="T4" s="225" t="s">
        <v>12</v>
      </c>
      <c r="U4" s="252"/>
      <c r="V4" s="253"/>
    </row>
    <row r="5" spans="3:22" ht="15" customHeight="1" x14ac:dyDescent="0.25">
      <c r="C5" s="220"/>
      <c r="D5" s="257"/>
      <c r="E5" s="229"/>
      <c r="F5" s="247"/>
      <c r="G5" s="248"/>
      <c r="H5" s="248"/>
      <c r="I5" s="249"/>
      <c r="J5" s="229"/>
      <c r="K5" s="229"/>
      <c r="L5" s="226"/>
      <c r="M5" s="226"/>
      <c r="N5" s="226"/>
      <c r="O5" s="234" t="s">
        <v>15</v>
      </c>
      <c r="P5" s="235"/>
      <c r="Q5" s="226"/>
      <c r="R5" s="238"/>
      <c r="S5" s="239"/>
      <c r="T5" s="226"/>
      <c r="U5" s="254"/>
      <c r="V5" s="255"/>
    </row>
    <row r="6" spans="3:22" ht="25.5" x14ac:dyDescent="0.25">
      <c r="C6" s="221"/>
      <c r="D6" s="258"/>
      <c r="E6" s="230"/>
      <c r="F6" s="4" t="s">
        <v>16</v>
      </c>
      <c r="G6" s="4" t="s">
        <v>17</v>
      </c>
      <c r="H6" s="4" t="s">
        <v>18</v>
      </c>
      <c r="I6" s="4" t="s">
        <v>19</v>
      </c>
      <c r="J6" s="230"/>
      <c r="K6" s="230"/>
      <c r="L6" s="227"/>
      <c r="M6" s="227"/>
      <c r="N6" s="227"/>
      <c r="O6" s="39" t="s">
        <v>20</v>
      </c>
      <c r="P6" s="39" t="s">
        <v>21</v>
      </c>
      <c r="Q6" s="227"/>
      <c r="R6" s="39" t="s">
        <v>22</v>
      </c>
      <c r="S6" s="39" t="s">
        <v>23</v>
      </c>
      <c r="T6" s="227"/>
      <c r="U6" s="6" t="s">
        <v>20</v>
      </c>
      <c r="V6" s="6" t="s">
        <v>21</v>
      </c>
    </row>
    <row r="7" spans="3:22" s="7" customFormat="1" ht="15" customHeight="1" x14ac:dyDescent="0.25">
      <c r="C7" s="9">
        <v>1</v>
      </c>
      <c r="D7" s="10" t="s">
        <v>24</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25</v>
      </c>
      <c r="V7" s="8"/>
    </row>
    <row r="8" spans="3:22" ht="15" customHeight="1" x14ac:dyDescent="0.25">
      <c r="C8" s="2">
        <v>2</v>
      </c>
      <c r="D8" s="10" t="s">
        <v>26</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25</v>
      </c>
      <c r="V8" s="8"/>
    </row>
    <row r="9" spans="3:22" x14ac:dyDescent="0.25">
      <c r="C9" s="2">
        <v>3</v>
      </c>
      <c r="D9" s="10" t="s">
        <v>27</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28</v>
      </c>
    </row>
    <row r="10" spans="3:22" x14ac:dyDescent="0.25">
      <c r="C10" s="2">
        <v>4</v>
      </c>
      <c r="D10" s="10" t="s">
        <v>29</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25</v>
      </c>
      <c r="V10" s="8"/>
    </row>
    <row r="11" spans="3:22" x14ac:dyDescent="0.25">
      <c r="C11" s="2">
        <v>5</v>
      </c>
      <c r="D11" s="10" t="s">
        <v>30</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28</v>
      </c>
    </row>
    <row r="12" spans="3:22" x14ac:dyDescent="0.25">
      <c r="C12" s="2">
        <v>6</v>
      </c>
      <c r="D12" s="20" t="s">
        <v>31</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28</v>
      </c>
    </row>
    <row r="13" spans="3:22" x14ac:dyDescent="0.25">
      <c r="C13" s="2">
        <v>7</v>
      </c>
      <c r="D13" s="10" t="s">
        <v>32</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25</v>
      </c>
      <c r="V13" s="8"/>
    </row>
    <row r="14" spans="3:22" x14ac:dyDescent="0.25">
      <c r="C14" s="2">
        <v>8</v>
      </c>
      <c r="D14" s="10" t="s">
        <v>33</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25</v>
      </c>
      <c r="V14" s="8"/>
    </row>
    <row r="15" spans="3:22" x14ac:dyDescent="0.25">
      <c r="C15" s="2">
        <v>9</v>
      </c>
      <c r="D15" s="10" t="s">
        <v>34</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25</v>
      </c>
      <c r="V15" s="8"/>
    </row>
    <row r="16" spans="3:22" x14ac:dyDescent="0.25">
      <c r="C16" s="2">
        <v>10</v>
      </c>
      <c r="D16" s="10" t="s">
        <v>35</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28</v>
      </c>
    </row>
    <row r="17" spans="3:22" s="7" customFormat="1" x14ac:dyDescent="0.25">
      <c r="C17" s="9">
        <v>11</v>
      </c>
      <c r="D17" s="10" t="s">
        <v>36</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28</v>
      </c>
    </row>
    <row r="18" spans="3:22" x14ac:dyDescent="0.25">
      <c r="C18" s="2">
        <v>12</v>
      </c>
      <c r="D18" s="10" t="s">
        <v>37</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25</v>
      </c>
      <c r="V18" s="8"/>
    </row>
    <row r="19" spans="3:22" x14ac:dyDescent="0.25">
      <c r="C19" s="2">
        <v>13</v>
      </c>
      <c r="D19" s="10" t="s">
        <v>38</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28</v>
      </c>
    </row>
    <row r="20" spans="3:22" x14ac:dyDescent="0.25">
      <c r="C20" s="2">
        <v>14</v>
      </c>
      <c r="D20" s="21" t="s">
        <v>39</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28</v>
      </c>
    </row>
    <row r="21" spans="3:22" x14ac:dyDescent="0.25">
      <c r="C21" s="2">
        <v>15</v>
      </c>
      <c r="D21" s="10" t="s">
        <v>40</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25</v>
      </c>
      <c r="V21" s="8"/>
    </row>
    <row r="22" spans="3:22" ht="15.75" thickBot="1" x14ac:dyDescent="0.3">
      <c r="C22" s="3">
        <v>16</v>
      </c>
      <c r="D22" s="22" t="s">
        <v>41</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25</v>
      </c>
      <c r="V22" s="23"/>
    </row>
    <row r="23" spans="3:22" s="34" customFormat="1" ht="25.5" customHeight="1" x14ac:dyDescent="0.25">
      <c r="C23" s="28"/>
      <c r="D23" s="29" t="s">
        <v>42</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240"/>
      <c r="E24" s="240"/>
      <c r="F24" s="240"/>
      <c r="G24" s="240"/>
      <c r="H24" s="240"/>
      <c r="I24" s="240"/>
      <c r="J24" s="240"/>
      <c r="K24" s="240"/>
      <c r="L24" s="240"/>
      <c r="M24" s="240"/>
      <c r="N24" s="240"/>
      <c r="O24" s="240"/>
      <c r="P24" s="240"/>
      <c r="Q24" s="240"/>
      <c r="R24" s="240"/>
      <c r="S24" s="240"/>
      <c r="T24" s="240"/>
      <c r="U24" s="240"/>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xr:uid="{00000000-0009-0000-0000-000000000000}"/>
  <mergeCells count="19">
    <mergeCell ref="D24:U24"/>
    <mergeCell ref="D2:V2"/>
    <mergeCell ref="F4:I5"/>
    <mergeCell ref="U3:V5"/>
    <mergeCell ref="J4:J6"/>
    <mergeCell ref="E4:E6"/>
    <mergeCell ref="D4:D6"/>
    <mergeCell ref="C2:C6"/>
    <mergeCell ref="L3:T3"/>
    <mergeCell ref="Q4:Q6"/>
    <mergeCell ref="T4:T6"/>
    <mergeCell ref="K4:K6"/>
    <mergeCell ref="L4:L6"/>
    <mergeCell ref="M4:M6"/>
    <mergeCell ref="N4:N6"/>
    <mergeCell ref="D3:K3"/>
    <mergeCell ref="O4:P4"/>
    <mergeCell ref="O5:P5"/>
    <mergeCell ref="R4:S5"/>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2"/>
  <sheetViews>
    <sheetView topLeftCell="A27" zoomScale="124" zoomScaleNormal="124" zoomScaleSheetLayoutView="80" zoomScalePageLayoutView="30" workbookViewId="0">
      <selection activeCell="A30" sqref="A30"/>
    </sheetView>
  </sheetViews>
  <sheetFormatPr baseColWidth="10" defaultColWidth="10.140625" defaultRowHeight="15" x14ac:dyDescent="0.25"/>
  <cols>
    <col min="1" max="1" width="2" style="132" customWidth="1"/>
    <col min="2" max="2" width="45.5703125" style="132" customWidth="1"/>
    <col min="3" max="3" width="47.5703125" style="132" hidden="1" customWidth="1"/>
    <col min="4" max="4" width="61" style="132" customWidth="1"/>
    <col min="5" max="5" width="71.5703125" style="132" hidden="1" customWidth="1"/>
    <col min="6" max="6" width="14.42578125" style="132" bestFit="1" customWidth="1"/>
    <col min="7" max="7" width="29.42578125" style="132" customWidth="1"/>
    <col min="8" max="8" width="28.7109375" style="132" hidden="1" customWidth="1"/>
    <col min="9" max="9" width="104.140625" style="132" customWidth="1"/>
    <col min="10" max="10" width="72.85546875" style="132" hidden="1" customWidth="1"/>
    <col min="11" max="11" width="26" style="132" customWidth="1"/>
    <col min="12" max="12" width="32.5703125" style="132" customWidth="1"/>
    <col min="13" max="13" width="88.28515625" style="132" customWidth="1"/>
    <col min="14" max="14" width="2.140625" style="132" customWidth="1"/>
    <col min="15" max="15" width="104.5703125" style="132" customWidth="1"/>
    <col min="16" max="16384" width="10.140625" style="132"/>
  </cols>
  <sheetData>
    <row r="1" spans="1:17" hidden="1" x14ac:dyDescent="0.25">
      <c r="B1" s="132" t="s">
        <v>43</v>
      </c>
      <c r="H1" s="132" t="s">
        <v>43</v>
      </c>
      <c r="K1" s="132" t="s">
        <v>44</v>
      </c>
    </row>
    <row r="2" spans="1:17" hidden="1" x14ac:dyDescent="0.25">
      <c r="B2" s="132" t="s">
        <v>0</v>
      </c>
      <c r="H2" s="132" t="s">
        <v>0</v>
      </c>
      <c r="K2" s="132" t="s">
        <v>45</v>
      </c>
    </row>
    <row r="3" spans="1:17" hidden="1" x14ac:dyDescent="0.25">
      <c r="B3" s="132" t="s">
        <v>46</v>
      </c>
      <c r="H3" s="132" t="s">
        <v>47</v>
      </c>
      <c r="K3" s="132" t="s">
        <v>48</v>
      </c>
    </row>
    <row r="4" spans="1:17" hidden="1" x14ac:dyDescent="0.25">
      <c r="H4" s="132" t="s">
        <v>49</v>
      </c>
    </row>
    <row r="5" spans="1:17" hidden="1" x14ac:dyDescent="0.25">
      <c r="H5" s="132" t="s">
        <v>50</v>
      </c>
    </row>
    <row r="6" spans="1:17" s="85" customFormat="1" ht="15.6" customHeight="1" x14ac:dyDescent="0.25">
      <c r="B6" s="86"/>
      <c r="C6" s="86"/>
      <c r="L6" s="87"/>
      <c r="M6" s="87"/>
    </row>
    <row r="7" spans="1:17" s="88" customFormat="1" ht="62.25" customHeight="1" x14ac:dyDescent="0.2">
      <c r="A7" s="85"/>
      <c r="B7" s="273"/>
      <c r="C7" s="175"/>
      <c r="D7" s="175"/>
      <c r="E7" s="274" t="s">
        <v>51</v>
      </c>
      <c r="F7" s="274"/>
      <c r="G7" s="274"/>
      <c r="H7" s="274"/>
      <c r="I7" s="274"/>
      <c r="J7" s="274"/>
      <c r="K7" s="274"/>
      <c r="L7" s="274"/>
      <c r="M7" s="274"/>
      <c r="N7" s="85"/>
      <c r="O7" s="85"/>
      <c r="P7" s="85"/>
      <c r="Q7" s="85"/>
    </row>
    <row r="8" spans="1:17" s="88" customFormat="1" ht="24" customHeight="1" x14ac:dyDescent="0.2">
      <c r="A8" s="85"/>
      <c r="B8" s="273"/>
      <c r="C8" s="175"/>
      <c r="D8" s="175"/>
      <c r="E8" s="275" t="s">
        <v>52</v>
      </c>
      <c r="F8" s="275"/>
      <c r="G8" s="275"/>
      <c r="H8" s="275"/>
      <c r="I8" s="275"/>
      <c r="J8" s="275"/>
      <c r="K8" s="275" t="s">
        <v>53</v>
      </c>
      <c r="L8" s="275"/>
      <c r="M8" s="275"/>
      <c r="N8" s="85"/>
      <c r="O8" s="85"/>
      <c r="P8" s="85"/>
      <c r="Q8" s="85"/>
    </row>
    <row r="9" spans="1:17" s="88" customFormat="1" ht="24" customHeight="1" x14ac:dyDescent="0.2">
      <c r="A9" s="85"/>
      <c r="B9" s="273"/>
      <c r="C9" s="175"/>
      <c r="D9" s="175"/>
      <c r="E9" s="276" t="s">
        <v>54</v>
      </c>
      <c r="F9" s="276"/>
      <c r="G9" s="276"/>
      <c r="H9" s="276"/>
      <c r="I9" s="276"/>
      <c r="J9" s="276"/>
      <c r="K9" s="276"/>
      <c r="L9" s="276"/>
      <c r="M9" s="276"/>
      <c r="N9" s="85"/>
      <c r="O9" s="85"/>
      <c r="P9" s="85"/>
      <c r="Q9" s="85"/>
    </row>
    <row r="10" spans="1:17" s="88" customFormat="1" ht="18.75" customHeight="1" x14ac:dyDescent="0.2">
      <c r="A10" s="85"/>
      <c r="B10" s="272"/>
      <c r="C10" s="272"/>
      <c r="D10" s="272"/>
      <c r="E10" s="272"/>
      <c r="F10" s="272"/>
      <c r="G10" s="272"/>
      <c r="H10" s="272"/>
      <c r="I10" s="272"/>
      <c r="J10" s="272"/>
      <c r="K10" s="272"/>
      <c r="L10" s="272"/>
      <c r="M10" s="272"/>
      <c r="N10" s="85"/>
      <c r="O10" s="85"/>
      <c r="P10" s="85"/>
      <c r="Q10" s="85"/>
    </row>
    <row r="11" spans="1:17" ht="15.75" x14ac:dyDescent="0.25">
      <c r="B11" s="277" t="s">
        <v>55</v>
      </c>
      <c r="C11" s="278"/>
      <c r="D11" s="278"/>
      <c r="E11" s="278"/>
      <c r="F11" s="278"/>
      <c r="G11" s="278"/>
      <c r="H11" s="278"/>
      <c r="I11" s="278"/>
      <c r="J11" s="278"/>
      <c r="K11" s="278"/>
      <c r="L11" s="278"/>
      <c r="M11" s="279"/>
    </row>
    <row r="12" spans="1:17" ht="44.25" customHeight="1" x14ac:dyDescent="0.25">
      <c r="B12" s="286" t="s">
        <v>56</v>
      </c>
      <c r="C12" s="287"/>
      <c r="D12" s="686"/>
      <c r="E12" s="280" t="s">
        <v>59</v>
      </c>
      <c r="F12" s="281"/>
      <c r="G12" s="281"/>
      <c r="H12" s="281"/>
      <c r="I12" s="281"/>
      <c r="J12" s="281"/>
      <c r="K12" s="281"/>
      <c r="L12" s="281"/>
      <c r="M12" s="282"/>
    </row>
    <row r="13" spans="1:17" ht="49.5" customHeight="1" x14ac:dyDescent="0.25">
      <c r="B13" s="286" t="s">
        <v>58</v>
      </c>
      <c r="C13" s="287"/>
      <c r="D13" s="686"/>
      <c r="E13" s="283" t="s">
        <v>57</v>
      </c>
      <c r="F13" s="284"/>
      <c r="G13" s="284"/>
      <c r="H13" s="284"/>
      <c r="I13" s="284"/>
      <c r="J13" s="284"/>
      <c r="K13" s="284"/>
      <c r="L13" s="284"/>
      <c r="M13" s="285"/>
    </row>
    <row r="14" spans="1:17" ht="39.75" customHeight="1" x14ac:dyDescent="0.25">
      <c r="B14" s="286" t="s">
        <v>339</v>
      </c>
      <c r="C14" s="287"/>
      <c r="D14" s="287"/>
      <c r="E14" s="287"/>
      <c r="F14" s="287"/>
      <c r="G14" s="287"/>
      <c r="H14" s="287"/>
      <c r="I14" s="287"/>
      <c r="J14" s="288"/>
      <c r="K14" s="289" t="s">
        <v>60</v>
      </c>
      <c r="L14" s="290"/>
      <c r="M14" s="291" t="s">
        <v>61</v>
      </c>
    </row>
    <row r="15" spans="1:17" s="133" customFormat="1" ht="141" customHeight="1" x14ac:dyDescent="0.2">
      <c r="B15" s="207" t="s">
        <v>62</v>
      </c>
      <c r="C15" s="207"/>
      <c r="D15" s="207" t="s">
        <v>63</v>
      </c>
      <c r="E15" s="207">
        <v>2019</v>
      </c>
      <c r="F15" s="78" t="s">
        <v>64</v>
      </c>
      <c r="G15" s="207" t="s">
        <v>65</v>
      </c>
      <c r="H15" s="207">
        <v>2019</v>
      </c>
      <c r="I15" s="72" t="s">
        <v>66</v>
      </c>
      <c r="J15" s="72">
        <v>2019</v>
      </c>
      <c r="K15" s="134" t="s">
        <v>67</v>
      </c>
      <c r="L15" s="135" t="s">
        <v>68</v>
      </c>
      <c r="M15" s="291"/>
    </row>
    <row r="16" spans="1:17" ht="409.6" customHeight="1" x14ac:dyDescent="0.25">
      <c r="A16" s="132">
        <v>1</v>
      </c>
      <c r="B16" s="89" t="s">
        <v>69</v>
      </c>
      <c r="C16" s="89" t="s">
        <v>70</v>
      </c>
      <c r="D16" s="89" t="s">
        <v>71</v>
      </c>
      <c r="E16" s="89" t="s">
        <v>72</v>
      </c>
      <c r="F16" s="90" t="s">
        <v>44</v>
      </c>
      <c r="G16" s="110" t="s">
        <v>345</v>
      </c>
      <c r="H16" s="89" t="s">
        <v>74</v>
      </c>
      <c r="I16" s="89" t="s">
        <v>373</v>
      </c>
      <c r="J16" s="266" t="s">
        <v>75</v>
      </c>
      <c r="K16" s="90" t="s">
        <v>43</v>
      </c>
      <c r="L16" s="91" t="s">
        <v>49</v>
      </c>
      <c r="M16" s="89" t="s">
        <v>346</v>
      </c>
    </row>
    <row r="17" spans="1:15" ht="260.25" customHeight="1" x14ac:dyDescent="0.25">
      <c r="A17" s="132">
        <v>1</v>
      </c>
      <c r="B17" s="89" t="s">
        <v>69</v>
      </c>
      <c r="C17" s="89" t="s">
        <v>70</v>
      </c>
      <c r="D17" s="89" t="s">
        <v>71</v>
      </c>
      <c r="E17" s="89"/>
      <c r="F17" s="89" t="s">
        <v>44</v>
      </c>
      <c r="G17" s="110" t="s">
        <v>76</v>
      </c>
      <c r="H17" s="89" t="s">
        <v>77</v>
      </c>
      <c r="I17" s="89" t="s">
        <v>350</v>
      </c>
      <c r="J17" s="267"/>
      <c r="K17" s="90" t="s">
        <v>43</v>
      </c>
      <c r="L17" s="91" t="s">
        <v>49</v>
      </c>
      <c r="M17" s="89" t="s">
        <v>381</v>
      </c>
    </row>
    <row r="18" spans="1:15" ht="233.25" customHeight="1" x14ac:dyDescent="0.25">
      <c r="A18" s="132">
        <v>3</v>
      </c>
      <c r="B18" s="89" t="s">
        <v>80</v>
      </c>
      <c r="C18" s="89" t="s">
        <v>70</v>
      </c>
      <c r="D18" s="89" t="s">
        <v>81</v>
      </c>
      <c r="E18" s="89"/>
      <c r="F18" s="89" t="s">
        <v>48</v>
      </c>
      <c r="G18" s="110" t="s">
        <v>82</v>
      </c>
      <c r="H18" s="89" t="s">
        <v>79</v>
      </c>
      <c r="I18" s="89" t="s">
        <v>353</v>
      </c>
      <c r="J18" s="268"/>
      <c r="K18" s="90" t="s">
        <v>43</v>
      </c>
      <c r="L18" s="91" t="s">
        <v>49</v>
      </c>
      <c r="M18" s="89" t="s">
        <v>383</v>
      </c>
    </row>
    <row r="19" spans="1:15" ht="266.25" customHeight="1" x14ac:dyDescent="0.25">
      <c r="A19" s="132">
        <v>3</v>
      </c>
      <c r="B19" s="89" t="s">
        <v>80</v>
      </c>
      <c r="C19" s="89" t="s">
        <v>80</v>
      </c>
      <c r="D19" s="89" t="s">
        <v>81</v>
      </c>
      <c r="E19" s="89" t="s">
        <v>81</v>
      </c>
      <c r="F19" s="89" t="s">
        <v>48</v>
      </c>
      <c r="G19" s="111" t="s">
        <v>85</v>
      </c>
      <c r="H19" s="89" t="s">
        <v>82</v>
      </c>
      <c r="I19" s="89" t="s">
        <v>354</v>
      </c>
      <c r="J19" s="89" t="s">
        <v>84</v>
      </c>
      <c r="K19" s="91" t="s">
        <v>43</v>
      </c>
      <c r="L19" s="91" t="s">
        <v>49</v>
      </c>
      <c r="M19" s="113" t="s">
        <v>384</v>
      </c>
    </row>
    <row r="20" spans="1:15" ht="159" customHeight="1" x14ac:dyDescent="0.25">
      <c r="A20" s="132">
        <v>3</v>
      </c>
      <c r="B20" s="89" t="s">
        <v>80</v>
      </c>
      <c r="C20" s="89" t="s">
        <v>80</v>
      </c>
      <c r="D20" s="89" t="s">
        <v>81</v>
      </c>
      <c r="E20" s="89" t="s">
        <v>81</v>
      </c>
      <c r="F20" s="89" t="s">
        <v>48</v>
      </c>
      <c r="G20" s="112" t="s">
        <v>87</v>
      </c>
      <c r="H20" s="89" t="s">
        <v>85</v>
      </c>
      <c r="I20" s="89" t="s">
        <v>355</v>
      </c>
      <c r="J20" s="89" t="s">
        <v>86</v>
      </c>
      <c r="K20" s="91" t="s">
        <v>43</v>
      </c>
      <c r="L20" s="91" t="s">
        <v>49</v>
      </c>
      <c r="M20" s="114" t="s">
        <v>379</v>
      </c>
      <c r="O20" s="204"/>
    </row>
    <row r="21" spans="1:15" ht="197.25" customHeight="1" x14ac:dyDescent="0.25">
      <c r="A21" s="132">
        <v>4</v>
      </c>
      <c r="B21" s="89" t="s">
        <v>89</v>
      </c>
      <c r="C21" s="89" t="s">
        <v>80</v>
      </c>
      <c r="D21" s="89" t="s">
        <v>90</v>
      </c>
      <c r="E21" s="89" t="s">
        <v>81</v>
      </c>
      <c r="F21" s="89" t="s">
        <v>44</v>
      </c>
      <c r="G21" s="111" t="s">
        <v>340</v>
      </c>
      <c r="H21" s="89" t="s">
        <v>87</v>
      </c>
      <c r="I21" s="89" t="s">
        <v>356</v>
      </c>
      <c r="J21" s="89" t="s">
        <v>88</v>
      </c>
      <c r="K21" s="91" t="s">
        <v>43</v>
      </c>
      <c r="L21" s="91" t="s">
        <v>43</v>
      </c>
      <c r="M21" s="113" t="s">
        <v>347</v>
      </c>
      <c r="O21" s="205"/>
    </row>
    <row r="22" spans="1:15" ht="292.5" customHeight="1" x14ac:dyDescent="0.25">
      <c r="A22" s="132">
        <v>4</v>
      </c>
      <c r="B22" s="89" t="s">
        <v>89</v>
      </c>
      <c r="C22" s="89"/>
      <c r="D22" s="89" t="s">
        <v>90</v>
      </c>
      <c r="E22" s="89"/>
      <c r="F22" s="89" t="s">
        <v>44</v>
      </c>
      <c r="G22" s="111" t="s">
        <v>341</v>
      </c>
      <c r="H22" s="89"/>
      <c r="I22" s="89" t="s">
        <v>357</v>
      </c>
      <c r="J22" s="89"/>
      <c r="K22" s="91" t="s">
        <v>43</v>
      </c>
      <c r="L22" s="91" t="s">
        <v>43</v>
      </c>
      <c r="M22" s="113" t="s">
        <v>348</v>
      </c>
    </row>
    <row r="23" spans="1:15" ht="236.25" hidden="1" customHeight="1" x14ac:dyDescent="0.25">
      <c r="A23" s="132">
        <v>4</v>
      </c>
      <c r="B23" s="89"/>
      <c r="C23" s="89"/>
      <c r="D23" s="89"/>
      <c r="E23" s="89"/>
      <c r="F23" s="89"/>
      <c r="G23" s="111"/>
      <c r="H23" s="89"/>
      <c r="I23" s="89"/>
      <c r="J23" s="89"/>
      <c r="K23" s="91"/>
      <c r="L23" s="91"/>
      <c r="M23" s="113" t="s">
        <v>343</v>
      </c>
    </row>
    <row r="24" spans="1:15" ht="340.5" hidden="1" customHeight="1" x14ac:dyDescent="0.25">
      <c r="A24" s="132">
        <v>4</v>
      </c>
      <c r="B24" s="89"/>
      <c r="C24" s="89"/>
      <c r="D24" s="89"/>
      <c r="E24" s="89"/>
      <c r="F24" s="89"/>
      <c r="G24" s="111"/>
      <c r="H24" s="89"/>
      <c r="I24" s="89"/>
      <c r="J24" s="89"/>
      <c r="K24" s="91"/>
      <c r="L24" s="91"/>
      <c r="M24" s="89"/>
    </row>
    <row r="25" spans="1:15" ht="237" hidden="1" customHeight="1" x14ac:dyDescent="0.25">
      <c r="A25" s="132">
        <v>4</v>
      </c>
      <c r="B25" s="89"/>
      <c r="C25" s="89"/>
      <c r="D25" s="89"/>
      <c r="E25" s="89"/>
      <c r="F25" s="89"/>
      <c r="G25" s="111"/>
      <c r="H25" s="89"/>
      <c r="I25" s="89"/>
      <c r="J25" s="89"/>
      <c r="K25" s="91"/>
      <c r="L25" s="91"/>
      <c r="M25" s="89" t="s">
        <v>342</v>
      </c>
    </row>
    <row r="26" spans="1:15" ht="41.25" hidden="1" customHeight="1" x14ac:dyDescent="0.25">
      <c r="B26" s="89"/>
      <c r="C26" s="89"/>
      <c r="D26" s="89"/>
      <c r="E26" s="89"/>
      <c r="F26" s="89"/>
      <c r="G26" s="89"/>
      <c r="H26" s="89"/>
      <c r="I26" s="89"/>
      <c r="J26" s="89"/>
      <c r="K26" s="90"/>
      <c r="L26" s="90"/>
      <c r="M26" s="89"/>
      <c r="N26" s="136"/>
    </row>
    <row r="27" spans="1:15" ht="145.5" customHeight="1" x14ac:dyDescent="0.25">
      <c r="B27" s="115" t="s">
        <v>95</v>
      </c>
      <c r="C27" s="174"/>
      <c r="D27" s="269" t="s">
        <v>382</v>
      </c>
      <c r="E27" s="269"/>
      <c r="F27" s="269"/>
      <c r="G27" s="269"/>
      <c r="H27" s="269"/>
      <c r="I27" s="269"/>
      <c r="J27" s="269"/>
      <c r="K27" s="269"/>
      <c r="L27" s="269"/>
      <c r="M27" s="270"/>
    </row>
    <row r="28" spans="1:15" ht="12" customHeight="1" x14ac:dyDescent="0.25">
      <c r="B28" s="93"/>
      <c r="C28" s="93"/>
      <c r="D28" s="93"/>
      <c r="E28" s="93"/>
      <c r="F28" s="93"/>
      <c r="G28" s="93"/>
      <c r="H28" s="93"/>
      <c r="I28" s="93"/>
      <c r="J28" s="93"/>
      <c r="K28" s="93"/>
      <c r="L28" s="93"/>
      <c r="M28" s="93"/>
    </row>
    <row r="29" spans="1:15" ht="36.75" customHeight="1" x14ac:dyDescent="0.25">
      <c r="B29" s="94" t="s">
        <v>96</v>
      </c>
      <c r="C29" s="94"/>
      <c r="D29" s="271" t="s">
        <v>97</v>
      </c>
      <c r="E29" s="264"/>
      <c r="F29" s="264"/>
      <c r="G29" s="264"/>
      <c r="H29" s="264"/>
      <c r="I29" s="264"/>
      <c r="J29" s="264"/>
      <c r="K29" s="265"/>
      <c r="L29" s="95" t="s">
        <v>98</v>
      </c>
      <c r="M29" s="173" t="s">
        <v>344</v>
      </c>
    </row>
    <row r="30" spans="1:15" ht="36.75" customHeight="1" x14ac:dyDescent="0.25">
      <c r="B30" s="92" t="s">
        <v>99</v>
      </c>
      <c r="C30" s="92"/>
      <c r="D30" s="260" t="s">
        <v>100</v>
      </c>
      <c r="E30" s="261"/>
      <c r="F30" s="262"/>
      <c r="G30" s="263" t="s">
        <v>101</v>
      </c>
      <c r="H30" s="264"/>
      <c r="I30" s="264"/>
      <c r="J30" s="265"/>
      <c r="K30" s="95" t="s">
        <v>102</v>
      </c>
      <c r="L30" s="259" t="s">
        <v>103</v>
      </c>
      <c r="M30" s="259"/>
      <c r="N30" s="137"/>
      <c r="O30" s="137"/>
    </row>
    <row r="31" spans="1:15" ht="12.75" customHeight="1" x14ac:dyDescent="0.25">
      <c r="B31" s="96"/>
      <c r="C31" s="96"/>
      <c r="D31" s="96"/>
      <c r="E31" s="96"/>
      <c r="F31" s="93"/>
      <c r="G31" s="93"/>
      <c r="H31" s="93"/>
      <c r="I31" s="93"/>
      <c r="J31" s="93"/>
      <c r="K31" s="93"/>
      <c r="L31" s="93"/>
      <c r="M31" s="93"/>
    </row>
    <row r="32" spans="1:15" ht="15" customHeight="1" x14ac:dyDescent="0.25">
      <c r="B32" s="96"/>
      <c r="C32" s="96"/>
      <c r="D32" s="96"/>
      <c r="E32" s="96"/>
      <c r="F32" s="96"/>
      <c r="G32" s="96"/>
      <c r="H32" s="173"/>
      <c r="I32" s="173"/>
      <c r="J32" s="173"/>
      <c r="K32" s="173"/>
      <c r="L32" s="93"/>
      <c r="M32" s="93"/>
    </row>
  </sheetData>
  <autoFilter ref="A15:Q25" xr:uid="{00000000-0009-0000-0000-000001000000}"/>
  <mergeCells count="20">
    <mergeCell ref="B11:M11"/>
    <mergeCell ref="E12:M12"/>
    <mergeCell ref="E13:M13"/>
    <mergeCell ref="B14:J14"/>
    <mergeCell ref="K14:L14"/>
    <mergeCell ref="M14:M15"/>
    <mergeCell ref="B12:D12"/>
    <mergeCell ref="B13:D13"/>
    <mergeCell ref="B10:M10"/>
    <mergeCell ref="B7:B9"/>
    <mergeCell ref="E7:M7"/>
    <mergeCell ref="E8:J8"/>
    <mergeCell ref="K8:M8"/>
    <mergeCell ref="E9:M9"/>
    <mergeCell ref="L30:M30"/>
    <mergeCell ref="D30:F30"/>
    <mergeCell ref="G30:J30"/>
    <mergeCell ref="J16:J18"/>
    <mergeCell ref="D27:M27"/>
    <mergeCell ref="D29:K29"/>
  </mergeCells>
  <dataValidations count="5">
    <dataValidation type="list" allowBlank="1" showInputMessage="1" showErrorMessage="1" sqref="L16 L26" xr:uid="{00000000-0002-0000-0100-000000000000}">
      <formula1>$H$1:$H$4</formula1>
    </dataValidation>
    <dataValidation type="list" allowBlank="1" showInputMessage="1" showErrorMessage="1" sqref="L17:L25" xr:uid="{00000000-0002-0000-0100-000001000000}">
      <formula1>$H$1:$H$5</formula1>
    </dataValidation>
    <dataValidation type="list" allowBlank="1" showInputMessage="1" showErrorMessage="1" sqref="K16:K26" xr:uid="{00000000-0002-0000-0100-000002000000}">
      <formula1>$B$1:$B$3</formula1>
    </dataValidation>
    <dataValidation type="list" allowBlank="1" showInputMessage="1" showErrorMessage="1" sqref="G26 F16:F26" xr:uid="{00000000-0002-0000-0100-000003000000}">
      <formula1>$K$1:$K$3</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G16:G18 G22:G25" xr:uid="{00000000-0002-0000-0100-000004000000}"/>
  </dataValidations>
  <printOptions horizontalCentered="1"/>
  <pageMargins left="0.51181102362204722" right="0.51181102362204722" top="0.55118110236220474" bottom="0.55118110236220474" header="0.31496062992125984" footer="0.31496062992125984"/>
  <pageSetup scale="32"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52"/>
  <sheetViews>
    <sheetView topLeftCell="D14" zoomScaleNormal="100" zoomScaleSheetLayoutView="98" zoomScalePageLayoutView="40" workbookViewId="0">
      <pane ySplit="1" topLeftCell="A15" activePane="bottomLeft" state="frozen"/>
      <selection activeCell="B14" sqref="B14"/>
      <selection pane="bottomLeft" activeCell="D14" sqref="D14"/>
    </sheetView>
  </sheetViews>
  <sheetFormatPr baseColWidth="10" defaultColWidth="3.42578125" defaultRowHeight="14.25" zeroHeight="1" x14ac:dyDescent="0.25"/>
  <cols>
    <col min="1" max="1" width="4.42578125" style="41" customWidth="1"/>
    <col min="2" max="2" width="29.85546875" style="41" customWidth="1"/>
    <col min="3" max="3" width="12.28515625" style="41" customWidth="1"/>
    <col min="4" max="4" width="36.140625" style="41" customWidth="1"/>
    <col min="5" max="5" width="75.85546875" style="41" customWidth="1"/>
    <col min="6" max="6" width="21" style="41" customWidth="1"/>
    <col min="7" max="7" width="20.85546875" style="41" hidden="1" customWidth="1"/>
    <col min="8" max="8" width="21" style="41" customWidth="1"/>
    <col min="9" max="9" width="21" style="41" hidden="1" customWidth="1"/>
    <col min="10" max="10" width="21" style="41" customWidth="1"/>
    <col min="11" max="11" width="21" style="41" hidden="1" customWidth="1"/>
    <col min="12" max="12" width="21" style="41" customWidth="1"/>
    <col min="13" max="13" width="21" style="41" hidden="1" customWidth="1"/>
    <col min="14" max="14" width="21" style="41" customWidth="1"/>
    <col min="15" max="15" width="21" style="41" hidden="1" customWidth="1"/>
    <col min="16" max="16" width="25.140625" style="41" customWidth="1"/>
    <col min="17" max="17" width="21" style="41" hidden="1" customWidth="1"/>
    <col min="18" max="18" width="21" style="41" customWidth="1"/>
    <col min="19" max="19" width="19" style="41" hidden="1" customWidth="1"/>
    <col min="20" max="20" width="20.42578125" style="41" customWidth="1"/>
    <col min="21" max="21" width="20.7109375" style="41" customWidth="1"/>
    <col min="22" max="22" width="21.7109375" style="41" customWidth="1"/>
    <col min="23" max="23" width="74.85546875" style="41" customWidth="1"/>
    <col min="24" max="24" width="3.42578125" style="41" customWidth="1"/>
    <col min="25" max="25" width="30.140625" style="41" customWidth="1"/>
    <col min="26" max="16378" width="3.42578125" style="41" customWidth="1"/>
    <col min="16379" max="16384" width="3.42578125" style="41"/>
  </cols>
  <sheetData>
    <row r="1" spans="1:25" hidden="1" x14ac:dyDescent="0.25">
      <c r="B1" s="62" t="s">
        <v>104</v>
      </c>
      <c r="C1" s="62" t="s">
        <v>105</v>
      </c>
      <c r="D1" s="62" t="s">
        <v>106</v>
      </c>
      <c r="E1" s="62" t="s">
        <v>107</v>
      </c>
      <c r="F1" s="62" t="s">
        <v>108</v>
      </c>
      <c r="G1" s="62" t="s">
        <v>109</v>
      </c>
      <c r="H1" s="62"/>
      <c r="I1" s="62"/>
      <c r="J1" s="41" t="s">
        <v>43</v>
      </c>
      <c r="L1" s="41" t="s">
        <v>43</v>
      </c>
      <c r="N1" s="41" t="s">
        <v>110</v>
      </c>
      <c r="P1" s="41" t="s">
        <v>111</v>
      </c>
    </row>
    <row r="2" spans="1:25" hidden="1" x14ac:dyDescent="0.25">
      <c r="B2" s="62" t="s">
        <v>112</v>
      </c>
      <c r="C2" s="62" t="s">
        <v>113</v>
      </c>
      <c r="D2" s="62" t="s">
        <v>114</v>
      </c>
      <c r="E2" s="62" t="s">
        <v>115</v>
      </c>
      <c r="F2" s="62" t="s">
        <v>116</v>
      </c>
      <c r="G2" s="62" t="s">
        <v>117</v>
      </c>
      <c r="H2" s="62"/>
      <c r="I2" s="62"/>
      <c r="J2" s="41" t="s">
        <v>0</v>
      </c>
      <c r="L2" s="41" t="s">
        <v>0</v>
      </c>
      <c r="N2" s="41" t="s">
        <v>118</v>
      </c>
      <c r="P2" s="41" t="s">
        <v>119</v>
      </c>
    </row>
    <row r="3" spans="1:25" hidden="1" x14ac:dyDescent="0.25">
      <c r="B3" s="62"/>
      <c r="C3" s="62"/>
      <c r="D3" s="62"/>
      <c r="E3" s="62" t="s">
        <v>120</v>
      </c>
      <c r="F3" s="62"/>
      <c r="G3" s="62" t="s">
        <v>121</v>
      </c>
      <c r="H3" s="62"/>
      <c r="I3" s="62"/>
      <c r="J3" s="41" t="s">
        <v>46</v>
      </c>
      <c r="L3" s="41" t="s">
        <v>47</v>
      </c>
      <c r="P3" s="41" t="s">
        <v>122</v>
      </c>
    </row>
    <row r="4" spans="1:25" hidden="1" x14ac:dyDescent="0.25">
      <c r="B4" s="62"/>
      <c r="C4" s="62"/>
      <c r="D4" s="62"/>
      <c r="E4" s="62"/>
      <c r="F4" s="62"/>
      <c r="G4" s="62"/>
      <c r="H4" s="62"/>
      <c r="I4" s="62"/>
      <c r="L4" s="41" t="s">
        <v>49</v>
      </c>
    </row>
    <row r="5" spans="1:25" s="74" customFormat="1" ht="12.75" x14ac:dyDescent="0.2">
      <c r="B5" s="75"/>
      <c r="H5" s="76"/>
      <c r="I5" s="76"/>
    </row>
    <row r="6" spans="1:25" s="77" customFormat="1" ht="62.25" customHeight="1" x14ac:dyDescent="0.2">
      <c r="A6" s="74"/>
      <c r="B6" s="304"/>
      <c r="C6" s="304"/>
      <c r="D6" s="305" t="s">
        <v>51</v>
      </c>
      <c r="E6" s="305"/>
      <c r="F6" s="305"/>
      <c r="G6" s="305"/>
      <c r="H6" s="305"/>
      <c r="I6" s="305"/>
      <c r="J6" s="305"/>
      <c r="K6" s="305"/>
      <c r="L6" s="305"/>
      <c r="M6" s="305"/>
      <c r="N6" s="305"/>
      <c r="O6" s="305"/>
      <c r="P6" s="305"/>
      <c r="Q6" s="305"/>
      <c r="R6" s="305"/>
      <c r="S6" s="305"/>
      <c r="T6" s="305"/>
      <c r="U6" s="305"/>
      <c r="V6" s="305"/>
      <c r="W6" s="305"/>
    </row>
    <row r="7" spans="1:25" s="77" customFormat="1" ht="24" customHeight="1" x14ac:dyDescent="0.2">
      <c r="A7" s="74"/>
      <c r="B7" s="304"/>
      <c r="C7" s="304"/>
      <c r="D7" s="275" t="s">
        <v>52</v>
      </c>
      <c r="E7" s="275"/>
      <c r="F7" s="275"/>
      <c r="G7" s="275"/>
      <c r="H7" s="275"/>
      <c r="I7" s="275"/>
      <c r="J7" s="275"/>
      <c r="K7" s="275"/>
      <c r="L7" s="275"/>
      <c r="M7" s="79"/>
      <c r="N7" s="275" t="s">
        <v>53</v>
      </c>
      <c r="O7" s="275"/>
      <c r="P7" s="275"/>
      <c r="Q7" s="275"/>
      <c r="R7" s="275"/>
      <c r="S7" s="275"/>
      <c r="T7" s="275"/>
      <c r="U7" s="275"/>
      <c r="V7" s="275"/>
      <c r="W7" s="275"/>
    </row>
    <row r="8" spans="1:25" s="77" customFormat="1" ht="24" customHeight="1" x14ac:dyDescent="0.2">
      <c r="A8" s="74"/>
      <c r="B8" s="304"/>
      <c r="C8" s="304"/>
      <c r="D8" s="276" t="s">
        <v>54</v>
      </c>
      <c r="E8" s="276"/>
      <c r="F8" s="276"/>
      <c r="G8" s="276"/>
      <c r="H8" s="276"/>
      <c r="I8" s="276"/>
      <c r="J8" s="276"/>
      <c r="K8" s="276"/>
      <c r="L8" s="276"/>
      <c r="M8" s="276"/>
      <c r="N8" s="276"/>
      <c r="O8" s="276"/>
      <c r="P8" s="276"/>
      <c r="Q8" s="276"/>
      <c r="R8" s="276"/>
      <c r="S8" s="276"/>
      <c r="T8" s="276"/>
      <c r="U8" s="276"/>
      <c r="V8" s="276"/>
      <c r="W8" s="276"/>
    </row>
    <row r="9" spans="1:25" s="77" customFormat="1" ht="18.75" customHeight="1" x14ac:dyDescent="0.25">
      <c r="A9" s="74"/>
      <c r="B9" s="306"/>
      <c r="C9" s="306"/>
      <c r="D9" s="306"/>
      <c r="E9" s="306"/>
      <c r="F9" s="306"/>
      <c r="G9" s="306"/>
      <c r="H9" s="306"/>
      <c r="I9" s="306"/>
      <c r="J9" s="74"/>
      <c r="K9" s="74"/>
      <c r="L9" s="74"/>
      <c r="M9" s="74"/>
    </row>
    <row r="10" spans="1:25" ht="15.75" x14ac:dyDescent="0.25">
      <c r="B10" s="291" t="s">
        <v>123</v>
      </c>
      <c r="C10" s="291"/>
      <c r="D10" s="291"/>
      <c r="E10" s="291"/>
      <c r="F10" s="291"/>
      <c r="G10" s="291"/>
      <c r="H10" s="291"/>
      <c r="I10" s="291"/>
      <c r="J10" s="291"/>
      <c r="K10" s="291"/>
      <c r="L10" s="291"/>
      <c r="M10" s="291"/>
      <c r="N10" s="291"/>
      <c r="O10" s="291"/>
      <c r="P10" s="291"/>
      <c r="Q10" s="291"/>
      <c r="R10" s="291"/>
      <c r="S10" s="291"/>
      <c r="T10" s="291"/>
      <c r="U10" s="291"/>
      <c r="V10" s="291"/>
      <c r="W10" s="291"/>
    </row>
    <row r="11" spans="1:25" s="80" customFormat="1" ht="34.5" customHeight="1" x14ac:dyDescent="0.25">
      <c r="A11" s="41"/>
      <c r="B11" s="290" t="s">
        <v>56</v>
      </c>
      <c r="C11" s="290"/>
      <c r="D11" s="290"/>
      <c r="E11" s="280" t="s">
        <v>57</v>
      </c>
      <c r="F11" s="281"/>
      <c r="G11" s="281"/>
      <c r="H11" s="281"/>
      <c r="I11" s="281"/>
      <c r="J11" s="281"/>
      <c r="K11" s="281"/>
      <c r="L11" s="281"/>
      <c r="M11" s="281"/>
      <c r="N11" s="281"/>
      <c r="O11" s="281"/>
      <c r="P11" s="281"/>
      <c r="Q11" s="281"/>
      <c r="R11" s="281"/>
      <c r="S11" s="281"/>
      <c r="T11" s="281"/>
      <c r="U11" s="281"/>
      <c r="V11" s="281"/>
      <c r="W11" s="282"/>
    </row>
    <row r="12" spans="1:25" s="80" customFormat="1" ht="49.5" customHeight="1" x14ac:dyDescent="0.25">
      <c r="A12" s="41"/>
      <c r="B12" s="290" t="s">
        <v>58</v>
      </c>
      <c r="C12" s="290"/>
      <c r="D12" s="290"/>
      <c r="E12" s="299" t="s">
        <v>59</v>
      </c>
      <c r="F12" s="300"/>
      <c r="G12" s="300"/>
      <c r="H12" s="300"/>
      <c r="I12" s="300"/>
      <c r="J12" s="300"/>
      <c r="K12" s="300"/>
      <c r="L12" s="300"/>
      <c r="M12" s="300"/>
      <c r="N12" s="300"/>
      <c r="O12" s="300"/>
      <c r="P12" s="300"/>
      <c r="Q12" s="300"/>
      <c r="R12" s="300"/>
      <c r="S12" s="300"/>
      <c r="T12" s="300"/>
      <c r="U12" s="300"/>
      <c r="V12" s="300"/>
      <c r="W12" s="301"/>
    </row>
    <row r="13" spans="1:25" ht="48.75" customHeight="1" x14ac:dyDescent="0.25">
      <c r="B13" s="290" t="str">
        <f>+'1. RIESGOS SIGNIFICATIVOS'!B14:J14</f>
        <v>DEL MAPA DE RIESGOS - VERSIÓN___2______</v>
      </c>
      <c r="C13" s="290"/>
      <c r="D13" s="290"/>
      <c r="E13" s="290"/>
      <c r="F13" s="290" t="s">
        <v>124</v>
      </c>
      <c r="G13" s="290"/>
      <c r="H13" s="290"/>
      <c r="I13" s="290"/>
      <c r="J13" s="290"/>
      <c r="K13" s="290"/>
      <c r="L13" s="290"/>
      <c r="M13" s="290"/>
      <c r="N13" s="290"/>
      <c r="O13" s="290"/>
      <c r="P13" s="290"/>
      <c r="Q13" s="290"/>
      <c r="R13" s="290"/>
      <c r="S13" s="290"/>
      <c r="T13" s="290"/>
      <c r="U13" s="290"/>
      <c r="V13" s="302" t="s">
        <v>125</v>
      </c>
      <c r="W13" s="302"/>
    </row>
    <row r="14" spans="1:25" s="73" customFormat="1" ht="212.25" x14ac:dyDescent="0.25">
      <c r="B14" s="97" t="s">
        <v>62</v>
      </c>
      <c r="C14" s="98" t="s">
        <v>126</v>
      </c>
      <c r="D14" s="97" t="s">
        <v>65</v>
      </c>
      <c r="E14" s="97" t="s">
        <v>66</v>
      </c>
      <c r="F14" s="116" t="s">
        <v>127</v>
      </c>
      <c r="G14" s="116" t="s">
        <v>128</v>
      </c>
      <c r="H14" s="116" t="s">
        <v>129</v>
      </c>
      <c r="I14" s="116" t="s">
        <v>128</v>
      </c>
      <c r="J14" s="116" t="s">
        <v>130</v>
      </c>
      <c r="K14" s="116" t="s">
        <v>128</v>
      </c>
      <c r="L14" s="116" t="s">
        <v>131</v>
      </c>
      <c r="M14" s="116" t="s">
        <v>128</v>
      </c>
      <c r="N14" s="116" t="s">
        <v>132</v>
      </c>
      <c r="O14" s="116" t="s">
        <v>128</v>
      </c>
      <c r="P14" s="116" t="s">
        <v>133</v>
      </c>
      <c r="Q14" s="116" t="s">
        <v>128</v>
      </c>
      <c r="R14" s="117" t="s">
        <v>134</v>
      </c>
      <c r="S14" s="97" t="s">
        <v>128</v>
      </c>
      <c r="T14" s="97" t="s">
        <v>135</v>
      </c>
      <c r="U14" s="97" t="s">
        <v>136</v>
      </c>
      <c r="V14" s="138" t="s">
        <v>137</v>
      </c>
      <c r="W14" s="138" t="s">
        <v>61</v>
      </c>
    </row>
    <row r="15" spans="1:25" s="42" customFormat="1" ht="271.5" customHeight="1" x14ac:dyDescent="0.25">
      <c r="A15" s="42">
        <v>1</v>
      </c>
      <c r="B15" s="122" t="s">
        <v>69</v>
      </c>
      <c r="C15" s="91" t="s">
        <v>44</v>
      </c>
      <c r="D15" s="91" t="s">
        <v>345</v>
      </c>
      <c r="E15" s="122" t="s">
        <v>349</v>
      </c>
      <c r="F15" s="90" t="s">
        <v>112</v>
      </c>
      <c r="G15" s="120">
        <f>+IF(F15=$B$42,15,0)</f>
        <v>0</v>
      </c>
      <c r="H15" s="90" t="s">
        <v>113</v>
      </c>
      <c r="I15" s="120">
        <f>+IF(H15=$C$42,15,0)</f>
        <v>0</v>
      </c>
      <c r="J15" s="90" t="s">
        <v>106</v>
      </c>
      <c r="K15" s="119">
        <f>+IF(J15=$D$42,15,0)</f>
        <v>15</v>
      </c>
      <c r="L15" s="90" t="s">
        <v>115</v>
      </c>
      <c r="M15" s="119">
        <f>+IF(L15=$E$42,15,IF(L15=$E$43,10,0))</f>
        <v>10</v>
      </c>
      <c r="N15" s="90" t="s">
        <v>110</v>
      </c>
      <c r="O15" s="119">
        <f>+IF(N15=$N$42,15,0)</f>
        <v>15</v>
      </c>
      <c r="P15" s="91" t="s">
        <v>108</v>
      </c>
      <c r="Q15" s="119">
        <f>+IF(P15=$F$42,15,0)</f>
        <v>15</v>
      </c>
      <c r="R15" s="91" t="s">
        <v>109</v>
      </c>
      <c r="S15" s="90">
        <f>+IF(R15=$G$42,10,IF(R15=$G$43,5,0))</f>
        <v>10</v>
      </c>
      <c r="T15" s="90">
        <f>+G15+I15+K15+M15+O15+Q15+S15</f>
        <v>65</v>
      </c>
      <c r="U15" s="90" t="s">
        <v>111</v>
      </c>
      <c r="V15" s="90">
        <v>100</v>
      </c>
      <c r="W15" s="139" t="s">
        <v>358</v>
      </c>
      <c r="Y15" s="118"/>
    </row>
    <row r="16" spans="1:25" s="42" customFormat="1" ht="258" customHeight="1" x14ac:dyDescent="0.25">
      <c r="A16" s="42">
        <v>1</v>
      </c>
      <c r="B16" s="122" t="s">
        <v>69</v>
      </c>
      <c r="C16" s="91" t="s">
        <v>44</v>
      </c>
      <c r="D16" s="91" t="s">
        <v>76</v>
      </c>
      <c r="E16" s="122" t="s">
        <v>350</v>
      </c>
      <c r="F16" s="90" t="s">
        <v>112</v>
      </c>
      <c r="G16" s="120">
        <f t="shared" ref="G16:G23" si="0">+IF(F16=$B$42,15,0)</f>
        <v>0</v>
      </c>
      <c r="H16" s="90" t="s">
        <v>113</v>
      </c>
      <c r="I16" s="120">
        <f t="shared" ref="I16:I23" si="1">+IF(H16=$C$42,15,0)</f>
        <v>0</v>
      </c>
      <c r="J16" s="90" t="s">
        <v>106</v>
      </c>
      <c r="K16" s="119">
        <f t="shared" ref="K16:K23" si="2">+IF(J16=$D$42,15,0)</f>
        <v>15</v>
      </c>
      <c r="L16" s="90" t="s">
        <v>115</v>
      </c>
      <c r="M16" s="119">
        <f t="shared" ref="M16:M23" si="3">+IF(L16=$E$42,15,IF(L16=$E$43,10,0))</f>
        <v>10</v>
      </c>
      <c r="N16" s="90" t="s">
        <v>110</v>
      </c>
      <c r="O16" s="119">
        <f t="shared" ref="O16:O23" si="4">+IF(N16=$N$42,15,0)</f>
        <v>15</v>
      </c>
      <c r="P16" s="91" t="s">
        <v>108</v>
      </c>
      <c r="Q16" s="119">
        <f t="shared" ref="Q16:Q23" si="5">+IF(P16=$F$42,15,0)</f>
        <v>15</v>
      </c>
      <c r="R16" s="91" t="s">
        <v>117</v>
      </c>
      <c r="S16" s="90">
        <f t="shared" ref="S16:S23" si="6">+IF(R16=$G$42,10,IF(R16=$G$43,5,0))</f>
        <v>5</v>
      </c>
      <c r="T16" s="90">
        <f t="shared" ref="T16:T21" si="7">+G16+I16+K16+M16+O16+Q16+S16</f>
        <v>60</v>
      </c>
      <c r="U16" s="90" t="s">
        <v>111</v>
      </c>
      <c r="V16" s="90">
        <v>100</v>
      </c>
      <c r="W16" s="139" t="s">
        <v>359</v>
      </c>
      <c r="Y16" s="118"/>
    </row>
    <row r="17" spans="1:25" s="42" customFormat="1" ht="324" customHeight="1" x14ac:dyDescent="0.25">
      <c r="A17" s="42">
        <v>2</v>
      </c>
      <c r="B17" s="122" t="s">
        <v>351</v>
      </c>
      <c r="C17" s="91" t="s">
        <v>352</v>
      </c>
      <c r="D17" s="91" t="s">
        <v>81</v>
      </c>
      <c r="E17" s="122" t="s">
        <v>353</v>
      </c>
      <c r="F17" s="90" t="s">
        <v>112</v>
      </c>
      <c r="G17" s="120">
        <f t="shared" si="0"/>
        <v>0</v>
      </c>
      <c r="H17" s="90" t="s">
        <v>113</v>
      </c>
      <c r="I17" s="120">
        <f t="shared" si="1"/>
        <v>0</v>
      </c>
      <c r="J17" s="90" t="s">
        <v>106</v>
      </c>
      <c r="K17" s="119">
        <f t="shared" si="2"/>
        <v>15</v>
      </c>
      <c r="L17" s="90" t="s">
        <v>115</v>
      </c>
      <c r="M17" s="119">
        <f t="shared" si="3"/>
        <v>10</v>
      </c>
      <c r="N17" s="90" t="s">
        <v>110</v>
      </c>
      <c r="O17" s="119">
        <f t="shared" si="4"/>
        <v>15</v>
      </c>
      <c r="P17" s="91" t="s">
        <v>108</v>
      </c>
      <c r="Q17" s="119">
        <f t="shared" si="5"/>
        <v>15</v>
      </c>
      <c r="R17" s="91" t="s">
        <v>109</v>
      </c>
      <c r="S17" s="90">
        <f t="shared" si="6"/>
        <v>10</v>
      </c>
      <c r="T17" s="90">
        <f t="shared" si="7"/>
        <v>65</v>
      </c>
      <c r="U17" s="90" t="s">
        <v>111</v>
      </c>
      <c r="V17" s="90">
        <v>100</v>
      </c>
      <c r="W17" s="139" t="s">
        <v>385</v>
      </c>
      <c r="Y17" s="118"/>
    </row>
    <row r="18" spans="1:25" s="42" customFormat="1" ht="381" customHeight="1" x14ac:dyDescent="0.25">
      <c r="A18" s="42">
        <v>2</v>
      </c>
      <c r="B18" s="122" t="s">
        <v>80</v>
      </c>
      <c r="C18" s="91" t="s">
        <v>352</v>
      </c>
      <c r="D18" s="91" t="s">
        <v>85</v>
      </c>
      <c r="E18" s="122" t="s">
        <v>354</v>
      </c>
      <c r="F18" s="90" t="s">
        <v>112</v>
      </c>
      <c r="G18" s="120">
        <f t="shared" si="0"/>
        <v>0</v>
      </c>
      <c r="H18" s="90" t="s">
        <v>113</v>
      </c>
      <c r="I18" s="120">
        <f t="shared" si="1"/>
        <v>0</v>
      </c>
      <c r="J18" s="90" t="s">
        <v>106</v>
      </c>
      <c r="K18" s="119">
        <f t="shared" si="2"/>
        <v>15</v>
      </c>
      <c r="L18" s="90" t="s">
        <v>115</v>
      </c>
      <c r="M18" s="119">
        <f t="shared" si="3"/>
        <v>10</v>
      </c>
      <c r="N18" s="90" t="s">
        <v>110</v>
      </c>
      <c r="O18" s="119">
        <f t="shared" si="4"/>
        <v>15</v>
      </c>
      <c r="P18" s="91" t="s">
        <v>108</v>
      </c>
      <c r="Q18" s="119">
        <f t="shared" si="5"/>
        <v>15</v>
      </c>
      <c r="R18" s="91" t="s">
        <v>109</v>
      </c>
      <c r="S18" s="90">
        <f t="shared" si="6"/>
        <v>10</v>
      </c>
      <c r="T18" s="90">
        <f>+G18+I18+K18+M18+O18+Q18+S18</f>
        <v>65</v>
      </c>
      <c r="U18" s="90" t="s">
        <v>111</v>
      </c>
      <c r="V18" s="90">
        <v>100</v>
      </c>
      <c r="W18" s="209" t="s">
        <v>386</v>
      </c>
      <c r="Y18" s="113"/>
    </row>
    <row r="19" spans="1:25" s="42" customFormat="1" ht="408.75" customHeight="1" x14ac:dyDescent="0.25">
      <c r="A19" s="42">
        <v>2</v>
      </c>
      <c r="B19" s="122" t="s">
        <v>80</v>
      </c>
      <c r="C19" s="91" t="s">
        <v>352</v>
      </c>
      <c r="D19" s="91" t="s">
        <v>85</v>
      </c>
      <c r="E19" s="122" t="s">
        <v>355</v>
      </c>
      <c r="F19" s="90" t="s">
        <v>112</v>
      </c>
      <c r="G19" s="120">
        <f t="shared" si="0"/>
        <v>0</v>
      </c>
      <c r="H19" s="90" t="s">
        <v>113</v>
      </c>
      <c r="I19" s="120">
        <f t="shared" si="1"/>
        <v>0</v>
      </c>
      <c r="J19" s="90" t="s">
        <v>106</v>
      </c>
      <c r="K19" s="119">
        <f t="shared" si="2"/>
        <v>15</v>
      </c>
      <c r="L19" s="90" t="s">
        <v>120</v>
      </c>
      <c r="M19" s="119">
        <f t="shared" si="3"/>
        <v>0</v>
      </c>
      <c r="N19" s="90" t="s">
        <v>110</v>
      </c>
      <c r="O19" s="119">
        <f t="shared" si="4"/>
        <v>15</v>
      </c>
      <c r="P19" s="91" t="s">
        <v>108</v>
      </c>
      <c r="Q19" s="119">
        <f t="shared" si="5"/>
        <v>15</v>
      </c>
      <c r="R19" s="91" t="s">
        <v>117</v>
      </c>
      <c r="S19" s="90">
        <f t="shared" si="6"/>
        <v>5</v>
      </c>
      <c r="T19" s="90">
        <f t="shared" si="7"/>
        <v>50</v>
      </c>
      <c r="U19" s="90" t="s">
        <v>111</v>
      </c>
      <c r="V19" s="90">
        <v>100</v>
      </c>
      <c r="W19" s="121" t="s">
        <v>387</v>
      </c>
      <c r="Y19" s="114"/>
    </row>
    <row r="20" spans="1:25" s="42" customFormat="1" ht="409.6" customHeight="1" x14ac:dyDescent="0.25">
      <c r="A20" s="42">
        <v>3</v>
      </c>
      <c r="B20" s="122" t="s">
        <v>89</v>
      </c>
      <c r="C20" s="91" t="s">
        <v>44</v>
      </c>
      <c r="D20" s="91" t="s">
        <v>340</v>
      </c>
      <c r="E20" s="122" t="s">
        <v>356</v>
      </c>
      <c r="F20" s="90" t="s">
        <v>104</v>
      </c>
      <c r="G20" s="120">
        <f t="shared" si="0"/>
        <v>15</v>
      </c>
      <c r="H20" s="90" t="s">
        <v>105</v>
      </c>
      <c r="I20" s="120">
        <f t="shared" si="1"/>
        <v>15</v>
      </c>
      <c r="J20" s="90" t="s">
        <v>106</v>
      </c>
      <c r="K20" s="119">
        <f t="shared" si="2"/>
        <v>15</v>
      </c>
      <c r="L20" s="90" t="s">
        <v>107</v>
      </c>
      <c r="M20" s="119">
        <f t="shared" si="3"/>
        <v>15</v>
      </c>
      <c r="N20" s="90" t="s">
        <v>110</v>
      </c>
      <c r="O20" s="119">
        <f t="shared" si="4"/>
        <v>15</v>
      </c>
      <c r="P20" s="91" t="s">
        <v>108</v>
      </c>
      <c r="Q20" s="119">
        <f t="shared" si="5"/>
        <v>15</v>
      </c>
      <c r="R20" s="91" t="s">
        <v>117</v>
      </c>
      <c r="S20" s="90">
        <f t="shared" si="6"/>
        <v>5</v>
      </c>
      <c r="T20" s="90">
        <f t="shared" si="7"/>
        <v>95</v>
      </c>
      <c r="U20" s="90" t="s">
        <v>119</v>
      </c>
      <c r="V20" s="90">
        <v>100</v>
      </c>
      <c r="W20" s="121" t="s">
        <v>388</v>
      </c>
      <c r="Y20" s="113"/>
    </row>
    <row r="21" spans="1:25" s="42" customFormat="1" ht="343.5" customHeight="1" x14ac:dyDescent="0.25">
      <c r="A21" s="42">
        <v>3</v>
      </c>
      <c r="B21" s="122" t="s">
        <v>89</v>
      </c>
      <c r="C21" s="91" t="s">
        <v>44</v>
      </c>
      <c r="D21" s="91" t="s">
        <v>341</v>
      </c>
      <c r="E21" s="122" t="s">
        <v>357</v>
      </c>
      <c r="F21" s="90" t="s">
        <v>104</v>
      </c>
      <c r="G21" s="120">
        <f t="shared" si="0"/>
        <v>15</v>
      </c>
      <c r="H21" s="90" t="s">
        <v>105</v>
      </c>
      <c r="I21" s="120">
        <f t="shared" si="1"/>
        <v>15</v>
      </c>
      <c r="J21" s="90" t="s">
        <v>106</v>
      </c>
      <c r="K21" s="119">
        <f t="shared" si="2"/>
        <v>15</v>
      </c>
      <c r="L21" s="90" t="s">
        <v>107</v>
      </c>
      <c r="M21" s="119">
        <f t="shared" si="3"/>
        <v>15</v>
      </c>
      <c r="N21" s="90" t="s">
        <v>110</v>
      </c>
      <c r="O21" s="119">
        <f t="shared" si="4"/>
        <v>15</v>
      </c>
      <c r="P21" s="91" t="s">
        <v>108</v>
      </c>
      <c r="Q21" s="119">
        <f t="shared" si="5"/>
        <v>15</v>
      </c>
      <c r="R21" s="91" t="s">
        <v>117</v>
      </c>
      <c r="S21" s="90">
        <f t="shared" si="6"/>
        <v>5</v>
      </c>
      <c r="T21" s="90">
        <f t="shared" si="7"/>
        <v>95</v>
      </c>
      <c r="U21" s="90" t="s">
        <v>119</v>
      </c>
      <c r="V21" s="90">
        <v>100</v>
      </c>
      <c r="W21" s="139" t="s">
        <v>389</v>
      </c>
      <c r="Y21" s="118"/>
    </row>
    <row r="22" spans="1:25" s="42" customFormat="1" ht="285" hidden="1" customHeight="1" x14ac:dyDescent="0.25">
      <c r="A22" s="42">
        <v>4</v>
      </c>
      <c r="B22" s="122"/>
      <c r="C22" s="91"/>
      <c r="D22" s="91"/>
      <c r="E22" s="122"/>
      <c r="F22" s="90"/>
      <c r="G22" s="120">
        <f t="shared" si="0"/>
        <v>0</v>
      </c>
      <c r="H22" s="90"/>
      <c r="I22" s="120">
        <f t="shared" si="1"/>
        <v>0</v>
      </c>
      <c r="J22" s="90"/>
      <c r="K22" s="119">
        <f t="shared" si="2"/>
        <v>0</v>
      </c>
      <c r="L22" s="90"/>
      <c r="M22" s="119">
        <f t="shared" si="3"/>
        <v>0</v>
      </c>
      <c r="N22" s="90"/>
      <c r="O22" s="119">
        <f t="shared" si="4"/>
        <v>0</v>
      </c>
      <c r="P22" s="91"/>
      <c r="Q22" s="119">
        <f t="shared" si="5"/>
        <v>0</v>
      </c>
      <c r="R22" s="91"/>
      <c r="S22" s="90">
        <f t="shared" si="6"/>
        <v>0</v>
      </c>
      <c r="T22" s="90"/>
      <c r="U22" s="90"/>
      <c r="V22" s="90"/>
      <c r="W22" s="139" t="s">
        <v>342</v>
      </c>
      <c r="Y22" s="118"/>
    </row>
    <row r="23" spans="1:25" s="42" customFormat="1" ht="348.75" hidden="1" customHeight="1" x14ac:dyDescent="0.25">
      <c r="A23" s="42">
        <v>4</v>
      </c>
      <c r="B23" s="122"/>
      <c r="C23" s="91"/>
      <c r="D23" s="91"/>
      <c r="E23" s="122"/>
      <c r="F23" s="90"/>
      <c r="G23" s="120">
        <f t="shared" si="0"/>
        <v>0</v>
      </c>
      <c r="H23" s="90"/>
      <c r="I23" s="120">
        <f t="shared" si="1"/>
        <v>0</v>
      </c>
      <c r="J23" s="90"/>
      <c r="K23" s="119">
        <f t="shared" si="2"/>
        <v>0</v>
      </c>
      <c r="L23" s="90"/>
      <c r="M23" s="119">
        <f t="shared" si="3"/>
        <v>0</v>
      </c>
      <c r="N23" s="90"/>
      <c r="O23" s="119">
        <f t="shared" si="4"/>
        <v>0</v>
      </c>
      <c r="P23" s="91"/>
      <c r="Q23" s="119">
        <f t="shared" si="5"/>
        <v>0</v>
      </c>
      <c r="R23" s="91"/>
      <c r="S23" s="90">
        <f t="shared" si="6"/>
        <v>0</v>
      </c>
      <c r="T23" s="90"/>
      <c r="U23" s="90"/>
      <c r="V23" s="90"/>
      <c r="W23" s="139"/>
      <c r="Y23" s="118"/>
    </row>
    <row r="24" spans="1:25" s="42" customFormat="1" ht="33.75" hidden="1" customHeight="1" x14ac:dyDescent="0.25">
      <c r="B24" s="99"/>
      <c r="C24" s="99"/>
      <c r="D24" s="99"/>
      <c r="E24" s="100"/>
      <c r="F24" s="101"/>
      <c r="G24" s="101"/>
      <c r="H24" s="101"/>
      <c r="I24" s="101"/>
      <c r="J24" s="101"/>
      <c r="K24" s="101"/>
      <c r="L24" s="101"/>
      <c r="M24" s="101"/>
      <c r="N24" s="101"/>
      <c r="O24" s="101"/>
      <c r="P24" s="102"/>
      <c r="Q24" s="101"/>
      <c r="R24" s="100"/>
      <c r="S24" s="101"/>
      <c r="T24" s="101"/>
      <c r="U24" s="101"/>
      <c r="V24" s="101"/>
      <c r="W24" s="103"/>
      <c r="Y24" s="118"/>
    </row>
    <row r="25" spans="1:25" s="42" customFormat="1" ht="18" hidden="1" x14ac:dyDescent="0.25">
      <c r="B25" s="99"/>
      <c r="C25" s="99"/>
      <c r="D25" s="99"/>
      <c r="E25" s="100"/>
      <c r="F25" s="101"/>
      <c r="G25" s="101"/>
      <c r="H25" s="101"/>
      <c r="I25" s="101"/>
      <c r="J25" s="101"/>
      <c r="K25" s="101"/>
      <c r="L25" s="101"/>
      <c r="M25" s="101"/>
      <c r="N25" s="101"/>
      <c r="O25" s="101"/>
      <c r="P25" s="102"/>
      <c r="Q25" s="101"/>
      <c r="R25" s="100"/>
      <c r="S25" s="101"/>
      <c r="T25" s="101"/>
      <c r="U25" s="101"/>
      <c r="V25" s="101"/>
      <c r="W25" s="103"/>
      <c r="Y25" s="118"/>
    </row>
    <row r="26" spans="1:25" s="81" customFormat="1" ht="102" customHeight="1" x14ac:dyDescent="0.25">
      <c r="A26" s="41"/>
      <c r="B26" s="298" t="s">
        <v>95</v>
      </c>
      <c r="C26" s="298"/>
      <c r="D26" s="303" t="s">
        <v>390</v>
      </c>
      <c r="E26" s="303"/>
      <c r="F26" s="303"/>
      <c r="G26" s="303"/>
      <c r="H26" s="303"/>
      <c r="I26" s="303"/>
      <c r="J26" s="303"/>
      <c r="K26" s="303"/>
      <c r="L26" s="303"/>
      <c r="M26" s="303"/>
      <c r="N26" s="303"/>
      <c r="O26" s="303"/>
      <c r="P26" s="303"/>
      <c r="Q26" s="303"/>
      <c r="R26" s="303"/>
      <c r="S26" s="303"/>
      <c r="T26" s="303"/>
      <c r="U26" s="303"/>
      <c r="V26" s="303"/>
      <c r="W26" s="303"/>
    </row>
    <row r="27" spans="1:25" x14ac:dyDescent="0.25">
      <c r="B27" s="104"/>
      <c r="C27" s="104"/>
      <c r="D27" s="104"/>
      <c r="E27" s="104"/>
      <c r="F27" s="104"/>
      <c r="G27" s="104"/>
      <c r="H27" s="104"/>
      <c r="I27" s="104"/>
      <c r="J27" s="104"/>
      <c r="K27" s="104"/>
      <c r="L27" s="104"/>
      <c r="M27" s="104"/>
      <c r="N27" s="104"/>
      <c r="O27" s="104"/>
      <c r="P27" s="104"/>
      <c r="Q27" s="104"/>
      <c r="R27" s="104"/>
      <c r="S27" s="104"/>
      <c r="T27" s="104"/>
      <c r="U27" s="104"/>
      <c r="V27" s="104"/>
      <c r="W27" s="104"/>
    </row>
    <row r="28" spans="1:25" ht="36.75" customHeight="1" x14ac:dyDescent="0.25">
      <c r="B28" s="295" t="s">
        <v>96</v>
      </c>
      <c r="C28" s="295"/>
      <c r="D28" s="295"/>
      <c r="E28" s="296" t="s">
        <v>380</v>
      </c>
      <c r="F28" s="297"/>
      <c r="G28" s="297"/>
      <c r="H28" s="297"/>
      <c r="I28" s="297"/>
      <c r="J28" s="297"/>
      <c r="K28" s="297"/>
      <c r="L28" s="297"/>
      <c r="M28" s="297"/>
      <c r="N28" s="297"/>
      <c r="O28" s="297"/>
      <c r="P28" s="297"/>
      <c r="Q28" s="297"/>
      <c r="R28" s="297"/>
      <c r="S28" s="104"/>
      <c r="T28" s="292" t="s">
        <v>98</v>
      </c>
      <c r="U28" s="292"/>
      <c r="V28" s="293" t="str">
        <f>+'1. RIESGOS SIGNIFICATIVOS'!M29</f>
        <v>13 de julio de 2021</v>
      </c>
      <c r="W28" s="293"/>
    </row>
    <row r="29" spans="1:25" ht="36.75" customHeight="1" x14ac:dyDescent="0.25">
      <c r="B29" s="294" t="s">
        <v>99</v>
      </c>
      <c r="C29" s="294"/>
      <c r="D29" s="294"/>
      <c r="E29" s="292" t="s">
        <v>100</v>
      </c>
      <c r="F29" s="292"/>
      <c r="G29" s="176" t="s">
        <v>102</v>
      </c>
      <c r="H29" s="293" t="s">
        <v>101</v>
      </c>
      <c r="I29" s="293"/>
      <c r="J29" s="293"/>
      <c r="K29" s="293"/>
      <c r="L29" s="293"/>
      <c r="M29" s="293"/>
      <c r="N29" s="293"/>
      <c r="O29" s="104"/>
      <c r="P29" s="292" t="s">
        <v>141</v>
      </c>
      <c r="Q29" s="292"/>
      <c r="R29" s="292"/>
      <c r="S29" s="104"/>
      <c r="T29" s="293" t="s">
        <v>142</v>
      </c>
      <c r="U29" s="293"/>
      <c r="V29" s="293"/>
      <c r="W29" s="293"/>
    </row>
    <row r="30" spans="1:25" x14ac:dyDescent="0.25"/>
    <row r="31" spans="1:25" x14ac:dyDescent="0.25"/>
    <row r="32" spans="1:25" x14ac:dyDescent="0.25"/>
    <row r="33" spans="2:16" x14ac:dyDescent="0.25"/>
    <row r="34" spans="2:16" x14ac:dyDescent="0.25"/>
    <row r="35" spans="2:16" x14ac:dyDescent="0.25"/>
    <row r="36" spans="2:16" x14ac:dyDescent="0.25"/>
    <row r="37" spans="2:16" x14ac:dyDescent="0.25"/>
    <row r="38" spans="2:16" x14ac:dyDescent="0.25"/>
    <row r="39" spans="2:16" x14ac:dyDescent="0.25"/>
    <row r="40" spans="2:16" x14ac:dyDescent="0.25"/>
    <row r="41" spans="2:16" x14ac:dyDescent="0.25"/>
    <row r="42" spans="2:16" ht="15" x14ac:dyDescent="0.25">
      <c r="B42" s="41" t="s">
        <v>104</v>
      </c>
      <c r="C42" s="41" t="s">
        <v>105</v>
      </c>
      <c r="D42" s="41" t="s">
        <v>106</v>
      </c>
      <c r="E42" s="41" t="s">
        <v>107</v>
      </c>
      <c r="F42" s="41" t="s">
        <v>108</v>
      </c>
      <c r="G42" s="41" t="s">
        <v>109</v>
      </c>
      <c r="H42"/>
      <c r="I42"/>
      <c r="J42" s="41" t="s">
        <v>43</v>
      </c>
      <c r="K42"/>
      <c r="L42" s="41" t="s">
        <v>43</v>
      </c>
      <c r="M42"/>
      <c r="N42" s="41" t="s">
        <v>110</v>
      </c>
      <c r="O42"/>
      <c r="P42" s="41" t="s">
        <v>111</v>
      </c>
    </row>
    <row r="43" spans="2:16" ht="15" x14ac:dyDescent="0.25">
      <c r="B43" s="41" t="s">
        <v>112</v>
      </c>
      <c r="C43" s="41" t="s">
        <v>113</v>
      </c>
      <c r="D43" s="41" t="s">
        <v>114</v>
      </c>
      <c r="E43" s="41" t="s">
        <v>115</v>
      </c>
      <c r="F43" s="41" t="s">
        <v>116</v>
      </c>
      <c r="G43" s="41" t="s">
        <v>117</v>
      </c>
      <c r="H43"/>
      <c r="I43"/>
      <c r="J43" s="41" t="s">
        <v>0</v>
      </c>
      <c r="K43"/>
      <c r="L43" s="41" t="s">
        <v>0</v>
      </c>
      <c r="M43"/>
      <c r="N43" s="41" t="s">
        <v>118</v>
      </c>
      <c r="O43"/>
      <c r="P43" s="41" t="s">
        <v>119</v>
      </c>
    </row>
    <row r="44" spans="2:16" ht="15" x14ac:dyDescent="0.25">
      <c r="B44"/>
      <c r="C44"/>
      <c r="D44"/>
      <c r="E44" s="41" t="s">
        <v>120</v>
      </c>
      <c r="F44"/>
      <c r="G44" s="41" t="s">
        <v>121</v>
      </c>
      <c r="H44"/>
      <c r="I44"/>
      <c r="J44" s="41" t="s">
        <v>46</v>
      </c>
      <c r="K44"/>
      <c r="L44" s="41" t="s">
        <v>47</v>
      </c>
      <c r="M44"/>
      <c r="N44"/>
      <c r="O44"/>
      <c r="P44" s="41" t="s">
        <v>122</v>
      </c>
    </row>
    <row r="45" spans="2:16" ht="15" x14ac:dyDescent="0.25">
      <c r="B45"/>
      <c r="C45"/>
      <c r="D45"/>
      <c r="E45"/>
      <c r="F45"/>
      <c r="G45"/>
      <c r="H45"/>
      <c r="I45"/>
      <c r="J45"/>
      <c r="K45"/>
      <c r="L45" s="41" t="s">
        <v>49</v>
      </c>
      <c r="M45"/>
      <c r="N45"/>
      <c r="O45"/>
      <c r="P45"/>
    </row>
    <row r="46" spans="2:16" x14ac:dyDescent="0.25"/>
    <row r="47" spans="2:16" x14ac:dyDescent="0.25"/>
    <row r="48" spans="2:16" x14ac:dyDescent="0.25"/>
    <row r="49" x14ac:dyDescent="0.25"/>
    <row r="50" x14ac:dyDescent="0.25"/>
    <row r="51" x14ac:dyDescent="0.25"/>
    <row r="52" x14ac:dyDescent="0.25"/>
  </sheetData>
  <autoFilter ref="A14:Y14" xr:uid="{00000000-0009-0000-0000-000002000000}"/>
  <mergeCells count="25">
    <mergeCell ref="B10:W10"/>
    <mergeCell ref="B13:E13"/>
    <mergeCell ref="F13:U13"/>
    <mergeCell ref="B11:D11"/>
    <mergeCell ref="B9:I9"/>
    <mergeCell ref="B6:C8"/>
    <mergeCell ref="D6:W6"/>
    <mergeCell ref="N7:W7"/>
    <mergeCell ref="D7:L7"/>
    <mergeCell ref="D8:W8"/>
    <mergeCell ref="B26:C26"/>
    <mergeCell ref="B12:D12"/>
    <mergeCell ref="E12:W12"/>
    <mergeCell ref="E11:W11"/>
    <mergeCell ref="V13:W13"/>
    <mergeCell ref="D26:W26"/>
    <mergeCell ref="E29:F29"/>
    <mergeCell ref="V28:W28"/>
    <mergeCell ref="T28:U28"/>
    <mergeCell ref="B29:D29"/>
    <mergeCell ref="H29:N29"/>
    <mergeCell ref="B28:D28"/>
    <mergeCell ref="E28:R28"/>
    <mergeCell ref="P29:R29"/>
    <mergeCell ref="T29:W29"/>
  </mergeCells>
  <dataValidations count="8">
    <dataValidation type="list" allowBlank="1" showInputMessage="1" showErrorMessage="1" sqref="F15:F25" xr:uid="{00000000-0002-0000-0200-000000000000}">
      <formula1>$B$1:$B$2</formula1>
    </dataValidation>
    <dataValidation type="list" allowBlank="1" showInputMessage="1" showErrorMessage="1" sqref="H15:H25" xr:uid="{00000000-0002-0000-0200-000001000000}">
      <formula1>$C$1:$C$2</formula1>
    </dataValidation>
    <dataValidation type="list" allowBlank="1" showInputMessage="1" showErrorMessage="1" sqref="J15:J25" xr:uid="{00000000-0002-0000-0200-000002000000}">
      <formula1>$D$1:$D$2</formula1>
    </dataValidation>
    <dataValidation type="list" allowBlank="1" showInputMessage="1" showErrorMessage="1" sqref="L15:L25" xr:uid="{00000000-0002-0000-0200-000003000000}">
      <formula1>$E$1:$E$3</formula1>
    </dataValidation>
    <dataValidation type="list" allowBlank="1" showInputMessage="1" showErrorMessage="1" sqref="P15:P25" xr:uid="{00000000-0002-0000-0200-000004000000}">
      <formula1>$F$1:$F$2</formula1>
    </dataValidation>
    <dataValidation type="list" allowBlank="1" showInputMessage="1" showErrorMessage="1" sqref="R15:R25" xr:uid="{00000000-0002-0000-0200-000005000000}">
      <formula1>$G$1:$G$3</formula1>
    </dataValidation>
    <dataValidation type="list" allowBlank="1" showInputMessage="1" showErrorMessage="1" sqref="N15:N25" xr:uid="{00000000-0002-0000-0200-000006000000}">
      <formula1>$N$1:$N$2</formula1>
    </dataValidation>
    <dataValidation type="list" allowBlank="1" showInputMessage="1" showErrorMessage="1" sqref="U15:U25" xr:uid="{00000000-0002-0000-0200-000007000000}">
      <formula1>$P$1:$P$3</formula1>
    </dataValidation>
  </dataValidations>
  <printOptions horizontalCentered="1"/>
  <pageMargins left="0.51181102362204722" right="0.51181102362204722" top="0.55118110236220474" bottom="0.55118110236220474" header="0.31496062992125984" footer="0.31496062992125984"/>
  <pageSetup scale="28" fitToHeight="0" orientation="landscape" r:id="rId1"/>
  <headerFooter>
    <oddFooter>&amp;LCalle 26 No. 57-41 Torre 8, Pisos 7 y 8 CEMSA - C.P. 111321 
Pbx: 3779555 – Información: Línea 195
www.umv.gov.co&amp;CCEM-FM-014 Hoja2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8"/>
  <sheetViews>
    <sheetView topLeftCell="F4" zoomScale="96" zoomScaleNormal="96" zoomScaleSheetLayoutView="80" zoomScalePageLayoutView="60" workbookViewId="0">
      <selection activeCell="C11" sqref="C11:I11"/>
    </sheetView>
  </sheetViews>
  <sheetFormatPr baseColWidth="10" defaultColWidth="11.42578125" defaultRowHeight="14.25" zeroHeight="1" x14ac:dyDescent="0.25"/>
  <cols>
    <col min="1" max="1" width="2.85546875" style="43" customWidth="1"/>
    <col min="2" max="2" width="55.28515625" style="41" customWidth="1"/>
    <col min="3" max="3" width="16.7109375" style="41" customWidth="1"/>
    <col min="4" max="4" width="96.42578125" style="41" customWidth="1"/>
    <col min="5" max="5" width="34.42578125" style="41" customWidth="1"/>
    <col min="6" max="6" width="44.5703125" style="41" customWidth="1"/>
    <col min="7" max="7" width="31.42578125" style="41" customWidth="1"/>
    <col min="8" max="8" width="71.7109375" style="41" customWidth="1"/>
    <col min="9" max="9" width="70.7109375" style="41" customWidth="1"/>
    <col min="10" max="10" width="14.28515625" style="43" customWidth="1"/>
    <col min="11" max="11" width="21.42578125" style="43" customWidth="1"/>
    <col min="12" max="12" width="26.7109375" style="43" customWidth="1"/>
    <col min="13" max="16356" width="11.42578125" style="43"/>
    <col min="16357" max="16384" width="6" style="43" customWidth="1"/>
  </cols>
  <sheetData>
    <row r="1" spans="1:12" hidden="1" x14ac:dyDescent="0.25">
      <c r="B1" s="41" t="s">
        <v>43</v>
      </c>
    </row>
    <row r="2" spans="1:12" hidden="1" x14ac:dyDescent="0.25">
      <c r="B2" s="41" t="s">
        <v>0</v>
      </c>
    </row>
    <row r="3" spans="1:12" hidden="1" x14ac:dyDescent="0.25">
      <c r="B3" s="41" t="s">
        <v>143</v>
      </c>
    </row>
    <row r="4" spans="1:12" s="74" customFormat="1" ht="12.75" x14ac:dyDescent="0.2">
      <c r="B4" s="75"/>
      <c r="H4" s="76"/>
      <c r="I4" s="76"/>
    </row>
    <row r="5" spans="1:12" s="77" customFormat="1" ht="62.25" customHeight="1" x14ac:dyDescent="0.2">
      <c r="A5" s="74"/>
      <c r="B5" s="304"/>
      <c r="C5" s="304"/>
      <c r="D5" s="323" t="s">
        <v>51</v>
      </c>
      <c r="E5" s="324"/>
      <c r="F5" s="324"/>
      <c r="G5" s="324"/>
      <c r="H5" s="324"/>
      <c r="I5" s="325"/>
      <c r="J5" s="74"/>
    </row>
    <row r="6" spans="1:12" s="77" customFormat="1" ht="24" customHeight="1" x14ac:dyDescent="0.2">
      <c r="A6" s="74"/>
      <c r="B6" s="304"/>
      <c r="C6" s="304"/>
      <c r="D6" s="326" t="s">
        <v>52</v>
      </c>
      <c r="E6" s="328"/>
      <c r="F6" s="326" t="s">
        <v>53</v>
      </c>
      <c r="G6" s="327"/>
      <c r="H6" s="327"/>
      <c r="I6" s="328"/>
      <c r="J6" s="74"/>
    </row>
    <row r="7" spans="1:12" s="77" customFormat="1" ht="24" customHeight="1" x14ac:dyDescent="0.2">
      <c r="A7" s="74"/>
      <c r="B7" s="304"/>
      <c r="C7" s="304"/>
      <c r="D7" s="329" t="s">
        <v>54</v>
      </c>
      <c r="E7" s="330"/>
      <c r="F7" s="330"/>
      <c r="G7" s="330"/>
      <c r="H7" s="330"/>
      <c r="I7" s="331"/>
      <c r="J7" s="74"/>
    </row>
    <row r="8" spans="1:12" s="77" customFormat="1" ht="18.75" customHeight="1" x14ac:dyDescent="0.25">
      <c r="A8" s="74"/>
      <c r="B8" s="306"/>
      <c r="C8" s="306"/>
      <c r="D8" s="306"/>
      <c r="E8" s="306"/>
      <c r="F8" s="306"/>
      <c r="G8" s="306"/>
      <c r="H8" s="306"/>
      <c r="I8" s="306"/>
      <c r="J8" s="74"/>
    </row>
    <row r="9" spans="1:12" s="41" customFormat="1" ht="20.25" x14ac:dyDescent="0.2">
      <c r="B9" s="334" t="s">
        <v>144</v>
      </c>
      <c r="C9" s="335"/>
      <c r="D9" s="335"/>
      <c r="E9" s="335"/>
      <c r="F9" s="335"/>
      <c r="G9" s="335"/>
      <c r="H9" s="335"/>
      <c r="I9" s="336"/>
      <c r="J9" s="74"/>
    </row>
    <row r="10" spans="1:12" s="41" customFormat="1" ht="29.25" customHeight="1" x14ac:dyDescent="0.25">
      <c r="B10" s="182" t="s">
        <v>56</v>
      </c>
      <c r="C10" s="337" t="s">
        <v>324</v>
      </c>
      <c r="D10" s="338"/>
      <c r="E10" s="338"/>
      <c r="F10" s="338"/>
      <c r="G10" s="338"/>
      <c r="H10" s="338"/>
      <c r="I10" s="339"/>
    </row>
    <row r="11" spans="1:12" s="41" customFormat="1" ht="49.5" customHeight="1" x14ac:dyDescent="0.25">
      <c r="B11" s="65" t="s">
        <v>58</v>
      </c>
      <c r="C11" s="340" t="s">
        <v>57</v>
      </c>
      <c r="D11" s="341"/>
      <c r="E11" s="341"/>
      <c r="F11" s="341"/>
      <c r="G11" s="341"/>
      <c r="H11" s="341"/>
      <c r="I11" s="342"/>
    </row>
    <row r="12" spans="1:12" s="41" customFormat="1" ht="39.75" customHeight="1" x14ac:dyDescent="0.25">
      <c r="B12" s="343" t="str">
        <f>+'1. RIESGOS SIGNIFICATIVOS'!B14:J14</f>
        <v>DEL MAPA DE RIESGOS - VERSIÓN___2______</v>
      </c>
      <c r="C12" s="343"/>
      <c r="D12" s="344"/>
      <c r="E12" s="344" t="s">
        <v>145</v>
      </c>
      <c r="F12" s="345"/>
      <c r="G12" s="345"/>
      <c r="H12" s="345"/>
      <c r="I12" s="346"/>
    </row>
    <row r="13" spans="1:12" s="41" customFormat="1" ht="39.75" customHeight="1" x14ac:dyDescent="0.25">
      <c r="B13" s="332" t="s">
        <v>146</v>
      </c>
      <c r="C13" s="308" t="s">
        <v>126</v>
      </c>
      <c r="D13" s="310" t="s">
        <v>147</v>
      </c>
      <c r="E13" s="320" t="s">
        <v>13</v>
      </c>
      <c r="F13" s="320"/>
      <c r="G13" s="321" t="s">
        <v>14</v>
      </c>
      <c r="H13" s="322"/>
      <c r="I13" s="318" t="s">
        <v>148</v>
      </c>
    </row>
    <row r="14" spans="1:12" s="42" customFormat="1" ht="86.25" customHeight="1" x14ac:dyDescent="0.25">
      <c r="B14" s="333"/>
      <c r="C14" s="309"/>
      <c r="D14" s="311"/>
      <c r="E14" s="181" t="s">
        <v>149</v>
      </c>
      <c r="F14" s="181" t="s">
        <v>150</v>
      </c>
      <c r="G14" s="82" t="s">
        <v>151</v>
      </c>
      <c r="H14" s="83" t="s">
        <v>150</v>
      </c>
      <c r="I14" s="319"/>
    </row>
    <row r="15" spans="1:12" ht="216" x14ac:dyDescent="0.25">
      <c r="A15" s="43">
        <v>1</v>
      </c>
      <c r="B15" s="107" t="s">
        <v>69</v>
      </c>
      <c r="C15" s="107" t="s">
        <v>44</v>
      </c>
      <c r="D15" s="107" t="s">
        <v>349</v>
      </c>
      <c r="E15" s="123" t="s">
        <v>143</v>
      </c>
      <c r="F15" s="180" t="s">
        <v>371</v>
      </c>
      <c r="G15" s="124" t="s">
        <v>143</v>
      </c>
      <c r="H15" s="107" t="s">
        <v>361</v>
      </c>
      <c r="I15" s="125" t="s">
        <v>360</v>
      </c>
      <c r="J15" s="90" t="s">
        <v>111</v>
      </c>
      <c r="K15" s="43" t="s">
        <v>119</v>
      </c>
      <c r="L15" s="210" t="s">
        <v>391</v>
      </c>
    </row>
    <row r="16" spans="1:12" ht="221.25" customHeight="1" x14ac:dyDescent="0.25">
      <c r="A16" s="43">
        <v>3</v>
      </c>
      <c r="B16" s="107" t="s">
        <v>69</v>
      </c>
      <c r="C16" s="107" t="s">
        <v>44</v>
      </c>
      <c r="D16" s="107" t="s">
        <v>350</v>
      </c>
      <c r="E16" s="126" t="s">
        <v>143</v>
      </c>
      <c r="F16" s="107" t="s">
        <v>371</v>
      </c>
      <c r="G16" s="128" t="s">
        <v>0</v>
      </c>
      <c r="H16" s="129" t="s">
        <v>362</v>
      </c>
      <c r="I16" s="129" t="s">
        <v>360</v>
      </c>
      <c r="J16" s="90" t="s">
        <v>111</v>
      </c>
      <c r="K16" s="43" t="s">
        <v>111</v>
      </c>
      <c r="L16" s="210" t="s">
        <v>392</v>
      </c>
    </row>
    <row r="17" spans="1:12" ht="178.5" customHeight="1" x14ac:dyDescent="0.25">
      <c r="A17" s="43">
        <v>3</v>
      </c>
      <c r="B17" s="107" t="s">
        <v>80</v>
      </c>
      <c r="C17" s="107" t="s">
        <v>48</v>
      </c>
      <c r="D17" s="107" t="s">
        <v>353</v>
      </c>
      <c r="E17" s="126" t="s">
        <v>43</v>
      </c>
      <c r="F17" s="127"/>
      <c r="G17" s="128" t="s">
        <v>43</v>
      </c>
      <c r="H17" s="130"/>
      <c r="I17" s="131" t="s">
        <v>363</v>
      </c>
      <c r="J17" s="90" t="s">
        <v>111</v>
      </c>
      <c r="K17" s="43" t="s">
        <v>122</v>
      </c>
      <c r="L17" s="210" t="s">
        <v>393</v>
      </c>
    </row>
    <row r="18" spans="1:12" ht="276" customHeight="1" x14ac:dyDescent="0.25">
      <c r="A18" s="43">
        <v>3</v>
      </c>
      <c r="B18" s="107" t="s">
        <v>80</v>
      </c>
      <c r="C18" s="107" t="s">
        <v>48</v>
      </c>
      <c r="D18" s="107" t="s">
        <v>364</v>
      </c>
      <c r="E18" s="126" t="s">
        <v>365</v>
      </c>
      <c r="F18" s="127"/>
      <c r="G18" s="128" t="s">
        <v>365</v>
      </c>
      <c r="H18" s="130"/>
      <c r="I18" s="131" t="s">
        <v>366</v>
      </c>
      <c r="J18" s="90" t="s">
        <v>111</v>
      </c>
      <c r="K18" s="43" t="s">
        <v>122</v>
      </c>
      <c r="L18" s="210" t="s">
        <v>393</v>
      </c>
    </row>
    <row r="19" spans="1:12" ht="336.75" customHeight="1" x14ac:dyDescent="0.25">
      <c r="A19" s="43">
        <v>4</v>
      </c>
      <c r="B19" s="107" t="s">
        <v>80</v>
      </c>
      <c r="C19" s="107" t="s">
        <v>48</v>
      </c>
      <c r="D19" s="107" t="s">
        <v>355</v>
      </c>
      <c r="E19" s="123" t="s">
        <v>0</v>
      </c>
      <c r="F19" s="127" t="s">
        <v>152</v>
      </c>
      <c r="G19" s="124" t="s">
        <v>0</v>
      </c>
      <c r="H19" s="130" t="s">
        <v>367</v>
      </c>
      <c r="I19" s="131" t="s">
        <v>368</v>
      </c>
      <c r="J19" s="90" t="s">
        <v>111</v>
      </c>
      <c r="K19" s="43" t="s">
        <v>111</v>
      </c>
      <c r="L19" s="210" t="s">
        <v>392</v>
      </c>
    </row>
    <row r="20" spans="1:12" ht="252.75" customHeight="1" x14ac:dyDescent="0.25">
      <c r="A20" s="43">
        <v>4</v>
      </c>
      <c r="B20" s="107" t="s">
        <v>89</v>
      </c>
      <c r="C20" s="107" t="s">
        <v>44</v>
      </c>
      <c r="D20" s="107" t="s">
        <v>356</v>
      </c>
      <c r="E20" s="123" t="s">
        <v>0</v>
      </c>
      <c r="F20" s="107" t="s">
        <v>369</v>
      </c>
      <c r="G20" s="124" t="s">
        <v>0</v>
      </c>
      <c r="H20" s="201" t="s">
        <v>367</v>
      </c>
      <c r="I20" s="125" t="s">
        <v>370</v>
      </c>
      <c r="J20" s="90" t="s">
        <v>119</v>
      </c>
      <c r="K20" s="43" t="s">
        <v>111</v>
      </c>
      <c r="L20" s="210" t="s">
        <v>394</v>
      </c>
    </row>
    <row r="21" spans="1:12" ht="259.5" customHeight="1" x14ac:dyDescent="0.25">
      <c r="B21" s="107" t="s">
        <v>89</v>
      </c>
      <c r="C21" s="107"/>
      <c r="D21" s="107" t="s">
        <v>357</v>
      </c>
      <c r="E21" s="107" t="s">
        <v>0</v>
      </c>
      <c r="F21" s="107" t="s">
        <v>369</v>
      </c>
      <c r="G21" s="108" t="s">
        <v>0</v>
      </c>
      <c r="H21" s="208" t="s">
        <v>369</v>
      </c>
      <c r="I21" s="125" t="s">
        <v>370</v>
      </c>
      <c r="J21" s="90" t="s">
        <v>119</v>
      </c>
      <c r="K21" s="43" t="s">
        <v>111</v>
      </c>
      <c r="L21" s="210" t="s">
        <v>394</v>
      </c>
    </row>
    <row r="22" spans="1:12" s="41" customFormat="1" ht="196.5" customHeight="1" x14ac:dyDescent="0.25">
      <c r="B22" s="177" t="s">
        <v>95</v>
      </c>
      <c r="C22" s="316" t="s">
        <v>372</v>
      </c>
      <c r="D22" s="317"/>
      <c r="E22" s="317"/>
      <c r="F22" s="317"/>
      <c r="G22" s="317"/>
      <c r="H22" s="317"/>
      <c r="I22" s="317"/>
      <c r="J22" s="104"/>
    </row>
    <row r="23" spans="1:12" x14ac:dyDescent="0.25">
      <c r="B23" s="104"/>
      <c r="C23" s="104"/>
      <c r="D23" s="104"/>
      <c r="E23" s="104"/>
      <c r="F23" s="104"/>
      <c r="G23" s="104"/>
      <c r="H23" s="104"/>
      <c r="I23" s="104"/>
      <c r="J23" s="109"/>
    </row>
    <row r="24" spans="1:12" ht="37.5" customHeight="1" x14ac:dyDescent="0.25">
      <c r="B24" s="105" t="s">
        <v>96</v>
      </c>
      <c r="C24" s="312" t="s">
        <v>97</v>
      </c>
      <c r="D24" s="313"/>
      <c r="E24" s="313"/>
      <c r="F24" s="313"/>
      <c r="G24" s="314"/>
      <c r="H24" s="106" t="s">
        <v>98</v>
      </c>
      <c r="I24" s="178" t="str">
        <f>+'1. RIESGOS SIGNIFICATIVOS'!M29</f>
        <v>13 de julio de 2021</v>
      </c>
    </row>
    <row r="25" spans="1:12" ht="37.5" customHeight="1" x14ac:dyDescent="0.25">
      <c r="B25" s="61" t="s">
        <v>99</v>
      </c>
      <c r="C25" s="315" t="s">
        <v>100</v>
      </c>
      <c r="D25" s="315"/>
      <c r="E25" s="307" t="s">
        <v>153</v>
      </c>
      <c r="F25" s="307"/>
      <c r="G25" s="179" t="s">
        <v>102</v>
      </c>
      <c r="H25" s="307" t="s">
        <v>142</v>
      </c>
      <c r="I25" s="307"/>
    </row>
    <row r="26" spans="1:12" x14ac:dyDescent="0.25"/>
    <row r="27" spans="1:12" x14ac:dyDescent="0.25"/>
    <row r="28" spans="1:12" x14ac:dyDescent="0.25"/>
    <row r="29" spans="1:12" x14ac:dyDescent="0.25"/>
    <row r="30" spans="1:12" x14ac:dyDescent="0.25"/>
    <row r="31" spans="1:12" x14ac:dyDescent="0.25"/>
    <row r="32" spans="1:12" x14ac:dyDescent="0.25"/>
    <row r="33" x14ac:dyDescent="0.25"/>
    <row r="34" x14ac:dyDescent="0.25"/>
    <row r="35" x14ac:dyDescent="0.25"/>
    <row r="36" x14ac:dyDescent="0.25"/>
    <row r="37" x14ac:dyDescent="0.25"/>
    <row r="38" x14ac:dyDescent="0.25"/>
  </sheetData>
  <autoFilter ref="A14:L22" xr:uid="{00000000-0009-0000-0000-000003000000}"/>
  <mergeCells count="22">
    <mergeCell ref="B13:B14"/>
    <mergeCell ref="B9:I9"/>
    <mergeCell ref="C10:I10"/>
    <mergeCell ref="C11:I11"/>
    <mergeCell ref="B12:D12"/>
    <mergeCell ref="E12:I12"/>
    <mergeCell ref="B5:C7"/>
    <mergeCell ref="B8:I8"/>
    <mergeCell ref="D5:I5"/>
    <mergeCell ref="F6:I6"/>
    <mergeCell ref="D6:E6"/>
    <mergeCell ref="D7:I7"/>
    <mergeCell ref="H25:I25"/>
    <mergeCell ref="C13:C14"/>
    <mergeCell ref="D13:D14"/>
    <mergeCell ref="C24:G24"/>
    <mergeCell ref="C25:D25"/>
    <mergeCell ref="E25:F25"/>
    <mergeCell ref="C22:I22"/>
    <mergeCell ref="I13:I14"/>
    <mergeCell ref="E13:F13"/>
    <mergeCell ref="G13:H13"/>
  </mergeCells>
  <dataValidations count="2">
    <dataValidation type="list" allowBlank="1" showInputMessage="1" showErrorMessage="1" sqref="G15:G21 E15:E21" xr:uid="{00000000-0002-0000-0300-000000000000}">
      <formula1>$B$1:$B$3</formula1>
    </dataValidation>
    <dataValidation type="list" allowBlank="1" showInputMessage="1" showErrorMessage="1" sqref="J15:J21" xr:uid="{D86122DA-CF26-4521-AD15-0CE94E0B56AA}">
      <formula1>$P$1:$P$3</formula1>
    </dataValidation>
  </dataValidations>
  <printOptions horizontalCentered="1"/>
  <pageMargins left="0.51181102362204722" right="0.51181102362204722" top="0.55118110236220474" bottom="0.55118110236220474" header="0.31496062992125984" footer="0.31496062992125984"/>
  <pageSetup scale="34" fitToHeight="0" orientation="landscape" r:id="rId1"/>
  <headerFooter>
    <oddFooter>&amp;LCalle 26 No. 57-41 Torre 8, Pisos 7 y 8 CEMSA - C.P. 111321 
Pbx: 3779555 – Información: Línea 195
www.umv.gov.co&amp;CCEM-FM-014 Hoja3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4"/>
  <sheetViews>
    <sheetView tabSelected="1" zoomScale="112" zoomScaleNormal="112" zoomScaleSheetLayoutView="95" zoomScalePageLayoutView="60" workbookViewId="0">
      <selection activeCell="A9" sqref="A9"/>
    </sheetView>
  </sheetViews>
  <sheetFormatPr baseColWidth="10" defaultRowHeight="15" x14ac:dyDescent="0.25"/>
  <cols>
    <col min="1" max="1" width="3.140625" customWidth="1"/>
    <col min="2" max="2" width="35.5703125" style="41" customWidth="1"/>
    <col min="3" max="3" width="26.5703125" style="41" customWidth="1"/>
    <col min="4" max="4" width="78.7109375" style="41" customWidth="1"/>
    <col min="5" max="5" width="31.7109375" style="41" customWidth="1"/>
    <col min="6" max="6" width="25" style="41" hidden="1" customWidth="1"/>
    <col min="7" max="7" width="27.28515625" style="41" hidden="1" customWidth="1"/>
    <col min="8" max="8" width="32.42578125" style="41" customWidth="1"/>
    <col min="9" max="9" width="37.85546875" style="41" hidden="1" customWidth="1"/>
    <col min="10" max="10" width="33.85546875" style="41" hidden="1" customWidth="1"/>
    <col min="11" max="11" width="60" style="41" customWidth="1"/>
    <col min="12" max="12" width="3.140625" customWidth="1"/>
  </cols>
  <sheetData>
    <row r="1" spans="1:15" s="74" customFormat="1" ht="12.75" x14ac:dyDescent="0.2">
      <c r="B1" s="75"/>
      <c r="J1" s="76"/>
      <c r="K1" s="76"/>
    </row>
    <row r="2" spans="1:15" s="77" customFormat="1" ht="62.25" customHeight="1" x14ac:dyDescent="0.2">
      <c r="A2" s="74"/>
      <c r="B2" s="304"/>
      <c r="C2" s="305" t="s">
        <v>51</v>
      </c>
      <c r="D2" s="305"/>
      <c r="E2" s="305"/>
      <c r="F2" s="305"/>
      <c r="G2" s="305"/>
      <c r="H2" s="305"/>
      <c r="I2" s="305"/>
      <c r="J2" s="305"/>
      <c r="K2" s="305"/>
      <c r="L2" s="74"/>
      <c r="M2" s="74"/>
      <c r="N2" s="74"/>
      <c r="O2" s="74"/>
    </row>
    <row r="3" spans="1:15" s="77" customFormat="1" ht="24" customHeight="1" x14ac:dyDescent="0.2">
      <c r="A3" s="74"/>
      <c r="B3" s="304"/>
      <c r="C3" s="275" t="s">
        <v>52</v>
      </c>
      <c r="D3" s="275"/>
      <c r="E3" s="275"/>
      <c r="F3" s="275"/>
      <c r="G3" s="199"/>
      <c r="H3" s="199"/>
      <c r="I3" s="275" t="s">
        <v>53</v>
      </c>
      <c r="J3" s="275"/>
      <c r="K3" s="275"/>
      <c r="L3" s="74"/>
      <c r="M3" s="74"/>
      <c r="N3" s="74"/>
      <c r="O3" s="74"/>
    </row>
    <row r="4" spans="1:15" s="77" customFormat="1" ht="24" customHeight="1" x14ac:dyDescent="0.2">
      <c r="A4" s="74"/>
      <c r="B4" s="304"/>
      <c r="C4" s="276" t="s">
        <v>54</v>
      </c>
      <c r="D4" s="276"/>
      <c r="E4" s="276"/>
      <c r="F4" s="276"/>
      <c r="G4" s="276"/>
      <c r="H4" s="276"/>
      <c r="I4" s="276"/>
      <c r="J4" s="276"/>
      <c r="K4" s="276"/>
      <c r="L4" s="74"/>
      <c r="M4" s="74"/>
      <c r="N4" s="74"/>
      <c r="O4" s="74"/>
    </row>
    <row r="5" spans="1:15" s="77" customFormat="1" ht="18.75" customHeight="1" x14ac:dyDescent="0.25">
      <c r="A5" s="74"/>
      <c r="B5" s="347"/>
      <c r="C5" s="347"/>
      <c r="D5" s="347"/>
      <c r="E5" s="347"/>
      <c r="F5" s="347"/>
      <c r="G5" s="347"/>
      <c r="H5" s="347"/>
      <c r="I5" s="347"/>
      <c r="J5" s="347"/>
      <c r="K5" s="347"/>
      <c r="L5" s="74"/>
      <c r="M5" s="74"/>
      <c r="N5" s="74"/>
      <c r="O5" s="74"/>
    </row>
    <row r="6" spans="1:15" ht="20.25" x14ac:dyDescent="0.25">
      <c r="B6" s="334" t="s">
        <v>317</v>
      </c>
      <c r="C6" s="335"/>
      <c r="D6" s="335"/>
      <c r="E6" s="335"/>
      <c r="F6" s="335"/>
      <c r="G6" s="335"/>
      <c r="H6" s="335"/>
      <c r="I6" s="335"/>
      <c r="J6" s="335"/>
      <c r="K6" s="336"/>
    </row>
    <row r="7" spans="1:15" s="41" customFormat="1" ht="27.75" customHeight="1" x14ac:dyDescent="0.25">
      <c r="B7" s="65" t="s">
        <v>56</v>
      </c>
      <c r="C7" s="280" t="s">
        <v>59</v>
      </c>
      <c r="D7" s="281"/>
      <c r="E7" s="281"/>
      <c r="F7" s="281"/>
      <c r="G7" s="281"/>
      <c r="H7" s="281"/>
      <c r="I7" s="281"/>
      <c r="J7" s="281"/>
      <c r="K7" s="282"/>
    </row>
    <row r="8" spans="1:15" s="41" customFormat="1" ht="49.5" customHeight="1" x14ac:dyDescent="0.25">
      <c r="B8" s="65" t="s">
        <v>58</v>
      </c>
      <c r="C8" s="348" t="s">
        <v>57</v>
      </c>
      <c r="D8" s="349"/>
      <c r="E8" s="349"/>
      <c r="F8" s="349"/>
      <c r="G8" s="349"/>
      <c r="H8" s="349"/>
      <c r="I8" s="349"/>
      <c r="J8" s="349"/>
      <c r="K8" s="350"/>
    </row>
    <row r="9" spans="1:15" s="41" customFormat="1" ht="40.5" customHeight="1" x14ac:dyDescent="0.25">
      <c r="B9" s="63" t="s">
        <v>96</v>
      </c>
      <c r="C9" s="351" t="str">
        <f>+'[7]3. EJECUCIÓN CONTROL'!C29:G29</f>
        <v>NO SE REALIZO PRUEBA DE RECORRIDO DEBIDO AL CONFINAMIENTO POR COVID 19 
ESTA PRUEBA DE EJECUCION DEL CONTROL SE REALIZA SOBRE LOS SOPORTES ENTREGADOS POR OAP DEL MONITOREO MAPA DE RIESGOS II CUATRIMESTRE 2020</v>
      </c>
      <c r="D9" s="352"/>
      <c r="E9" s="352"/>
      <c r="F9" s="352"/>
      <c r="G9" s="352"/>
      <c r="H9" s="352"/>
      <c r="I9" s="353"/>
      <c r="J9" s="200" t="s">
        <v>98</v>
      </c>
      <c r="K9" s="203"/>
    </row>
    <row r="10" spans="1:15" ht="47.25" customHeight="1" x14ac:dyDescent="0.25">
      <c r="B10" s="344" t="str">
        <f>+'[8]1. RIESGOS SIGNIFICATIVOS'!B14:F14</f>
        <v>DEL MAPA DE RIESGOS - VERSIÓN_________</v>
      </c>
      <c r="C10" s="345"/>
      <c r="D10" s="346"/>
      <c r="E10" s="344" t="s">
        <v>318</v>
      </c>
      <c r="F10" s="345"/>
      <c r="G10" s="345"/>
      <c r="H10" s="345"/>
      <c r="I10" s="345"/>
      <c r="J10" s="345"/>
      <c r="K10" s="346"/>
    </row>
    <row r="11" spans="1:15" ht="78" customHeight="1" x14ac:dyDescent="0.25">
      <c r="B11" s="69" t="s">
        <v>146</v>
      </c>
      <c r="C11" s="70" t="s">
        <v>126</v>
      </c>
      <c r="D11" s="71" t="s">
        <v>147</v>
      </c>
      <c r="E11" s="84" t="s">
        <v>319</v>
      </c>
      <c r="F11" t="s">
        <v>325</v>
      </c>
      <c r="G11" s="202" t="s">
        <v>326</v>
      </c>
      <c r="H11" s="202" t="s">
        <v>320</v>
      </c>
      <c r="I11" s="84" t="s">
        <v>321</v>
      </c>
      <c r="J11" s="202" t="s">
        <v>322</v>
      </c>
      <c r="K11" s="202" t="s">
        <v>323</v>
      </c>
    </row>
    <row r="12" spans="1:15" ht="197.25" customHeight="1" x14ac:dyDescent="0.25">
      <c r="B12" s="66" t="s">
        <v>69</v>
      </c>
      <c r="C12" s="67" t="str">
        <f>+'1. RIESGOS SIGNIFICATIVOS'!F16</f>
        <v>Gestión</v>
      </c>
      <c r="D12" s="68" t="s">
        <v>373</v>
      </c>
      <c r="E12" s="45" t="s">
        <v>327</v>
      </c>
      <c r="F12" s="50" t="s">
        <v>331</v>
      </c>
      <c r="G12" s="50" t="s">
        <v>332</v>
      </c>
      <c r="H12" s="45" t="s">
        <v>374</v>
      </c>
      <c r="I12" s="45"/>
      <c r="J12" s="44"/>
      <c r="K12" s="52" t="s">
        <v>338</v>
      </c>
    </row>
    <row r="13" spans="1:15" ht="162" customHeight="1" x14ac:dyDescent="0.25">
      <c r="B13" s="66" t="s">
        <v>69</v>
      </c>
      <c r="C13" s="67" t="s">
        <v>44</v>
      </c>
      <c r="D13" s="68" t="s">
        <v>350</v>
      </c>
      <c r="E13" s="45" t="s">
        <v>327</v>
      </c>
      <c r="F13" s="50" t="s">
        <v>331</v>
      </c>
      <c r="G13" s="50" t="s">
        <v>337</v>
      </c>
      <c r="H13" s="45" t="s">
        <v>375</v>
      </c>
      <c r="I13" s="55"/>
      <c r="J13" s="53"/>
      <c r="K13" s="52" t="s">
        <v>338</v>
      </c>
    </row>
    <row r="14" spans="1:15" ht="175.5" customHeight="1" x14ac:dyDescent="0.25">
      <c r="B14" s="66" t="s">
        <v>80</v>
      </c>
      <c r="C14" s="67" t="str">
        <f>+'1. RIESGOS SIGNIFICATIVOS'!F20</f>
        <v>Seguridad Digital</v>
      </c>
      <c r="D14" s="68" t="s">
        <v>353</v>
      </c>
      <c r="E14" s="45" t="s">
        <v>327</v>
      </c>
      <c r="F14" s="50" t="s">
        <v>331</v>
      </c>
      <c r="G14" s="50" t="s">
        <v>333</v>
      </c>
      <c r="H14" s="45" t="s">
        <v>376</v>
      </c>
      <c r="I14" s="55"/>
      <c r="J14" s="53"/>
      <c r="K14" s="52" t="s">
        <v>338</v>
      </c>
    </row>
    <row r="15" spans="1:15" ht="194.25" customHeight="1" x14ac:dyDescent="0.25">
      <c r="B15" s="66" t="s">
        <v>80</v>
      </c>
      <c r="C15" s="67" t="s">
        <v>48</v>
      </c>
      <c r="D15" s="68" t="s">
        <v>354</v>
      </c>
      <c r="E15" s="45" t="s">
        <v>327</v>
      </c>
      <c r="F15" s="50" t="s">
        <v>331</v>
      </c>
      <c r="G15" s="50" t="s">
        <v>334</v>
      </c>
      <c r="H15" s="45" t="s">
        <v>395</v>
      </c>
      <c r="I15" s="55"/>
      <c r="J15" s="53"/>
      <c r="K15" s="52" t="s">
        <v>338</v>
      </c>
    </row>
    <row r="16" spans="1:15" ht="138.75" customHeight="1" x14ac:dyDescent="0.25">
      <c r="B16" s="66" t="s">
        <v>80</v>
      </c>
      <c r="C16" s="67" t="s">
        <v>48</v>
      </c>
      <c r="D16" s="66" t="s">
        <v>355</v>
      </c>
      <c r="E16" s="45" t="s">
        <v>327</v>
      </c>
      <c r="F16" s="50"/>
      <c r="G16" s="50"/>
      <c r="H16" s="45" t="s">
        <v>375</v>
      </c>
      <c r="I16" s="55"/>
      <c r="J16" s="53"/>
      <c r="K16" s="52" t="s">
        <v>338</v>
      </c>
    </row>
    <row r="17" spans="2:11" ht="199.5" customHeight="1" x14ac:dyDescent="0.25">
      <c r="B17" s="66" t="s">
        <v>89</v>
      </c>
      <c r="C17" s="67" t="str">
        <f>+'1. RIESGOS SIGNIFICATIVOS'!F22</f>
        <v>Gestión</v>
      </c>
      <c r="D17" s="68" t="s">
        <v>356</v>
      </c>
      <c r="E17" s="45" t="s">
        <v>327</v>
      </c>
      <c r="F17" s="50" t="s">
        <v>331</v>
      </c>
      <c r="G17" s="50" t="s">
        <v>335</v>
      </c>
      <c r="H17" s="45" t="s">
        <v>375</v>
      </c>
      <c r="I17" s="55"/>
      <c r="J17" s="53"/>
      <c r="K17" s="52" t="s">
        <v>338</v>
      </c>
    </row>
    <row r="18" spans="2:11" ht="234" customHeight="1" x14ac:dyDescent="0.25">
      <c r="B18" s="66" t="s">
        <v>89</v>
      </c>
      <c r="C18" s="67" t="s">
        <v>44</v>
      </c>
      <c r="D18" s="68" t="s">
        <v>357</v>
      </c>
      <c r="E18" s="45" t="s">
        <v>327</v>
      </c>
      <c r="F18" s="53" t="s">
        <v>119</v>
      </c>
      <c r="G18" s="50" t="s">
        <v>336</v>
      </c>
      <c r="H18" s="45" t="s">
        <v>377</v>
      </c>
      <c r="I18" s="55"/>
      <c r="J18" s="53"/>
      <c r="K18" s="52" t="s">
        <v>338</v>
      </c>
    </row>
    <row r="19" spans="2:11" ht="49.5" hidden="1" customHeight="1" x14ac:dyDescent="0.25">
      <c r="B19" s="66"/>
      <c r="C19" s="67"/>
      <c r="D19" s="68"/>
      <c r="E19" s="50"/>
      <c r="F19" s="53"/>
      <c r="G19" s="50"/>
      <c r="H19" s="50"/>
      <c r="I19" s="55"/>
      <c r="J19" s="53"/>
      <c r="K19" s="52"/>
    </row>
    <row r="20" spans="2:11" ht="63.75" hidden="1" customHeight="1" x14ac:dyDescent="0.25">
      <c r="B20" s="66"/>
      <c r="C20" s="67"/>
      <c r="D20" s="68"/>
      <c r="E20" s="55"/>
      <c r="F20" s="53"/>
      <c r="G20" s="53"/>
      <c r="H20" s="53"/>
      <c r="I20" s="55"/>
      <c r="J20" s="53"/>
      <c r="K20" s="52"/>
    </row>
    <row r="21" spans="2:11" s="41" customFormat="1" ht="126.75" customHeight="1" x14ac:dyDescent="0.25">
      <c r="B21" s="61" t="s">
        <v>95</v>
      </c>
      <c r="C21" s="351" t="s">
        <v>378</v>
      </c>
      <c r="D21" s="352"/>
      <c r="E21" s="352"/>
      <c r="F21" s="352"/>
      <c r="G21" s="352"/>
      <c r="H21" s="352"/>
      <c r="I21" s="352"/>
      <c r="J21" s="352"/>
      <c r="K21" s="353"/>
    </row>
    <row r="23" spans="2:11" s="43" customFormat="1" ht="37.5" customHeight="1" x14ac:dyDescent="0.25">
      <c r="B23" s="64" t="s">
        <v>96</v>
      </c>
      <c r="C23" s="354" t="s">
        <v>328</v>
      </c>
      <c r="D23" s="355"/>
      <c r="E23" s="355"/>
      <c r="F23" s="355"/>
      <c r="G23" s="355"/>
      <c r="H23" s="355"/>
      <c r="I23" s="356"/>
      <c r="J23" s="200" t="s">
        <v>98</v>
      </c>
      <c r="K23" s="206" t="s">
        <v>396</v>
      </c>
    </row>
    <row r="24" spans="2:11" s="43" customFormat="1" ht="37.5" customHeight="1" x14ac:dyDescent="0.25">
      <c r="B24" s="61" t="s">
        <v>99</v>
      </c>
      <c r="C24" s="315" t="s">
        <v>329</v>
      </c>
      <c r="D24" s="315"/>
      <c r="E24" s="357"/>
      <c r="F24" s="358"/>
      <c r="G24" s="358"/>
      <c r="H24" s="359"/>
      <c r="I24" s="200" t="s">
        <v>102</v>
      </c>
      <c r="J24" s="307" t="s">
        <v>330</v>
      </c>
      <c r="K24" s="307"/>
    </row>
  </sheetData>
  <mergeCells count="17">
    <mergeCell ref="C21:K21"/>
    <mergeCell ref="C23:I23"/>
    <mergeCell ref="C24:D24"/>
    <mergeCell ref="E24:H24"/>
    <mergeCell ref="J24:K24"/>
    <mergeCell ref="B6:K6"/>
    <mergeCell ref="C7:K7"/>
    <mergeCell ref="C8:K8"/>
    <mergeCell ref="C9:I9"/>
    <mergeCell ref="B10:D10"/>
    <mergeCell ref="E10:K10"/>
    <mergeCell ref="B5:K5"/>
    <mergeCell ref="B2:B4"/>
    <mergeCell ref="C2:K2"/>
    <mergeCell ref="C3:F3"/>
    <mergeCell ref="I3:K3"/>
    <mergeCell ref="C4:K4"/>
  </mergeCells>
  <dataValidations disablePrompts="1" count="1">
    <dataValidation type="list" allowBlank="1" showInputMessage="1" showErrorMessage="1" sqref="E20 I12:I20" xr:uid="{00000000-0002-0000-0400-000000000000}">
      <formula1>$A$1:$A$7</formula1>
    </dataValidation>
  </dataValidations>
  <printOptions horizontalCentered="1"/>
  <pageMargins left="0.51181102362204722" right="0.51181102362204722" top="0.55118110236220474" bottom="0.55118110236220474" header="0.31496062992125984" footer="0.31496062992125984"/>
  <pageSetup scale="35" fitToHeight="0" orientation="landscape" r:id="rId1"/>
  <headerFooter>
    <oddFooter>&amp;LCalle 26 No. 57-41 Torre 8, Pisos 7 y 8 CEMSA - C.P. 111321 
Pbx: 3779555 – Información: Línea 195
www.umv.gov.co&amp;CCEM-FM-014 Hoja4
Página &amp;P de &amp;N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EE57B-23EC-4964-8106-63EBA5E5E381}">
  <dimension ref="B1:BJ69"/>
  <sheetViews>
    <sheetView showGridLines="0" topLeftCell="D27" zoomScale="142" zoomScaleNormal="142" zoomScaleSheetLayoutView="40" zoomScalePageLayoutView="50" workbookViewId="0">
      <selection activeCell="D33" sqref="D33:D40"/>
    </sheetView>
  </sheetViews>
  <sheetFormatPr baseColWidth="10" defaultColWidth="11.42578125" defaultRowHeight="11.25" x14ac:dyDescent="0.25"/>
  <cols>
    <col min="1" max="1" width="4.28515625" style="140" customWidth="1"/>
    <col min="2" max="2" width="20.7109375" style="140" customWidth="1"/>
    <col min="3" max="3" width="7.7109375" style="140" customWidth="1"/>
    <col min="4" max="4" width="32.42578125" style="140" customWidth="1"/>
    <col min="5" max="5" width="52.42578125" style="140" customWidth="1"/>
    <col min="6" max="6" width="23.42578125" style="140" customWidth="1"/>
    <col min="7" max="7" width="26.7109375" style="140" customWidth="1"/>
    <col min="8" max="8" width="33.42578125" style="140" customWidth="1"/>
    <col min="9" max="9" width="32.140625" style="140" customWidth="1"/>
    <col min="10" max="10" width="46.85546875" style="140" customWidth="1"/>
    <col min="11" max="11" width="26.7109375" style="140" customWidth="1"/>
    <col min="12" max="13" width="26.7109375" style="140" hidden="1" customWidth="1"/>
    <col min="14" max="14" width="24" style="140" hidden="1" customWidth="1" collapsed="1"/>
    <col min="15" max="17" width="22.5703125" style="140" hidden="1" customWidth="1"/>
    <col min="18" max="18" width="19.7109375" style="140" hidden="1" customWidth="1"/>
    <col min="19" max="19" width="28.85546875" style="140" customWidth="1" collapsed="1"/>
    <col min="20" max="20" width="20.140625" style="140" customWidth="1"/>
    <col min="21" max="21" width="34.42578125" style="140" hidden="1" customWidth="1"/>
    <col min="22" max="22" width="23.28515625" style="140" hidden="1" customWidth="1"/>
    <col min="23" max="23" width="34.5703125" style="140" hidden="1" customWidth="1"/>
    <col min="24" max="24" width="23.28515625" style="140" hidden="1" customWidth="1"/>
    <col min="25" max="25" width="39.7109375" style="140" hidden="1" customWidth="1"/>
    <col min="26" max="26" width="23.28515625" style="140" hidden="1" customWidth="1"/>
    <col min="27" max="27" width="39.7109375" style="140" hidden="1" customWidth="1"/>
    <col min="28" max="28" width="23.28515625" style="140" hidden="1" customWidth="1"/>
    <col min="29" max="29" width="36.28515625" style="140" hidden="1" customWidth="1"/>
    <col min="30" max="30" width="23.28515625" style="140" hidden="1" customWidth="1"/>
    <col min="31" max="31" width="39.7109375" style="140" hidden="1" customWidth="1"/>
    <col min="32" max="32" width="20" style="140" hidden="1" customWidth="1"/>
    <col min="33" max="33" width="34.5703125" style="140" hidden="1" customWidth="1"/>
    <col min="34" max="34" width="20" style="140" hidden="1" customWidth="1"/>
    <col min="35" max="35" width="14.5703125" style="140" hidden="1" customWidth="1"/>
    <col min="36" max="36" width="20" style="140" hidden="1" customWidth="1"/>
    <col min="37" max="37" width="23" style="140" hidden="1" customWidth="1"/>
    <col min="38" max="38" width="22.42578125" style="140" hidden="1" customWidth="1"/>
    <col min="39" max="40" width="17.28515625" style="140" hidden="1" customWidth="1"/>
    <col min="41" max="41" width="17.28515625" style="140" customWidth="1"/>
    <col min="42" max="42" width="12.28515625" style="140" customWidth="1"/>
    <col min="43" max="43" width="14.5703125" style="140" customWidth="1"/>
    <col min="44" max="45" width="23.28515625" style="140" customWidth="1"/>
    <col min="46" max="46" width="17.28515625" style="140" hidden="1" customWidth="1"/>
    <col min="47" max="48" width="20" style="140" customWidth="1"/>
    <col min="49" max="49" width="25.5703125" style="140" customWidth="1"/>
    <col min="50" max="50" width="23" style="140" customWidth="1"/>
    <col min="51" max="51" width="19.7109375" style="140" hidden="1" customWidth="1"/>
    <col min="52" max="53" width="19.7109375" style="140" customWidth="1"/>
    <col min="54" max="54" width="27.28515625" style="140" customWidth="1"/>
    <col min="55" max="56" width="20.42578125" style="140" customWidth="1"/>
    <col min="57" max="59" width="27.28515625" style="140" customWidth="1"/>
    <col min="60" max="60" width="22.7109375" style="140" customWidth="1"/>
    <col min="61" max="61" width="21.5703125" style="140" customWidth="1"/>
    <col min="62" max="62" width="15.28515625" style="140" customWidth="1"/>
    <col min="63" max="16384" width="11.42578125" style="140"/>
  </cols>
  <sheetData>
    <row r="1" spans="2:62" ht="12" thickBot="1" x14ac:dyDescent="0.3"/>
    <row r="2" spans="2:62" ht="41.25" customHeight="1" x14ac:dyDescent="0.25">
      <c r="B2" s="467" t="s">
        <v>154</v>
      </c>
      <c r="C2" s="468"/>
      <c r="D2" s="468"/>
      <c r="E2" s="468"/>
      <c r="F2" s="468"/>
      <c r="G2" s="468"/>
      <c r="H2" s="468"/>
      <c r="I2" s="468"/>
      <c r="J2" s="468"/>
      <c r="K2" s="468"/>
      <c r="L2" s="468"/>
      <c r="M2" s="468"/>
      <c r="N2" s="468"/>
      <c r="O2" s="468"/>
      <c r="P2" s="468"/>
      <c r="Q2" s="468"/>
      <c r="R2" s="468"/>
      <c r="S2" s="468"/>
      <c r="T2" s="469"/>
      <c r="U2" s="470" t="str">
        <f>B2</f>
        <v>OBJETIVO DEL PROCESO</v>
      </c>
      <c r="V2" s="471"/>
      <c r="W2" s="471"/>
      <c r="X2" s="471"/>
      <c r="Y2" s="471"/>
      <c r="Z2" s="471"/>
      <c r="AA2" s="471"/>
      <c r="AB2" s="471"/>
      <c r="AC2" s="471"/>
      <c r="AD2" s="471"/>
      <c r="AE2" s="471"/>
      <c r="AF2" s="471"/>
      <c r="AG2" s="471"/>
      <c r="AH2" s="471"/>
      <c r="AI2" s="471"/>
      <c r="AJ2" s="471"/>
      <c r="AK2" s="471"/>
      <c r="AL2" s="471"/>
      <c r="AM2" s="471"/>
      <c r="AN2" s="471"/>
      <c r="AO2" s="471"/>
      <c r="AP2" s="471"/>
      <c r="AQ2" s="472"/>
      <c r="AR2" s="470" t="str">
        <f>B2</f>
        <v>OBJETIVO DEL PROCESO</v>
      </c>
      <c r="AS2" s="471"/>
      <c r="AT2" s="471"/>
      <c r="AU2" s="471"/>
      <c r="AV2" s="471"/>
      <c r="AW2" s="471"/>
      <c r="AX2" s="471"/>
      <c r="AY2" s="471"/>
      <c r="AZ2" s="471"/>
      <c r="BA2" s="471"/>
      <c r="BB2" s="471"/>
      <c r="BC2" s="471"/>
      <c r="BD2" s="471"/>
      <c r="BE2" s="471"/>
      <c r="BF2" s="471"/>
      <c r="BG2" s="471"/>
      <c r="BH2" s="471"/>
      <c r="BI2" s="471"/>
      <c r="BJ2" s="472"/>
    </row>
    <row r="3" spans="2:62" ht="18.75" customHeight="1" x14ac:dyDescent="0.25">
      <c r="B3" s="482" t="s">
        <v>155</v>
      </c>
      <c r="C3" s="483"/>
      <c r="D3" s="483"/>
      <c r="E3" s="483"/>
      <c r="F3" s="483"/>
      <c r="G3" s="483"/>
      <c r="H3" s="483"/>
      <c r="I3" s="483"/>
      <c r="J3" s="483"/>
      <c r="K3" s="483"/>
      <c r="L3" s="483"/>
      <c r="M3" s="483"/>
      <c r="N3" s="483"/>
      <c r="O3" s="483"/>
      <c r="P3" s="483"/>
      <c r="Q3" s="483"/>
      <c r="R3" s="483"/>
      <c r="S3" s="483"/>
      <c r="T3" s="484"/>
      <c r="U3" s="485" t="str">
        <f>B3</f>
        <v>Fortalecer las capacidades tecnológicas de la UAERMV, facilitando el cumplimiento de sus objetivos institucionales mediante la aplicación de gestión de proyectos, diseño, desarrollo e implementación de Sistemas de Información,  gestión y seguridad de la información,  mantenimiento de la Arquitectura Empresarial, y Uso y Apropiación Tecnológica.</v>
      </c>
      <c r="V3" s="486"/>
      <c r="W3" s="486"/>
      <c r="X3" s="486"/>
      <c r="Y3" s="486"/>
      <c r="Z3" s="486"/>
      <c r="AA3" s="486"/>
      <c r="AB3" s="486"/>
      <c r="AC3" s="486"/>
      <c r="AD3" s="486"/>
      <c r="AE3" s="486"/>
      <c r="AF3" s="486"/>
      <c r="AG3" s="486"/>
      <c r="AH3" s="486"/>
      <c r="AI3" s="486"/>
      <c r="AJ3" s="486"/>
      <c r="AK3" s="486"/>
      <c r="AL3" s="486"/>
      <c r="AM3" s="486"/>
      <c r="AN3" s="486"/>
      <c r="AO3" s="486"/>
      <c r="AP3" s="486"/>
      <c r="AQ3" s="487"/>
      <c r="AR3" s="485" t="str">
        <f>B3</f>
        <v>Fortalecer las capacidades tecnológicas de la UAERMV, facilitando el cumplimiento de sus objetivos institucionales mediante la aplicación de gestión de proyectos, diseño, desarrollo e implementación de Sistemas de Información,  gestión y seguridad de la información,  mantenimiento de la Arquitectura Empresarial, y Uso y Apropiación Tecnológica.</v>
      </c>
      <c r="AS3" s="486"/>
      <c r="AT3" s="486"/>
      <c r="AU3" s="486"/>
      <c r="AV3" s="486"/>
      <c r="AW3" s="486"/>
      <c r="AX3" s="486"/>
      <c r="AY3" s="486"/>
      <c r="AZ3" s="486"/>
      <c r="BA3" s="486"/>
      <c r="BB3" s="486"/>
      <c r="BC3" s="486"/>
      <c r="BD3" s="486"/>
      <c r="BE3" s="486"/>
      <c r="BF3" s="486"/>
      <c r="BG3" s="486"/>
      <c r="BH3" s="486"/>
      <c r="BI3" s="486"/>
      <c r="BJ3" s="487"/>
    </row>
    <row r="4" spans="2:62" ht="18.75" customHeight="1" thickBot="1" x14ac:dyDescent="0.3">
      <c r="B4" s="488"/>
      <c r="C4" s="489"/>
      <c r="D4" s="489"/>
      <c r="E4" s="489"/>
      <c r="F4" s="489"/>
      <c r="G4" s="489"/>
      <c r="H4" s="489"/>
      <c r="I4" s="489"/>
      <c r="J4" s="489"/>
      <c r="K4" s="489"/>
      <c r="L4" s="489"/>
      <c r="M4" s="489"/>
      <c r="N4" s="489"/>
      <c r="O4" s="489"/>
      <c r="P4" s="489"/>
      <c r="Q4" s="489"/>
      <c r="R4" s="489"/>
      <c r="S4" s="489"/>
      <c r="T4" s="490"/>
      <c r="U4" s="491"/>
      <c r="V4" s="492"/>
      <c r="W4" s="492"/>
      <c r="X4" s="492"/>
      <c r="Y4" s="492"/>
      <c r="Z4" s="492"/>
      <c r="AA4" s="492"/>
      <c r="AB4" s="492"/>
      <c r="AC4" s="492"/>
      <c r="AD4" s="492"/>
      <c r="AE4" s="492"/>
      <c r="AF4" s="492"/>
      <c r="AG4" s="492"/>
      <c r="AH4" s="492"/>
      <c r="AI4" s="492"/>
      <c r="AJ4" s="492"/>
      <c r="AK4" s="492"/>
      <c r="AL4" s="492"/>
      <c r="AM4" s="492"/>
      <c r="AN4" s="492"/>
      <c r="AO4" s="492"/>
      <c r="AP4" s="492"/>
      <c r="AQ4" s="493"/>
      <c r="AR4" s="491"/>
      <c r="AS4" s="492"/>
      <c r="AT4" s="492"/>
      <c r="AU4" s="492"/>
      <c r="AV4" s="492"/>
      <c r="AW4" s="492"/>
      <c r="AX4" s="492"/>
      <c r="AY4" s="492"/>
      <c r="AZ4" s="492"/>
      <c r="BA4" s="492"/>
      <c r="BB4" s="492"/>
      <c r="BC4" s="492"/>
      <c r="BD4" s="492"/>
      <c r="BE4" s="492"/>
      <c r="BF4" s="492"/>
      <c r="BG4" s="492"/>
      <c r="BH4" s="492"/>
      <c r="BI4" s="492"/>
      <c r="BJ4" s="493"/>
    </row>
    <row r="7" spans="2:62" s="142" customFormat="1" x14ac:dyDescent="0.25">
      <c r="M7" s="143"/>
      <c r="P7" s="144"/>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row>
    <row r="8" spans="2:62" s="142" customFormat="1" ht="25.5" customHeight="1" x14ac:dyDescent="0.25">
      <c r="B8" s="449" t="s">
        <v>156</v>
      </c>
      <c r="C8" s="449" t="s">
        <v>157</v>
      </c>
      <c r="D8" s="449" t="s">
        <v>158</v>
      </c>
      <c r="E8" s="449" t="s">
        <v>159</v>
      </c>
      <c r="F8" s="449" t="s">
        <v>160</v>
      </c>
      <c r="G8" s="449" t="s">
        <v>161</v>
      </c>
      <c r="H8" s="449" t="s">
        <v>162</v>
      </c>
      <c r="I8" s="449" t="s">
        <v>163</v>
      </c>
      <c r="J8" s="449" t="s">
        <v>164</v>
      </c>
      <c r="K8" s="449" t="s">
        <v>165</v>
      </c>
      <c r="L8" s="449" t="s">
        <v>166</v>
      </c>
      <c r="M8" s="454"/>
      <c r="N8" s="449" t="s">
        <v>167</v>
      </c>
      <c r="O8" s="449"/>
      <c r="P8" s="454"/>
      <c r="Q8" s="211" t="s">
        <v>168</v>
      </c>
      <c r="R8" s="449" t="s">
        <v>397</v>
      </c>
      <c r="S8" s="449" t="s">
        <v>169</v>
      </c>
      <c r="T8" s="449"/>
      <c r="U8" s="449"/>
      <c r="V8" s="449"/>
      <c r="W8" s="449"/>
      <c r="X8" s="449"/>
      <c r="Y8" s="449"/>
      <c r="Z8" s="449"/>
      <c r="AA8" s="449"/>
      <c r="AB8" s="449"/>
      <c r="AC8" s="449"/>
      <c r="AD8" s="449"/>
      <c r="AE8" s="449"/>
      <c r="AF8" s="449"/>
      <c r="AG8" s="449"/>
      <c r="AH8" s="449"/>
      <c r="AI8" s="449"/>
      <c r="AJ8" s="449"/>
      <c r="AK8" s="449"/>
      <c r="AL8" s="449"/>
      <c r="AM8" s="449"/>
      <c r="AN8" s="449"/>
      <c r="AO8" s="449"/>
      <c r="AP8" s="449"/>
      <c r="AQ8" s="449"/>
      <c r="AR8" s="449"/>
      <c r="AS8" s="449"/>
      <c r="AT8" s="449"/>
      <c r="AU8" s="449"/>
      <c r="AV8" s="449"/>
      <c r="AW8" s="461" t="s">
        <v>170</v>
      </c>
      <c r="AX8" s="462"/>
      <c r="AY8" s="462"/>
      <c r="AZ8" s="463"/>
      <c r="BA8" s="464" t="s">
        <v>171</v>
      </c>
      <c r="BB8" s="449" t="s">
        <v>172</v>
      </c>
      <c r="BC8" s="449"/>
      <c r="BD8" s="449"/>
      <c r="BE8" s="449"/>
      <c r="BF8" s="449"/>
      <c r="BG8" s="449" t="s">
        <v>173</v>
      </c>
      <c r="BH8" s="449"/>
      <c r="BI8" s="449"/>
      <c r="BJ8" s="449"/>
    </row>
    <row r="9" spans="2:62" s="142" customFormat="1" ht="33.75" customHeight="1" x14ac:dyDescent="0.25">
      <c r="B9" s="449"/>
      <c r="C9" s="449"/>
      <c r="D9" s="449"/>
      <c r="E9" s="449"/>
      <c r="F9" s="449"/>
      <c r="G9" s="449"/>
      <c r="H9" s="449"/>
      <c r="I9" s="449"/>
      <c r="J9" s="449"/>
      <c r="K9" s="449"/>
      <c r="L9" s="449"/>
      <c r="M9" s="454"/>
      <c r="N9" s="449" t="s">
        <v>174</v>
      </c>
      <c r="O9" s="449" t="s">
        <v>175</v>
      </c>
      <c r="P9" s="454"/>
      <c r="Q9" s="464" t="s">
        <v>176</v>
      </c>
      <c r="R9" s="449"/>
      <c r="S9" s="449" t="s">
        <v>177</v>
      </c>
      <c r="T9" s="449"/>
      <c r="U9" s="449" t="s">
        <v>178</v>
      </c>
      <c r="V9" s="146"/>
      <c r="W9" s="449" t="s">
        <v>179</v>
      </c>
      <c r="X9" s="146"/>
      <c r="Y9" s="449" t="s">
        <v>180</v>
      </c>
      <c r="Z9" s="146"/>
      <c r="AA9" s="449" t="s">
        <v>181</v>
      </c>
      <c r="AB9" s="146"/>
      <c r="AC9" s="449" t="s">
        <v>182</v>
      </c>
      <c r="AD9" s="146"/>
      <c r="AE9" s="449" t="s">
        <v>183</v>
      </c>
      <c r="AF9" s="146"/>
      <c r="AG9" s="449" t="s">
        <v>184</v>
      </c>
      <c r="AH9" s="146"/>
      <c r="AI9" s="449" t="s">
        <v>185</v>
      </c>
      <c r="AJ9" s="449" t="s">
        <v>186</v>
      </c>
      <c r="AK9" s="449" t="s">
        <v>187</v>
      </c>
      <c r="AL9" s="449"/>
      <c r="AM9" s="212"/>
      <c r="AN9" s="449" t="s">
        <v>188</v>
      </c>
      <c r="AO9" s="449"/>
      <c r="AP9" s="449" t="s">
        <v>190</v>
      </c>
      <c r="AQ9" s="449"/>
      <c r="AR9" s="449" t="s">
        <v>191</v>
      </c>
      <c r="AS9" s="449" t="s">
        <v>192</v>
      </c>
      <c r="AT9" s="146"/>
      <c r="AU9" s="449" t="s">
        <v>193</v>
      </c>
      <c r="AV9" s="449"/>
      <c r="AW9" s="449" t="s">
        <v>174</v>
      </c>
      <c r="AX9" s="449" t="s">
        <v>175</v>
      </c>
      <c r="AY9" s="454"/>
      <c r="AZ9" s="449" t="s">
        <v>176</v>
      </c>
      <c r="BA9" s="465"/>
      <c r="BB9" s="449" t="s">
        <v>194</v>
      </c>
      <c r="BC9" s="449" t="s">
        <v>195</v>
      </c>
      <c r="BD9" s="449" t="s">
        <v>196</v>
      </c>
      <c r="BE9" s="449" t="s">
        <v>197</v>
      </c>
      <c r="BF9" s="449" t="s">
        <v>198</v>
      </c>
      <c r="BG9" s="449" t="s">
        <v>199</v>
      </c>
      <c r="BH9" s="449" t="s">
        <v>195</v>
      </c>
      <c r="BI9" s="449" t="s">
        <v>196</v>
      </c>
      <c r="BJ9" s="449" t="s">
        <v>197</v>
      </c>
    </row>
    <row r="10" spans="2:62" s="142" customFormat="1" ht="48" customHeight="1" x14ac:dyDescent="0.25">
      <c r="B10" s="449"/>
      <c r="C10" s="449"/>
      <c r="D10" s="449"/>
      <c r="E10" s="449"/>
      <c r="F10" s="449"/>
      <c r="G10" s="449"/>
      <c r="H10" s="449"/>
      <c r="I10" s="449"/>
      <c r="J10" s="449"/>
      <c r="K10" s="449"/>
      <c r="L10" s="449"/>
      <c r="M10" s="454"/>
      <c r="N10" s="449"/>
      <c r="O10" s="449"/>
      <c r="P10" s="454"/>
      <c r="Q10" s="466"/>
      <c r="R10" s="449"/>
      <c r="S10" s="449"/>
      <c r="T10" s="449"/>
      <c r="U10" s="449"/>
      <c r="V10" s="212"/>
      <c r="W10" s="449"/>
      <c r="X10" s="212"/>
      <c r="Y10" s="449"/>
      <c r="Z10" s="212"/>
      <c r="AA10" s="449"/>
      <c r="AB10" s="212"/>
      <c r="AC10" s="449"/>
      <c r="AD10" s="212"/>
      <c r="AE10" s="449"/>
      <c r="AF10" s="212"/>
      <c r="AG10" s="449"/>
      <c r="AH10" s="212"/>
      <c r="AI10" s="449"/>
      <c r="AJ10" s="449"/>
      <c r="AK10" s="449"/>
      <c r="AL10" s="449"/>
      <c r="AM10" s="146"/>
      <c r="AN10" s="449"/>
      <c r="AO10" s="449"/>
      <c r="AP10" s="449"/>
      <c r="AQ10" s="449"/>
      <c r="AR10" s="449"/>
      <c r="AS10" s="449"/>
      <c r="AT10" s="146"/>
      <c r="AU10" s="147" t="s">
        <v>200</v>
      </c>
      <c r="AV10" s="147" t="s">
        <v>201</v>
      </c>
      <c r="AW10" s="449"/>
      <c r="AX10" s="449"/>
      <c r="AY10" s="454"/>
      <c r="AZ10" s="449"/>
      <c r="BA10" s="466"/>
      <c r="BB10" s="449"/>
      <c r="BC10" s="449"/>
      <c r="BD10" s="449"/>
      <c r="BE10" s="449"/>
      <c r="BF10" s="449"/>
      <c r="BG10" s="449"/>
      <c r="BH10" s="449"/>
      <c r="BI10" s="449"/>
      <c r="BJ10" s="449"/>
    </row>
    <row r="11" spans="2:62" s="156" customFormat="1" ht="123" customHeight="1" x14ac:dyDescent="0.25">
      <c r="B11" s="406" t="s">
        <v>202</v>
      </c>
      <c r="C11" s="406">
        <v>1</v>
      </c>
      <c r="D11" s="443" t="s">
        <v>69</v>
      </c>
      <c r="E11" s="443" t="s">
        <v>203</v>
      </c>
      <c r="F11" s="406" t="s">
        <v>292</v>
      </c>
      <c r="G11" s="406" t="s">
        <v>204</v>
      </c>
      <c r="H11" s="451" t="s">
        <v>205</v>
      </c>
      <c r="I11" s="367"/>
      <c r="J11" s="402"/>
      <c r="K11" s="213" t="s">
        <v>73</v>
      </c>
      <c r="L11" s="443" t="s">
        <v>206</v>
      </c>
      <c r="M11" s="360" t="str">
        <f>IF(F11="gestion","impacto",IF(F11="corrupcion","impactocorrupcion",IF(F11="seguridad_de_la_informacion","impacto","")))</f>
        <v>impacto</v>
      </c>
      <c r="N11" s="406" t="s">
        <v>207</v>
      </c>
      <c r="O11" s="406" t="s">
        <v>208</v>
      </c>
      <c r="P11" s="360" t="str">
        <f>N11&amp;O11</f>
        <v>ProbableMenor</v>
      </c>
      <c r="Q11" s="362" t="str">
        <f>IFERROR(VLOOKUP(P11,[10]FORMULAS!$B$38:$C$62,2,FALSE),"")</f>
        <v>Riesgo alto</v>
      </c>
      <c r="R11" s="362" t="s">
        <v>241</v>
      </c>
      <c r="S11" s="452" t="s">
        <v>373</v>
      </c>
      <c r="T11" s="452"/>
      <c r="U11" s="214" t="s">
        <v>104</v>
      </c>
      <c r="V11" s="216">
        <f>IF(U11="Asignado",15,0)</f>
        <v>15</v>
      </c>
      <c r="W11" s="214" t="s">
        <v>105</v>
      </c>
      <c r="X11" s="216">
        <f>IF(W11="Adecuado",15,0)</f>
        <v>15</v>
      </c>
      <c r="Y11" s="214" t="s">
        <v>106</v>
      </c>
      <c r="Z11" s="216">
        <f>IF(Y11="Oportuna",15,0)</f>
        <v>15</v>
      </c>
      <c r="AA11" s="214" t="s">
        <v>107</v>
      </c>
      <c r="AB11" s="216">
        <f>IF(AA11="Prevenir",15,IF(AA11="Detectar",10,0))</f>
        <v>15</v>
      </c>
      <c r="AC11" s="214" t="s">
        <v>110</v>
      </c>
      <c r="AD11" s="216">
        <f>IF(AC11="Confiable",15,0)</f>
        <v>15</v>
      </c>
      <c r="AE11" s="214" t="s">
        <v>108</v>
      </c>
      <c r="AF11" s="216">
        <f>IF(AE11="Se investigan y resuelven oportunamente",15,0)</f>
        <v>15</v>
      </c>
      <c r="AG11" s="214" t="s">
        <v>109</v>
      </c>
      <c r="AH11" s="216">
        <f>IF(AG11="Completa",10,IF(AG11="incompleta",5,0))</f>
        <v>10</v>
      </c>
      <c r="AI11" s="217">
        <f t="shared" ref="AI11:AI44" si="0">V11+X11+Z11+AB11+AD11+AF11+AH11</f>
        <v>100</v>
      </c>
      <c r="AJ11" s="217" t="str">
        <f>IF(AI11&gt;=96,"Fuerte",IF(AI11&gt;=86,"Moderado",IF(AI11&gt;=1,"Débil","")))</f>
        <v>Fuerte</v>
      </c>
      <c r="AK11" s="218" t="s">
        <v>209</v>
      </c>
      <c r="AL11" s="217" t="str">
        <f>IF(AK11="Siempre se ejecuta","Fuerte",IF(AK11="Algunas veces","Moderado",IF(AK11="no se ejecuta","Débil","")))</f>
        <v>Fuerte</v>
      </c>
      <c r="AM11" s="217" t="str">
        <f>AJ11&amp;AL11</f>
        <v>FuerteFuerte</v>
      </c>
      <c r="AN11" s="217" t="str">
        <f>IFERROR(VLOOKUP(AM11,[10]FORMULAS!$B$70:$D$78,3,FALSE),"")</f>
        <v>Fuerte</v>
      </c>
      <c r="AO11" s="217">
        <f>IF(AN11="fuerte",100,IF(AN11="Moderado",50,IF(AN11="débil",0,"")))</f>
        <v>100</v>
      </c>
      <c r="AP11" s="365">
        <f>IFERROR(AVERAGE(AO11:AO12),0)</f>
        <v>100</v>
      </c>
      <c r="AQ11" s="365" t="str">
        <f>IF(AP11&gt;=100,"Fuerte",IF(AP11&gt;=50,"Moderado",IF(AP11&gt;=1,"Débil","")))</f>
        <v>Fuerte</v>
      </c>
      <c r="AR11" s="364" t="s">
        <v>210</v>
      </c>
      <c r="AS11" s="364" t="s">
        <v>211</v>
      </c>
      <c r="AT11" s="365" t="str">
        <f>+AQ11&amp;AR11&amp;AS11</f>
        <v>FuerteDirectamenteIndirectamente</v>
      </c>
      <c r="AU11" s="365">
        <f>IFERROR(VLOOKUP(AT11,[10]FORMULAS!$B$95:$D$102,2,FALSE),0)</f>
        <v>2</v>
      </c>
      <c r="AV11" s="365">
        <f>IFERROR(VLOOKUP(AT11,[10]FORMULAS!$B$95:$D$102,3,FALSE),0)</f>
        <v>1</v>
      </c>
      <c r="AW11" s="366" t="s">
        <v>212</v>
      </c>
      <c r="AX11" s="366" t="s">
        <v>213</v>
      </c>
      <c r="AY11" s="360" t="str">
        <f>AW11&amp;AX11</f>
        <v>Rara vezInsignificante</v>
      </c>
      <c r="AZ11" s="361" t="str">
        <f>IFERROR(VLOOKUP(AY11,[10]FORMULAS!$B$38:$C$62,2,FALSE),"")</f>
        <v>Riesgo bajo</v>
      </c>
      <c r="BA11" s="362" t="s">
        <v>398</v>
      </c>
      <c r="BB11" s="148" t="s">
        <v>399</v>
      </c>
      <c r="BC11" s="148" t="s">
        <v>400</v>
      </c>
      <c r="BD11" s="148" t="s">
        <v>217</v>
      </c>
      <c r="BE11" s="494" t="s">
        <v>401</v>
      </c>
      <c r="BF11" s="495" t="s">
        <v>219</v>
      </c>
      <c r="BG11" s="496" t="s">
        <v>220</v>
      </c>
      <c r="BH11" s="386" t="s">
        <v>221</v>
      </c>
      <c r="BI11" s="386" t="s">
        <v>402</v>
      </c>
      <c r="BJ11" s="497" t="s">
        <v>223</v>
      </c>
    </row>
    <row r="12" spans="2:62" s="156" customFormat="1" ht="133.5" customHeight="1" x14ac:dyDescent="0.25">
      <c r="B12" s="391"/>
      <c r="C12" s="391"/>
      <c r="D12" s="450"/>
      <c r="E12" s="450"/>
      <c r="F12" s="391"/>
      <c r="G12" s="391"/>
      <c r="H12" s="452"/>
      <c r="I12" s="367"/>
      <c r="J12" s="402"/>
      <c r="K12" s="213" t="s">
        <v>76</v>
      </c>
      <c r="L12" s="444"/>
      <c r="M12" s="360"/>
      <c r="N12" s="407"/>
      <c r="O12" s="407"/>
      <c r="P12" s="360"/>
      <c r="Q12" s="362"/>
      <c r="R12" s="362"/>
      <c r="S12" s="452" t="s">
        <v>350</v>
      </c>
      <c r="T12" s="452"/>
      <c r="U12" s="214" t="s">
        <v>104</v>
      </c>
      <c r="V12" s="216">
        <f t="shared" ref="V12" si="1">IF(U12="Asignado",15,0)</f>
        <v>15</v>
      </c>
      <c r="W12" s="214" t="s">
        <v>105</v>
      </c>
      <c r="X12" s="216">
        <f t="shared" ref="X12" si="2">IF(W12="Adecuado",15,0)</f>
        <v>15</v>
      </c>
      <c r="Y12" s="214" t="s">
        <v>106</v>
      </c>
      <c r="Z12" s="216">
        <f t="shared" ref="Z12" si="3">IF(Y12="Oportuna",15,0)</f>
        <v>15</v>
      </c>
      <c r="AA12" s="214" t="s">
        <v>107</v>
      </c>
      <c r="AB12" s="216">
        <f t="shared" ref="AB12" si="4">IF(AA12="Prevenir",15,IF(AA12="Detectar",10,0))</f>
        <v>15</v>
      </c>
      <c r="AC12" s="214" t="s">
        <v>110</v>
      </c>
      <c r="AD12" s="216">
        <f t="shared" ref="AD12" si="5">IF(AC12="Confiable",15,0)</f>
        <v>15</v>
      </c>
      <c r="AE12" s="214" t="s">
        <v>108</v>
      </c>
      <c r="AF12" s="216">
        <f t="shared" ref="AF12" si="6">IF(AE12="Se investigan y resuelven oportunamente",15,0)</f>
        <v>15</v>
      </c>
      <c r="AG12" s="214" t="s">
        <v>109</v>
      </c>
      <c r="AH12" s="216">
        <f t="shared" ref="AH12" si="7">IF(AG12="Completa",10,IF(AG12="incompleta",5,0))</f>
        <v>10</v>
      </c>
      <c r="AI12" s="217">
        <f t="shared" si="0"/>
        <v>100</v>
      </c>
      <c r="AJ12" s="217" t="str">
        <f>IF(AI12&gt;=96,"Fuerte",IF(AI12&gt;=86,"Moderado",IF(AI12&gt;=1,"Débil","")))</f>
        <v>Fuerte</v>
      </c>
      <c r="AK12" s="218" t="s">
        <v>209</v>
      </c>
      <c r="AL12" s="217" t="str">
        <f t="shared" ref="AL12" si="8">IF(AK12="Siempre se ejecuta","Fuerte",IF(AK12="Algunas veces","Moderado",IF(AK12="no se ejecuta","Débil","")))</f>
        <v>Fuerte</v>
      </c>
      <c r="AM12" s="217" t="str">
        <f t="shared" ref="AM12" si="9">AJ12&amp;AL12</f>
        <v>FuerteFuerte</v>
      </c>
      <c r="AN12" s="217" t="str">
        <f>IFERROR(VLOOKUP(AM12,[10]FORMULAS!$B$70:$D$78,3,FALSE),"")</f>
        <v>Fuerte</v>
      </c>
      <c r="AO12" s="217">
        <f t="shared" ref="AO12" si="10">IF(AN12="fuerte",100,IF(AN12="Moderado",50,IF(AN12="débil",0,"")))</f>
        <v>100</v>
      </c>
      <c r="AP12" s="365"/>
      <c r="AQ12" s="365"/>
      <c r="AR12" s="364"/>
      <c r="AS12" s="364"/>
      <c r="AT12" s="365"/>
      <c r="AU12" s="365"/>
      <c r="AV12" s="365"/>
      <c r="AW12" s="366"/>
      <c r="AX12" s="366"/>
      <c r="AY12" s="360"/>
      <c r="AZ12" s="361"/>
      <c r="BA12" s="362"/>
      <c r="BB12" s="148" t="s">
        <v>224</v>
      </c>
      <c r="BC12" s="148" t="s">
        <v>403</v>
      </c>
      <c r="BD12" s="148" t="s">
        <v>217</v>
      </c>
      <c r="BE12" s="494" t="s">
        <v>401</v>
      </c>
      <c r="BF12" s="167" t="s">
        <v>226</v>
      </c>
      <c r="BG12" s="498"/>
      <c r="BH12" s="388"/>
      <c r="BI12" s="388"/>
      <c r="BJ12" s="499"/>
    </row>
    <row r="13" spans="2:62" s="156" customFormat="1" ht="19.5" customHeight="1" x14ac:dyDescent="0.25">
      <c r="B13" s="370" t="s">
        <v>202</v>
      </c>
      <c r="C13" s="370">
        <v>2</v>
      </c>
      <c r="D13" s="423" t="s">
        <v>404</v>
      </c>
      <c r="E13" s="423" t="s">
        <v>231</v>
      </c>
      <c r="F13" s="370" t="s">
        <v>232</v>
      </c>
      <c r="G13" s="370" t="s">
        <v>233</v>
      </c>
      <c r="H13" s="423" t="s">
        <v>234</v>
      </c>
      <c r="I13" s="378" t="s">
        <v>235</v>
      </c>
      <c r="J13" s="378" t="s">
        <v>236</v>
      </c>
      <c r="K13" s="370" t="s">
        <v>237</v>
      </c>
      <c r="L13" s="370" t="s">
        <v>238</v>
      </c>
      <c r="M13" s="360" t="str">
        <f t="shared" ref="M13" si="11">IF(F13="gestion","impacto",IF(F13="corrupcion","impactocorrupcion",IF(F13="seguridad_de_la_informacion","impacto","")))</f>
        <v>impacto</v>
      </c>
      <c r="N13" s="370" t="s">
        <v>239</v>
      </c>
      <c r="O13" s="370" t="s">
        <v>208</v>
      </c>
      <c r="P13" s="360" t="str">
        <f t="shared" ref="P13" si="12">N13&amp;O13</f>
        <v>PosibleMenor</v>
      </c>
      <c r="Q13" s="386" t="str">
        <f>IFERROR(VLOOKUP(P13,[10]FORMULAS!$B$38:$C$62,2,FALSE),"")</f>
        <v>Riesgo moderado</v>
      </c>
      <c r="R13" s="386" t="s">
        <v>241</v>
      </c>
      <c r="S13" s="500" t="s">
        <v>405</v>
      </c>
      <c r="T13" s="501"/>
      <c r="U13" s="370" t="s">
        <v>104</v>
      </c>
      <c r="V13" s="216">
        <f>IF(U13="Asignado",15,0)</f>
        <v>15</v>
      </c>
      <c r="W13" s="370" t="s">
        <v>105</v>
      </c>
      <c r="X13" s="216">
        <f>IF(W13="Adecuado",15,0)</f>
        <v>15</v>
      </c>
      <c r="Y13" s="370" t="s">
        <v>106</v>
      </c>
      <c r="Z13" s="216">
        <f>IF(Y13="Oportuna",15,0)</f>
        <v>15</v>
      </c>
      <c r="AA13" s="370" t="s">
        <v>107</v>
      </c>
      <c r="AB13" s="216">
        <f>IF(AA13="Prevenir",15,IF(AA13="Detectar",10,0))</f>
        <v>15</v>
      </c>
      <c r="AC13" s="370" t="s">
        <v>110</v>
      </c>
      <c r="AD13" s="216">
        <f>IF(AC13="Confiable",15,0)</f>
        <v>15</v>
      </c>
      <c r="AE13" s="370" t="s">
        <v>108</v>
      </c>
      <c r="AF13" s="216">
        <f>IF(AE13="Se investigan y resuelven oportunamente",15,0)</f>
        <v>15</v>
      </c>
      <c r="AG13" s="370" t="s">
        <v>109</v>
      </c>
      <c r="AH13" s="216">
        <f>IF(AG13="Completa",10,IF(AG13="incompleta",5,0))</f>
        <v>10</v>
      </c>
      <c r="AI13" s="368">
        <f t="shared" si="0"/>
        <v>100</v>
      </c>
      <c r="AJ13" s="368" t="str">
        <f>IF(AI13&gt;=96,"Fuerte",IF(AI13&gt;=86,"Moderado",IF(AI13&gt;=1,"Débil","")))</f>
        <v>Fuerte</v>
      </c>
      <c r="AK13" s="392" t="s">
        <v>209</v>
      </c>
      <c r="AL13" s="368" t="str">
        <f>IF(AK13="Siempre se ejecuta","Fuerte",IF(AK13="Algunas veces","Moderado",IF(AK13="no se ejecuta","Débil","")))</f>
        <v>Fuerte</v>
      </c>
      <c r="AM13" s="217" t="str">
        <f>AJ13&amp;AL13</f>
        <v>FuerteFuerte</v>
      </c>
      <c r="AN13" s="368" t="str">
        <f>IFERROR(VLOOKUP(AM13,[10]FORMULAS!$B$70:$D$78,3,FALSE),"")</f>
        <v>Fuerte</v>
      </c>
      <c r="AO13" s="368">
        <f>IF(AN13="fuerte",100,IF(AN13="Moderado",50,IF(AN13="débil",0,"")))</f>
        <v>100</v>
      </c>
      <c r="AP13" s="365">
        <f>IFERROR(AVERAGE(AO13:AO16),0)</f>
        <v>100</v>
      </c>
      <c r="AQ13" s="365" t="str">
        <f>IF(AP13&gt;=100,"Fuerte",IF(AP13&gt;=50,"Moderado",IF(AP13&gt;=1,"Débil","")))</f>
        <v>Fuerte</v>
      </c>
      <c r="AR13" s="364" t="s">
        <v>210</v>
      </c>
      <c r="AS13" s="364" t="s">
        <v>211</v>
      </c>
      <c r="AT13" s="365" t="str">
        <f>+AQ13&amp;AR13&amp;AS13</f>
        <v>FuerteDirectamenteIndirectamente</v>
      </c>
      <c r="AU13" s="365">
        <f>IFERROR(VLOOKUP(AT13,[10]FORMULAS!$B$95:$D$102,2,FALSE),0)</f>
        <v>2</v>
      </c>
      <c r="AV13" s="365">
        <f>IFERROR(VLOOKUP(AT13,[10]FORMULAS!$B$95:$D$102,3,FALSE),0)</f>
        <v>1</v>
      </c>
      <c r="AW13" s="370" t="s">
        <v>212</v>
      </c>
      <c r="AX13" s="370" t="s">
        <v>208</v>
      </c>
      <c r="AY13" s="360" t="str">
        <f>AW13&amp;AX13</f>
        <v>Rara vezMenor</v>
      </c>
      <c r="AZ13" s="383" t="str">
        <f>IFERROR(VLOOKUP(AY13,[10]FORMULAS!$B$38:$C$62,2,FALSE),"")</f>
        <v>Riesgo bajo</v>
      </c>
      <c r="BA13" s="386" t="s">
        <v>398</v>
      </c>
      <c r="BB13" s="496" t="s">
        <v>242</v>
      </c>
      <c r="BC13" s="386" t="s">
        <v>243</v>
      </c>
      <c r="BD13" s="386" t="s">
        <v>244</v>
      </c>
      <c r="BE13" s="497" t="s">
        <v>406</v>
      </c>
      <c r="BF13" s="497" t="s">
        <v>219</v>
      </c>
      <c r="BG13" s="496" t="s">
        <v>246</v>
      </c>
      <c r="BH13" s="386" t="s">
        <v>247</v>
      </c>
      <c r="BI13" s="386" t="s">
        <v>244</v>
      </c>
      <c r="BJ13" s="497" t="s">
        <v>223</v>
      </c>
    </row>
    <row r="14" spans="2:62" s="156" customFormat="1" ht="19.5" customHeight="1" x14ac:dyDescent="0.25">
      <c r="B14" s="399"/>
      <c r="C14" s="399"/>
      <c r="D14" s="502"/>
      <c r="E14" s="502"/>
      <c r="F14" s="399"/>
      <c r="G14" s="399"/>
      <c r="H14" s="502"/>
      <c r="I14" s="379"/>
      <c r="J14" s="379"/>
      <c r="K14" s="399"/>
      <c r="L14" s="399"/>
      <c r="M14" s="360"/>
      <c r="N14" s="399"/>
      <c r="O14" s="399"/>
      <c r="P14" s="360"/>
      <c r="Q14" s="387"/>
      <c r="R14" s="387"/>
      <c r="S14" s="503"/>
      <c r="T14" s="504"/>
      <c r="U14" s="399"/>
      <c r="V14" s="216">
        <f t="shared" ref="V14:V16" si="13">IF(U14="Asignado",15,0)</f>
        <v>0</v>
      </c>
      <c r="W14" s="399"/>
      <c r="X14" s="216">
        <f t="shared" ref="X14:X16" si="14">IF(W14="Adecuado",15,0)</f>
        <v>0</v>
      </c>
      <c r="Y14" s="399"/>
      <c r="Z14" s="216">
        <f t="shared" ref="Z14:Z16" si="15">IF(Y14="Oportuna",15,0)</f>
        <v>0</v>
      </c>
      <c r="AA14" s="399"/>
      <c r="AB14" s="216">
        <f t="shared" ref="AB14:AB16" si="16">IF(AA14="Prevenir",15,IF(AA14="Detectar",10,0))</f>
        <v>0</v>
      </c>
      <c r="AC14" s="399"/>
      <c r="AD14" s="216">
        <f t="shared" ref="AD14:AD16" si="17">IF(AC14="Confiable",15,0)</f>
        <v>0</v>
      </c>
      <c r="AE14" s="399"/>
      <c r="AF14" s="216">
        <f t="shared" ref="AF14:AF16" si="18">IF(AE14="Se investigan y resuelven oportunamente",15,0)</f>
        <v>0</v>
      </c>
      <c r="AG14" s="399"/>
      <c r="AH14" s="216">
        <f t="shared" ref="AH14:AH16" si="19">IF(AG14="Completa",10,IF(AG14="incompleta",5,0))</f>
        <v>0</v>
      </c>
      <c r="AI14" s="395"/>
      <c r="AJ14" s="395"/>
      <c r="AK14" s="393"/>
      <c r="AL14" s="395"/>
      <c r="AM14" s="217" t="str">
        <f t="shared" ref="AM14:AM16" si="20">AJ14&amp;AL14</f>
        <v/>
      </c>
      <c r="AN14" s="395"/>
      <c r="AO14" s="395"/>
      <c r="AP14" s="365"/>
      <c r="AQ14" s="365"/>
      <c r="AR14" s="364"/>
      <c r="AS14" s="364"/>
      <c r="AT14" s="365"/>
      <c r="AU14" s="365"/>
      <c r="AV14" s="365"/>
      <c r="AW14" s="399"/>
      <c r="AX14" s="399"/>
      <c r="AY14" s="360"/>
      <c r="AZ14" s="384"/>
      <c r="BA14" s="387"/>
      <c r="BB14" s="505"/>
      <c r="BC14" s="387"/>
      <c r="BD14" s="387"/>
      <c r="BE14" s="506"/>
      <c r="BF14" s="506"/>
      <c r="BG14" s="505"/>
      <c r="BH14" s="387"/>
      <c r="BI14" s="387"/>
      <c r="BJ14" s="506"/>
    </row>
    <row r="15" spans="2:62" s="156" customFormat="1" ht="19.5" customHeight="1" x14ac:dyDescent="0.25">
      <c r="B15" s="399"/>
      <c r="C15" s="399"/>
      <c r="D15" s="502"/>
      <c r="E15" s="502"/>
      <c r="F15" s="399"/>
      <c r="G15" s="399"/>
      <c r="H15" s="502"/>
      <c r="I15" s="379"/>
      <c r="J15" s="379"/>
      <c r="K15" s="399"/>
      <c r="L15" s="399"/>
      <c r="M15" s="360"/>
      <c r="N15" s="399"/>
      <c r="O15" s="399"/>
      <c r="P15" s="360"/>
      <c r="Q15" s="387"/>
      <c r="R15" s="387"/>
      <c r="S15" s="503"/>
      <c r="T15" s="504"/>
      <c r="U15" s="399"/>
      <c r="V15" s="216">
        <f t="shared" si="13"/>
        <v>0</v>
      </c>
      <c r="W15" s="399"/>
      <c r="X15" s="216">
        <f t="shared" si="14"/>
        <v>0</v>
      </c>
      <c r="Y15" s="399"/>
      <c r="Z15" s="216">
        <f t="shared" si="15"/>
        <v>0</v>
      </c>
      <c r="AA15" s="399"/>
      <c r="AB15" s="216">
        <f t="shared" si="16"/>
        <v>0</v>
      </c>
      <c r="AC15" s="399"/>
      <c r="AD15" s="216">
        <f t="shared" si="17"/>
        <v>0</v>
      </c>
      <c r="AE15" s="399"/>
      <c r="AF15" s="216">
        <f t="shared" si="18"/>
        <v>0</v>
      </c>
      <c r="AG15" s="399"/>
      <c r="AH15" s="216">
        <f t="shared" si="19"/>
        <v>0</v>
      </c>
      <c r="AI15" s="395"/>
      <c r="AJ15" s="395"/>
      <c r="AK15" s="393"/>
      <c r="AL15" s="395"/>
      <c r="AM15" s="217" t="str">
        <f t="shared" si="20"/>
        <v/>
      </c>
      <c r="AN15" s="395"/>
      <c r="AO15" s="395"/>
      <c r="AP15" s="365"/>
      <c r="AQ15" s="365"/>
      <c r="AR15" s="364"/>
      <c r="AS15" s="364"/>
      <c r="AT15" s="365"/>
      <c r="AU15" s="365"/>
      <c r="AV15" s="365"/>
      <c r="AW15" s="399"/>
      <c r="AX15" s="399"/>
      <c r="AY15" s="360"/>
      <c r="AZ15" s="384"/>
      <c r="BA15" s="387"/>
      <c r="BB15" s="505"/>
      <c r="BC15" s="387"/>
      <c r="BD15" s="387"/>
      <c r="BE15" s="506"/>
      <c r="BF15" s="506"/>
      <c r="BG15" s="505"/>
      <c r="BH15" s="387"/>
      <c r="BI15" s="387"/>
      <c r="BJ15" s="506"/>
    </row>
    <row r="16" spans="2:62" s="156" customFormat="1" ht="19.5" customHeight="1" x14ac:dyDescent="0.25">
      <c r="B16" s="399"/>
      <c r="C16" s="399"/>
      <c r="D16" s="502"/>
      <c r="E16" s="502"/>
      <c r="F16" s="399"/>
      <c r="G16" s="399"/>
      <c r="H16" s="502"/>
      <c r="I16" s="379"/>
      <c r="J16" s="379"/>
      <c r="K16" s="371"/>
      <c r="L16" s="399"/>
      <c r="M16" s="360"/>
      <c r="N16" s="399"/>
      <c r="O16" s="399"/>
      <c r="P16" s="360"/>
      <c r="Q16" s="387"/>
      <c r="R16" s="387"/>
      <c r="S16" s="507"/>
      <c r="T16" s="508"/>
      <c r="U16" s="371"/>
      <c r="V16" s="216">
        <f t="shared" si="13"/>
        <v>0</v>
      </c>
      <c r="W16" s="371"/>
      <c r="X16" s="216">
        <f t="shared" si="14"/>
        <v>0</v>
      </c>
      <c r="Y16" s="371"/>
      <c r="Z16" s="216">
        <f t="shared" si="15"/>
        <v>0</v>
      </c>
      <c r="AA16" s="371"/>
      <c r="AB16" s="216">
        <f t="shared" si="16"/>
        <v>0</v>
      </c>
      <c r="AC16" s="371"/>
      <c r="AD16" s="216">
        <f t="shared" si="17"/>
        <v>0</v>
      </c>
      <c r="AE16" s="371"/>
      <c r="AF16" s="216">
        <f t="shared" si="18"/>
        <v>0</v>
      </c>
      <c r="AG16" s="371"/>
      <c r="AH16" s="216">
        <f t="shared" si="19"/>
        <v>0</v>
      </c>
      <c r="AI16" s="369"/>
      <c r="AJ16" s="369"/>
      <c r="AK16" s="394"/>
      <c r="AL16" s="369"/>
      <c r="AM16" s="217" t="str">
        <f t="shared" si="20"/>
        <v/>
      </c>
      <c r="AN16" s="369"/>
      <c r="AO16" s="369"/>
      <c r="AP16" s="365"/>
      <c r="AQ16" s="365"/>
      <c r="AR16" s="364"/>
      <c r="AS16" s="364"/>
      <c r="AT16" s="365"/>
      <c r="AU16" s="365"/>
      <c r="AV16" s="365"/>
      <c r="AW16" s="399"/>
      <c r="AX16" s="399"/>
      <c r="AY16" s="360"/>
      <c r="AZ16" s="384"/>
      <c r="BA16" s="387"/>
      <c r="BB16" s="498"/>
      <c r="BC16" s="388"/>
      <c r="BD16" s="388"/>
      <c r="BE16" s="499"/>
      <c r="BF16" s="499"/>
      <c r="BG16" s="498"/>
      <c r="BH16" s="388"/>
      <c r="BI16" s="388"/>
      <c r="BJ16" s="499"/>
    </row>
    <row r="17" spans="2:62" s="156" customFormat="1" ht="19.5" customHeight="1" x14ac:dyDescent="0.25">
      <c r="B17" s="399"/>
      <c r="C17" s="399"/>
      <c r="D17" s="502"/>
      <c r="E17" s="502"/>
      <c r="F17" s="399"/>
      <c r="G17" s="399"/>
      <c r="H17" s="502"/>
      <c r="I17" s="379"/>
      <c r="J17" s="379"/>
      <c r="K17" s="370" t="s">
        <v>260</v>
      </c>
      <c r="L17" s="399"/>
      <c r="M17" s="360" t="str">
        <f t="shared" ref="M17" si="21">IF(F17="gestion","impacto",IF(F17="corrupcion","impactocorrupcion",IF(F17="seguridad_de_la_informacion","impacto","")))</f>
        <v/>
      </c>
      <c r="N17" s="399"/>
      <c r="O17" s="399"/>
      <c r="P17" s="360" t="str">
        <f t="shared" ref="P17" si="22">N17&amp;O17</f>
        <v/>
      </c>
      <c r="Q17" s="387"/>
      <c r="R17" s="387"/>
      <c r="S17" s="500" t="s">
        <v>407</v>
      </c>
      <c r="T17" s="501"/>
      <c r="U17" s="370" t="s">
        <v>104</v>
      </c>
      <c r="V17" s="216">
        <f>IF(U17="Asignado",15,0)</f>
        <v>15</v>
      </c>
      <c r="W17" s="370" t="s">
        <v>105</v>
      </c>
      <c r="X17" s="216">
        <f>IF(W17="Adecuado",15,0)</f>
        <v>15</v>
      </c>
      <c r="Y17" s="370" t="s">
        <v>106</v>
      </c>
      <c r="Z17" s="216">
        <f>IF(Y17="Oportuna",15,0)</f>
        <v>15</v>
      </c>
      <c r="AA17" s="370" t="s">
        <v>107</v>
      </c>
      <c r="AB17" s="216">
        <f>IF(AA17="Prevenir",15,IF(AA17="Detectar",10,0))</f>
        <v>15</v>
      </c>
      <c r="AC17" s="370" t="s">
        <v>110</v>
      </c>
      <c r="AD17" s="216">
        <f>IF(AC17="Confiable",15,0)</f>
        <v>15</v>
      </c>
      <c r="AE17" s="370" t="s">
        <v>108</v>
      </c>
      <c r="AF17" s="216">
        <f>IF(AE17="Se investigan y resuelven oportunamente",15,0)</f>
        <v>15</v>
      </c>
      <c r="AG17" s="370" t="s">
        <v>109</v>
      </c>
      <c r="AH17" s="216">
        <f>IF(AG17="Completa",10,IF(AG17="incompleta",5,0))</f>
        <v>10</v>
      </c>
      <c r="AI17" s="368">
        <f t="shared" si="0"/>
        <v>100</v>
      </c>
      <c r="AJ17" s="368" t="str">
        <f>IF(AI17&gt;=96,"Fuerte",IF(AI17&gt;=86,"Moderado",IF(AI17&gt;=1,"Débil","")))</f>
        <v>Fuerte</v>
      </c>
      <c r="AK17" s="392" t="s">
        <v>209</v>
      </c>
      <c r="AL17" s="368" t="str">
        <f>IF(AK17="Siempre se ejecuta","Fuerte",IF(AK17="Algunas veces","Moderado",IF(AK17="no se ejecuta","Débil","")))</f>
        <v>Fuerte</v>
      </c>
      <c r="AM17" s="217" t="str">
        <f>AJ17&amp;AL17</f>
        <v>FuerteFuerte</v>
      </c>
      <c r="AN17" s="368" t="str">
        <f>IFERROR(VLOOKUP(AM17,[10]FORMULAS!$B$70:$D$78,3,FALSE),"")</f>
        <v>Fuerte</v>
      </c>
      <c r="AO17" s="368">
        <f>IF(AN17="fuerte",100,IF(AN17="Moderado",50,IF(AN17="débil",0,"")))</f>
        <v>100</v>
      </c>
      <c r="AP17" s="365">
        <f>IFERROR(AVERAGE(AO17:AO20),0)</f>
        <v>100</v>
      </c>
      <c r="AQ17" s="365" t="str">
        <f>IF(AP17&gt;=100,"Fuerte",IF(AP17&gt;=50,"Moderado",IF(AP17&gt;=1,"Débil","")))</f>
        <v>Fuerte</v>
      </c>
      <c r="AR17" s="364" t="s">
        <v>210</v>
      </c>
      <c r="AS17" s="364" t="s">
        <v>211</v>
      </c>
      <c r="AT17" s="365" t="str">
        <f>+AQ17&amp;AR17&amp;AS17</f>
        <v>FuerteDirectamenteIndirectamente</v>
      </c>
      <c r="AU17" s="365">
        <f>IFERROR(VLOOKUP(AT17,[10]FORMULAS!$B$95:$D$102,2,FALSE),0)</f>
        <v>2</v>
      </c>
      <c r="AV17" s="365">
        <f>IFERROR(VLOOKUP(AT17,[10]FORMULAS!$B$95:$D$102,3,FALSE),0)</f>
        <v>1</v>
      </c>
      <c r="AW17" s="399"/>
      <c r="AX17" s="399"/>
      <c r="AY17" s="360" t="str">
        <f>AW17&amp;AX17</f>
        <v/>
      </c>
      <c r="AZ17" s="384"/>
      <c r="BA17" s="387"/>
      <c r="BB17" s="496" t="s">
        <v>262</v>
      </c>
      <c r="BC17" s="386" t="s">
        <v>263</v>
      </c>
      <c r="BD17" s="386" t="s">
        <v>264</v>
      </c>
      <c r="BE17" s="497" t="s">
        <v>406</v>
      </c>
      <c r="BF17" s="497" t="s">
        <v>265</v>
      </c>
      <c r="BG17" s="496" t="s">
        <v>266</v>
      </c>
      <c r="BH17" s="386" t="s">
        <v>267</v>
      </c>
      <c r="BI17" s="386" t="s">
        <v>268</v>
      </c>
      <c r="BJ17" s="497" t="s">
        <v>223</v>
      </c>
    </row>
    <row r="18" spans="2:62" s="156" customFormat="1" ht="19.5" customHeight="1" x14ac:dyDescent="0.25">
      <c r="B18" s="399"/>
      <c r="C18" s="399"/>
      <c r="D18" s="502"/>
      <c r="E18" s="502"/>
      <c r="F18" s="399"/>
      <c r="G18" s="399"/>
      <c r="H18" s="502"/>
      <c r="I18" s="379"/>
      <c r="J18" s="379"/>
      <c r="K18" s="399"/>
      <c r="L18" s="399"/>
      <c r="M18" s="360"/>
      <c r="N18" s="399"/>
      <c r="O18" s="399"/>
      <c r="P18" s="360"/>
      <c r="Q18" s="387"/>
      <c r="R18" s="387"/>
      <c r="S18" s="503"/>
      <c r="T18" s="504"/>
      <c r="U18" s="399"/>
      <c r="V18" s="216">
        <f t="shared" ref="V18:V20" si="23">IF(U18="Asignado",15,0)</f>
        <v>0</v>
      </c>
      <c r="W18" s="399"/>
      <c r="X18" s="216">
        <f t="shared" ref="X18:X20" si="24">IF(W18="Adecuado",15,0)</f>
        <v>0</v>
      </c>
      <c r="Y18" s="399"/>
      <c r="Z18" s="216">
        <f t="shared" ref="Z18:Z20" si="25">IF(Y18="Oportuna",15,0)</f>
        <v>0</v>
      </c>
      <c r="AA18" s="399"/>
      <c r="AB18" s="216">
        <f t="shared" ref="AB18:AB20" si="26">IF(AA18="Prevenir",15,IF(AA18="Detectar",10,0))</f>
        <v>0</v>
      </c>
      <c r="AC18" s="399"/>
      <c r="AD18" s="216">
        <f t="shared" ref="AD18:AD20" si="27">IF(AC18="Confiable",15,0)</f>
        <v>0</v>
      </c>
      <c r="AE18" s="399"/>
      <c r="AF18" s="216">
        <f t="shared" ref="AF18:AF20" si="28">IF(AE18="Se investigan y resuelven oportunamente",15,0)</f>
        <v>0</v>
      </c>
      <c r="AG18" s="399"/>
      <c r="AH18" s="216">
        <f t="shared" ref="AH18:AH20" si="29">IF(AG18="Completa",10,IF(AG18="incompleta",5,0))</f>
        <v>0</v>
      </c>
      <c r="AI18" s="395"/>
      <c r="AJ18" s="395"/>
      <c r="AK18" s="393"/>
      <c r="AL18" s="395"/>
      <c r="AM18" s="217" t="str">
        <f t="shared" ref="AM18:AM20" si="30">AJ18&amp;AL18</f>
        <v/>
      </c>
      <c r="AN18" s="395"/>
      <c r="AO18" s="395"/>
      <c r="AP18" s="365"/>
      <c r="AQ18" s="365"/>
      <c r="AR18" s="364"/>
      <c r="AS18" s="364"/>
      <c r="AT18" s="365"/>
      <c r="AU18" s="365"/>
      <c r="AV18" s="365"/>
      <c r="AW18" s="399"/>
      <c r="AX18" s="399"/>
      <c r="AY18" s="360"/>
      <c r="AZ18" s="384"/>
      <c r="BA18" s="387"/>
      <c r="BB18" s="505"/>
      <c r="BC18" s="387"/>
      <c r="BD18" s="387"/>
      <c r="BE18" s="506"/>
      <c r="BF18" s="506"/>
      <c r="BG18" s="505"/>
      <c r="BH18" s="387"/>
      <c r="BI18" s="387"/>
      <c r="BJ18" s="506"/>
    </row>
    <row r="19" spans="2:62" s="156" customFormat="1" ht="19.5" customHeight="1" x14ac:dyDescent="0.25">
      <c r="B19" s="399"/>
      <c r="C19" s="399"/>
      <c r="D19" s="502"/>
      <c r="E19" s="502"/>
      <c r="F19" s="399"/>
      <c r="G19" s="399"/>
      <c r="H19" s="502"/>
      <c r="I19" s="379"/>
      <c r="J19" s="379"/>
      <c r="K19" s="399"/>
      <c r="L19" s="399"/>
      <c r="M19" s="360"/>
      <c r="N19" s="399"/>
      <c r="O19" s="399"/>
      <c r="P19" s="360"/>
      <c r="Q19" s="387"/>
      <c r="R19" s="387"/>
      <c r="S19" s="503"/>
      <c r="T19" s="504"/>
      <c r="U19" s="399"/>
      <c r="V19" s="216">
        <f t="shared" si="23"/>
        <v>0</v>
      </c>
      <c r="W19" s="399"/>
      <c r="X19" s="216">
        <f t="shared" si="24"/>
        <v>0</v>
      </c>
      <c r="Y19" s="399"/>
      <c r="Z19" s="216">
        <f t="shared" si="25"/>
        <v>0</v>
      </c>
      <c r="AA19" s="399"/>
      <c r="AB19" s="216">
        <f t="shared" si="26"/>
        <v>0</v>
      </c>
      <c r="AC19" s="399"/>
      <c r="AD19" s="216">
        <f t="shared" si="27"/>
        <v>0</v>
      </c>
      <c r="AE19" s="399"/>
      <c r="AF19" s="216">
        <f t="shared" si="28"/>
        <v>0</v>
      </c>
      <c r="AG19" s="399"/>
      <c r="AH19" s="216">
        <f t="shared" si="29"/>
        <v>0</v>
      </c>
      <c r="AI19" s="395"/>
      <c r="AJ19" s="395"/>
      <c r="AK19" s="393"/>
      <c r="AL19" s="395"/>
      <c r="AM19" s="217" t="str">
        <f t="shared" si="30"/>
        <v/>
      </c>
      <c r="AN19" s="395"/>
      <c r="AO19" s="395"/>
      <c r="AP19" s="365"/>
      <c r="AQ19" s="365"/>
      <c r="AR19" s="364"/>
      <c r="AS19" s="364"/>
      <c r="AT19" s="365"/>
      <c r="AU19" s="365"/>
      <c r="AV19" s="365"/>
      <c r="AW19" s="399"/>
      <c r="AX19" s="399"/>
      <c r="AY19" s="360"/>
      <c r="AZ19" s="384"/>
      <c r="BA19" s="387"/>
      <c r="BB19" s="505"/>
      <c r="BC19" s="387"/>
      <c r="BD19" s="387"/>
      <c r="BE19" s="506"/>
      <c r="BF19" s="506"/>
      <c r="BG19" s="505"/>
      <c r="BH19" s="387"/>
      <c r="BI19" s="387"/>
      <c r="BJ19" s="506"/>
    </row>
    <row r="20" spans="2:62" s="156" customFormat="1" ht="19.5" customHeight="1" x14ac:dyDescent="0.25">
      <c r="B20" s="371"/>
      <c r="C20" s="371"/>
      <c r="D20" s="409"/>
      <c r="E20" s="409"/>
      <c r="F20" s="371"/>
      <c r="G20" s="371"/>
      <c r="H20" s="409"/>
      <c r="I20" s="401"/>
      <c r="J20" s="401"/>
      <c r="K20" s="371"/>
      <c r="L20" s="371"/>
      <c r="M20" s="360"/>
      <c r="N20" s="371"/>
      <c r="O20" s="371"/>
      <c r="P20" s="360"/>
      <c r="Q20" s="388"/>
      <c r="R20" s="388"/>
      <c r="S20" s="507"/>
      <c r="T20" s="508"/>
      <c r="U20" s="371"/>
      <c r="V20" s="216">
        <f t="shared" si="23"/>
        <v>0</v>
      </c>
      <c r="W20" s="371"/>
      <c r="X20" s="216">
        <f t="shared" si="24"/>
        <v>0</v>
      </c>
      <c r="Y20" s="371"/>
      <c r="Z20" s="216">
        <f t="shared" si="25"/>
        <v>0</v>
      </c>
      <c r="AA20" s="371"/>
      <c r="AB20" s="216">
        <f t="shared" si="26"/>
        <v>0</v>
      </c>
      <c r="AC20" s="371"/>
      <c r="AD20" s="216">
        <f t="shared" si="27"/>
        <v>0</v>
      </c>
      <c r="AE20" s="371"/>
      <c r="AF20" s="216">
        <f t="shared" si="28"/>
        <v>0</v>
      </c>
      <c r="AG20" s="371"/>
      <c r="AH20" s="216">
        <f t="shared" si="29"/>
        <v>0</v>
      </c>
      <c r="AI20" s="369"/>
      <c r="AJ20" s="369"/>
      <c r="AK20" s="394"/>
      <c r="AL20" s="369"/>
      <c r="AM20" s="217" t="str">
        <f t="shared" si="30"/>
        <v/>
      </c>
      <c r="AN20" s="369"/>
      <c r="AO20" s="369"/>
      <c r="AP20" s="365"/>
      <c r="AQ20" s="365"/>
      <c r="AR20" s="364"/>
      <c r="AS20" s="364"/>
      <c r="AT20" s="365"/>
      <c r="AU20" s="365"/>
      <c r="AV20" s="365"/>
      <c r="AW20" s="371"/>
      <c r="AX20" s="371"/>
      <c r="AY20" s="360"/>
      <c r="AZ20" s="385"/>
      <c r="BA20" s="388"/>
      <c r="BB20" s="498"/>
      <c r="BC20" s="388"/>
      <c r="BD20" s="388"/>
      <c r="BE20" s="499"/>
      <c r="BF20" s="499"/>
      <c r="BG20" s="498"/>
      <c r="BH20" s="388"/>
      <c r="BI20" s="388"/>
      <c r="BJ20" s="499"/>
    </row>
    <row r="21" spans="2:62" s="156" customFormat="1" ht="19.5" customHeight="1" x14ac:dyDescent="0.25">
      <c r="B21" s="370" t="s">
        <v>202</v>
      </c>
      <c r="C21" s="370">
        <v>3</v>
      </c>
      <c r="D21" s="423" t="s">
        <v>80</v>
      </c>
      <c r="E21" s="423" t="s">
        <v>81</v>
      </c>
      <c r="F21" s="370" t="s">
        <v>232</v>
      </c>
      <c r="G21" s="370" t="s">
        <v>408</v>
      </c>
      <c r="H21" s="423" t="s">
        <v>234</v>
      </c>
      <c r="I21" s="378" t="s">
        <v>409</v>
      </c>
      <c r="J21" s="378" t="s">
        <v>410</v>
      </c>
      <c r="K21" s="370" t="s">
        <v>82</v>
      </c>
      <c r="L21" s="370" t="s">
        <v>271</v>
      </c>
      <c r="M21" s="360" t="str">
        <f t="shared" ref="M21" si="31">IF(F21="gestion","impacto",IF(F21="corrupcion","impactocorrupcion",IF(F21="seguridad_de_la_informacion","impacto","")))</f>
        <v>impacto</v>
      </c>
      <c r="N21" s="370" t="s">
        <v>207</v>
      </c>
      <c r="O21" s="370" t="s">
        <v>208</v>
      </c>
      <c r="P21" s="360" t="str">
        <f t="shared" ref="P21" si="32">N21&amp;O21</f>
        <v>ProbableMenor</v>
      </c>
      <c r="Q21" s="386" t="str">
        <f>IFERROR(VLOOKUP(P21,[10]FORMULAS!$B$38:$C$62,2,FALSE),"")</f>
        <v>Riesgo alto</v>
      </c>
      <c r="R21" s="386" t="s">
        <v>241</v>
      </c>
      <c r="S21" s="500" t="s">
        <v>353</v>
      </c>
      <c r="T21" s="501"/>
      <c r="U21" s="370" t="s">
        <v>104</v>
      </c>
      <c r="V21" s="216">
        <f>IF(U21="Asignado",15,0)</f>
        <v>15</v>
      </c>
      <c r="W21" s="370" t="s">
        <v>105</v>
      </c>
      <c r="X21" s="216">
        <f>IF(W21="Adecuado",15,0)</f>
        <v>15</v>
      </c>
      <c r="Y21" s="370" t="s">
        <v>106</v>
      </c>
      <c r="Z21" s="216">
        <f>IF(Y21="Oportuna",15,0)</f>
        <v>15</v>
      </c>
      <c r="AA21" s="370" t="s">
        <v>107</v>
      </c>
      <c r="AB21" s="216">
        <f>IF(AA21="Prevenir",15,IF(AA21="Detectar",10,0))</f>
        <v>15</v>
      </c>
      <c r="AC21" s="370" t="s">
        <v>110</v>
      </c>
      <c r="AD21" s="216">
        <f>IF(AC21="Confiable",15,0)</f>
        <v>15</v>
      </c>
      <c r="AE21" s="370" t="s">
        <v>108</v>
      </c>
      <c r="AF21" s="216">
        <f>IF(AE21="Se investigan y resuelven oportunamente",15,0)</f>
        <v>15</v>
      </c>
      <c r="AG21" s="370" t="s">
        <v>109</v>
      </c>
      <c r="AH21" s="216">
        <f>IF(AG21="Completa",10,IF(AG21="incompleta",5,0))</f>
        <v>10</v>
      </c>
      <c r="AI21" s="368">
        <f t="shared" si="0"/>
        <v>100</v>
      </c>
      <c r="AJ21" s="368" t="str">
        <f>IF(AI21&gt;=96,"Fuerte",IF(AI21&gt;=86,"Moderado",IF(AI21&gt;=1,"Débil","")))</f>
        <v>Fuerte</v>
      </c>
      <c r="AK21" s="392" t="s">
        <v>209</v>
      </c>
      <c r="AL21" s="368" t="str">
        <f>IF(AK21="Siempre se ejecuta","Fuerte",IF(AK21="Algunas veces","Moderado",IF(AK21="no se ejecuta","Débil","")))</f>
        <v>Fuerte</v>
      </c>
      <c r="AM21" s="217" t="str">
        <f>AJ21&amp;AL21</f>
        <v>FuerteFuerte</v>
      </c>
      <c r="AN21" s="368" t="str">
        <f>IFERROR(VLOOKUP(AM21,[10]FORMULAS!$B$70:$D$78,3,FALSE),"")</f>
        <v>Fuerte</v>
      </c>
      <c r="AO21" s="368">
        <f>IF(AN21="fuerte",100,IF(AN21="Moderado",50,IF(AN21="débil",0,"")))</f>
        <v>100</v>
      </c>
      <c r="AP21" s="365">
        <f>IFERROR(AVERAGE(AO21:AO24),0)</f>
        <v>100</v>
      </c>
      <c r="AQ21" s="365" t="str">
        <f>IF(AP21&gt;=100,"Fuerte",IF(AP21&gt;=50,"Moderado",IF(AP21&gt;=1,"Débil","")))</f>
        <v>Fuerte</v>
      </c>
      <c r="AR21" s="364" t="s">
        <v>210</v>
      </c>
      <c r="AS21" s="364" t="s">
        <v>211</v>
      </c>
      <c r="AT21" s="365" t="str">
        <f>+AQ21&amp;AR21&amp;AS21</f>
        <v>FuerteDirectamenteIndirectamente</v>
      </c>
      <c r="AU21" s="365">
        <f>IFERROR(VLOOKUP(AT21,[10]FORMULAS!$B$95:$D$102,2,FALSE),0)</f>
        <v>2</v>
      </c>
      <c r="AV21" s="365">
        <f>IFERROR(VLOOKUP(AT21,[10]FORMULAS!$B$95:$D$102,3,FALSE),0)</f>
        <v>1</v>
      </c>
      <c r="AW21" s="370" t="s">
        <v>212</v>
      </c>
      <c r="AX21" s="370" t="s">
        <v>208</v>
      </c>
      <c r="AY21" s="360" t="str">
        <f>AW21&amp;AX21</f>
        <v>Rara vezMenor</v>
      </c>
      <c r="AZ21" s="383" t="str">
        <f>IFERROR(VLOOKUP(AY21,[10]FORMULAS!$B$38:$C$62,2,FALSE),"")</f>
        <v>Riesgo bajo</v>
      </c>
      <c r="BA21" s="386" t="s">
        <v>398</v>
      </c>
      <c r="BB21" s="496" t="s">
        <v>272</v>
      </c>
      <c r="BC21" s="386" t="s">
        <v>273</v>
      </c>
      <c r="BD21" s="386" t="s">
        <v>274</v>
      </c>
      <c r="BE21" s="497" t="s">
        <v>411</v>
      </c>
      <c r="BF21" s="497" t="s">
        <v>276</v>
      </c>
      <c r="BG21" s="496" t="s">
        <v>277</v>
      </c>
      <c r="BH21" s="386" t="s">
        <v>278</v>
      </c>
      <c r="BI21" s="386" t="s">
        <v>412</v>
      </c>
      <c r="BJ21" s="497" t="s">
        <v>223</v>
      </c>
    </row>
    <row r="22" spans="2:62" s="156" customFormat="1" ht="19.5" customHeight="1" x14ac:dyDescent="0.25">
      <c r="B22" s="399"/>
      <c r="C22" s="399"/>
      <c r="D22" s="502"/>
      <c r="E22" s="502"/>
      <c r="F22" s="399"/>
      <c r="G22" s="399"/>
      <c r="H22" s="502"/>
      <c r="I22" s="379"/>
      <c r="J22" s="379"/>
      <c r="K22" s="399"/>
      <c r="L22" s="399"/>
      <c r="M22" s="360"/>
      <c r="N22" s="399"/>
      <c r="O22" s="399"/>
      <c r="P22" s="360"/>
      <c r="Q22" s="387"/>
      <c r="R22" s="387"/>
      <c r="S22" s="503"/>
      <c r="T22" s="504"/>
      <c r="U22" s="399"/>
      <c r="V22" s="216">
        <f t="shared" ref="V22:V24" si="33">IF(U22="Asignado",15,0)</f>
        <v>0</v>
      </c>
      <c r="W22" s="399"/>
      <c r="X22" s="216">
        <f t="shared" ref="X22:X24" si="34">IF(W22="Adecuado",15,0)</f>
        <v>0</v>
      </c>
      <c r="Y22" s="399"/>
      <c r="Z22" s="216">
        <f t="shared" ref="Z22:Z24" si="35">IF(Y22="Oportuna",15,0)</f>
        <v>0</v>
      </c>
      <c r="AA22" s="399"/>
      <c r="AB22" s="216">
        <f t="shared" ref="AB22:AB24" si="36">IF(AA22="Prevenir",15,IF(AA22="Detectar",10,0))</f>
        <v>0</v>
      </c>
      <c r="AC22" s="399"/>
      <c r="AD22" s="216">
        <f t="shared" ref="AD22:AD24" si="37">IF(AC22="Confiable",15,0)</f>
        <v>0</v>
      </c>
      <c r="AE22" s="399"/>
      <c r="AF22" s="216">
        <f t="shared" ref="AF22:AF24" si="38">IF(AE22="Se investigan y resuelven oportunamente",15,0)</f>
        <v>0</v>
      </c>
      <c r="AG22" s="399"/>
      <c r="AH22" s="216">
        <f t="shared" ref="AH22:AH24" si="39">IF(AG22="Completa",10,IF(AG22="incompleta",5,0))</f>
        <v>0</v>
      </c>
      <c r="AI22" s="395"/>
      <c r="AJ22" s="395"/>
      <c r="AK22" s="393"/>
      <c r="AL22" s="395"/>
      <c r="AM22" s="217" t="str">
        <f t="shared" ref="AM22:AM24" si="40">AJ22&amp;AL22</f>
        <v/>
      </c>
      <c r="AN22" s="395"/>
      <c r="AO22" s="395"/>
      <c r="AP22" s="365"/>
      <c r="AQ22" s="365"/>
      <c r="AR22" s="364"/>
      <c r="AS22" s="364"/>
      <c r="AT22" s="365"/>
      <c r="AU22" s="365"/>
      <c r="AV22" s="365"/>
      <c r="AW22" s="399"/>
      <c r="AX22" s="399"/>
      <c r="AY22" s="360"/>
      <c r="AZ22" s="384"/>
      <c r="BA22" s="387"/>
      <c r="BB22" s="505"/>
      <c r="BC22" s="387"/>
      <c r="BD22" s="387"/>
      <c r="BE22" s="506"/>
      <c r="BF22" s="506"/>
      <c r="BG22" s="505"/>
      <c r="BH22" s="387"/>
      <c r="BI22" s="387"/>
      <c r="BJ22" s="506"/>
    </row>
    <row r="23" spans="2:62" s="156" customFormat="1" ht="19.5" customHeight="1" x14ac:dyDescent="0.25">
      <c r="B23" s="399"/>
      <c r="C23" s="399"/>
      <c r="D23" s="502"/>
      <c r="E23" s="502"/>
      <c r="F23" s="399"/>
      <c r="G23" s="399"/>
      <c r="H23" s="502"/>
      <c r="I23" s="379"/>
      <c r="J23" s="379"/>
      <c r="K23" s="399"/>
      <c r="L23" s="399"/>
      <c r="M23" s="360"/>
      <c r="N23" s="399"/>
      <c r="O23" s="399"/>
      <c r="P23" s="360"/>
      <c r="Q23" s="387"/>
      <c r="R23" s="387"/>
      <c r="S23" s="503"/>
      <c r="T23" s="504"/>
      <c r="U23" s="399"/>
      <c r="V23" s="216">
        <f t="shared" si="33"/>
        <v>0</v>
      </c>
      <c r="W23" s="399"/>
      <c r="X23" s="216">
        <f t="shared" si="34"/>
        <v>0</v>
      </c>
      <c r="Y23" s="399"/>
      <c r="Z23" s="216">
        <f t="shared" si="35"/>
        <v>0</v>
      </c>
      <c r="AA23" s="399"/>
      <c r="AB23" s="216">
        <f t="shared" si="36"/>
        <v>0</v>
      </c>
      <c r="AC23" s="399"/>
      <c r="AD23" s="216">
        <f t="shared" si="37"/>
        <v>0</v>
      </c>
      <c r="AE23" s="399"/>
      <c r="AF23" s="216">
        <f t="shared" si="38"/>
        <v>0</v>
      </c>
      <c r="AG23" s="399"/>
      <c r="AH23" s="216">
        <f t="shared" si="39"/>
        <v>0</v>
      </c>
      <c r="AI23" s="395"/>
      <c r="AJ23" s="395"/>
      <c r="AK23" s="393"/>
      <c r="AL23" s="395"/>
      <c r="AM23" s="217" t="str">
        <f t="shared" si="40"/>
        <v/>
      </c>
      <c r="AN23" s="395"/>
      <c r="AO23" s="395"/>
      <c r="AP23" s="365"/>
      <c r="AQ23" s="365"/>
      <c r="AR23" s="364"/>
      <c r="AS23" s="364"/>
      <c r="AT23" s="365"/>
      <c r="AU23" s="365"/>
      <c r="AV23" s="365"/>
      <c r="AW23" s="399"/>
      <c r="AX23" s="399"/>
      <c r="AY23" s="360"/>
      <c r="AZ23" s="384"/>
      <c r="BA23" s="387"/>
      <c r="BB23" s="505"/>
      <c r="BC23" s="387"/>
      <c r="BD23" s="387"/>
      <c r="BE23" s="506"/>
      <c r="BF23" s="506"/>
      <c r="BG23" s="505"/>
      <c r="BH23" s="387"/>
      <c r="BI23" s="387"/>
      <c r="BJ23" s="506"/>
    </row>
    <row r="24" spans="2:62" s="156" customFormat="1" ht="75.75" customHeight="1" x14ac:dyDescent="0.25">
      <c r="B24" s="399"/>
      <c r="C24" s="399"/>
      <c r="D24" s="502"/>
      <c r="E24" s="502"/>
      <c r="F24" s="399"/>
      <c r="G24" s="399"/>
      <c r="H24" s="502"/>
      <c r="I24" s="379"/>
      <c r="J24" s="379"/>
      <c r="K24" s="371"/>
      <c r="L24" s="399"/>
      <c r="M24" s="360"/>
      <c r="N24" s="399"/>
      <c r="O24" s="399"/>
      <c r="P24" s="360"/>
      <c r="Q24" s="387"/>
      <c r="R24" s="387"/>
      <c r="S24" s="507"/>
      <c r="T24" s="508"/>
      <c r="U24" s="371"/>
      <c r="V24" s="216">
        <f t="shared" si="33"/>
        <v>0</v>
      </c>
      <c r="W24" s="371"/>
      <c r="X24" s="216">
        <f t="shared" si="34"/>
        <v>0</v>
      </c>
      <c r="Y24" s="371"/>
      <c r="Z24" s="216">
        <f t="shared" si="35"/>
        <v>0</v>
      </c>
      <c r="AA24" s="371"/>
      <c r="AB24" s="216">
        <f t="shared" si="36"/>
        <v>0</v>
      </c>
      <c r="AC24" s="371"/>
      <c r="AD24" s="216">
        <f t="shared" si="37"/>
        <v>0</v>
      </c>
      <c r="AE24" s="371"/>
      <c r="AF24" s="216">
        <f t="shared" si="38"/>
        <v>0</v>
      </c>
      <c r="AG24" s="371"/>
      <c r="AH24" s="216">
        <f t="shared" si="39"/>
        <v>0</v>
      </c>
      <c r="AI24" s="369"/>
      <c r="AJ24" s="369"/>
      <c r="AK24" s="394"/>
      <c r="AL24" s="369"/>
      <c r="AM24" s="217" t="str">
        <f t="shared" si="40"/>
        <v/>
      </c>
      <c r="AN24" s="369"/>
      <c r="AO24" s="369"/>
      <c r="AP24" s="365"/>
      <c r="AQ24" s="365"/>
      <c r="AR24" s="364"/>
      <c r="AS24" s="364"/>
      <c r="AT24" s="365"/>
      <c r="AU24" s="365"/>
      <c r="AV24" s="365"/>
      <c r="AW24" s="399"/>
      <c r="AX24" s="399"/>
      <c r="AY24" s="360"/>
      <c r="AZ24" s="384"/>
      <c r="BA24" s="387"/>
      <c r="BB24" s="498"/>
      <c r="BC24" s="388"/>
      <c r="BD24" s="388"/>
      <c r="BE24" s="499"/>
      <c r="BF24" s="499"/>
      <c r="BG24" s="498"/>
      <c r="BH24" s="388"/>
      <c r="BI24" s="388"/>
      <c r="BJ24" s="499"/>
    </row>
    <row r="25" spans="2:62" s="156" customFormat="1" ht="19.5" customHeight="1" x14ac:dyDescent="0.25">
      <c r="B25" s="399"/>
      <c r="C25" s="399"/>
      <c r="D25" s="502"/>
      <c r="E25" s="502"/>
      <c r="F25" s="399"/>
      <c r="G25" s="399"/>
      <c r="H25" s="502"/>
      <c r="I25" s="379"/>
      <c r="J25" s="379"/>
      <c r="K25" s="370" t="s">
        <v>85</v>
      </c>
      <c r="L25" s="399"/>
      <c r="M25" s="360" t="str">
        <f t="shared" ref="M25" si="41">IF(F25="gestion","impacto",IF(F25="corrupcion","impactocorrupcion",IF(F25="seguridad_de_la_informacion","impacto","")))</f>
        <v/>
      </c>
      <c r="N25" s="399"/>
      <c r="O25" s="399"/>
      <c r="P25" s="360" t="str">
        <f t="shared" ref="P25" si="42">N25&amp;O25</f>
        <v/>
      </c>
      <c r="Q25" s="387"/>
      <c r="R25" s="387"/>
      <c r="S25" s="500" t="s">
        <v>354</v>
      </c>
      <c r="T25" s="501"/>
      <c r="U25" s="370" t="s">
        <v>104</v>
      </c>
      <c r="V25" s="216">
        <f>IF(U25="Asignado",15,0)</f>
        <v>15</v>
      </c>
      <c r="W25" s="370" t="s">
        <v>105</v>
      </c>
      <c r="X25" s="216">
        <f>IF(W25="Adecuado",15,0)</f>
        <v>15</v>
      </c>
      <c r="Y25" s="370" t="s">
        <v>106</v>
      </c>
      <c r="Z25" s="216">
        <f>IF(Y25="Oportuna",15,0)</f>
        <v>15</v>
      </c>
      <c r="AA25" s="370" t="s">
        <v>107</v>
      </c>
      <c r="AB25" s="216">
        <f>IF(AA25="Prevenir",15,IF(AA25="Detectar",10,0))</f>
        <v>15</v>
      </c>
      <c r="AC25" s="370" t="s">
        <v>110</v>
      </c>
      <c r="AD25" s="216">
        <f>IF(AC25="Confiable",15,0)</f>
        <v>15</v>
      </c>
      <c r="AE25" s="370" t="s">
        <v>108</v>
      </c>
      <c r="AF25" s="216">
        <f>IF(AE25="Se investigan y resuelven oportunamente",15,0)</f>
        <v>15</v>
      </c>
      <c r="AG25" s="370" t="s">
        <v>109</v>
      </c>
      <c r="AH25" s="216">
        <f>IF(AG25="Completa",10,IF(AG25="incompleta",5,0))</f>
        <v>10</v>
      </c>
      <c r="AI25" s="368">
        <f t="shared" si="0"/>
        <v>100</v>
      </c>
      <c r="AJ25" s="368" t="str">
        <f>IF(AI25&gt;=96,"Fuerte",IF(AI25&gt;=86,"Moderado",IF(AI25&gt;=1,"Débil","")))</f>
        <v>Fuerte</v>
      </c>
      <c r="AK25" s="392" t="s">
        <v>209</v>
      </c>
      <c r="AL25" s="368" t="str">
        <f>IF(AK25="Siempre se ejecuta","Fuerte",IF(AK25="Algunas veces","Moderado",IF(AK25="no se ejecuta","Débil","")))</f>
        <v>Fuerte</v>
      </c>
      <c r="AM25" s="217" t="str">
        <f>AJ25&amp;AL25</f>
        <v>FuerteFuerte</v>
      </c>
      <c r="AN25" s="368" t="str">
        <f>IFERROR(VLOOKUP(AM25,[10]FORMULAS!$B$70:$D$78,3,FALSE),"")</f>
        <v>Fuerte</v>
      </c>
      <c r="AO25" s="368">
        <f>IF(AN25="fuerte",100,IF(AN25="Moderado",50,IF(AN25="débil",0,"")))</f>
        <v>100</v>
      </c>
      <c r="AP25" s="365">
        <f>IFERROR(AVERAGE(AO25:AO28),0)</f>
        <v>100</v>
      </c>
      <c r="AQ25" s="365" t="str">
        <f>IF(AP25&gt;=100,"Fuerte",IF(AP25&gt;=50,"Moderado",IF(AP25&gt;=1,"Débil","")))</f>
        <v>Fuerte</v>
      </c>
      <c r="AR25" s="364" t="s">
        <v>210</v>
      </c>
      <c r="AS25" s="364" t="s">
        <v>211</v>
      </c>
      <c r="AT25" s="365" t="str">
        <f>+AQ25&amp;AR25&amp;AS25</f>
        <v>FuerteDirectamenteIndirectamente</v>
      </c>
      <c r="AU25" s="365">
        <f>IFERROR(VLOOKUP(AT25,[10]FORMULAS!$B$95:$D$102,2,FALSE),0)</f>
        <v>2</v>
      </c>
      <c r="AV25" s="365">
        <f>IFERROR(VLOOKUP(AT25,[10]FORMULAS!$B$95:$D$102,3,FALSE),0)</f>
        <v>1</v>
      </c>
      <c r="AW25" s="399"/>
      <c r="AX25" s="399"/>
      <c r="AY25" s="360" t="str">
        <f>AW25&amp;AX25</f>
        <v/>
      </c>
      <c r="AZ25" s="384"/>
      <c r="BA25" s="387"/>
      <c r="BB25" s="496" t="s">
        <v>280</v>
      </c>
      <c r="BC25" s="386" t="s">
        <v>281</v>
      </c>
      <c r="BD25" s="386" t="s">
        <v>288</v>
      </c>
      <c r="BE25" s="497" t="s">
        <v>413</v>
      </c>
      <c r="BF25" s="497" t="s">
        <v>283</v>
      </c>
      <c r="BG25" s="496" t="s">
        <v>284</v>
      </c>
      <c r="BH25" s="386" t="s">
        <v>285</v>
      </c>
      <c r="BI25" s="386" t="s">
        <v>282</v>
      </c>
      <c r="BJ25" s="497" t="s">
        <v>223</v>
      </c>
    </row>
    <row r="26" spans="2:62" s="156" customFormat="1" ht="19.5" customHeight="1" x14ac:dyDescent="0.25">
      <c r="B26" s="399"/>
      <c r="C26" s="399"/>
      <c r="D26" s="502"/>
      <c r="E26" s="502"/>
      <c r="F26" s="399"/>
      <c r="G26" s="399"/>
      <c r="H26" s="502"/>
      <c r="I26" s="379"/>
      <c r="J26" s="379"/>
      <c r="K26" s="399"/>
      <c r="L26" s="399"/>
      <c r="M26" s="360"/>
      <c r="N26" s="399"/>
      <c r="O26" s="399"/>
      <c r="P26" s="360"/>
      <c r="Q26" s="387"/>
      <c r="R26" s="387"/>
      <c r="S26" s="503"/>
      <c r="T26" s="504"/>
      <c r="U26" s="399"/>
      <c r="V26" s="216">
        <f t="shared" ref="V26:V28" si="43">IF(U26="Asignado",15,0)</f>
        <v>0</v>
      </c>
      <c r="W26" s="399"/>
      <c r="X26" s="216">
        <f t="shared" ref="X26:X28" si="44">IF(W26="Adecuado",15,0)</f>
        <v>0</v>
      </c>
      <c r="Y26" s="399"/>
      <c r="Z26" s="216">
        <f t="shared" ref="Z26:Z28" si="45">IF(Y26="Oportuna",15,0)</f>
        <v>0</v>
      </c>
      <c r="AA26" s="399"/>
      <c r="AB26" s="216">
        <f t="shared" ref="AB26:AB28" si="46">IF(AA26="Prevenir",15,IF(AA26="Detectar",10,0))</f>
        <v>0</v>
      </c>
      <c r="AC26" s="399"/>
      <c r="AD26" s="216">
        <f t="shared" ref="AD26:AD28" si="47">IF(AC26="Confiable",15,0)</f>
        <v>0</v>
      </c>
      <c r="AE26" s="399"/>
      <c r="AF26" s="216">
        <f t="shared" ref="AF26:AF28" si="48">IF(AE26="Se investigan y resuelven oportunamente",15,0)</f>
        <v>0</v>
      </c>
      <c r="AG26" s="399"/>
      <c r="AH26" s="216">
        <f t="shared" ref="AH26:AH28" si="49">IF(AG26="Completa",10,IF(AG26="incompleta",5,0))</f>
        <v>0</v>
      </c>
      <c r="AI26" s="395"/>
      <c r="AJ26" s="395"/>
      <c r="AK26" s="393"/>
      <c r="AL26" s="395"/>
      <c r="AM26" s="217" t="str">
        <f t="shared" ref="AM26:AM28" si="50">AJ26&amp;AL26</f>
        <v/>
      </c>
      <c r="AN26" s="395"/>
      <c r="AO26" s="395"/>
      <c r="AP26" s="365"/>
      <c r="AQ26" s="365"/>
      <c r="AR26" s="364"/>
      <c r="AS26" s="364"/>
      <c r="AT26" s="365"/>
      <c r="AU26" s="365"/>
      <c r="AV26" s="365"/>
      <c r="AW26" s="399"/>
      <c r="AX26" s="399"/>
      <c r="AY26" s="360"/>
      <c r="AZ26" s="384"/>
      <c r="BA26" s="387"/>
      <c r="BB26" s="505"/>
      <c r="BC26" s="387"/>
      <c r="BD26" s="387"/>
      <c r="BE26" s="506"/>
      <c r="BF26" s="506"/>
      <c r="BG26" s="505"/>
      <c r="BH26" s="387"/>
      <c r="BI26" s="387"/>
      <c r="BJ26" s="506"/>
    </row>
    <row r="27" spans="2:62" s="156" customFormat="1" ht="19.5" customHeight="1" x14ac:dyDescent="0.25">
      <c r="B27" s="399"/>
      <c r="C27" s="399"/>
      <c r="D27" s="502"/>
      <c r="E27" s="502"/>
      <c r="F27" s="399"/>
      <c r="G27" s="399"/>
      <c r="H27" s="502"/>
      <c r="I27" s="379"/>
      <c r="J27" s="379"/>
      <c r="K27" s="399"/>
      <c r="L27" s="399"/>
      <c r="M27" s="360"/>
      <c r="N27" s="399"/>
      <c r="O27" s="399"/>
      <c r="P27" s="360"/>
      <c r="Q27" s="387"/>
      <c r="R27" s="387"/>
      <c r="S27" s="503"/>
      <c r="T27" s="504"/>
      <c r="U27" s="399"/>
      <c r="V27" s="216">
        <f t="shared" si="43"/>
        <v>0</v>
      </c>
      <c r="W27" s="399"/>
      <c r="X27" s="216">
        <f t="shared" si="44"/>
        <v>0</v>
      </c>
      <c r="Y27" s="399"/>
      <c r="Z27" s="216">
        <f t="shared" si="45"/>
        <v>0</v>
      </c>
      <c r="AA27" s="399"/>
      <c r="AB27" s="216">
        <f t="shared" si="46"/>
        <v>0</v>
      </c>
      <c r="AC27" s="399"/>
      <c r="AD27" s="216">
        <f t="shared" si="47"/>
        <v>0</v>
      </c>
      <c r="AE27" s="399"/>
      <c r="AF27" s="216">
        <f t="shared" si="48"/>
        <v>0</v>
      </c>
      <c r="AG27" s="399"/>
      <c r="AH27" s="216">
        <f t="shared" si="49"/>
        <v>0</v>
      </c>
      <c r="AI27" s="395"/>
      <c r="AJ27" s="395"/>
      <c r="AK27" s="393"/>
      <c r="AL27" s="395"/>
      <c r="AM27" s="217" t="str">
        <f t="shared" si="50"/>
        <v/>
      </c>
      <c r="AN27" s="395"/>
      <c r="AO27" s="395"/>
      <c r="AP27" s="365"/>
      <c r="AQ27" s="365"/>
      <c r="AR27" s="364"/>
      <c r="AS27" s="364"/>
      <c r="AT27" s="365"/>
      <c r="AU27" s="365"/>
      <c r="AV27" s="365"/>
      <c r="AW27" s="399"/>
      <c r="AX27" s="399"/>
      <c r="AY27" s="360"/>
      <c r="AZ27" s="384"/>
      <c r="BA27" s="387"/>
      <c r="BB27" s="505"/>
      <c r="BC27" s="387"/>
      <c r="BD27" s="387"/>
      <c r="BE27" s="506"/>
      <c r="BF27" s="506"/>
      <c r="BG27" s="505"/>
      <c r="BH27" s="387"/>
      <c r="BI27" s="387"/>
      <c r="BJ27" s="506"/>
    </row>
    <row r="28" spans="2:62" s="156" customFormat="1" ht="19.5" customHeight="1" x14ac:dyDescent="0.25">
      <c r="B28" s="399"/>
      <c r="C28" s="399"/>
      <c r="D28" s="502"/>
      <c r="E28" s="502"/>
      <c r="F28" s="399"/>
      <c r="G28" s="399"/>
      <c r="H28" s="502"/>
      <c r="I28" s="379"/>
      <c r="J28" s="379"/>
      <c r="K28" s="371"/>
      <c r="L28" s="399"/>
      <c r="M28" s="360"/>
      <c r="N28" s="399"/>
      <c r="O28" s="399"/>
      <c r="P28" s="360"/>
      <c r="Q28" s="387"/>
      <c r="R28" s="387"/>
      <c r="S28" s="507"/>
      <c r="T28" s="508"/>
      <c r="U28" s="371"/>
      <c r="V28" s="216">
        <f t="shared" si="43"/>
        <v>0</v>
      </c>
      <c r="W28" s="371"/>
      <c r="X28" s="216">
        <f t="shared" si="44"/>
        <v>0</v>
      </c>
      <c r="Y28" s="371"/>
      <c r="Z28" s="216">
        <f t="shared" si="45"/>
        <v>0</v>
      </c>
      <c r="AA28" s="371"/>
      <c r="AB28" s="216">
        <f t="shared" si="46"/>
        <v>0</v>
      </c>
      <c r="AC28" s="371"/>
      <c r="AD28" s="216">
        <f t="shared" si="47"/>
        <v>0</v>
      </c>
      <c r="AE28" s="371"/>
      <c r="AF28" s="216">
        <f t="shared" si="48"/>
        <v>0</v>
      </c>
      <c r="AG28" s="371"/>
      <c r="AH28" s="216">
        <f t="shared" si="49"/>
        <v>0</v>
      </c>
      <c r="AI28" s="369"/>
      <c r="AJ28" s="369"/>
      <c r="AK28" s="394"/>
      <c r="AL28" s="369"/>
      <c r="AM28" s="217" t="str">
        <f t="shared" si="50"/>
        <v/>
      </c>
      <c r="AN28" s="369"/>
      <c r="AO28" s="369"/>
      <c r="AP28" s="365"/>
      <c r="AQ28" s="365"/>
      <c r="AR28" s="364"/>
      <c r="AS28" s="364"/>
      <c r="AT28" s="365"/>
      <c r="AU28" s="365"/>
      <c r="AV28" s="365"/>
      <c r="AW28" s="399"/>
      <c r="AX28" s="399"/>
      <c r="AY28" s="360"/>
      <c r="AZ28" s="384"/>
      <c r="BA28" s="387"/>
      <c r="BB28" s="498"/>
      <c r="BC28" s="388"/>
      <c r="BD28" s="388"/>
      <c r="BE28" s="499"/>
      <c r="BF28" s="499"/>
      <c r="BG28" s="498"/>
      <c r="BH28" s="388"/>
      <c r="BI28" s="388"/>
      <c r="BJ28" s="499"/>
    </row>
    <row r="29" spans="2:62" s="156" customFormat="1" ht="19.5" customHeight="1" x14ac:dyDescent="0.25">
      <c r="B29" s="399"/>
      <c r="C29" s="399"/>
      <c r="D29" s="502"/>
      <c r="E29" s="502"/>
      <c r="F29" s="399"/>
      <c r="G29" s="399"/>
      <c r="H29" s="502"/>
      <c r="I29" s="379"/>
      <c r="J29" s="379"/>
      <c r="K29" s="370" t="s">
        <v>87</v>
      </c>
      <c r="L29" s="399"/>
      <c r="M29" s="360" t="str">
        <f t="shared" ref="M29" si="51">IF(F29="gestion","impacto",IF(F29="corrupcion","impactocorrupcion",IF(F29="seguridad_de_la_informacion","impacto","")))</f>
        <v/>
      </c>
      <c r="N29" s="399"/>
      <c r="O29" s="399"/>
      <c r="P29" s="360" t="str">
        <f t="shared" ref="P29" si="52">N29&amp;O29</f>
        <v/>
      </c>
      <c r="Q29" s="387"/>
      <c r="R29" s="387"/>
      <c r="S29" s="500" t="s">
        <v>355</v>
      </c>
      <c r="T29" s="501"/>
      <c r="U29" s="370" t="s">
        <v>104</v>
      </c>
      <c r="V29" s="216">
        <f>IF(U29="Asignado",15,0)</f>
        <v>15</v>
      </c>
      <c r="W29" s="370" t="s">
        <v>105</v>
      </c>
      <c r="X29" s="216">
        <f>IF(W29="Adecuado",15,0)</f>
        <v>15</v>
      </c>
      <c r="Y29" s="370" t="s">
        <v>106</v>
      </c>
      <c r="Z29" s="216">
        <f>IF(Y29="Oportuna",15,0)</f>
        <v>15</v>
      </c>
      <c r="AA29" s="370" t="s">
        <v>107</v>
      </c>
      <c r="AB29" s="216">
        <f>IF(AA29="Prevenir",15,IF(AA29="Detectar",10,0))</f>
        <v>15</v>
      </c>
      <c r="AC29" s="370" t="s">
        <v>110</v>
      </c>
      <c r="AD29" s="216">
        <f>IF(AC29="Confiable",15,0)</f>
        <v>15</v>
      </c>
      <c r="AE29" s="370" t="s">
        <v>108</v>
      </c>
      <c r="AF29" s="216">
        <f>IF(AE29="Se investigan y resuelven oportunamente",15,0)</f>
        <v>15</v>
      </c>
      <c r="AG29" s="370" t="s">
        <v>109</v>
      </c>
      <c r="AH29" s="216">
        <f>IF(AG29="Completa",10,IF(AG29="incompleta",5,0))</f>
        <v>10</v>
      </c>
      <c r="AI29" s="368">
        <f t="shared" si="0"/>
        <v>100</v>
      </c>
      <c r="AJ29" s="368" t="str">
        <f>IF(AI29&gt;=96,"Fuerte",IF(AI29&gt;=86,"Moderado",IF(AI29&gt;=1,"Débil","")))</f>
        <v>Fuerte</v>
      </c>
      <c r="AK29" s="392" t="s">
        <v>209</v>
      </c>
      <c r="AL29" s="368" t="str">
        <f>IF(AK29="Siempre se ejecuta","Fuerte",IF(AK29="Algunas veces","Moderado",IF(AK29="no se ejecuta","Débil","")))</f>
        <v>Fuerte</v>
      </c>
      <c r="AM29" s="217" t="str">
        <f>AJ29&amp;AL29</f>
        <v>FuerteFuerte</v>
      </c>
      <c r="AN29" s="368" t="str">
        <f>IFERROR(VLOOKUP(AM29,[10]FORMULAS!$B$70:$D$78,3,FALSE),"")</f>
        <v>Fuerte</v>
      </c>
      <c r="AO29" s="368">
        <f>IF(AN29="fuerte",100,IF(AN29="Moderado",50,IF(AN29="débil",0,"")))</f>
        <v>100</v>
      </c>
      <c r="AP29" s="365">
        <f>IFERROR(AVERAGE(AO29:AO32),0)</f>
        <v>100</v>
      </c>
      <c r="AQ29" s="365" t="str">
        <f>IF(AP29&gt;=100,"Fuerte",IF(AP29&gt;=50,"Moderado",IF(AP29&gt;=1,"Débil","")))</f>
        <v>Fuerte</v>
      </c>
      <c r="AR29" s="364" t="s">
        <v>210</v>
      </c>
      <c r="AS29" s="364" t="s">
        <v>211</v>
      </c>
      <c r="AT29" s="365" t="str">
        <f>+AQ29&amp;AR29&amp;AS29</f>
        <v>FuerteDirectamenteIndirectamente</v>
      </c>
      <c r="AU29" s="365">
        <f>IFERROR(VLOOKUP(AT29,[10]FORMULAS!$B$95:$D$102,2,FALSE),0)</f>
        <v>2</v>
      </c>
      <c r="AV29" s="365">
        <f>IFERROR(VLOOKUP(AT29,[10]FORMULAS!$B$95:$D$102,3,FALSE),0)</f>
        <v>1</v>
      </c>
      <c r="AW29" s="399"/>
      <c r="AX29" s="399"/>
      <c r="AY29" s="360" t="str">
        <f>AW29&amp;AX29</f>
        <v/>
      </c>
      <c r="AZ29" s="384"/>
      <c r="BA29" s="387"/>
      <c r="BB29" s="496" t="s">
        <v>286</v>
      </c>
      <c r="BC29" s="386" t="s">
        <v>287</v>
      </c>
      <c r="BD29" s="386" t="s">
        <v>288</v>
      </c>
      <c r="BE29" s="497" t="s">
        <v>414</v>
      </c>
      <c r="BF29" s="497" t="s">
        <v>289</v>
      </c>
      <c r="BG29" s="496" t="s">
        <v>290</v>
      </c>
      <c r="BH29" s="386" t="s">
        <v>415</v>
      </c>
      <c r="BI29" s="386" t="s">
        <v>282</v>
      </c>
      <c r="BJ29" s="497" t="s">
        <v>223</v>
      </c>
    </row>
    <row r="30" spans="2:62" s="156" customFormat="1" ht="19.5" customHeight="1" x14ac:dyDescent="0.25">
      <c r="B30" s="399"/>
      <c r="C30" s="399"/>
      <c r="D30" s="502"/>
      <c r="E30" s="502"/>
      <c r="F30" s="399"/>
      <c r="G30" s="399"/>
      <c r="H30" s="502"/>
      <c r="I30" s="379"/>
      <c r="J30" s="379"/>
      <c r="K30" s="399"/>
      <c r="L30" s="399"/>
      <c r="M30" s="360"/>
      <c r="N30" s="399"/>
      <c r="O30" s="399"/>
      <c r="P30" s="360"/>
      <c r="Q30" s="387"/>
      <c r="R30" s="387"/>
      <c r="S30" s="503"/>
      <c r="T30" s="504"/>
      <c r="U30" s="399"/>
      <c r="V30" s="216">
        <f t="shared" ref="V30:V32" si="53">IF(U30="Asignado",15,0)</f>
        <v>0</v>
      </c>
      <c r="W30" s="399"/>
      <c r="X30" s="216">
        <f t="shared" ref="X30:X32" si="54">IF(W30="Adecuado",15,0)</f>
        <v>0</v>
      </c>
      <c r="Y30" s="399"/>
      <c r="Z30" s="216">
        <f t="shared" ref="Z30:Z32" si="55">IF(Y30="Oportuna",15,0)</f>
        <v>0</v>
      </c>
      <c r="AA30" s="399"/>
      <c r="AB30" s="216">
        <f t="shared" ref="AB30:AB32" si="56">IF(AA30="Prevenir",15,IF(AA30="Detectar",10,0))</f>
        <v>0</v>
      </c>
      <c r="AC30" s="399"/>
      <c r="AD30" s="216">
        <f t="shared" ref="AD30:AD32" si="57">IF(AC30="Confiable",15,0)</f>
        <v>0</v>
      </c>
      <c r="AE30" s="399"/>
      <c r="AF30" s="216">
        <f t="shared" ref="AF30:AF32" si="58">IF(AE30="Se investigan y resuelven oportunamente",15,0)</f>
        <v>0</v>
      </c>
      <c r="AG30" s="399"/>
      <c r="AH30" s="216">
        <f t="shared" ref="AH30:AH32" si="59">IF(AG30="Completa",10,IF(AG30="incompleta",5,0))</f>
        <v>0</v>
      </c>
      <c r="AI30" s="395"/>
      <c r="AJ30" s="395"/>
      <c r="AK30" s="393"/>
      <c r="AL30" s="395"/>
      <c r="AM30" s="217" t="str">
        <f t="shared" ref="AM30:AM32" si="60">AJ30&amp;AL30</f>
        <v/>
      </c>
      <c r="AN30" s="395"/>
      <c r="AO30" s="395"/>
      <c r="AP30" s="365"/>
      <c r="AQ30" s="365"/>
      <c r="AR30" s="364"/>
      <c r="AS30" s="364"/>
      <c r="AT30" s="365"/>
      <c r="AU30" s="365"/>
      <c r="AV30" s="365"/>
      <c r="AW30" s="399"/>
      <c r="AX30" s="399"/>
      <c r="AY30" s="360"/>
      <c r="AZ30" s="384"/>
      <c r="BA30" s="387"/>
      <c r="BB30" s="505"/>
      <c r="BC30" s="387"/>
      <c r="BD30" s="387"/>
      <c r="BE30" s="506"/>
      <c r="BF30" s="506"/>
      <c r="BG30" s="505"/>
      <c r="BH30" s="387"/>
      <c r="BI30" s="387"/>
      <c r="BJ30" s="506"/>
    </row>
    <row r="31" spans="2:62" s="156" customFormat="1" ht="19.5" customHeight="1" x14ac:dyDescent="0.25">
      <c r="B31" s="399"/>
      <c r="C31" s="399"/>
      <c r="D31" s="502"/>
      <c r="E31" s="502"/>
      <c r="F31" s="399"/>
      <c r="G31" s="399"/>
      <c r="H31" s="502"/>
      <c r="I31" s="379"/>
      <c r="J31" s="379"/>
      <c r="K31" s="399"/>
      <c r="L31" s="399"/>
      <c r="M31" s="360"/>
      <c r="N31" s="399"/>
      <c r="O31" s="399"/>
      <c r="P31" s="360"/>
      <c r="Q31" s="387"/>
      <c r="R31" s="387"/>
      <c r="S31" s="503"/>
      <c r="T31" s="504"/>
      <c r="U31" s="399"/>
      <c r="V31" s="216">
        <f t="shared" si="53"/>
        <v>0</v>
      </c>
      <c r="W31" s="399"/>
      <c r="X31" s="216">
        <f t="shared" si="54"/>
        <v>0</v>
      </c>
      <c r="Y31" s="399"/>
      <c r="Z31" s="216">
        <f t="shared" si="55"/>
        <v>0</v>
      </c>
      <c r="AA31" s="399"/>
      <c r="AB31" s="216">
        <f t="shared" si="56"/>
        <v>0</v>
      </c>
      <c r="AC31" s="399"/>
      <c r="AD31" s="216">
        <f t="shared" si="57"/>
        <v>0</v>
      </c>
      <c r="AE31" s="399"/>
      <c r="AF31" s="216">
        <f t="shared" si="58"/>
        <v>0</v>
      </c>
      <c r="AG31" s="399"/>
      <c r="AH31" s="216">
        <f t="shared" si="59"/>
        <v>0</v>
      </c>
      <c r="AI31" s="395"/>
      <c r="AJ31" s="395"/>
      <c r="AK31" s="393"/>
      <c r="AL31" s="395"/>
      <c r="AM31" s="217" t="str">
        <f t="shared" si="60"/>
        <v/>
      </c>
      <c r="AN31" s="395"/>
      <c r="AO31" s="395"/>
      <c r="AP31" s="365"/>
      <c r="AQ31" s="365"/>
      <c r="AR31" s="364"/>
      <c r="AS31" s="364"/>
      <c r="AT31" s="365"/>
      <c r="AU31" s="365"/>
      <c r="AV31" s="365"/>
      <c r="AW31" s="399"/>
      <c r="AX31" s="399"/>
      <c r="AY31" s="360"/>
      <c r="AZ31" s="384"/>
      <c r="BA31" s="387"/>
      <c r="BB31" s="505"/>
      <c r="BC31" s="387"/>
      <c r="BD31" s="387"/>
      <c r="BE31" s="506"/>
      <c r="BF31" s="506"/>
      <c r="BG31" s="505"/>
      <c r="BH31" s="387"/>
      <c r="BI31" s="387"/>
      <c r="BJ31" s="506"/>
    </row>
    <row r="32" spans="2:62" s="156" customFormat="1" ht="73.5" customHeight="1" x14ac:dyDescent="0.25">
      <c r="B32" s="371"/>
      <c r="C32" s="371"/>
      <c r="D32" s="409"/>
      <c r="E32" s="409"/>
      <c r="F32" s="371"/>
      <c r="G32" s="371"/>
      <c r="H32" s="409"/>
      <c r="I32" s="401"/>
      <c r="J32" s="401"/>
      <c r="K32" s="371"/>
      <c r="L32" s="371"/>
      <c r="M32" s="360"/>
      <c r="N32" s="371"/>
      <c r="O32" s="371"/>
      <c r="P32" s="360"/>
      <c r="Q32" s="388"/>
      <c r="R32" s="388"/>
      <c r="S32" s="507"/>
      <c r="T32" s="508"/>
      <c r="U32" s="371"/>
      <c r="V32" s="216">
        <f t="shared" si="53"/>
        <v>0</v>
      </c>
      <c r="W32" s="371"/>
      <c r="X32" s="216">
        <f t="shared" si="54"/>
        <v>0</v>
      </c>
      <c r="Y32" s="371"/>
      <c r="Z32" s="216">
        <f t="shared" si="55"/>
        <v>0</v>
      </c>
      <c r="AA32" s="371"/>
      <c r="AB32" s="216">
        <f t="shared" si="56"/>
        <v>0</v>
      </c>
      <c r="AC32" s="371"/>
      <c r="AD32" s="216">
        <f t="shared" si="57"/>
        <v>0</v>
      </c>
      <c r="AE32" s="371"/>
      <c r="AF32" s="216">
        <f t="shared" si="58"/>
        <v>0</v>
      </c>
      <c r="AG32" s="371"/>
      <c r="AH32" s="216">
        <f t="shared" si="59"/>
        <v>0</v>
      </c>
      <c r="AI32" s="369"/>
      <c r="AJ32" s="369"/>
      <c r="AK32" s="394"/>
      <c r="AL32" s="369"/>
      <c r="AM32" s="217" t="str">
        <f t="shared" si="60"/>
        <v/>
      </c>
      <c r="AN32" s="369"/>
      <c r="AO32" s="369"/>
      <c r="AP32" s="365"/>
      <c r="AQ32" s="365"/>
      <c r="AR32" s="364"/>
      <c r="AS32" s="364"/>
      <c r="AT32" s="365"/>
      <c r="AU32" s="365"/>
      <c r="AV32" s="365"/>
      <c r="AW32" s="371"/>
      <c r="AX32" s="371"/>
      <c r="AY32" s="360"/>
      <c r="AZ32" s="385"/>
      <c r="BA32" s="388"/>
      <c r="BB32" s="498"/>
      <c r="BC32" s="388"/>
      <c r="BD32" s="388"/>
      <c r="BE32" s="499"/>
      <c r="BF32" s="499"/>
      <c r="BG32" s="498"/>
      <c r="BH32" s="388"/>
      <c r="BI32" s="388"/>
      <c r="BJ32" s="499"/>
    </row>
    <row r="33" spans="2:62" s="156" customFormat="1" ht="19.5" customHeight="1" x14ac:dyDescent="0.25">
      <c r="B33" s="370" t="s">
        <v>202</v>
      </c>
      <c r="C33" s="370">
        <v>4</v>
      </c>
      <c r="D33" s="423" t="s">
        <v>89</v>
      </c>
      <c r="E33" s="423" t="s">
        <v>90</v>
      </c>
      <c r="F33" s="370" t="s">
        <v>292</v>
      </c>
      <c r="G33" s="370" t="s">
        <v>293</v>
      </c>
      <c r="H33" s="423" t="s">
        <v>205</v>
      </c>
      <c r="I33" s="378"/>
      <c r="J33" s="378"/>
      <c r="K33" s="370" t="s">
        <v>340</v>
      </c>
      <c r="L33" s="370" t="s">
        <v>416</v>
      </c>
      <c r="M33" s="360" t="str">
        <f t="shared" ref="M33" si="61">IF(F33="gestion","impacto",IF(F33="corrupcion","impactocorrupcion",IF(F33="seguridad_de_la_informacion","impacto","")))</f>
        <v>impacto</v>
      </c>
      <c r="N33" s="370" t="s">
        <v>239</v>
      </c>
      <c r="O33" s="370" t="s">
        <v>119</v>
      </c>
      <c r="P33" s="360" t="str">
        <f t="shared" ref="P33" si="62">N33&amp;O33</f>
        <v>PosibleModerado</v>
      </c>
      <c r="Q33" s="386" t="str">
        <f>IFERROR(VLOOKUP(P33,[10]FORMULAS!$B$38:$C$62,2,FALSE),"")</f>
        <v>Riesgo alto</v>
      </c>
      <c r="R33" s="386" t="s">
        <v>241</v>
      </c>
      <c r="S33" s="500" t="s">
        <v>356</v>
      </c>
      <c r="T33" s="501"/>
      <c r="U33" s="370" t="s">
        <v>104</v>
      </c>
      <c r="V33" s="216">
        <f>IF(U33="Asignado",15,0)</f>
        <v>15</v>
      </c>
      <c r="W33" s="370" t="s">
        <v>105</v>
      </c>
      <c r="X33" s="216">
        <f>IF(W33="Adecuado",15,0)</f>
        <v>15</v>
      </c>
      <c r="Y33" s="370" t="s">
        <v>106</v>
      </c>
      <c r="Z33" s="216">
        <f>IF(Y33="Oportuna",15,0)</f>
        <v>15</v>
      </c>
      <c r="AA33" s="370" t="s">
        <v>107</v>
      </c>
      <c r="AB33" s="216">
        <f>IF(AA33="Prevenir",15,IF(AA33="Detectar",10,0))</f>
        <v>15</v>
      </c>
      <c r="AC33" s="370" t="s">
        <v>110</v>
      </c>
      <c r="AD33" s="216">
        <f>IF(AC33="Confiable",15,0)</f>
        <v>15</v>
      </c>
      <c r="AE33" s="370" t="s">
        <v>108</v>
      </c>
      <c r="AF33" s="216">
        <f>IF(AE33="Se investigan y resuelven oportunamente",15,0)</f>
        <v>15</v>
      </c>
      <c r="AG33" s="370" t="s">
        <v>109</v>
      </c>
      <c r="AH33" s="216">
        <f>IF(AG33="Completa",10,IF(AG33="incompleta",5,0))</f>
        <v>10</v>
      </c>
      <c r="AI33" s="368">
        <f t="shared" si="0"/>
        <v>100</v>
      </c>
      <c r="AJ33" s="368" t="str">
        <f>IF(AI33&gt;=96,"Fuerte",IF(AI33&gt;=86,"Moderado",IF(AI33&gt;=1,"Débil","")))</f>
        <v>Fuerte</v>
      </c>
      <c r="AK33" s="392" t="s">
        <v>209</v>
      </c>
      <c r="AL33" s="368" t="str">
        <f>IF(AK33="Siempre se ejecuta","Fuerte",IF(AK33="Algunas veces","Moderado",IF(AK33="no se ejecuta","Débil","")))</f>
        <v>Fuerte</v>
      </c>
      <c r="AM33" s="217" t="str">
        <f>AJ33&amp;AL33</f>
        <v>FuerteFuerte</v>
      </c>
      <c r="AN33" s="368" t="str">
        <f>IFERROR(VLOOKUP(AM33,[10]FORMULAS!$B$70:$D$78,3,FALSE),"")</f>
        <v>Fuerte</v>
      </c>
      <c r="AO33" s="368">
        <f>IF(AN33="fuerte",100,IF(AN33="Moderado",50,IF(AN33="débil",0,"")))</f>
        <v>100</v>
      </c>
      <c r="AP33" s="365">
        <f>IFERROR(AVERAGE(AO33:AO36),0)</f>
        <v>100</v>
      </c>
      <c r="AQ33" s="365" t="str">
        <f>IF(AP33&gt;=100,"Fuerte",IF(AP33&gt;=50,"Moderado",IF(AP33&gt;=1,"Débil","")))</f>
        <v>Fuerte</v>
      </c>
      <c r="AR33" s="364" t="s">
        <v>210</v>
      </c>
      <c r="AS33" s="364" t="s">
        <v>211</v>
      </c>
      <c r="AT33" s="365" t="str">
        <f>+AQ33&amp;AR33&amp;AS33</f>
        <v>FuerteDirectamenteIndirectamente</v>
      </c>
      <c r="AU33" s="365">
        <f>IFERROR(VLOOKUP(AT33,[10]FORMULAS!$B$95:$D$102,2,FALSE),0)</f>
        <v>2</v>
      </c>
      <c r="AV33" s="365">
        <f>IFERROR(VLOOKUP(AT33,[10]FORMULAS!$B$95:$D$102,3,FALSE),0)</f>
        <v>1</v>
      </c>
      <c r="AW33" s="370" t="s">
        <v>296</v>
      </c>
      <c r="AX33" s="370" t="s">
        <v>208</v>
      </c>
      <c r="AY33" s="360" t="str">
        <f>AW33&amp;AX33</f>
        <v>ImprobableMenor</v>
      </c>
      <c r="AZ33" s="383" t="str">
        <f>IFERROR(VLOOKUP(AY33,[10]FORMULAS!$B$38:$C$62,2,FALSE),"")</f>
        <v>Riesgo bajo</v>
      </c>
      <c r="BA33" s="386" t="s">
        <v>398</v>
      </c>
      <c r="BB33" s="496" t="s">
        <v>417</v>
      </c>
      <c r="BC33" s="386" t="s">
        <v>418</v>
      </c>
      <c r="BD33" s="386" t="s">
        <v>419</v>
      </c>
      <c r="BE33" s="497" t="s">
        <v>420</v>
      </c>
      <c r="BF33" s="497" t="s">
        <v>265</v>
      </c>
      <c r="BG33" s="496" t="s">
        <v>421</v>
      </c>
      <c r="BH33" s="386" t="s">
        <v>422</v>
      </c>
      <c r="BI33" s="386" t="s">
        <v>217</v>
      </c>
      <c r="BJ33" s="497" t="s">
        <v>223</v>
      </c>
    </row>
    <row r="34" spans="2:62" s="156" customFormat="1" ht="19.5" customHeight="1" x14ac:dyDescent="0.25">
      <c r="B34" s="399"/>
      <c r="C34" s="399"/>
      <c r="D34" s="502"/>
      <c r="E34" s="502"/>
      <c r="F34" s="399"/>
      <c r="G34" s="399"/>
      <c r="H34" s="502"/>
      <c r="I34" s="379"/>
      <c r="J34" s="379"/>
      <c r="K34" s="399"/>
      <c r="L34" s="399"/>
      <c r="M34" s="360"/>
      <c r="N34" s="399"/>
      <c r="O34" s="399"/>
      <c r="P34" s="360"/>
      <c r="Q34" s="387"/>
      <c r="R34" s="387"/>
      <c r="S34" s="503"/>
      <c r="T34" s="504"/>
      <c r="U34" s="399"/>
      <c r="V34" s="216">
        <f t="shared" ref="V34:V36" si="63">IF(U34="Asignado",15,0)</f>
        <v>0</v>
      </c>
      <c r="W34" s="399"/>
      <c r="X34" s="216">
        <f t="shared" ref="X34:X36" si="64">IF(W34="Adecuado",15,0)</f>
        <v>0</v>
      </c>
      <c r="Y34" s="399"/>
      <c r="Z34" s="216">
        <f t="shared" ref="Z34:Z36" si="65">IF(Y34="Oportuna",15,0)</f>
        <v>0</v>
      </c>
      <c r="AA34" s="399"/>
      <c r="AB34" s="216">
        <f t="shared" ref="AB34:AB36" si="66">IF(AA34="Prevenir",15,IF(AA34="Detectar",10,0))</f>
        <v>0</v>
      </c>
      <c r="AC34" s="399"/>
      <c r="AD34" s="216">
        <f t="shared" ref="AD34:AD36" si="67">IF(AC34="Confiable",15,0)</f>
        <v>0</v>
      </c>
      <c r="AE34" s="399"/>
      <c r="AF34" s="216">
        <f t="shared" ref="AF34:AF36" si="68">IF(AE34="Se investigan y resuelven oportunamente",15,0)</f>
        <v>0</v>
      </c>
      <c r="AG34" s="399"/>
      <c r="AH34" s="216">
        <f t="shared" ref="AH34:AH36" si="69">IF(AG34="Completa",10,IF(AG34="incompleta",5,0))</f>
        <v>0</v>
      </c>
      <c r="AI34" s="395"/>
      <c r="AJ34" s="395"/>
      <c r="AK34" s="393"/>
      <c r="AL34" s="395"/>
      <c r="AM34" s="217" t="str">
        <f t="shared" ref="AM34:AM36" si="70">AJ34&amp;AL34</f>
        <v/>
      </c>
      <c r="AN34" s="395"/>
      <c r="AO34" s="395"/>
      <c r="AP34" s="365"/>
      <c r="AQ34" s="365"/>
      <c r="AR34" s="364"/>
      <c r="AS34" s="364"/>
      <c r="AT34" s="365"/>
      <c r="AU34" s="365"/>
      <c r="AV34" s="365"/>
      <c r="AW34" s="399"/>
      <c r="AX34" s="399"/>
      <c r="AY34" s="360"/>
      <c r="AZ34" s="384"/>
      <c r="BA34" s="387"/>
      <c r="BB34" s="505"/>
      <c r="BC34" s="387"/>
      <c r="BD34" s="387"/>
      <c r="BE34" s="506"/>
      <c r="BF34" s="506"/>
      <c r="BG34" s="505"/>
      <c r="BH34" s="387"/>
      <c r="BI34" s="387"/>
      <c r="BJ34" s="506"/>
    </row>
    <row r="35" spans="2:62" s="156" customFormat="1" ht="19.5" customHeight="1" x14ac:dyDescent="0.25">
      <c r="B35" s="399"/>
      <c r="C35" s="399"/>
      <c r="D35" s="502"/>
      <c r="E35" s="502"/>
      <c r="F35" s="399"/>
      <c r="G35" s="399"/>
      <c r="H35" s="502"/>
      <c r="I35" s="379"/>
      <c r="J35" s="379"/>
      <c r="K35" s="399"/>
      <c r="L35" s="399"/>
      <c r="M35" s="360"/>
      <c r="N35" s="399"/>
      <c r="O35" s="399"/>
      <c r="P35" s="360"/>
      <c r="Q35" s="387"/>
      <c r="R35" s="387"/>
      <c r="S35" s="503"/>
      <c r="T35" s="504"/>
      <c r="U35" s="399"/>
      <c r="V35" s="216">
        <f t="shared" si="63"/>
        <v>0</v>
      </c>
      <c r="W35" s="399"/>
      <c r="X35" s="216">
        <f t="shared" si="64"/>
        <v>0</v>
      </c>
      <c r="Y35" s="399"/>
      <c r="Z35" s="216">
        <f t="shared" si="65"/>
        <v>0</v>
      </c>
      <c r="AA35" s="399"/>
      <c r="AB35" s="216">
        <f t="shared" si="66"/>
        <v>0</v>
      </c>
      <c r="AC35" s="399"/>
      <c r="AD35" s="216">
        <f t="shared" si="67"/>
        <v>0</v>
      </c>
      <c r="AE35" s="399"/>
      <c r="AF35" s="216">
        <f t="shared" si="68"/>
        <v>0</v>
      </c>
      <c r="AG35" s="399"/>
      <c r="AH35" s="216">
        <f t="shared" si="69"/>
        <v>0</v>
      </c>
      <c r="AI35" s="395"/>
      <c r="AJ35" s="395"/>
      <c r="AK35" s="393"/>
      <c r="AL35" s="395"/>
      <c r="AM35" s="217" t="str">
        <f t="shared" si="70"/>
        <v/>
      </c>
      <c r="AN35" s="395"/>
      <c r="AO35" s="395"/>
      <c r="AP35" s="365"/>
      <c r="AQ35" s="365"/>
      <c r="AR35" s="364"/>
      <c r="AS35" s="364"/>
      <c r="AT35" s="365"/>
      <c r="AU35" s="365"/>
      <c r="AV35" s="365"/>
      <c r="AW35" s="399"/>
      <c r="AX35" s="399"/>
      <c r="AY35" s="360"/>
      <c r="AZ35" s="384"/>
      <c r="BA35" s="387"/>
      <c r="BB35" s="505"/>
      <c r="BC35" s="387"/>
      <c r="BD35" s="387"/>
      <c r="BE35" s="506"/>
      <c r="BF35" s="506"/>
      <c r="BG35" s="505"/>
      <c r="BH35" s="387"/>
      <c r="BI35" s="387"/>
      <c r="BJ35" s="506"/>
    </row>
    <row r="36" spans="2:62" s="156" customFormat="1" ht="73.5" customHeight="1" x14ac:dyDescent="0.25">
      <c r="B36" s="399"/>
      <c r="C36" s="399"/>
      <c r="D36" s="502"/>
      <c r="E36" s="502"/>
      <c r="F36" s="399"/>
      <c r="G36" s="399"/>
      <c r="H36" s="502"/>
      <c r="I36" s="379"/>
      <c r="J36" s="379"/>
      <c r="K36" s="371"/>
      <c r="L36" s="399"/>
      <c r="M36" s="360"/>
      <c r="N36" s="399"/>
      <c r="O36" s="399"/>
      <c r="P36" s="360"/>
      <c r="Q36" s="387"/>
      <c r="R36" s="387"/>
      <c r="S36" s="507"/>
      <c r="T36" s="508"/>
      <c r="U36" s="371"/>
      <c r="V36" s="216">
        <f t="shared" si="63"/>
        <v>0</v>
      </c>
      <c r="W36" s="371"/>
      <c r="X36" s="216">
        <f t="shared" si="64"/>
        <v>0</v>
      </c>
      <c r="Y36" s="371"/>
      <c r="Z36" s="216">
        <f t="shared" si="65"/>
        <v>0</v>
      </c>
      <c r="AA36" s="371"/>
      <c r="AB36" s="216">
        <f t="shared" si="66"/>
        <v>0</v>
      </c>
      <c r="AC36" s="371"/>
      <c r="AD36" s="216">
        <f t="shared" si="67"/>
        <v>0</v>
      </c>
      <c r="AE36" s="371"/>
      <c r="AF36" s="216">
        <f t="shared" si="68"/>
        <v>0</v>
      </c>
      <c r="AG36" s="371"/>
      <c r="AH36" s="216">
        <f t="shared" si="69"/>
        <v>0</v>
      </c>
      <c r="AI36" s="369"/>
      <c r="AJ36" s="369"/>
      <c r="AK36" s="394"/>
      <c r="AL36" s="369"/>
      <c r="AM36" s="217" t="str">
        <f t="shared" si="70"/>
        <v/>
      </c>
      <c r="AN36" s="369"/>
      <c r="AO36" s="369"/>
      <c r="AP36" s="365"/>
      <c r="AQ36" s="365"/>
      <c r="AR36" s="364"/>
      <c r="AS36" s="364"/>
      <c r="AT36" s="365"/>
      <c r="AU36" s="365"/>
      <c r="AV36" s="365"/>
      <c r="AW36" s="399"/>
      <c r="AX36" s="399"/>
      <c r="AY36" s="360"/>
      <c r="AZ36" s="384"/>
      <c r="BA36" s="387"/>
      <c r="BB36" s="498"/>
      <c r="BC36" s="388"/>
      <c r="BD36" s="388"/>
      <c r="BE36" s="499"/>
      <c r="BF36" s="499"/>
      <c r="BG36" s="498"/>
      <c r="BH36" s="388"/>
      <c r="BI36" s="388"/>
      <c r="BJ36" s="499"/>
    </row>
    <row r="37" spans="2:62" s="156" customFormat="1" ht="19.5" customHeight="1" x14ac:dyDescent="0.25">
      <c r="B37" s="399"/>
      <c r="C37" s="399"/>
      <c r="D37" s="502"/>
      <c r="E37" s="502"/>
      <c r="F37" s="399"/>
      <c r="G37" s="399"/>
      <c r="H37" s="502"/>
      <c r="I37" s="379"/>
      <c r="J37" s="379"/>
      <c r="K37" s="370" t="s">
        <v>341</v>
      </c>
      <c r="L37" s="399"/>
      <c r="M37" s="360" t="str">
        <f t="shared" ref="M37" si="71">IF(F37="gestion","impacto",IF(F37="corrupcion","impactocorrupcion",IF(F37="seguridad_de_la_informacion","impacto","")))</f>
        <v/>
      </c>
      <c r="N37" s="399"/>
      <c r="O37" s="399"/>
      <c r="P37" s="360" t="str">
        <f t="shared" ref="P37" si="72">N37&amp;O37</f>
        <v/>
      </c>
      <c r="Q37" s="387"/>
      <c r="R37" s="387"/>
      <c r="S37" s="500" t="s">
        <v>423</v>
      </c>
      <c r="T37" s="501"/>
      <c r="U37" s="370" t="s">
        <v>104</v>
      </c>
      <c r="V37" s="216">
        <f>IF(U37="Asignado",15,0)</f>
        <v>15</v>
      </c>
      <c r="W37" s="370" t="s">
        <v>105</v>
      </c>
      <c r="X37" s="216">
        <f>IF(W37="Adecuado",15,0)</f>
        <v>15</v>
      </c>
      <c r="Y37" s="370" t="s">
        <v>106</v>
      </c>
      <c r="Z37" s="216">
        <f>IF(Y37="Oportuna",15,0)</f>
        <v>15</v>
      </c>
      <c r="AA37" s="370" t="s">
        <v>107</v>
      </c>
      <c r="AB37" s="216">
        <f>IF(AA37="Prevenir",15,IF(AA37="Detectar",10,0))</f>
        <v>15</v>
      </c>
      <c r="AC37" s="370" t="s">
        <v>110</v>
      </c>
      <c r="AD37" s="216">
        <f>IF(AC37="Confiable",15,0)</f>
        <v>15</v>
      </c>
      <c r="AE37" s="370" t="s">
        <v>108</v>
      </c>
      <c r="AF37" s="216">
        <f>IF(AE37="Se investigan y resuelven oportunamente",15,0)</f>
        <v>15</v>
      </c>
      <c r="AG37" s="370" t="s">
        <v>109</v>
      </c>
      <c r="AH37" s="216">
        <f>IF(AG37="Completa",10,IF(AG37="incompleta",5,0))</f>
        <v>10</v>
      </c>
      <c r="AI37" s="368">
        <f t="shared" si="0"/>
        <v>100</v>
      </c>
      <c r="AJ37" s="368" t="str">
        <f>IF(AI37&gt;=96,"Fuerte",IF(AI37&gt;=86,"Moderado",IF(AI37&gt;=1,"Débil","")))</f>
        <v>Fuerte</v>
      </c>
      <c r="AK37" s="392" t="s">
        <v>209</v>
      </c>
      <c r="AL37" s="368" t="str">
        <f>IF(AK37="Siempre se ejecuta","Fuerte",IF(AK37="Algunas veces","Moderado",IF(AK37="no se ejecuta","Débil","")))</f>
        <v>Fuerte</v>
      </c>
      <c r="AM37" s="217" t="str">
        <f>AJ37&amp;AL37</f>
        <v>FuerteFuerte</v>
      </c>
      <c r="AN37" s="368" t="str">
        <f>IFERROR(VLOOKUP(AM37,[10]FORMULAS!$B$70:$D$78,3,FALSE),"")</f>
        <v>Fuerte</v>
      </c>
      <c r="AO37" s="368">
        <f>IF(AN37="fuerte",100,IF(AN37="Moderado",50,IF(AN37="débil",0,"")))</f>
        <v>100</v>
      </c>
      <c r="AP37" s="365">
        <f>IFERROR(AVERAGE(AO37:AO40),0)</f>
        <v>100</v>
      </c>
      <c r="AQ37" s="365" t="str">
        <f>IF(AP37&gt;=100,"Fuerte",IF(AP37&gt;=50,"Moderado",IF(AP37&gt;=1,"Débil","")))</f>
        <v>Fuerte</v>
      </c>
      <c r="AR37" s="364" t="s">
        <v>210</v>
      </c>
      <c r="AS37" s="364" t="s">
        <v>211</v>
      </c>
      <c r="AT37" s="365" t="str">
        <f>+AQ37&amp;AR37&amp;AS37</f>
        <v>FuerteDirectamenteIndirectamente</v>
      </c>
      <c r="AU37" s="365">
        <f>IFERROR(VLOOKUP(AT37,[10]FORMULAS!$B$95:$D$102,2,FALSE),0)</f>
        <v>2</v>
      </c>
      <c r="AV37" s="365">
        <f>IFERROR(VLOOKUP(AT37,[10]FORMULAS!$B$95:$D$102,3,FALSE),0)</f>
        <v>1</v>
      </c>
      <c r="AW37" s="399"/>
      <c r="AX37" s="399"/>
      <c r="AY37" s="360" t="str">
        <f>AW37&amp;AX37</f>
        <v/>
      </c>
      <c r="AZ37" s="384"/>
      <c r="BA37" s="387"/>
      <c r="BB37" s="496" t="s">
        <v>424</v>
      </c>
      <c r="BC37" s="386" t="s">
        <v>418</v>
      </c>
      <c r="BD37" s="386" t="s">
        <v>419</v>
      </c>
      <c r="BE37" s="497" t="s">
        <v>420</v>
      </c>
      <c r="BF37" s="497" t="s">
        <v>219</v>
      </c>
      <c r="BG37" s="496" t="s">
        <v>425</v>
      </c>
      <c r="BH37" s="386" t="s">
        <v>422</v>
      </c>
      <c r="BI37" s="386" t="s">
        <v>217</v>
      </c>
      <c r="BJ37" s="497" t="s">
        <v>223</v>
      </c>
    </row>
    <row r="38" spans="2:62" s="156" customFormat="1" ht="19.5" customHeight="1" x14ac:dyDescent="0.25">
      <c r="B38" s="399"/>
      <c r="C38" s="399"/>
      <c r="D38" s="502"/>
      <c r="E38" s="502"/>
      <c r="F38" s="399"/>
      <c r="G38" s="399"/>
      <c r="H38" s="502"/>
      <c r="I38" s="379"/>
      <c r="J38" s="379"/>
      <c r="K38" s="399"/>
      <c r="L38" s="399"/>
      <c r="M38" s="360"/>
      <c r="N38" s="399"/>
      <c r="O38" s="399"/>
      <c r="P38" s="360"/>
      <c r="Q38" s="387"/>
      <c r="R38" s="387"/>
      <c r="S38" s="503"/>
      <c r="T38" s="504"/>
      <c r="U38" s="399"/>
      <c r="V38" s="216">
        <f t="shared" ref="V38:V40" si="73">IF(U38="Asignado",15,0)</f>
        <v>0</v>
      </c>
      <c r="W38" s="399"/>
      <c r="X38" s="216">
        <f t="shared" ref="X38:X40" si="74">IF(W38="Adecuado",15,0)</f>
        <v>0</v>
      </c>
      <c r="Y38" s="399"/>
      <c r="Z38" s="216">
        <f t="shared" ref="Z38:Z40" si="75">IF(Y38="Oportuna",15,0)</f>
        <v>0</v>
      </c>
      <c r="AA38" s="399"/>
      <c r="AB38" s="216">
        <f t="shared" ref="AB38:AB40" si="76">IF(AA38="Prevenir",15,IF(AA38="Detectar",10,0))</f>
        <v>0</v>
      </c>
      <c r="AC38" s="399"/>
      <c r="AD38" s="216">
        <f t="shared" ref="AD38:AD40" si="77">IF(AC38="Confiable",15,0)</f>
        <v>0</v>
      </c>
      <c r="AE38" s="399"/>
      <c r="AF38" s="216">
        <f t="shared" ref="AF38:AF40" si="78">IF(AE38="Se investigan y resuelven oportunamente",15,0)</f>
        <v>0</v>
      </c>
      <c r="AG38" s="399"/>
      <c r="AH38" s="216">
        <f t="shared" ref="AH38:AH40" si="79">IF(AG38="Completa",10,IF(AG38="incompleta",5,0))</f>
        <v>0</v>
      </c>
      <c r="AI38" s="395"/>
      <c r="AJ38" s="395"/>
      <c r="AK38" s="393"/>
      <c r="AL38" s="395"/>
      <c r="AM38" s="217" t="str">
        <f t="shared" ref="AM38:AM40" si="80">AJ38&amp;AL38</f>
        <v/>
      </c>
      <c r="AN38" s="395"/>
      <c r="AO38" s="395"/>
      <c r="AP38" s="365"/>
      <c r="AQ38" s="365"/>
      <c r="AR38" s="364"/>
      <c r="AS38" s="364"/>
      <c r="AT38" s="365"/>
      <c r="AU38" s="365"/>
      <c r="AV38" s="365"/>
      <c r="AW38" s="399"/>
      <c r="AX38" s="399"/>
      <c r="AY38" s="360"/>
      <c r="AZ38" s="384"/>
      <c r="BA38" s="387"/>
      <c r="BB38" s="505"/>
      <c r="BC38" s="387"/>
      <c r="BD38" s="387"/>
      <c r="BE38" s="506"/>
      <c r="BF38" s="506"/>
      <c r="BG38" s="505"/>
      <c r="BH38" s="387"/>
      <c r="BI38" s="387"/>
      <c r="BJ38" s="506"/>
    </row>
    <row r="39" spans="2:62" s="156" customFormat="1" ht="19.5" customHeight="1" x14ac:dyDescent="0.25">
      <c r="B39" s="399"/>
      <c r="C39" s="399"/>
      <c r="D39" s="502"/>
      <c r="E39" s="502"/>
      <c r="F39" s="399"/>
      <c r="G39" s="399"/>
      <c r="H39" s="502"/>
      <c r="I39" s="379"/>
      <c r="J39" s="379"/>
      <c r="K39" s="399"/>
      <c r="L39" s="399"/>
      <c r="M39" s="360"/>
      <c r="N39" s="399"/>
      <c r="O39" s="399"/>
      <c r="P39" s="360"/>
      <c r="Q39" s="387"/>
      <c r="R39" s="387"/>
      <c r="S39" s="503"/>
      <c r="T39" s="504"/>
      <c r="U39" s="399"/>
      <c r="V39" s="216">
        <f t="shared" si="73"/>
        <v>0</v>
      </c>
      <c r="W39" s="399"/>
      <c r="X39" s="216">
        <f t="shared" si="74"/>
        <v>0</v>
      </c>
      <c r="Y39" s="399"/>
      <c r="Z39" s="216">
        <f t="shared" si="75"/>
        <v>0</v>
      </c>
      <c r="AA39" s="399"/>
      <c r="AB39" s="216">
        <f t="shared" si="76"/>
        <v>0</v>
      </c>
      <c r="AC39" s="399"/>
      <c r="AD39" s="216">
        <f t="shared" si="77"/>
        <v>0</v>
      </c>
      <c r="AE39" s="399"/>
      <c r="AF39" s="216">
        <f t="shared" si="78"/>
        <v>0</v>
      </c>
      <c r="AG39" s="399"/>
      <c r="AH39" s="216">
        <f t="shared" si="79"/>
        <v>0</v>
      </c>
      <c r="AI39" s="395"/>
      <c r="AJ39" s="395"/>
      <c r="AK39" s="393"/>
      <c r="AL39" s="395"/>
      <c r="AM39" s="217" t="str">
        <f t="shared" si="80"/>
        <v/>
      </c>
      <c r="AN39" s="395"/>
      <c r="AO39" s="395"/>
      <c r="AP39" s="365"/>
      <c r="AQ39" s="365"/>
      <c r="AR39" s="364"/>
      <c r="AS39" s="364"/>
      <c r="AT39" s="365"/>
      <c r="AU39" s="365"/>
      <c r="AV39" s="365"/>
      <c r="AW39" s="399"/>
      <c r="AX39" s="399"/>
      <c r="AY39" s="360"/>
      <c r="AZ39" s="384"/>
      <c r="BA39" s="387"/>
      <c r="BB39" s="505"/>
      <c r="BC39" s="387"/>
      <c r="BD39" s="387"/>
      <c r="BE39" s="506"/>
      <c r="BF39" s="506"/>
      <c r="BG39" s="505"/>
      <c r="BH39" s="387"/>
      <c r="BI39" s="387"/>
      <c r="BJ39" s="506"/>
    </row>
    <row r="40" spans="2:62" s="156" customFormat="1" ht="19.5" customHeight="1" x14ac:dyDescent="0.25">
      <c r="B40" s="371"/>
      <c r="C40" s="371"/>
      <c r="D40" s="409"/>
      <c r="E40" s="409"/>
      <c r="F40" s="371"/>
      <c r="G40" s="371"/>
      <c r="H40" s="409"/>
      <c r="I40" s="401"/>
      <c r="J40" s="401"/>
      <c r="K40" s="371"/>
      <c r="L40" s="371"/>
      <c r="M40" s="360"/>
      <c r="N40" s="371"/>
      <c r="O40" s="371"/>
      <c r="P40" s="360"/>
      <c r="Q40" s="388"/>
      <c r="R40" s="388"/>
      <c r="S40" s="507"/>
      <c r="T40" s="508"/>
      <c r="U40" s="371"/>
      <c r="V40" s="216">
        <f t="shared" si="73"/>
        <v>0</v>
      </c>
      <c r="W40" s="371"/>
      <c r="X40" s="216">
        <f t="shared" si="74"/>
        <v>0</v>
      </c>
      <c r="Y40" s="371"/>
      <c r="Z40" s="216">
        <f t="shared" si="75"/>
        <v>0</v>
      </c>
      <c r="AA40" s="371"/>
      <c r="AB40" s="216">
        <f t="shared" si="76"/>
        <v>0</v>
      </c>
      <c r="AC40" s="371"/>
      <c r="AD40" s="216">
        <f t="shared" si="77"/>
        <v>0</v>
      </c>
      <c r="AE40" s="371"/>
      <c r="AF40" s="216">
        <f t="shared" si="78"/>
        <v>0</v>
      </c>
      <c r="AG40" s="371"/>
      <c r="AH40" s="216">
        <f t="shared" si="79"/>
        <v>0</v>
      </c>
      <c r="AI40" s="369"/>
      <c r="AJ40" s="369"/>
      <c r="AK40" s="394"/>
      <c r="AL40" s="369"/>
      <c r="AM40" s="217" t="str">
        <f t="shared" si="80"/>
        <v/>
      </c>
      <c r="AN40" s="369"/>
      <c r="AO40" s="369"/>
      <c r="AP40" s="365"/>
      <c r="AQ40" s="365"/>
      <c r="AR40" s="364"/>
      <c r="AS40" s="364"/>
      <c r="AT40" s="365"/>
      <c r="AU40" s="365"/>
      <c r="AV40" s="365"/>
      <c r="AW40" s="371"/>
      <c r="AX40" s="371"/>
      <c r="AY40" s="360"/>
      <c r="AZ40" s="385"/>
      <c r="BA40" s="388"/>
      <c r="BB40" s="498"/>
      <c r="BC40" s="388"/>
      <c r="BD40" s="388"/>
      <c r="BE40" s="499"/>
      <c r="BF40" s="499"/>
      <c r="BG40" s="498"/>
      <c r="BH40" s="388"/>
      <c r="BI40" s="388"/>
      <c r="BJ40" s="499"/>
    </row>
    <row r="41" spans="2:62" s="156" customFormat="1" ht="19.5" customHeight="1" x14ac:dyDescent="0.25">
      <c r="B41" s="366"/>
      <c r="C41" s="366"/>
      <c r="D41" s="363"/>
      <c r="E41" s="363"/>
      <c r="F41" s="366"/>
      <c r="G41" s="366"/>
      <c r="H41" s="363"/>
      <c r="I41" s="367"/>
      <c r="J41" s="367"/>
      <c r="K41" s="160"/>
      <c r="L41" s="160"/>
      <c r="M41" s="360" t="str">
        <f t="shared" ref="M41" si="81">IF(F41="gestion","impacto",IF(F41="corrupcion","impactocorrupcion",IF(F41="seguridad_de_la_informacion","impacto","")))</f>
        <v/>
      </c>
      <c r="N41" s="366"/>
      <c r="O41" s="366"/>
      <c r="P41" s="360" t="str">
        <f t="shared" ref="P41" si="82">N41&amp;O41</f>
        <v/>
      </c>
      <c r="Q41" s="362" t="str">
        <f>IFERROR(VLOOKUP(P41,[10]FORMULAS!$B$38:$C$62,2,FALSE),"")</f>
        <v/>
      </c>
      <c r="R41" s="362"/>
      <c r="S41" s="363"/>
      <c r="T41" s="363"/>
      <c r="U41" s="214"/>
      <c r="V41" s="216">
        <f>IF(U41="Asignado",15,0)</f>
        <v>0</v>
      </c>
      <c r="W41" s="214"/>
      <c r="X41" s="216">
        <f>IF(W41="Adecuado",15,0)</f>
        <v>0</v>
      </c>
      <c r="Y41" s="214"/>
      <c r="Z41" s="216">
        <f>IF(Y41="Oportuna",15,0)</f>
        <v>0</v>
      </c>
      <c r="AA41" s="214"/>
      <c r="AB41" s="216">
        <f>IF(AA41="Prevenir",15,IF(AA41="Detectar",10,0))</f>
        <v>0</v>
      </c>
      <c r="AC41" s="214"/>
      <c r="AD41" s="216">
        <f>IF(AC41="Confiable",15,0)</f>
        <v>0</v>
      </c>
      <c r="AE41" s="214"/>
      <c r="AF41" s="216">
        <f>IF(AE41="Se investigan y resuelven oportunamente",15,0)</f>
        <v>0</v>
      </c>
      <c r="AG41" s="214"/>
      <c r="AH41" s="216">
        <f>IF(AG41="Completa",10,IF(AG41="incompleta",5,0))</f>
        <v>0</v>
      </c>
      <c r="AI41" s="217">
        <f t="shared" si="0"/>
        <v>0</v>
      </c>
      <c r="AJ41" s="217" t="str">
        <f>IF(AI41&gt;=96,"Fuerte",IF(AI41&gt;=86,"Moderado",IF(AI41&gt;=1,"Débil","")))</f>
        <v/>
      </c>
      <c r="AK41" s="218"/>
      <c r="AL41" s="217" t="str">
        <f>IF(AK41="Siempre se ejecuta","Fuerte",IF(AK41="Algunas veces","Moderado",IF(AK41="no se ejecuta","Débil","")))</f>
        <v/>
      </c>
      <c r="AM41" s="217" t="str">
        <f>AJ41&amp;AL41</f>
        <v/>
      </c>
      <c r="AN41" s="217" t="str">
        <f>IFERROR(VLOOKUP(AM41,[10]FORMULAS!$B$70:$D$78,3,FALSE),"")</f>
        <v/>
      </c>
      <c r="AO41" s="217" t="str">
        <f>IF(AN41="fuerte",100,IF(AN41="Moderado",50,IF(AN41="débil",0,"")))</f>
        <v/>
      </c>
      <c r="AP41" s="365">
        <f>IFERROR(AVERAGE(AO41:AO44),0)</f>
        <v>0</v>
      </c>
      <c r="AQ41" s="365" t="str">
        <f>IF(AP41&gt;=100,"Fuerte",IF(AP41&gt;=50,"Moderado",IF(AP41&gt;=1,"Débil","")))</f>
        <v/>
      </c>
      <c r="AR41" s="364"/>
      <c r="AS41" s="364"/>
      <c r="AT41" s="365" t="str">
        <f>+AQ41&amp;AR41&amp;AS41</f>
        <v/>
      </c>
      <c r="AU41" s="365">
        <f>IFERROR(VLOOKUP(AT41,[10]FORMULAS!$B$95:$D$102,2,FALSE),0)</f>
        <v>0</v>
      </c>
      <c r="AV41" s="365">
        <f>IFERROR(VLOOKUP(AT41,[10]FORMULAS!$B$95:$D$102,3,FALSE),0)</f>
        <v>0</v>
      </c>
      <c r="AW41" s="366"/>
      <c r="AX41" s="366"/>
      <c r="AY41" s="360" t="str">
        <f>AW41&amp;AX41</f>
        <v/>
      </c>
      <c r="AZ41" s="361" t="str">
        <f>IFERROR(VLOOKUP(AY41,[10]FORMULAS!$B$38:$C$62,2,FALSE),"")</f>
        <v/>
      </c>
      <c r="BA41" s="362"/>
      <c r="BB41" s="165"/>
      <c r="BC41" s="166"/>
      <c r="BD41" s="166"/>
      <c r="BE41" s="167"/>
      <c r="BF41" s="168"/>
      <c r="BG41" s="158"/>
      <c r="BH41" s="166"/>
      <c r="BI41" s="166"/>
      <c r="BJ41" s="168"/>
    </row>
    <row r="42" spans="2:62" s="156" customFormat="1" ht="19.5" customHeight="1" x14ac:dyDescent="0.25">
      <c r="B42" s="366"/>
      <c r="C42" s="366"/>
      <c r="D42" s="363"/>
      <c r="E42" s="363"/>
      <c r="F42" s="366"/>
      <c r="G42" s="366"/>
      <c r="H42" s="363"/>
      <c r="I42" s="367"/>
      <c r="J42" s="367"/>
      <c r="K42" s="160"/>
      <c r="L42" s="160"/>
      <c r="M42" s="360"/>
      <c r="N42" s="366"/>
      <c r="O42" s="366"/>
      <c r="P42" s="360"/>
      <c r="Q42" s="362"/>
      <c r="R42" s="362"/>
      <c r="S42" s="363"/>
      <c r="T42" s="363"/>
      <c r="U42" s="214"/>
      <c r="V42" s="216">
        <f t="shared" ref="V42:V44" si="83">IF(U42="Asignado",15,0)</f>
        <v>0</v>
      </c>
      <c r="W42" s="214"/>
      <c r="X42" s="216">
        <f t="shared" ref="X42:X44" si="84">IF(W42="Adecuado",15,0)</f>
        <v>0</v>
      </c>
      <c r="Y42" s="214"/>
      <c r="Z42" s="216">
        <f t="shared" ref="Z42:Z44" si="85">IF(Y42="Oportuna",15,0)</f>
        <v>0</v>
      </c>
      <c r="AA42" s="214"/>
      <c r="AB42" s="216">
        <f t="shared" ref="AB42:AB44" si="86">IF(AA42="Prevenir",15,IF(AA42="Detectar",10,0))</f>
        <v>0</v>
      </c>
      <c r="AC42" s="214"/>
      <c r="AD42" s="216">
        <f t="shared" ref="AD42:AD44" si="87">IF(AC42="Confiable",15,0)</f>
        <v>0</v>
      </c>
      <c r="AE42" s="214"/>
      <c r="AF42" s="216">
        <f t="shared" ref="AF42:AF44" si="88">IF(AE42="Se investigan y resuelven oportunamente",15,0)</f>
        <v>0</v>
      </c>
      <c r="AG42" s="214"/>
      <c r="AH42" s="216">
        <f t="shared" ref="AH42:AH44" si="89">IF(AG42="Completa",10,IF(AG42="incompleta",5,0))</f>
        <v>0</v>
      </c>
      <c r="AI42" s="217">
        <f t="shared" si="0"/>
        <v>0</v>
      </c>
      <c r="AJ42" s="217" t="str">
        <f>IF(AI42&gt;=96,"Fuerte",IF(AI42&gt;=86,"Moderado",IF(AI42&gt;=1,"Débil","")))</f>
        <v/>
      </c>
      <c r="AK42" s="218"/>
      <c r="AL42" s="217" t="str">
        <f t="shared" ref="AL42:AL44" si="90">IF(AK42="Siempre se ejecuta","Fuerte",IF(AK42="Algunas veces","Moderado",IF(AK42="no se ejecuta","Débil","")))</f>
        <v/>
      </c>
      <c r="AM42" s="217" t="str">
        <f t="shared" ref="AM42:AM44" si="91">AJ42&amp;AL42</f>
        <v/>
      </c>
      <c r="AN42" s="217" t="str">
        <f>IFERROR(VLOOKUP(AM42,[10]FORMULAS!$B$70:$D$78,3,FALSE),"")</f>
        <v/>
      </c>
      <c r="AO42" s="217" t="str">
        <f t="shared" ref="AO42:AO44" si="92">IF(AN42="fuerte",100,IF(AN42="Moderado",50,IF(AN42="débil",0,"")))</f>
        <v/>
      </c>
      <c r="AP42" s="365"/>
      <c r="AQ42" s="365"/>
      <c r="AR42" s="364"/>
      <c r="AS42" s="364"/>
      <c r="AT42" s="365"/>
      <c r="AU42" s="365"/>
      <c r="AV42" s="365"/>
      <c r="AW42" s="366"/>
      <c r="AX42" s="366"/>
      <c r="AY42" s="360"/>
      <c r="AZ42" s="361"/>
      <c r="BA42" s="362"/>
      <c r="BB42" s="165"/>
      <c r="BC42" s="166"/>
      <c r="BD42" s="166"/>
      <c r="BE42" s="167"/>
      <c r="BF42" s="168"/>
      <c r="BG42" s="158"/>
      <c r="BH42" s="166"/>
      <c r="BI42" s="166"/>
      <c r="BJ42" s="168"/>
    </row>
    <row r="43" spans="2:62" s="156" customFormat="1" ht="19.5" customHeight="1" x14ac:dyDescent="0.25">
      <c r="B43" s="366"/>
      <c r="C43" s="366"/>
      <c r="D43" s="363"/>
      <c r="E43" s="363"/>
      <c r="F43" s="366"/>
      <c r="G43" s="366"/>
      <c r="H43" s="363"/>
      <c r="I43" s="367"/>
      <c r="J43" s="367"/>
      <c r="K43" s="160"/>
      <c r="L43" s="160"/>
      <c r="M43" s="360"/>
      <c r="N43" s="366"/>
      <c r="O43" s="366"/>
      <c r="P43" s="360"/>
      <c r="Q43" s="362"/>
      <c r="R43" s="362"/>
      <c r="S43" s="363"/>
      <c r="T43" s="363"/>
      <c r="U43" s="214"/>
      <c r="V43" s="216">
        <f t="shared" si="83"/>
        <v>0</v>
      </c>
      <c r="W43" s="214"/>
      <c r="X43" s="216">
        <f t="shared" si="84"/>
        <v>0</v>
      </c>
      <c r="Y43" s="214"/>
      <c r="Z43" s="216">
        <f t="shared" si="85"/>
        <v>0</v>
      </c>
      <c r="AA43" s="214"/>
      <c r="AB43" s="216">
        <f t="shared" si="86"/>
        <v>0</v>
      </c>
      <c r="AC43" s="214"/>
      <c r="AD43" s="216">
        <f t="shared" si="87"/>
        <v>0</v>
      </c>
      <c r="AE43" s="214"/>
      <c r="AF43" s="216">
        <f t="shared" si="88"/>
        <v>0</v>
      </c>
      <c r="AG43" s="214"/>
      <c r="AH43" s="216">
        <f t="shared" si="89"/>
        <v>0</v>
      </c>
      <c r="AI43" s="217">
        <f t="shared" si="0"/>
        <v>0</v>
      </c>
      <c r="AJ43" s="217" t="str">
        <f t="shared" ref="AJ43:AJ44" si="93">IF(AI43&gt;=96,"Fuerte",IF(AI43&gt;=86,"Moderado",IF(AI43&gt;=1,"Débil","")))</f>
        <v/>
      </c>
      <c r="AK43" s="218"/>
      <c r="AL43" s="217" t="str">
        <f t="shared" si="90"/>
        <v/>
      </c>
      <c r="AM43" s="217" t="str">
        <f t="shared" si="91"/>
        <v/>
      </c>
      <c r="AN43" s="217" t="str">
        <f>IFERROR(VLOOKUP(AM43,[10]FORMULAS!$B$70:$D$78,3,FALSE),"")</f>
        <v/>
      </c>
      <c r="AO43" s="217" t="str">
        <f t="shared" si="92"/>
        <v/>
      </c>
      <c r="AP43" s="365"/>
      <c r="AQ43" s="365"/>
      <c r="AR43" s="364"/>
      <c r="AS43" s="364"/>
      <c r="AT43" s="365"/>
      <c r="AU43" s="365"/>
      <c r="AV43" s="365"/>
      <c r="AW43" s="366"/>
      <c r="AX43" s="366"/>
      <c r="AY43" s="360"/>
      <c r="AZ43" s="361"/>
      <c r="BA43" s="362"/>
      <c r="BB43" s="165"/>
      <c r="BC43" s="166"/>
      <c r="BD43" s="166"/>
      <c r="BE43" s="167"/>
      <c r="BF43" s="168"/>
      <c r="BG43" s="158"/>
      <c r="BH43" s="166"/>
      <c r="BI43" s="166"/>
      <c r="BJ43" s="168"/>
    </row>
    <row r="44" spans="2:62" s="156" customFormat="1" ht="19.5" customHeight="1" x14ac:dyDescent="0.25">
      <c r="B44" s="366"/>
      <c r="C44" s="366"/>
      <c r="D44" s="363"/>
      <c r="E44" s="363"/>
      <c r="F44" s="366"/>
      <c r="G44" s="366"/>
      <c r="H44" s="363"/>
      <c r="I44" s="367"/>
      <c r="J44" s="367"/>
      <c r="K44" s="160"/>
      <c r="L44" s="160"/>
      <c r="M44" s="360"/>
      <c r="N44" s="366"/>
      <c r="O44" s="366"/>
      <c r="P44" s="360"/>
      <c r="Q44" s="362"/>
      <c r="R44" s="362"/>
      <c r="S44" s="363"/>
      <c r="T44" s="363"/>
      <c r="U44" s="214"/>
      <c r="V44" s="216">
        <f t="shared" si="83"/>
        <v>0</v>
      </c>
      <c r="W44" s="214"/>
      <c r="X44" s="216">
        <f t="shared" si="84"/>
        <v>0</v>
      </c>
      <c r="Y44" s="214"/>
      <c r="Z44" s="216">
        <f t="shared" si="85"/>
        <v>0</v>
      </c>
      <c r="AA44" s="214"/>
      <c r="AB44" s="216">
        <f t="shared" si="86"/>
        <v>0</v>
      </c>
      <c r="AC44" s="214"/>
      <c r="AD44" s="216">
        <f t="shared" si="87"/>
        <v>0</v>
      </c>
      <c r="AE44" s="214"/>
      <c r="AF44" s="216">
        <f t="shared" si="88"/>
        <v>0</v>
      </c>
      <c r="AG44" s="214"/>
      <c r="AH44" s="216">
        <f t="shared" si="89"/>
        <v>0</v>
      </c>
      <c r="AI44" s="217">
        <f t="shared" si="0"/>
        <v>0</v>
      </c>
      <c r="AJ44" s="217" t="str">
        <f t="shared" si="93"/>
        <v/>
      </c>
      <c r="AK44" s="218"/>
      <c r="AL44" s="217" t="str">
        <f t="shared" si="90"/>
        <v/>
      </c>
      <c r="AM44" s="217" t="str">
        <f t="shared" si="91"/>
        <v/>
      </c>
      <c r="AN44" s="217" t="str">
        <f>IFERROR(VLOOKUP(AM44,[10]FORMULAS!$B$70:$D$78,3,FALSE),"")</f>
        <v/>
      </c>
      <c r="AO44" s="217" t="str">
        <f t="shared" si="92"/>
        <v/>
      </c>
      <c r="AP44" s="365"/>
      <c r="AQ44" s="365"/>
      <c r="AR44" s="364"/>
      <c r="AS44" s="364"/>
      <c r="AT44" s="365"/>
      <c r="AU44" s="365"/>
      <c r="AV44" s="365"/>
      <c r="AW44" s="366"/>
      <c r="AX44" s="366"/>
      <c r="AY44" s="360"/>
      <c r="AZ44" s="361"/>
      <c r="BA44" s="362"/>
      <c r="BB44" s="215"/>
      <c r="BC44" s="166"/>
      <c r="BD44" s="166"/>
      <c r="BE44" s="165"/>
      <c r="BF44" s="168"/>
      <c r="BG44" s="158"/>
      <c r="BH44" s="166"/>
      <c r="BI44" s="166"/>
      <c r="BJ44" s="168"/>
    </row>
    <row r="45" spans="2:62" s="142" customFormat="1" x14ac:dyDescent="0.25">
      <c r="B45" s="169"/>
      <c r="C45" s="169"/>
      <c r="D45" s="170"/>
      <c r="E45" s="170"/>
      <c r="F45" s="169"/>
      <c r="G45" s="169"/>
      <c r="H45" s="170"/>
      <c r="I45" s="170"/>
      <c r="J45" s="170"/>
      <c r="K45" s="169"/>
      <c r="L45" s="169"/>
      <c r="M45" s="169"/>
      <c r="N45" s="169"/>
      <c r="O45" s="169"/>
      <c r="P45" s="169"/>
      <c r="Q45" s="143"/>
      <c r="R45" s="143"/>
      <c r="S45" s="170"/>
      <c r="T45" s="170"/>
      <c r="U45" s="169"/>
      <c r="V45" s="169"/>
      <c r="W45" s="169"/>
      <c r="X45" s="169"/>
      <c r="Y45" s="169"/>
      <c r="Z45" s="169"/>
      <c r="AA45" s="169"/>
      <c r="AB45" s="169"/>
      <c r="AC45" s="169"/>
      <c r="AD45" s="169"/>
      <c r="AE45" s="169"/>
      <c r="AF45" s="169"/>
      <c r="AG45" s="169"/>
      <c r="AH45" s="169"/>
      <c r="AI45" s="171"/>
      <c r="AJ45" s="171"/>
      <c r="AK45" s="171"/>
      <c r="AL45" s="171"/>
      <c r="AM45" s="171"/>
      <c r="AN45" s="171"/>
      <c r="AO45" s="171"/>
      <c r="AP45" s="171"/>
      <c r="AQ45" s="171"/>
      <c r="AR45" s="171"/>
      <c r="AS45" s="171"/>
      <c r="AT45" s="171"/>
      <c r="AU45" s="171"/>
      <c r="AV45" s="171"/>
      <c r="AW45" s="169"/>
      <c r="AX45" s="169"/>
      <c r="AY45" s="143"/>
      <c r="AZ45" s="143"/>
      <c r="BA45" s="143"/>
      <c r="BB45" s="143"/>
      <c r="BC45" s="143"/>
      <c r="BD45" s="143"/>
    </row>
    <row r="46" spans="2:62" s="142" customFormat="1" x14ac:dyDescent="0.25">
      <c r="B46" s="169"/>
      <c r="C46" s="169"/>
      <c r="D46" s="170"/>
      <c r="E46" s="170"/>
      <c r="F46" s="169"/>
      <c r="G46" s="169"/>
      <c r="H46" s="170"/>
      <c r="I46" s="170"/>
      <c r="J46" s="170"/>
      <c r="K46" s="169"/>
      <c r="L46" s="169"/>
      <c r="M46" s="169"/>
      <c r="N46" s="169"/>
      <c r="O46" s="169"/>
      <c r="P46" s="169"/>
      <c r="Q46" s="143"/>
      <c r="R46" s="143"/>
      <c r="S46" s="170"/>
      <c r="T46" s="170"/>
      <c r="U46" s="169"/>
      <c r="V46" s="169"/>
      <c r="W46" s="169"/>
      <c r="X46" s="169"/>
      <c r="Y46" s="169"/>
      <c r="Z46" s="169"/>
      <c r="AA46" s="169"/>
      <c r="AB46" s="169"/>
      <c r="AC46" s="169"/>
      <c r="AD46" s="169"/>
      <c r="AE46" s="169"/>
      <c r="AF46" s="169"/>
      <c r="AG46" s="169"/>
      <c r="AH46" s="169"/>
      <c r="AI46" s="171"/>
      <c r="AJ46" s="171"/>
      <c r="AK46" s="171"/>
      <c r="AL46" s="171"/>
      <c r="AM46" s="171"/>
      <c r="AN46" s="171"/>
      <c r="AO46" s="171"/>
      <c r="AP46" s="171"/>
      <c r="AQ46" s="171"/>
      <c r="AR46" s="171"/>
      <c r="AS46" s="171"/>
      <c r="AT46" s="171"/>
      <c r="AU46" s="171"/>
      <c r="AV46" s="171"/>
      <c r="AW46" s="169"/>
      <c r="AX46" s="169"/>
      <c r="AY46" s="143"/>
      <c r="AZ46" s="143"/>
      <c r="BA46" s="143"/>
      <c r="BB46" s="143"/>
      <c r="BC46" s="143"/>
      <c r="BD46" s="143"/>
    </row>
    <row r="47" spans="2:62" s="142" customFormat="1" x14ac:dyDescent="0.25">
      <c r="D47" s="170"/>
      <c r="E47" s="170"/>
      <c r="F47" s="169"/>
      <c r="G47" s="169"/>
      <c r="H47" s="170"/>
      <c r="I47" s="170"/>
      <c r="J47" s="170"/>
      <c r="K47" s="169"/>
      <c r="L47" s="169"/>
      <c r="M47" s="169"/>
      <c r="N47" s="169"/>
      <c r="O47" s="169"/>
      <c r="P47" s="169"/>
      <c r="Q47" s="143"/>
      <c r="R47" s="143"/>
      <c r="S47" s="170"/>
      <c r="T47" s="170"/>
      <c r="U47" s="169"/>
      <c r="V47" s="169"/>
      <c r="W47" s="169"/>
      <c r="X47" s="169"/>
      <c r="Y47" s="169"/>
      <c r="Z47" s="169"/>
      <c r="AA47" s="169"/>
      <c r="AB47" s="169"/>
      <c r="AC47" s="169"/>
      <c r="AD47" s="169"/>
      <c r="AE47" s="169"/>
      <c r="AF47" s="169"/>
      <c r="AG47" s="169"/>
      <c r="AH47" s="169"/>
      <c r="AI47" s="171"/>
      <c r="AJ47" s="171"/>
      <c r="AK47" s="171"/>
      <c r="AL47" s="171"/>
      <c r="AM47" s="171"/>
      <c r="AN47" s="171"/>
      <c r="AO47" s="171"/>
      <c r="AP47" s="171"/>
      <c r="AQ47" s="171"/>
      <c r="AR47" s="171"/>
      <c r="AS47" s="171"/>
      <c r="AT47" s="171"/>
      <c r="AU47" s="171"/>
      <c r="AV47" s="171"/>
      <c r="AW47" s="169"/>
      <c r="AX47" s="169"/>
      <c r="AY47" s="143"/>
      <c r="AZ47" s="143"/>
      <c r="BA47" s="143"/>
      <c r="BB47" s="143"/>
      <c r="BC47" s="143"/>
      <c r="BD47" s="143"/>
    </row>
    <row r="48" spans="2:62" s="142" customFormat="1" x14ac:dyDescent="0.25">
      <c r="D48" s="170"/>
      <c r="E48" s="170"/>
      <c r="F48" s="169"/>
      <c r="G48" s="169"/>
      <c r="H48" s="170"/>
      <c r="I48" s="170"/>
      <c r="J48" s="170"/>
      <c r="K48" s="169"/>
      <c r="L48" s="169"/>
      <c r="M48" s="169"/>
      <c r="N48" s="169"/>
      <c r="O48" s="169"/>
      <c r="P48" s="169"/>
      <c r="Q48" s="143"/>
      <c r="R48" s="143"/>
      <c r="S48" s="170"/>
      <c r="T48" s="170"/>
      <c r="U48" s="169"/>
      <c r="V48" s="169"/>
      <c r="W48" s="169"/>
      <c r="X48" s="169"/>
      <c r="Y48" s="169"/>
      <c r="Z48" s="169"/>
      <c r="AA48" s="169"/>
      <c r="AB48" s="169"/>
      <c r="AC48" s="169"/>
      <c r="AD48" s="169"/>
      <c r="AE48" s="169"/>
      <c r="AF48" s="169"/>
      <c r="AG48" s="169"/>
      <c r="AH48" s="169"/>
      <c r="AI48" s="171"/>
      <c r="AJ48" s="171"/>
      <c r="AK48" s="171"/>
      <c r="AM48" s="171"/>
      <c r="AP48" s="171"/>
      <c r="AQ48" s="171"/>
      <c r="AR48" s="171"/>
      <c r="AS48" s="171"/>
      <c r="AT48" s="171"/>
      <c r="AU48" s="171"/>
      <c r="AV48" s="171"/>
      <c r="AW48" s="169"/>
      <c r="AX48" s="169"/>
      <c r="AY48" s="143"/>
      <c r="AZ48" s="143"/>
      <c r="BA48" s="143"/>
      <c r="BB48" s="143"/>
      <c r="BC48" s="143"/>
      <c r="BD48" s="143"/>
    </row>
    <row r="49" spans="5:44" x14ac:dyDescent="0.25">
      <c r="AR49" s="171"/>
    </row>
    <row r="50" spans="5:44" x14ac:dyDescent="0.25">
      <c r="E50" s="172"/>
      <c r="H50" s="172"/>
      <c r="I50" s="172"/>
      <c r="J50" s="172"/>
      <c r="AR50" s="171"/>
    </row>
    <row r="51" spans="5:44" x14ac:dyDescent="0.25">
      <c r="E51" s="172"/>
      <c r="H51" s="172"/>
      <c r="I51" s="172"/>
      <c r="J51" s="172"/>
    </row>
    <row r="52" spans="5:44" x14ac:dyDescent="0.25">
      <c r="E52" s="172"/>
      <c r="H52" s="172"/>
      <c r="I52" s="172"/>
      <c r="J52" s="172"/>
    </row>
    <row r="53" spans="5:44" x14ac:dyDescent="0.25">
      <c r="E53" s="172"/>
      <c r="H53" s="172"/>
      <c r="I53" s="172"/>
      <c r="J53" s="172"/>
    </row>
    <row r="54" spans="5:44" x14ac:dyDescent="0.25">
      <c r="E54" s="172"/>
      <c r="H54" s="172"/>
      <c r="I54" s="172"/>
      <c r="J54" s="172"/>
    </row>
    <row r="55" spans="5:44" x14ac:dyDescent="0.25">
      <c r="E55" s="172"/>
      <c r="H55" s="172"/>
      <c r="I55" s="172"/>
      <c r="J55" s="172"/>
    </row>
    <row r="56" spans="5:44" x14ac:dyDescent="0.25">
      <c r="E56" s="172"/>
      <c r="H56" s="172"/>
      <c r="I56" s="172"/>
      <c r="J56" s="172"/>
    </row>
    <row r="57" spans="5:44" x14ac:dyDescent="0.25">
      <c r="E57" s="172"/>
      <c r="H57" s="172"/>
      <c r="I57" s="172"/>
      <c r="J57" s="172"/>
    </row>
    <row r="58" spans="5:44" x14ac:dyDescent="0.25">
      <c r="E58" s="172"/>
      <c r="H58" s="172"/>
      <c r="I58" s="172"/>
      <c r="J58" s="172"/>
    </row>
    <row r="59" spans="5:44" x14ac:dyDescent="0.25">
      <c r="E59" s="172"/>
      <c r="H59" s="172"/>
      <c r="I59" s="172"/>
      <c r="J59" s="172"/>
    </row>
    <row r="60" spans="5:44" x14ac:dyDescent="0.25">
      <c r="E60" s="172"/>
      <c r="H60" s="172"/>
      <c r="I60" s="172"/>
      <c r="J60" s="172"/>
    </row>
    <row r="61" spans="5:44" x14ac:dyDescent="0.25">
      <c r="E61" s="172"/>
      <c r="H61" s="172"/>
      <c r="I61" s="172"/>
      <c r="J61" s="172"/>
    </row>
    <row r="62" spans="5:44" x14ac:dyDescent="0.25">
      <c r="E62" s="172"/>
      <c r="H62" s="172"/>
      <c r="I62" s="172"/>
      <c r="J62" s="172"/>
    </row>
    <row r="63" spans="5:44" x14ac:dyDescent="0.25">
      <c r="E63" s="172"/>
      <c r="H63" s="172"/>
      <c r="I63" s="172"/>
      <c r="J63" s="172"/>
    </row>
    <row r="64" spans="5:44" x14ac:dyDescent="0.25">
      <c r="E64" s="172"/>
      <c r="H64" s="172"/>
      <c r="I64" s="172"/>
      <c r="J64" s="172"/>
    </row>
    <row r="65" spans="5:10" x14ac:dyDescent="0.25">
      <c r="E65" s="172"/>
      <c r="H65" s="172"/>
      <c r="I65" s="172"/>
      <c r="J65" s="172"/>
    </row>
    <row r="66" spans="5:10" x14ac:dyDescent="0.25">
      <c r="E66" s="172"/>
      <c r="H66" s="172"/>
      <c r="I66" s="172"/>
      <c r="J66" s="172"/>
    </row>
    <row r="67" spans="5:10" x14ac:dyDescent="0.25">
      <c r="E67" s="172"/>
      <c r="H67" s="172"/>
      <c r="I67" s="172"/>
      <c r="J67" s="172"/>
    </row>
    <row r="68" spans="5:10" x14ac:dyDescent="0.25">
      <c r="E68" s="172"/>
      <c r="H68" s="172"/>
      <c r="I68" s="172"/>
      <c r="J68" s="172"/>
    </row>
    <row r="69" spans="5:10" x14ac:dyDescent="0.25">
      <c r="E69" s="172"/>
      <c r="H69" s="172"/>
      <c r="I69" s="172"/>
      <c r="J69" s="172"/>
    </row>
  </sheetData>
  <sheetProtection selectLockedCells="1"/>
  <mergeCells count="415">
    <mergeCell ref="AZ41:AZ44"/>
    <mergeCell ref="BA41:BA44"/>
    <mergeCell ref="S42:T42"/>
    <mergeCell ref="S43:T43"/>
    <mergeCell ref="S44:T44"/>
    <mergeCell ref="AT41:AT44"/>
    <mergeCell ref="AU41:AU44"/>
    <mergeCell ref="AV41:AV44"/>
    <mergeCell ref="AW41:AW44"/>
    <mergeCell ref="AX41:AX44"/>
    <mergeCell ref="AY41:AY44"/>
    <mergeCell ref="R41:R44"/>
    <mergeCell ref="S41:T41"/>
    <mergeCell ref="AP41:AP44"/>
    <mergeCell ref="AQ41:AQ44"/>
    <mergeCell ref="AR41:AR44"/>
    <mergeCell ref="AS41:AS44"/>
    <mergeCell ref="J41:J44"/>
    <mergeCell ref="M41:M44"/>
    <mergeCell ref="N41:N44"/>
    <mergeCell ref="O41:O44"/>
    <mergeCell ref="P41:P44"/>
    <mergeCell ref="Q41:Q44"/>
    <mergeCell ref="BI37:BI40"/>
    <mergeCell ref="BJ37:BJ40"/>
    <mergeCell ref="B41:B44"/>
    <mergeCell ref="C41:C44"/>
    <mergeCell ref="D41:D44"/>
    <mergeCell ref="E41:E44"/>
    <mergeCell ref="F41:F44"/>
    <mergeCell ref="G41:G44"/>
    <mergeCell ref="H41:H44"/>
    <mergeCell ref="I41:I44"/>
    <mergeCell ref="BC37:BC40"/>
    <mergeCell ref="BD37:BD40"/>
    <mergeCell ref="BE37:BE40"/>
    <mergeCell ref="BF37:BF40"/>
    <mergeCell ref="BG37:BG40"/>
    <mergeCell ref="BH37:BH40"/>
    <mergeCell ref="AS37:AS40"/>
    <mergeCell ref="AT37:AT40"/>
    <mergeCell ref="AU37:AU40"/>
    <mergeCell ref="AV37:AV40"/>
    <mergeCell ref="AY37:AY40"/>
    <mergeCell ref="BB37:BB40"/>
    <mergeCell ref="AL37:AL40"/>
    <mergeCell ref="AN37:AN40"/>
    <mergeCell ref="AO37:AO40"/>
    <mergeCell ref="AP37:AP40"/>
    <mergeCell ref="AQ37:AQ40"/>
    <mergeCell ref="AR37:AR40"/>
    <mergeCell ref="AC37:AC40"/>
    <mergeCell ref="AE37:AE40"/>
    <mergeCell ref="AG37:AG40"/>
    <mergeCell ref="AI37:AI40"/>
    <mergeCell ref="AJ37:AJ40"/>
    <mergeCell ref="AK37:AK40"/>
    <mergeCell ref="BI33:BI36"/>
    <mergeCell ref="BJ33:BJ36"/>
    <mergeCell ref="K37:K40"/>
    <mergeCell ref="M37:M40"/>
    <mergeCell ref="P37:P40"/>
    <mergeCell ref="S37:T40"/>
    <mergeCell ref="U37:U40"/>
    <mergeCell ref="W37:W40"/>
    <mergeCell ref="Y37:Y40"/>
    <mergeCell ref="AA37:AA40"/>
    <mergeCell ref="BC33:BC36"/>
    <mergeCell ref="BD33:BD36"/>
    <mergeCell ref="BE33:BE36"/>
    <mergeCell ref="BF33:BF36"/>
    <mergeCell ref="BG33:BG36"/>
    <mergeCell ref="BH33:BH36"/>
    <mergeCell ref="AW33:AW40"/>
    <mergeCell ref="AX33:AX40"/>
    <mergeCell ref="AY33:AY36"/>
    <mergeCell ref="AZ33:AZ40"/>
    <mergeCell ref="BA33:BA40"/>
    <mergeCell ref="BB33:BB36"/>
    <mergeCell ref="AQ33:AQ36"/>
    <mergeCell ref="AR33:AR36"/>
    <mergeCell ref="AS33:AS36"/>
    <mergeCell ref="AT33:AT36"/>
    <mergeCell ref="AU33:AU36"/>
    <mergeCell ref="AV33:AV36"/>
    <mergeCell ref="AJ33:AJ36"/>
    <mergeCell ref="AK33:AK36"/>
    <mergeCell ref="AL33:AL36"/>
    <mergeCell ref="AN33:AN36"/>
    <mergeCell ref="AO33:AO36"/>
    <mergeCell ref="AP33:AP36"/>
    <mergeCell ref="Y33:Y36"/>
    <mergeCell ref="AA33:AA36"/>
    <mergeCell ref="AC33:AC36"/>
    <mergeCell ref="AE33:AE36"/>
    <mergeCell ref="AG33:AG36"/>
    <mergeCell ref="AI33:AI36"/>
    <mergeCell ref="P33:P36"/>
    <mergeCell ref="Q33:Q40"/>
    <mergeCell ref="R33:R40"/>
    <mergeCell ref="S33:T36"/>
    <mergeCell ref="U33:U36"/>
    <mergeCell ref="W33:W36"/>
    <mergeCell ref="J33:J40"/>
    <mergeCell ref="K33:K36"/>
    <mergeCell ref="L33:L40"/>
    <mergeCell ref="M33:M36"/>
    <mergeCell ref="N33:N40"/>
    <mergeCell ref="O33:O40"/>
    <mergeCell ref="BI29:BI32"/>
    <mergeCell ref="BJ29:BJ32"/>
    <mergeCell ref="B33:B40"/>
    <mergeCell ref="C33:C40"/>
    <mergeCell ref="D33:D40"/>
    <mergeCell ref="E33:E40"/>
    <mergeCell ref="F33:F40"/>
    <mergeCell ref="G33:G40"/>
    <mergeCell ref="H33:H40"/>
    <mergeCell ref="I33:I40"/>
    <mergeCell ref="BC29:BC32"/>
    <mergeCell ref="BD29:BD32"/>
    <mergeCell ref="BE29:BE32"/>
    <mergeCell ref="BF29:BF32"/>
    <mergeCell ref="BG29:BG32"/>
    <mergeCell ref="BH29:BH32"/>
    <mergeCell ref="AS29:AS32"/>
    <mergeCell ref="AT29:AT32"/>
    <mergeCell ref="AU29:AU32"/>
    <mergeCell ref="AV29:AV32"/>
    <mergeCell ref="AY29:AY32"/>
    <mergeCell ref="BB29:BB32"/>
    <mergeCell ref="AL29:AL32"/>
    <mergeCell ref="AN29:AN32"/>
    <mergeCell ref="AO29:AO32"/>
    <mergeCell ref="AP29:AP32"/>
    <mergeCell ref="AQ29:AQ32"/>
    <mergeCell ref="AR29:AR32"/>
    <mergeCell ref="AC29:AC32"/>
    <mergeCell ref="AE29:AE32"/>
    <mergeCell ref="AG29:AG32"/>
    <mergeCell ref="AI29:AI32"/>
    <mergeCell ref="AJ29:AJ32"/>
    <mergeCell ref="AK29:AK32"/>
    <mergeCell ref="BI25:BI28"/>
    <mergeCell ref="BJ25:BJ28"/>
    <mergeCell ref="K29:K32"/>
    <mergeCell ref="M29:M32"/>
    <mergeCell ref="P29:P32"/>
    <mergeCell ref="S29:T32"/>
    <mergeCell ref="U29:U32"/>
    <mergeCell ref="W29:W32"/>
    <mergeCell ref="Y29:Y32"/>
    <mergeCell ref="AA29:AA32"/>
    <mergeCell ref="BC25:BC28"/>
    <mergeCell ref="BD25:BD28"/>
    <mergeCell ref="BE25:BE28"/>
    <mergeCell ref="BF25:BF28"/>
    <mergeCell ref="BG25:BG28"/>
    <mergeCell ref="BH25:BH28"/>
    <mergeCell ref="AS25:AS28"/>
    <mergeCell ref="AT25:AT28"/>
    <mergeCell ref="AU25:AU28"/>
    <mergeCell ref="AV25:AV28"/>
    <mergeCell ref="AY25:AY28"/>
    <mergeCell ref="BB25:BB28"/>
    <mergeCell ref="AL25:AL28"/>
    <mergeCell ref="AN25:AN28"/>
    <mergeCell ref="AO25:AO28"/>
    <mergeCell ref="AP25:AP28"/>
    <mergeCell ref="AQ25:AQ28"/>
    <mergeCell ref="AR25:AR28"/>
    <mergeCell ref="AC25:AC28"/>
    <mergeCell ref="AE25:AE28"/>
    <mergeCell ref="AG25:AG28"/>
    <mergeCell ref="AI25:AI28"/>
    <mergeCell ref="AJ25:AJ28"/>
    <mergeCell ref="AK25:AK28"/>
    <mergeCell ref="BI21:BI24"/>
    <mergeCell ref="BJ21:BJ24"/>
    <mergeCell ref="K25:K28"/>
    <mergeCell ref="M25:M28"/>
    <mergeCell ref="P25:P28"/>
    <mergeCell ref="S25:T28"/>
    <mergeCell ref="U25:U28"/>
    <mergeCell ref="W25:W28"/>
    <mergeCell ref="Y25:Y28"/>
    <mergeCell ref="AA25:AA28"/>
    <mergeCell ref="BC21:BC24"/>
    <mergeCell ref="BD21:BD24"/>
    <mergeCell ref="BE21:BE24"/>
    <mergeCell ref="BF21:BF24"/>
    <mergeCell ref="BG21:BG24"/>
    <mergeCell ref="BH21:BH24"/>
    <mergeCell ref="AW21:AW32"/>
    <mergeCell ref="AX21:AX32"/>
    <mergeCell ref="AY21:AY24"/>
    <mergeCell ref="AZ21:AZ32"/>
    <mergeCell ref="BA21:BA32"/>
    <mergeCell ref="BB21:BB24"/>
    <mergeCell ref="AQ21:AQ24"/>
    <mergeCell ref="AR21:AR24"/>
    <mergeCell ref="AS21:AS24"/>
    <mergeCell ref="AT21:AT24"/>
    <mergeCell ref="AU21:AU24"/>
    <mergeCell ref="AV21:AV24"/>
    <mergeCell ref="AJ21:AJ24"/>
    <mergeCell ref="AK21:AK24"/>
    <mergeCell ref="AL21:AL24"/>
    <mergeCell ref="AN21:AN24"/>
    <mergeCell ref="AO21:AO24"/>
    <mergeCell ref="AP21:AP24"/>
    <mergeCell ref="Y21:Y24"/>
    <mergeCell ref="AA21:AA24"/>
    <mergeCell ref="AC21:AC24"/>
    <mergeCell ref="AE21:AE24"/>
    <mergeCell ref="AG21:AG24"/>
    <mergeCell ref="AI21:AI24"/>
    <mergeCell ref="P21:P24"/>
    <mergeCell ref="Q21:Q32"/>
    <mergeCell ref="R21:R32"/>
    <mergeCell ref="S21:T24"/>
    <mergeCell ref="U21:U24"/>
    <mergeCell ref="W21:W24"/>
    <mergeCell ref="J21:J32"/>
    <mergeCell ref="K21:K24"/>
    <mergeCell ref="L21:L32"/>
    <mergeCell ref="M21:M24"/>
    <mergeCell ref="N21:N32"/>
    <mergeCell ref="O21:O32"/>
    <mergeCell ref="BI17:BI20"/>
    <mergeCell ref="BJ17:BJ20"/>
    <mergeCell ref="B21:B32"/>
    <mergeCell ref="C21:C32"/>
    <mergeCell ref="D21:D32"/>
    <mergeCell ref="E21:E32"/>
    <mergeCell ref="F21:F32"/>
    <mergeCell ref="G21:G32"/>
    <mergeCell ref="H21:H32"/>
    <mergeCell ref="I21:I32"/>
    <mergeCell ref="BC17:BC20"/>
    <mergeCell ref="BD17:BD20"/>
    <mergeCell ref="BE17:BE20"/>
    <mergeCell ref="BF17:BF20"/>
    <mergeCell ref="BG17:BG20"/>
    <mergeCell ref="BH17:BH20"/>
    <mergeCell ref="AS17:AS20"/>
    <mergeCell ref="AT17:AT20"/>
    <mergeCell ref="AU17:AU20"/>
    <mergeCell ref="AV17:AV20"/>
    <mergeCell ref="AY17:AY20"/>
    <mergeCell ref="BB17:BB20"/>
    <mergeCell ref="AL17:AL20"/>
    <mergeCell ref="AN17:AN20"/>
    <mergeCell ref="AO17:AO20"/>
    <mergeCell ref="AP17:AP20"/>
    <mergeCell ref="AQ17:AQ20"/>
    <mergeCell ref="AR17:AR20"/>
    <mergeCell ref="AC17:AC20"/>
    <mergeCell ref="AE17:AE20"/>
    <mergeCell ref="AG17:AG20"/>
    <mergeCell ref="AI17:AI20"/>
    <mergeCell ref="AJ17:AJ20"/>
    <mergeCell ref="AK17:AK20"/>
    <mergeCell ref="BI13:BI16"/>
    <mergeCell ref="BJ13:BJ16"/>
    <mergeCell ref="K17:K20"/>
    <mergeCell ref="M17:M20"/>
    <mergeCell ref="P17:P20"/>
    <mergeCell ref="S17:T20"/>
    <mergeCell ref="U17:U20"/>
    <mergeCell ref="W17:W20"/>
    <mergeCell ref="Y17:Y20"/>
    <mergeCell ref="AA17:AA20"/>
    <mergeCell ref="BC13:BC16"/>
    <mergeCell ref="BD13:BD16"/>
    <mergeCell ref="BE13:BE16"/>
    <mergeCell ref="BF13:BF16"/>
    <mergeCell ref="BG13:BG16"/>
    <mergeCell ref="BH13:BH16"/>
    <mergeCell ref="AW13:AW20"/>
    <mergeCell ref="AX13:AX20"/>
    <mergeCell ref="AY13:AY16"/>
    <mergeCell ref="AZ13:AZ20"/>
    <mergeCell ref="BA13:BA20"/>
    <mergeCell ref="BB13:BB16"/>
    <mergeCell ref="AQ13:AQ16"/>
    <mergeCell ref="AR13:AR16"/>
    <mergeCell ref="AS13:AS16"/>
    <mergeCell ref="AT13:AT16"/>
    <mergeCell ref="AU13:AU16"/>
    <mergeCell ref="AV13:AV16"/>
    <mergeCell ref="AJ13:AJ16"/>
    <mergeCell ref="AK13:AK16"/>
    <mergeCell ref="AL13:AL16"/>
    <mergeCell ref="AN13:AN16"/>
    <mergeCell ref="AO13:AO16"/>
    <mergeCell ref="AP13:AP16"/>
    <mergeCell ref="Y13:Y16"/>
    <mergeCell ref="AA13:AA16"/>
    <mergeCell ref="AC13:AC16"/>
    <mergeCell ref="AE13:AE16"/>
    <mergeCell ref="AG13:AG16"/>
    <mergeCell ref="AI13:AI16"/>
    <mergeCell ref="P13:P16"/>
    <mergeCell ref="Q13:Q20"/>
    <mergeCell ref="R13:R20"/>
    <mergeCell ref="S13:T16"/>
    <mergeCell ref="U13:U16"/>
    <mergeCell ref="W13:W16"/>
    <mergeCell ref="J13:J20"/>
    <mergeCell ref="K13:K16"/>
    <mergeCell ref="L13:L20"/>
    <mergeCell ref="M13:M16"/>
    <mergeCell ref="N13:N20"/>
    <mergeCell ref="O13:O20"/>
    <mergeCell ref="BJ11:BJ12"/>
    <mergeCell ref="S12:T12"/>
    <mergeCell ref="B13:B20"/>
    <mergeCell ref="C13:C20"/>
    <mergeCell ref="D13:D20"/>
    <mergeCell ref="E13:E20"/>
    <mergeCell ref="F13:F20"/>
    <mergeCell ref="G13:G20"/>
    <mergeCell ref="H13:H20"/>
    <mergeCell ref="I13:I20"/>
    <mergeCell ref="AY11:AY12"/>
    <mergeCell ref="AZ11:AZ12"/>
    <mergeCell ref="BA11:BA12"/>
    <mergeCell ref="BG11:BG12"/>
    <mergeCell ref="BH11:BH12"/>
    <mergeCell ref="BI11:BI12"/>
    <mergeCell ref="AS11:AS12"/>
    <mergeCell ref="AT11:AT12"/>
    <mergeCell ref="AU11:AU12"/>
    <mergeCell ref="AV11:AV12"/>
    <mergeCell ref="AW11:AW12"/>
    <mergeCell ref="AX11:AX12"/>
    <mergeCell ref="Q11:Q12"/>
    <mergeCell ref="R11:R12"/>
    <mergeCell ref="S11:T11"/>
    <mergeCell ref="AP11:AP12"/>
    <mergeCell ref="AQ11:AQ12"/>
    <mergeCell ref="AR11:AR12"/>
    <mergeCell ref="J11:J12"/>
    <mergeCell ref="L11:L12"/>
    <mergeCell ref="M11:M12"/>
    <mergeCell ref="N11:N12"/>
    <mergeCell ref="O11:O12"/>
    <mergeCell ref="P11:P12"/>
    <mergeCell ref="BI9:BI10"/>
    <mergeCell ref="BJ9:BJ10"/>
    <mergeCell ref="B11:B12"/>
    <mergeCell ref="C11:C12"/>
    <mergeCell ref="D11:D12"/>
    <mergeCell ref="E11:E12"/>
    <mergeCell ref="F11:F12"/>
    <mergeCell ref="G11:G12"/>
    <mergeCell ref="H11:H12"/>
    <mergeCell ref="I11:I12"/>
    <mergeCell ref="BC9:BC10"/>
    <mergeCell ref="BD9:BD10"/>
    <mergeCell ref="BE9:BE10"/>
    <mergeCell ref="BF9:BF10"/>
    <mergeCell ref="BG9:BG10"/>
    <mergeCell ref="BH9:BH10"/>
    <mergeCell ref="AU9:AV9"/>
    <mergeCell ref="AW9:AW10"/>
    <mergeCell ref="AX9:AX10"/>
    <mergeCell ref="AY9:AY10"/>
    <mergeCell ref="AZ9:AZ10"/>
    <mergeCell ref="BB9:BB10"/>
    <mergeCell ref="AJ9:AJ10"/>
    <mergeCell ref="AK9:AL10"/>
    <mergeCell ref="AN9:AO10"/>
    <mergeCell ref="AP9:AQ10"/>
    <mergeCell ref="AR9:AR10"/>
    <mergeCell ref="AS9:AS10"/>
    <mergeCell ref="BB8:BF8"/>
    <mergeCell ref="BG8:BJ8"/>
    <mergeCell ref="N9:N10"/>
    <mergeCell ref="O9:O10"/>
    <mergeCell ref="Q9:Q10"/>
    <mergeCell ref="S9:T10"/>
    <mergeCell ref="U9:U10"/>
    <mergeCell ref="W9:W10"/>
    <mergeCell ref="Y9:Y10"/>
    <mergeCell ref="AA9:AA10"/>
    <mergeCell ref="N8:O8"/>
    <mergeCell ref="P8:P10"/>
    <mergeCell ref="R8:R10"/>
    <mergeCell ref="S8:AV8"/>
    <mergeCell ref="AW8:AZ8"/>
    <mergeCell ref="BA8:BA10"/>
    <mergeCell ref="AC9:AC10"/>
    <mergeCell ref="AE9:AE10"/>
    <mergeCell ref="AG9:AG10"/>
    <mergeCell ref="AI9:AI10"/>
    <mergeCell ref="H8:H10"/>
    <mergeCell ref="I8:I10"/>
    <mergeCell ref="J8:J10"/>
    <mergeCell ref="K8:K10"/>
    <mergeCell ref="L8:L10"/>
    <mergeCell ref="M8:M10"/>
    <mergeCell ref="B8:B10"/>
    <mergeCell ref="C8:C10"/>
    <mergeCell ref="D8:D10"/>
    <mergeCell ref="E8:E10"/>
    <mergeCell ref="F8:F10"/>
    <mergeCell ref="G8:G10"/>
    <mergeCell ref="B2:T2"/>
    <mergeCell ref="U2:AQ2"/>
    <mergeCell ref="AR2:BJ2"/>
    <mergeCell ref="B3:T4"/>
    <mergeCell ref="U3:AQ4"/>
    <mergeCell ref="AR3:BJ4"/>
  </mergeCells>
  <conditionalFormatting sqref="Q11:Q12 BF11 BE45:BF48 BB45:BB48">
    <cfRule type="containsText" dxfId="105" priority="101" operator="containsText" text="RIESGO EXTREMO">
      <formula>NOT(ISERROR(SEARCH("RIESGO EXTREMO",Q11)))</formula>
    </cfRule>
    <cfRule type="containsText" dxfId="104" priority="102" operator="containsText" text="RIESGO ALTO">
      <formula>NOT(ISERROR(SEARCH("RIESGO ALTO",Q11)))</formula>
    </cfRule>
    <cfRule type="containsText" dxfId="103" priority="103" operator="containsText" text="RIESGO MODERADO">
      <formula>NOT(ISERROR(SEARCH("RIESGO MODERADO",Q11)))</formula>
    </cfRule>
    <cfRule type="containsText" dxfId="102" priority="104" operator="containsText" text="RIESGO BAJO">
      <formula>NOT(ISERROR(SEARCH("RIESGO BAJO",Q11)))</formula>
    </cfRule>
  </conditionalFormatting>
  <conditionalFormatting sqref="I11:I12">
    <cfRule type="expression" dxfId="101" priority="100">
      <formula>EXACT(F11,"Seguridad_de_la_informacion")</formula>
    </cfRule>
  </conditionalFormatting>
  <conditionalFormatting sqref="J11:J12">
    <cfRule type="expression" dxfId="100" priority="99">
      <formula>EXACT(F11,"Seguridad_de_la_informacion")</formula>
    </cfRule>
  </conditionalFormatting>
  <conditionalFormatting sqref="AZ11:BA11 AZ12">
    <cfRule type="containsText" dxfId="99" priority="97" operator="containsText" text="RIESGO EXTREMO">
      <formula>NOT(ISERROR(SEARCH("RIESGO EXTREMO",AZ11)))</formula>
    </cfRule>
    <cfRule type="containsText" dxfId="98" priority="98" operator="containsText" text="RIESGO ALTO">
      <formula>NOT(ISERROR(SEARCH("RIESGO ALTO",AZ11)))</formula>
    </cfRule>
    <cfRule type="containsText" dxfId="97" priority="105" operator="containsText" text="RIESGO MODERADO">
      <formula>NOT(ISERROR(SEARCH("RIESGO MODERADO",AZ11)))</formula>
    </cfRule>
    <cfRule type="containsText" dxfId="96" priority="-1" operator="containsText" text="RIESGO BAJO">
      <formula>NOT(ISERROR(SEARCH("RIESGO BAJO",AZ11)))</formula>
    </cfRule>
  </conditionalFormatting>
  <conditionalFormatting sqref="BG11:BJ11">
    <cfRule type="containsText" dxfId="95" priority="93" operator="containsText" text="RIESGO EXTREMO">
      <formula>NOT(ISERROR(SEARCH("RIESGO EXTREMO",BG11)))</formula>
    </cfRule>
    <cfRule type="containsText" dxfId="94" priority="94" operator="containsText" text="RIESGO ALTO">
      <formula>NOT(ISERROR(SEARCH("RIESGO ALTO",BG11)))</formula>
    </cfRule>
    <cfRule type="containsText" dxfId="93" priority="95" operator="containsText" text="RIESGO MODERADO">
      <formula>NOT(ISERROR(SEARCH("RIESGO MODERADO",BG11)))</formula>
    </cfRule>
    <cfRule type="containsText" dxfId="92" priority="96" operator="containsText" text="RIESGO BAJO">
      <formula>NOT(ISERROR(SEARCH("RIESGO BAJO",BG11)))</formula>
    </cfRule>
  </conditionalFormatting>
  <conditionalFormatting sqref="BB13:BE13">
    <cfRule type="containsText" dxfId="91" priority="89" operator="containsText" text="RIESGO EXTREMO">
      <formula>NOT(ISERROR(SEARCH("RIESGO EXTREMO",BB13)))</formula>
    </cfRule>
    <cfRule type="containsText" dxfId="90" priority="90" operator="containsText" text="RIESGO ALTO">
      <formula>NOT(ISERROR(SEARCH("RIESGO ALTO",BB13)))</formula>
    </cfRule>
    <cfRule type="containsText" dxfId="89" priority="91" operator="containsText" text="RIESGO MODERADO">
      <formula>NOT(ISERROR(SEARCH("RIESGO MODERADO",BB13)))</formula>
    </cfRule>
    <cfRule type="containsText" dxfId="88" priority="92" operator="containsText" text="RIESGO BAJO">
      <formula>NOT(ISERROR(SEARCH("RIESGO BAJO",BB13)))</formula>
    </cfRule>
  </conditionalFormatting>
  <conditionalFormatting sqref="I13">
    <cfRule type="expression" dxfId="87" priority="88">
      <formula>EXACT(F13,"Seguridad_de_la_informacion")</formula>
    </cfRule>
  </conditionalFormatting>
  <conditionalFormatting sqref="J13">
    <cfRule type="expression" dxfId="86" priority="87">
      <formula>EXACT(F13,"Seguridad_de_la_informacion")</formula>
    </cfRule>
  </conditionalFormatting>
  <conditionalFormatting sqref="AZ13:BA13">
    <cfRule type="containsText" dxfId="85" priority="83" operator="containsText" text="RIESGO EXTREMO">
      <formula>NOT(ISERROR(SEARCH("RIESGO EXTREMO",AZ13)))</formula>
    </cfRule>
    <cfRule type="containsText" dxfId="84" priority="84" operator="containsText" text="RIESGO ALTO">
      <formula>NOT(ISERROR(SEARCH("RIESGO ALTO",AZ13)))</formula>
    </cfRule>
    <cfRule type="containsText" dxfId="83" priority="85" operator="containsText" text="RIESGO MODERADO">
      <formula>NOT(ISERROR(SEARCH("RIESGO MODERADO",AZ13)))</formula>
    </cfRule>
    <cfRule type="containsText" dxfId="82" priority="86" operator="containsText" text="RIESGO BAJO">
      <formula>NOT(ISERROR(SEARCH("RIESGO BAJO",AZ13)))</formula>
    </cfRule>
  </conditionalFormatting>
  <conditionalFormatting sqref="BG13:BJ13 BG17:BJ17 BJ21 BJ25 BJ29 BJ33 BJ37">
    <cfRule type="containsText" dxfId="81" priority="79" operator="containsText" text="RIESGO EXTREMO">
      <formula>NOT(ISERROR(SEARCH("RIESGO EXTREMO",BG13)))</formula>
    </cfRule>
    <cfRule type="containsText" dxfId="80" priority="80" operator="containsText" text="RIESGO ALTO">
      <formula>NOT(ISERROR(SEARCH("RIESGO ALTO",BG13)))</formula>
    </cfRule>
    <cfRule type="containsText" dxfId="79" priority="81" operator="containsText" text="RIESGO MODERADO">
      <formula>NOT(ISERROR(SEARCH("RIESGO MODERADO",BG13)))</formula>
    </cfRule>
    <cfRule type="containsText" dxfId="78" priority="82" operator="containsText" text="RIESGO BAJO">
      <formula>NOT(ISERROR(SEARCH("RIESGO BAJO",BG13)))</formula>
    </cfRule>
  </conditionalFormatting>
  <conditionalFormatting sqref="BB17:BE17">
    <cfRule type="containsText" dxfId="77" priority="75" operator="containsText" text="RIESGO EXTREMO">
      <formula>NOT(ISERROR(SEARCH("RIESGO EXTREMO",BB17)))</formula>
    </cfRule>
    <cfRule type="containsText" dxfId="76" priority="76" operator="containsText" text="RIESGO ALTO">
      <formula>NOT(ISERROR(SEARCH("RIESGO ALTO",BB17)))</formula>
    </cfRule>
    <cfRule type="containsText" dxfId="75" priority="77" operator="containsText" text="RIESGO MODERADO">
      <formula>NOT(ISERROR(SEARCH("RIESGO MODERADO",BB17)))</formula>
    </cfRule>
    <cfRule type="containsText" dxfId="74" priority="78" operator="containsText" text="RIESGO BAJO">
      <formula>NOT(ISERROR(SEARCH("RIESGO BAJO",BB17)))</formula>
    </cfRule>
  </conditionalFormatting>
  <conditionalFormatting sqref="BB21:BE21 BB25:BD25 BB29:BD29 BB33:BD33 BB37:BD37">
    <cfRule type="containsText" dxfId="73" priority="71" operator="containsText" text="RIESGO EXTREMO">
      <formula>NOT(ISERROR(SEARCH("RIESGO EXTREMO",BB21)))</formula>
    </cfRule>
    <cfRule type="containsText" dxfId="72" priority="72" operator="containsText" text="RIESGO ALTO">
      <formula>NOT(ISERROR(SEARCH("RIESGO ALTO",BB21)))</formula>
    </cfRule>
    <cfRule type="containsText" dxfId="71" priority="73" operator="containsText" text="RIESGO MODERADO">
      <formula>NOT(ISERROR(SEARCH("RIESGO MODERADO",BB21)))</formula>
    </cfRule>
    <cfRule type="containsText" dxfId="70" priority="74" operator="containsText" text="RIESGO BAJO">
      <formula>NOT(ISERROR(SEARCH("RIESGO BAJO",BB21)))</formula>
    </cfRule>
  </conditionalFormatting>
  <conditionalFormatting sqref="I21">
    <cfRule type="expression" dxfId="69" priority="70">
      <formula>EXACT(F21,"Seguridad_de_la_informacion")</formula>
    </cfRule>
  </conditionalFormatting>
  <conditionalFormatting sqref="J21">
    <cfRule type="expression" dxfId="68" priority="69">
      <formula>EXACT(F21,"Seguridad_de_la_informacion")</formula>
    </cfRule>
  </conditionalFormatting>
  <conditionalFormatting sqref="AZ21:BA21">
    <cfRule type="containsText" dxfId="67" priority="65" operator="containsText" text="RIESGO EXTREMO">
      <formula>NOT(ISERROR(SEARCH("RIESGO EXTREMO",AZ21)))</formula>
    </cfRule>
    <cfRule type="containsText" dxfId="66" priority="66" operator="containsText" text="RIESGO ALTO">
      <formula>NOT(ISERROR(SEARCH("RIESGO ALTO",AZ21)))</formula>
    </cfRule>
    <cfRule type="containsText" dxfId="65" priority="67" operator="containsText" text="RIESGO MODERADO">
      <formula>NOT(ISERROR(SEARCH("RIESGO MODERADO",AZ21)))</formula>
    </cfRule>
    <cfRule type="containsText" dxfId="64" priority="68" operator="containsText" text="RIESGO BAJO">
      <formula>NOT(ISERROR(SEARCH("RIESGO BAJO",AZ21)))</formula>
    </cfRule>
  </conditionalFormatting>
  <conditionalFormatting sqref="BG21:BI21 BG25:BI25 BG29:BI29 BG33 BG37 BI37">
    <cfRule type="containsText" dxfId="63" priority="61" operator="containsText" text="RIESGO EXTREMO">
      <formula>NOT(ISERROR(SEARCH("RIESGO EXTREMO",BG21)))</formula>
    </cfRule>
    <cfRule type="containsText" dxfId="62" priority="62" operator="containsText" text="RIESGO ALTO">
      <formula>NOT(ISERROR(SEARCH("RIESGO ALTO",BG21)))</formula>
    </cfRule>
    <cfRule type="containsText" dxfId="61" priority="63" operator="containsText" text="RIESGO MODERADO">
      <formula>NOT(ISERROR(SEARCH("RIESGO MODERADO",BG21)))</formula>
    </cfRule>
    <cfRule type="containsText" dxfId="60" priority="64" operator="containsText" text="RIESGO BAJO">
      <formula>NOT(ISERROR(SEARCH("RIESGO BAJO",BG21)))</formula>
    </cfRule>
  </conditionalFormatting>
  <conditionalFormatting sqref="I33">
    <cfRule type="expression" dxfId="59" priority="60">
      <formula>EXACT(F33,"Seguridad_de_la_informacion")</formula>
    </cfRule>
  </conditionalFormatting>
  <conditionalFormatting sqref="J33">
    <cfRule type="expression" dxfId="58" priority="59">
      <formula>EXACT(F33,"Seguridad_de_la_informacion")</formula>
    </cfRule>
  </conditionalFormatting>
  <conditionalFormatting sqref="AZ33:BA33">
    <cfRule type="containsText" dxfId="57" priority="55" operator="containsText" text="RIESGO EXTREMO">
      <formula>NOT(ISERROR(SEARCH("RIESGO EXTREMO",AZ33)))</formula>
    </cfRule>
    <cfRule type="containsText" dxfId="56" priority="56" operator="containsText" text="RIESGO ALTO">
      <formula>NOT(ISERROR(SEARCH("RIESGO ALTO",AZ33)))</formula>
    </cfRule>
    <cfRule type="containsText" dxfId="55" priority="57" operator="containsText" text="RIESGO MODERADO">
      <formula>NOT(ISERROR(SEARCH("RIESGO MODERADO",AZ33)))</formula>
    </cfRule>
    <cfRule type="containsText" dxfId="54" priority="58" operator="containsText" text="RIESGO BAJO">
      <formula>NOT(ISERROR(SEARCH("RIESGO BAJO",AZ33)))</formula>
    </cfRule>
  </conditionalFormatting>
  <conditionalFormatting sqref="BC41:BD42 BB41:BB44 BE41:BE44">
    <cfRule type="containsText" dxfId="53" priority="51" operator="containsText" text="RIESGO EXTREMO">
      <formula>NOT(ISERROR(SEARCH("RIESGO EXTREMO",BB41)))</formula>
    </cfRule>
    <cfRule type="containsText" dxfId="52" priority="52" operator="containsText" text="RIESGO ALTO">
      <formula>NOT(ISERROR(SEARCH("RIESGO ALTO",BB41)))</formula>
    </cfRule>
    <cfRule type="containsText" dxfId="51" priority="53" operator="containsText" text="RIESGO MODERADO">
      <formula>NOT(ISERROR(SEARCH("RIESGO MODERADO",BB41)))</formula>
    </cfRule>
    <cfRule type="containsText" dxfId="50" priority="54" operator="containsText" text="RIESGO BAJO">
      <formula>NOT(ISERROR(SEARCH("RIESGO BAJO",BB41)))</formula>
    </cfRule>
  </conditionalFormatting>
  <conditionalFormatting sqref="I41:I42">
    <cfRule type="expression" dxfId="49" priority="50">
      <formula>EXACT(F41,"Seguridad_de_la_informacion")</formula>
    </cfRule>
  </conditionalFormatting>
  <conditionalFormatting sqref="J41:J44">
    <cfRule type="expression" dxfId="48" priority="49">
      <formula>EXACT(F41,"Seguridad_de_la_informacion")</formula>
    </cfRule>
  </conditionalFormatting>
  <conditionalFormatting sqref="AZ41:BA41 AZ42:AZ43">
    <cfRule type="containsText" dxfId="47" priority="45" operator="containsText" text="RIESGO EXTREMO">
      <formula>NOT(ISERROR(SEARCH("RIESGO EXTREMO",AZ41)))</formula>
    </cfRule>
    <cfRule type="containsText" dxfId="46" priority="46" operator="containsText" text="RIESGO ALTO">
      <formula>NOT(ISERROR(SEARCH("RIESGO ALTO",AZ41)))</formula>
    </cfRule>
    <cfRule type="containsText" dxfId="45" priority="47" operator="containsText" text="RIESGO MODERADO">
      <formula>NOT(ISERROR(SEARCH("RIESGO MODERADO",AZ41)))</formula>
    </cfRule>
    <cfRule type="containsText" dxfId="44" priority="48" operator="containsText" text="RIESGO BAJO">
      <formula>NOT(ISERROR(SEARCH("RIESGO BAJO",AZ41)))</formula>
    </cfRule>
  </conditionalFormatting>
  <conditionalFormatting sqref="BH41:BI42 BG41 BJ41">
    <cfRule type="containsText" dxfId="43" priority="41" operator="containsText" text="RIESGO EXTREMO">
      <formula>NOT(ISERROR(SEARCH("RIESGO EXTREMO",BG41)))</formula>
    </cfRule>
    <cfRule type="containsText" dxfId="42" priority="42" operator="containsText" text="RIESGO ALTO">
      <formula>NOT(ISERROR(SEARCH("RIESGO ALTO",BG41)))</formula>
    </cfRule>
    <cfRule type="containsText" dxfId="41" priority="43" operator="containsText" text="RIESGO MODERADO">
      <formula>NOT(ISERROR(SEARCH("RIESGO MODERADO",BG41)))</formula>
    </cfRule>
    <cfRule type="containsText" dxfId="40" priority="44" operator="containsText" text="RIESGO BAJO">
      <formula>NOT(ISERROR(SEARCH("RIESGO BAJO",BG41)))</formula>
    </cfRule>
  </conditionalFormatting>
  <conditionalFormatting sqref="R11">
    <cfRule type="containsText" dxfId="39" priority="37" operator="containsText" text="RIESGO EXTREMO">
      <formula>NOT(ISERROR(SEARCH("RIESGO EXTREMO",R11)))</formula>
    </cfRule>
    <cfRule type="containsText" dxfId="38" priority="38" operator="containsText" text="RIESGO ALTO">
      <formula>NOT(ISERROR(SEARCH("RIESGO ALTO",R11)))</formula>
    </cfRule>
    <cfRule type="containsText" dxfId="37" priority="39" operator="containsText" text="RIESGO MODERADO">
      <formula>NOT(ISERROR(SEARCH("RIESGO MODERADO",R11)))</formula>
    </cfRule>
    <cfRule type="containsText" dxfId="36" priority="40" operator="containsText" text="RIESGO BAJO">
      <formula>NOT(ISERROR(SEARCH("RIESGO BAJO",R11)))</formula>
    </cfRule>
  </conditionalFormatting>
  <conditionalFormatting sqref="R13">
    <cfRule type="containsText" dxfId="35" priority="33" operator="containsText" text="RIESGO EXTREMO">
      <formula>NOT(ISERROR(SEARCH("RIESGO EXTREMO",R13)))</formula>
    </cfRule>
    <cfRule type="containsText" dxfId="34" priority="34" operator="containsText" text="RIESGO ALTO">
      <formula>NOT(ISERROR(SEARCH("RIESGO ALTO",R13)))</formula>
    </cfRule>
    <cfRule type="containsText" dxfId="33" priority="35" operator="containsText" text="RIESGO MODERADO">
      <formula>NOT(ISERROR(SEARCH("RIESGO MODERADO",R13)))</formula>
    </cfRule>
    <cfRule type="containsText" dxfId="32" priority="36" operator="containsText" text="RIESGO BAJO">
      <formula>NOT(ISERROR(SEARCH("RIESGO BAJO",R13)))</formula>
    </cfRule>
  </conditionalFormatting>
  <conditionalFormatting sqref="R21">
    <cfRule type="containsText" dxfId="31" priority="29" operator="containsText" text="RIESGO EXTREMO">
      <formula>NOT(ISERROR(SEARCH("RIESGO EXTREMO",R21)))</formula>
    </cfRule>
    <cfRule type="containsText" dxfId="30" priority="30" operator="containsText" text="RIESGO ALTO">
      <formula>NOT(ISERROR(SEARCH("RIESGO ALTO",R21)))</formula>
    </cfRule>
    <cfRule type="containsText" dxfId="29" priority="31" operator="containsText" text="RIESGO MODERADO">
      <formula>NOT(ISERROR(SEARCH("RIESGO MODERADO",R21)))</formula>
    </cfRule>
    <cfRule type="containsText" dxfId="28" priority="32" operator="containsText" text="RIESGO BAJO">
      <formula>NOT(ISERROR(SEARCH("RIESGO BAJO",R21)))</formula>
    </cfRule>
  </conditionalFormatting>
  <conditionalFormatting sqref="R33">
    <cfRule type="containsText" dxfId="27" priority="25" operator="containsText" text="RIESGO EXTREMO">
      <formula>NOT(ISERROR(SEARCH("RIESGO EXTREMO",R33)))</formula>
    </cfRule>
    <cfRule type="containsText" dxfId="26" priority="26" operator="containsText" text="RIESGO ALTO">
      <formula>NOT(ISERROR(SEARCH("RIESGO ALTO",R33)))</formula>
    </cfRule>
    <cfRule type="containsText" dxfId="25" priority="27" operator="containsText" text="RIESGO MODERADO">
      <formula>NOT(ISERROR(SEARCH("RIESGO MODERADO",R33)))</formula>
    </cfRule>
    <cfRule type="containsText" dxfId="24" priority="28" operator="containsText" text="RIESGO BAJO">
      <formula>NOT(ISERROR(SEARCH("RIESGO BAJO",R33)))</formula>
    </cfRule>
  </conditionalFormatting>
  <conditionalFormatting sqref="R41">
    <cfRule type="containsText" dxfId="23" priority="21" operator="containsText" text="RIESGO EXTREMO">
      <formula>NOT(ISERROR(SEARCH("RIESGO EXTREMO",R41)))</formula>
    </cfRule>
    <cfRule type="containsText" dxfId="22" priority="22" operator="containsText" text="RIESGO ALTO">
      <formula>NOT(ISERROR(SEARCH("RIESGO ALTO",R41)))</formula>
    </cfRule>
    <cfRule type="containsText" dxfId="21" priority="23" operator="containsText" text="RIESGO MODERADO">
      <formula>NOT(ISERROR(SEARCH("RIESGO MODERADO",R41)))</formula>
    </cfRule>
    <cfRule type="containsText" dxfId="20" priority="24" operator="containsText" text="RIESGO BAJO">
      <formula>NOT(ISERROR(SEARCH("RIESGO BAJO",R41)))</formula>
    </cfRule>
  </conditionalFormatting>
  <conditionalFormatting sqref="Q13 Q21 Q33 Q41:Q43">
    <cfRule type="containsText" dxfId="19" priority="17" operator="containsText" text="RIESGO EXTREMO">
      <formula>NOT(ISERROR(SEARCH("RIESGO EXTREMO",Q13)))</formula>
    </cfRule>
    <cfRule type="containsText" dxfId="18" priority="18" operator="containsText" text="RIESGO ALTO">
      <formula>NOT(ISERROR(SEARCH("RIESGO ALTO",Q13)))</formula>
    </cfRule>
    <cfRule type="containsText" dxfId="17" priority="19" operator="containsText" text="RIESGO MODERADO">
      <formula>NOT(ISERROR(SEARCH("RIESGO MODERADO",Q13)))</formula>
    </cfRule>
    <cfRule type="containsText" dxfId="16" priority="20" operator="containsText" text="RIESGO BAJO">
      <formula>NOT(ISERROR(SEARCH("RIESGO BAJO",Q13)))</formula>
    </cfRule>
  </conditionalFormatting>
  <conditionalFormatting sqref="BE29 BE25 BE33 BE37">
    <cfRule type="containsText" dxfId="15" priority="13" operator="containsText" text="RIESGO EXTREMO">
      <formula>NOT(ISERROR(SEARCH("RIESGO EXTREMO",BE25)))</formula>
    </cfRule>
    <cfRule type="containsText" dxfId="14" priority="14" operator="containsText" text="RIESGO ALTO">
      <formula>NOT(ISERROR(SEARCH("RIESGO ALTO",BE25)))</formula>
    </cfRule>
    <cfRule type="containsText" dxfId="13" priority="15" operator="containsText" text="RIESGO MODERADO">
      <formula>NOT(ISERROR(SEARCH("RIESGO MODERADO",BE25)))</formula>
    </cfRule>
    <cfRule type="containsText" dxfId="12" priority="16" operator="containsText" text="RIESGO BAJO">
      <formula>NOT(ISERROR(SEARCH("RIESGO BAJO",BE25)))</formula>
    </cfRule>
  </conditionalFormatting>
  <conditionalFormatting sqref="BH33">
    <cfRule type="containsText" dxfId="11" priority="9" operator="containsText" text="RIESGO EXTREMO">
      <formula>NOT(ISERROR(SEARCH("RIESGO EXTREMO",BH33)))</formula>
    </cfRule>
    <cfRule type="containsText" dxfId="10" priority="10" operator="containsText" text="RIESGO ALTO">
      <formula>NOT(ISERROR(SEARCH("RIESGO ALTO",BH33)))</formula>
    </cfRule>
    <cfRule type="containsText" dxfId="9" priority="11" operator="containsText" text="RIESGO MODERADO">
      <formula>NOT(ISERROR(SEARCH("RIESGO MODERADO",BH33)))</formula>
    </cfRule>
    <cfRule type="containsText" dxfId="8" priority="12" operator="containsText" text="RIESGO BAJO">
      <formula>NOT(ISERROR(SEARCH("RIESGO BAJO",BH33)))</formula>
    </cfRule>
  </conditionalFormatting>
  <conditionalFormatting sqref="BH37">
    <cfRule type="containsText" dxfId="7" priority="5" operator="containsText" text="RIESGO EXTREMO">
      <formula>NOT(ISERROR(SEARCH("RIESGO EXTREMO",BH37)))</formula>
    </cfRule>
    <cfRule type="containsText" dxfId="6" priority="6" operator="containsText" text="RIESGO ALTO">
      <formula>NOT(ISERROR(SEARCH("RIESGO ALTO",BH37)))</formula>
    </cfRule>
    <cfRule type="containsText" dxfId="5" priority="7" operator="containsText" text="RIESGO MODERADO">
      <formula>NOT(ISERROR(SEARCH("RIESGO MODERADO",BH37)))</formula>
    </cfRule>
    <cfRule type="containsText" dxfId="4" priority="8" operator="containsText" text="RIESGO BAJO">
      <formula>NOT(ISERROR(SEARCH("RIESGO BAJO",BH37)))</formula>
    </cfRule>
  </conditionalFormatting>
  <conditionalFormatting sqref="BI33">
    <cfRule type="containsText" dxfId="3" priority="1" operator="containsText" text="RIESGO EXTREMO">
      <formula>NOT(ISERROR(SEARCH("RIESGO EXTREMO",BI33)))</formula>
    </cfRule>
    <cfRule type="containsText" dxfId="2" priority="2" operator="containsText" text="RIESGO ALTO">
      <formula>NOT(ISERROR(SEARCH("RIESGO ALTO",BI33)))</formula>
    </cfRule>
    <cfRule type="containsText" dxfId="1" priority="3" operator="containsText" text="RIESGO MODERADO">
      <formula>NOT(ISERROR(SEARCH("RIESGO MODERADO",BI33)))</formula>
    </cfRule>
    <cfRule type="containsText" dxfId="0" priority="4" operator="containsText" text="RIESGO BAJO">
      <formula>NOT(ISERROR(SEARCH("RIESGO BAJO",BI33)))</formula>
    </cfRule>
  </conditionalFormatting>
  <dataValidations count="25">
    <dataValidation type="list" allowBlank="1" showInputMessage="1" showErrorMessage="1" sqref="AR11:AR44" xr:uid="{51DAE0B3-6C99-4E32-B4B3-D781AE4BC8CD}">
      <formula1>"Directamente,No disminuye"</formula1>
    </dataValidation>
    <dataValidation type="list" allowBlank="1" showInputMessage="1" showErrorMessage="1" sqref="AS11:AS44" xr:uid="{4FCB0399-C5DF-46FF-93E8-C346E679379F}">
      <formula1>"Directamente,Indirectamente,No disminuye"</formula1>
    </dataValidation>
    <dataValidation type="list" allowBlank="1" showInputMessage="1" showErrorMessage="1" sqref="AK11:AK13 AK17 AK21 AK25 AK29 AK33 AK37 AK41:AK44" xr:uid="{67668C1D-E1DF-4873-B570-3FF6332F57FB}">
      <formula1>"Siempre se ejecuta,Algunas veces,No se ejecuta"</formula1>
    </dataValidation>
    <dataValidation type="list" allowBlank="1" showInputMessage="1" showErrorMessage="1" sqref="AG11:AG13 AG17 AG21 AG25 AG29 AG33 AG37 AG41:AG44" xr:uid="{04CF1145-9CD5-4028-8ADC-651C7C2CB9BC}">
      <formula1>"Completa,Incompleta,No existe"</formula1>
    </dataValidation>
    <dataValidation type="list" allowBlank="1" showInputMessage="1" showErrorMessage="1" sqref="AE11:AE13 AE17 AE21 AE25 AE29 AE33 AE37 AE41:AE44" xr:uid="{CE51FB60-6357-44E4-8E8C-0DEC1852F2C0}">
      <formula1>"Se investigan y resuelven oportunamente,No se investigan y no se resuelven oportunamente"</formula1>
    </dataValidation>
    <dataValidation type="list" allowBlank="1" showInputMessage="1" showErrorMessage="1" sqref="AC11:AC13 AC17 AC21 AC25 AC29 AC33 AC37 AC41:AC44" xr:uid="{FA2BF801-53DA-4607-A604-0E1D0A0252E7}">
      <formula1>"Confiable,No confiable"</formula1>
    </dataValidation>
    <dataValidation type="list" allowBlank="1" showInputMessage="1" showErrorMessage="1" sqref="AA11:AA13 AA17 AA21 AA25 AA29 AA33 AA37 AA41:AA44" xr:uid="{2DA20D1D-5A7D-4C52-95B3-2C3C9E6D040E}">
      <formula1>"Prevenir,Detectar,No es un control"</formula1>
    </dataValidation>
    <dataValidation type="list" allowBlank="1" showInputMessage="1" showErrorMessage="1" sqref="Y11:Y13 Y17 Y21 Y25 Y29 Y33 Y37 Y41:Y44" xr:uid="{49C7A4EB-3F85-4C29-8068-B3A210F09ED7}">
      <formula1>"Oportuna,Inoportuna"</formula1>
    </dataValidation>
    <dataValidation type="list" allowBlank="1" showInputMessage="1" showErrorMessage="1" sqref="W11:W13 W17 W21 W25 W29 W33 W37 W41:W44" xr:uid="{18170223-E0E2-45AD-A627-3117C7AFF056}">
      <formula1>"Adecuado,Inadecuado"</formula1>
    </dataValidation>
    <dataValidation type="list" allowBlank="1" showInputMessage="1" showErrorMessage="1" sqref="U11:U13 U17 U21 U25 U29 U33 U37 U41:U44" xr:uid="{E80421C9-1F3B-4881-83AD-582D53324C06}">
      <formula1>"Asignado,No asignado"</formula1>
    </dataValidation>
    <dataValidation type="list" allowBlank="1" showInputMessage="1" showErrorMessage="1" sqref="R11:R13 R41:R44 BA11:BA13 R21 BA21 R33 BA33 BA41:BA44" xr:uid="{5E1BE066-2B70-41A9-8D0F-9FC26E6000C5}">
      <formula1>opciondelriesgo</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13 K17 K21 K25 K29 K33 K41:K44 K37" xr:uid="{3E2ABC36-F7CC-4936-80DA-25C86878292E}"/>
    <dataValidation type="list" allowBlank="1" showInputMessage="1" showErrorMessage="1" prompt="Solo aplica para los riesgos tipificados como seguridad de la información" sqref="I11:I13 I21 I33 I41:I44" xr:uid="{D2889307-9331-4785-86F2-4ED3534DC4A1}">
      <formula1>tipo_de_amenaza</formula1>
    </dataValidation>
    <dataValidation allowBlank="1" showInputMessage="1" showErrorMessage="1" prompt="Relacione el activo de información donde el nivel de criticidad corresponde a &quot;Crítico&quot;" sqref="H11:H13 H21 H33 H41:H44" xr:uid="{20A1423F-62D6-4F6A-8507-BFB6C82A2506}"/>
    <dataValidation type="list" allowBlank="1" showInputMessage="1" showErrorMessage="1" prompt="Seleccione la tipología conforme al tipo de riesgo." sqref="G11:G13 G21 G33 G41:G44" xr:uid="{9144A97C-94B9-425F-A0E9-BBA759A03A56}">
      <formula1>INDIRECT(F11)</formula1>
    </dataValidation>
    <dataValidation type="list" allowBlank="1" showInputMessage="1" showErrorMessage="1" prompt="Seleccione el tipo de riesgo conforme a las categorias." sqref="F11:F13 F21 F33 F41:F44" xr:uid="{8CC2821F-2C04-41F5-9E7C-096565E2ECB3}">
      <formula1>tipo_de_riesgos</formula1>
    </dataValidation>
    <dataValidation allowBlank="1" showInputMessage="1" showErrorMessage="1" prompt="La descripción del riesgo se puede realizar a través de estas preguntas:_x000a_¿Qué puede suceder?_x000a_¿Cómo puede suceder?_x000a_¿Qué consecuencias tendría su materialización?" sqref="E11:E13 E21 E33 E41:E44" xr:uid="{68A3EFCC-EA90-47B7-8AB7-8D04A1A93889}"/>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D13 D21 D33 D41:D44" xr:uid="{73B719C9-1A9D-4512-B627-488C141B6564}"/>
    <dataValidation type="list" allowBlank="1" showInputMessage="1" showErrorMessage="1" sqref="B11:B13 B21 B33 B41:B44" xr:uid="{D77EA788-8392-4278-8697-98B6DFB0446B}">
      <formula1>procesos</formula1>
    </dataValidation>
    <dataValidation type="list" allowBlank="1" showInputMessage="1" showErrorMessage="1" prompt="Seleccione la amenaza de acuerdo con el tipo seleccionado" sqref="J11:J12" xr:uid="{CDC9D0F0-1B4F-4304-B491-31326DF344DD}">
      <formula1>INDIRECT(#REF!)</formula1>
    </dataValidation>
    <dataValidation allowBlank="1" showInputMessage="1" showErrorMessage="1" prompt="Para cada causa debe existir un control" sqref="S21 S13 T41 S17 S29 S25 S33 T44 S11 BB11:BC12 S41:S44 S37" xr:uid="{48BF8076-39DD-4940-A69C-B90B43B58727}"/>
    <dataValidation type="list" allowBlank="1" showInputMessage="1" showErrorMessage="1" prompt="Seleccione la amenaza de acuerdo con el tipo seleccionado" sqref="J13 J21 J33 J41:J44" xr:uid="{444CBBBE-289E-480F-B6C0-84EBA16371DC}">
      <formula1>INDIRECT($I$11)</formula1>
    </dataValidation>
    <dataValidation type="list" allowBlank="1" showInputMessage="1" showErrorMessage="1" sqref="O45:P48 O13 O41:O44 AX11:AX13 O21 AX21 O33 AX33 AX41:AX48" xr:uid="{2912C57E-9DE8-4140-B345-C6C21743BA85}">
      <formula1>INDIRECT($M$11)</formula1>
    </dataValidation>
    <dataValidation type="list" allowBlank="1" showInputMessage="1" showErrorMessage="1" sqref="Y45:Y48 AE45:AE48 U45:U48 AA45:AA48 W45:W48 AC45:AC48 AG45:AG48" xr:uid="{67E6C55D-1606-49AF-B6DE-2F5B72B6340B}">
      <formula1>"SI,NO"</formula1>
    </dataValidation>
    <dataValidation type="list" allowBlank="1" showInputMessage="1" showErrorMessage="1" sqref="N11 N13 N41:N44 AW11:AW13 N21 AW21 N33 AW33 AW41:AW44" xr:uid="{48A8FA3D-A79C-4D02-B62E-BBDB18F537E4}">
      <formula1>probabilidad</formula1>
    </dataValidation>
  </dataValidations>
  <printOptions horizontalCentered="1"/>
  <pageMargins left="0.35972222222222222" right="0.51388888888888884" top="0.74803149606299213" bottom="0.74803149606299213" header="0.31496062992125984" footer="0.31496062992125984"/>
  <pageSetup paperSize="5" scale="37" orientation="landscape" r:id="rId1"/>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20" max="51" man="1"/>
    <brk id="43" max="51" man="1"/>
  </colBreaks>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9EA55-9EDD-4B26-ADEB-D369627B9C0A}">
  <dimension ref="C1:S71"/>
  <sheetViews>
    <sheetView zoomScaleNormal="100" zoomScaleSheetLayoutView="124" zoomScalePageLayoutView="90" workbookViewId="0">
      <selection activeCell="F22" sqref="F22:G22"/>
    </sheetView>
  </sheetViews>
  <sheetFormatPr baseColWidth="10" defaultRowHeight="15.75" x14ac:dyDescent="0.25"/>
  <cols>
    <col min="1" max="2" width="1.7109375" style="509" customWidth="1"/>
    <col min="3" max="3" width="10" style="509" customWidth="1"/>
    <col min="4" max="4" width="15.28515625" style="509" customWidth="1"/>
    <col min="5" max="5" width="36.7109375" style="509" customWidth="1"/>
    <col min="6" max="6" width="26.7109375" style="509" customWidth="1"/>
    <col min="7" max="7" width="65.42578125" style="509" customWidth="1"/>
    <col min="8" max="8" width="34.140625" style="509" customWidth="1"/>
    <col min="9" max="9" width="23" style="509" customWidth="1"/>
    <col min="10" max="10" width="8.85546875" style="509" customWidth="1"/>
    <col min="11" max="16" width="16.42578125" style="509" customWidth="1"/>
    <col min="17" max="17" width="23.5703125" style="509" customWidth="1"/>
    <col min="18" max="18" width="16.42578125" style="509" customWidth="1"/>
    <col min="19" max="19" width="1.7109375" style="509" customWidth="1"/>
    <col min="20" max="16384" width="11.42578125" style="509"/>
  </cols>
  <sheetData>
    <row r="1" spans="3:18" ht="16.5" thickBot="1" x14ac:dyDescent="0.3"/>
    <row r="2" spans="3:18" ht="34.5" customHeight="1" x14ac:dyDescent="0.25">
      <c r="C2" s="510"/>
      <c r="D2" s="511"/>
      <c r="E2" s="512" t="s">
        <v>426</v>
      </c>
      <c r="F2" s="513"/>
      <c r="G2" s="513"/>
      <c r="H2" s="513"/>
      <c r="I2" s="513"/>
      <c r="J2" s="513"/>
      <c r="K2" s="513"/>
      <c r="L2" s="513"/>
      <c r="M2" s="513"/>
      <c r="N2" s="513"/>
      <c r="O2" s="513"/>
      <c r="P2" s="513"/>
      <c r="Q2" s="513"/>
      <c r="R2" s="514"/>
    </row>
    <row r="3" spans="3:18" x14ac:dyDescent="0.25">
      <c r="C3" s="515"/>
      <c r="D3" s="516"/>
      <c r="E3" s="517" t="s">
        <v>427</v>
      </c>
      <c r="F3" s="518"/>
      <c r="G3" s="518"/>
      <c r="H3" s="518"/>
      <c r="I3" s="518"/>
      <c r="J3" s="518"/>
      <c r="K3" s="519"/>
      <c r="L3" s="520" t="s">
        <v>428</v>
      </c>
      <c r="M3" s="518"/>
      <c r="N3" s="518"/>
      <c r="O3" s="518"/>
      <c r="P3" s="518"/>
      <c r="Q3" s="518"/>
      <c r="R3" s="521"/>
    </row>
    <row r="4" spans="3:18" ht="16.5" thickBot="1" x14ac:dyDescent="0.3">
      <c r="C4" s="522"/>
      <c r="D4" s="523"/>
      <c r="E4" s="524" t="s">
        <v>429</v>
      </c>
      <c r="F4" s="525"/>
      <c r="G4" s="525"/>
      <c r="H4" s="525"/>
      <c r="I4" s="525"/>
      <c r="J4" s="525"/>
      <c r="K4" s="525"/>
      <c r="L4" s="525"/>
      <c r="M4" s="525"/>
      <c r="N4" s="525"/>
      <c r="O4" s="525"/>
      <c r="P4" s="525"/>
      <c r="Q4" s="525"/>
      <c r="R4" s="526"/>
    </row>
    <row r="5" spans="3:18" ht="16.5" thickBot="1" x14ac:dyDescent="0.3">
      <c r="C5" s="527"/>
      <c r="D5" s="527"/>
      <c r="E5" s="527"/>
      <c r="F5" s="527"/>
      <c r="G5" s="527"/>
      <c r="H5" s="527"/>
      <c r="I5" s="527"/>
      <c r="J5" s="527"/>
      <c r="K5" s="527"/>
      <c r="L5" s="527"/>
      <c r="M5" s="527"/>
      <c r="N5" s="527"/>
      <c r="O5" s="527"/>
      <c r="P5" s="527"/>
      <c r="Q5" s="527"/>
      <c r="R5" s="527"/>
    </row>
    <row r="6" spans="3:18" s="535" customFormat="1" ht="46.5" customHeight="1" thickBot="1" x14ac:dyDescent="0.3">
      <c r="C6" s="528" t="s">
        <v>430</v>
      </c>
      <c r="D6" s="529"/>
      <c r="E6" s="530" t="s">
        <v>431</v>
      </c>
      <c r="F6" s="530"/>
      <c r="G6" s="530"/>
      <c r="H6" s="530"/>
      <c r="I6" s="530"/>
      <c r="J6" s="531" t="s">
        <v>98</v>
      </c>
      <c r="K6" s="532"/>
      <c r="L6" s="532"/>
      <c r="M6" s="532"/>
      <c r="N6" s="529"/>
      <c r="O6" s="533">
        <v>44317</v>
      </c>
      <c r="P6" s="530"/>
      <c r="Q6" s="530"/>
      <c r="R6" s="534"/>
    </row>
    <row r="7" spans="3:18" ht="46.5" customHeight="1" thickBot="1" x14ac:dyDescent="0.3">
      <c r="C7" s="536" t="s">
        <v>432</v>
      </c>
      <c r="D7" s="537"/>
      <c r="E7" s="530" t="s">
        <v>433</v>
      </c>
      <c r="F7" s="530"/>
      <c r="G7" s="530"/>
      <c r="H7" s="530"/>
      <c r="I7" s="530"/>
      <c r="J7" s="538" t="s">
        <v>434</v>
      </c>
      <c r="K7" s="539"/>
      <c r="L7" s="539"/>
      <c r="M7" s="539"/>
      <c r="N7" s="537"/>
      <c r="O7" s="540" t="s">
        <v>435</v>
      </c>
      <c r="P7" s="540"/>
      <c r="Q7" s="540"/>
      <c r="R7" s="541"/>
    </row>
    <row r="8" spans="3:18" ht="16.5" thickBot="1" x14ac:dyDescent="0.3"/>
    <row r="9" spans="3:18" ht="24" customHeight="1" x14ac:dyDescent="0.25">
      <c r="C9" s="528" t="s">
        <v>436</v>
      </c>
      <c r="D9" s="532"/>
      <c r="E9" s="532"/>
      <c r="F9" s="532"/>
      <c r="G9" s="532"/>
      <c r="H9" s="532"/>
      <c r="I9" s="532"/>
      <c r="J9" s="532"/>
      <c r="K9" s="532"/>
      <c r="L9" s="532"/>
      <c r="M9" s="532"/>
      <c r="N9" s="532"/>
      <c r="O9" s="532"/>
      <c r="P9" s="532"/>
      <c r="Q9" s="532"/>
      <c r="R9" s="542"/>
    </row>
    <row r="10" spans="3:18" ht="51.75" customHeight="1" thickBot="1" x14ac:dyDescent="0.3">
      <c r="C10" s="543" t="s">
        <v>155</v>
      </c>
      <c r="D10" s="544"/>
      <c r="E10" s="544"/>
      <c r="F10" s="544"/>
      <c r="G10" s="544"/>
      <c r="H10" s="544"/>
      <c r="I10" s="544"/>
      <c r="J10" s="544"/>
      <c r="K10" s="544"/>
      <c r="L10" s="544"/>
      <c r="M10" s="544"/>
      <c r="N10" s="544"/>
      <c r="O10" s="544"/>
      <c r="P10" s="544"/>
      <c r="Q10" s="544"/>
      <c r="R10" s="545"/>
    </row>
    <row r="11" spans="3:18" ht="16.5" thickBot="1" x14ac:dyDescent="0.3">
      <c r="C11" s="527"/>
      <c r="D11" s="527"/>
      <c r="E11" s="527"/>
      <c r="F11" s="527"/>
      <c r="G11" s="527"/>
      <c r="H11" s="527"/>
      <c r="I11" s="527"/>
      <c r="J11" s="527"/>
      <c r="K11" s="527"/>
      <c r="L11" s="527"/>
      <c r="M11" s="527"/>
      <c r="N11" s="527"/>
      <c r="O11" s="527"/>
      <c r="P11" s="527"/>
      <c r="Q11" s="527"/>
      <c r="R11" s="527"/>
    </row>
    <row r="12" spans="3:18" ht="24" customHeight="1" x14ac:dyDescent="0.25">
      <c r="C12" s="528" t="s">
        <v>437</v>
      </c>
      <c r="D12" s="532"/>
      <c r="E12" s="532"/>
      <c r="F12" s="532"/>
      <c r="G12" s="532"/>
      <c r="H12" s="532"/>
      <c r="I12" s="532"/>
      <c r="J12" s="532"/>
      <c r="K12" s="532"/>
      <c r="L12" s="532"/>
      <c r="M12" s="532"/>
      <c r="N12" s="532"/>
      <c r="O12" s="532"/>
      <c r="P12" s="532"/>
      <c r="Q12" s="532"/>
      <c r="R12" s="542"/>
    </row>
    <row r="13" spans="3:18" ht="51.75" customHeight="1" thickBot="1" x14ac:dyDescent="0.3">
      <c r="C13" s="543" t="s">
        <v>438</v>
      </c>
      <c r="D13" s="544"/>
      <c r="E13" s="544"/>
      <c r="F13" s="544"/>
      <c r="G13" s="544"/>
      <c r="H13" s="544"/>
      <c r="I13" s="544"/>
      <c r="J13" s="544"/>
      <c r="K13" s="544"/>
      <c r="L13" s="544"/>
      <c r="M13" s="544"/>
      <c r="N13" s="544"/>
      <c r="O13" s="544"/>
      <c r="P13" s="544"/>
      <c r="Q13" s="544"/>
      <c r="R13" s="545"/>
    </row>
    <row r="14" spans="3:18" ht="16.5" thickBot="1" x14ac:dyDescent="0.3">
      <c r="C14" s="527"/>
      <c r="D14" s="527"/>
      <c r="E14" s="527"/>
      <c r="F14" s="527"/>
      <c r="G14" s="527"/>
      <c r="H14" s="527"/>
      <c r="I14" s="527"/>
      <c r="J14" s="527"/>
      <c r="K14" s="527"/>
      <c r="L14" s="527"/>
      <c r="M14" s="527"/>
      <c r="N14" s="527"/>
      <c r="O14" s="527"/>
      <c r="P14" s="527"/>
      <c r="Q14" s="527"/>
      <c r="R14" s="527"/>
    </row>
    <row r="15" spans="3:18" ht="33" customHeight="1" thickBot="1" x14ac:dyDescent="0.3">
      <c r="C15" s="546" t="s">
        <v>439</v>
      </c>
      <c r="D15" s="547"/>
      <c r="E15" s="547"/>
      <c r="F15" s="547"/>
      <c r="G15" s="547"/>
      <c r="H15" s="547"/>
      <c r="I15" s="547"/>
      <c r="J15" s="547"/>
      <c r="K15" s="547"/>
      <c r="L15" s="547"/>
      <c r="M15" s="547"/>
      <c r="N15" s="547"/>
      <c r="O15" s="547"/>
      <c r="P15" s="547"/>
      <c r="Q15" s="547"/>
      <c r="R15" s="548"/>
    </row>
    <row r="16" spans="3:18" ht="101.25" customHeight="1" thickBot="1" x14ac:dyDescent="0.3">
      <c r="C16" s="549" t="s">
        <v>2</v>
      </c>
      <c r="D16" s="550"/>
      <c r="E16" s="551" t="s">
        <v>440</v>
      </c>
      <c r="F16" s="552" t="s">
        <v>441</v>
      </c>
      <c r="G16" s="552"/>
      <c r="H16" s="552" t="s">
        <v>442</v>
      </c>
      <c r="I16" s="552"/>
      <c r="J16" s="552"/>
      <c r="K16" s="552" t="s">
        <v>443</v>
      </c>
      <c r="L16" s="552"/>
      <c r="M16" s="552"/>
      <c r="N16" s="552"/>
      <c r="O16" s="550" t="s">
        <v>444</v>
      </c>
      <c r="P16" s="550"/>
      <c r="Q16" s="550"/>
      <c r="R16" s="553"/>
    </row>
    <row r="17" spans="3:19" ht="228.75" customHeight="1" thickBot="1" x14ac:dyDescent="0.3">
      <c r="C17" s="554" t="s">
        <v>445</v>
      </c>
      <c r="D17" s="555"/>
      <c r="E17" s="556" t="s">
        <v>44</v>
      </c>
      <c r="F17" s="557" t="s">
        <v>446</v>
      </c>
      <c r="G17" s="558"/>
      <c r="H17" s="559" t="s">
        <v>447</v>
      </c>
      <c r="I17" s="559"/>
      <c r="J17" s="559"/>
      <c r="K17" s="559" t="s">
        <v>448</v>
      </c>
      <c r="L17" s="559"/>
      <c r="M17" s="559"/>
      <c r="N17" s="559"/>
      <c r="O17" s="557" t="s">
        <v>449</v>
      </c>
      <c r="P17" s="557"/>
      <c r="Q17" s="557"/>
      <c r="R17" s="557"/>
    </row>
    <row r="18" spans="3:19" ht="190.5" customHeight="1" thickBot="1" x14ac:dyDescent="0.3">
      <c r="C18" s="560"/>
      <c r="D18" s="561"/>
      <c r="E18" s="562"/>
      <c r="F18" s="563" t="s">
        <v>450</v>
      </c>
      <c r="G18" s="564"/>
      <c r="H18" s="563" t="s">
        <v>451</v>
      </c>
      <c r="I18" s="565"/>
      <c r="J18" s="566"/>
      <c r="K18" s="563" t="s">
        <v>448</v>
      </c>
      <c r="L18" s="565"/>
      <c r="M18" s="565"/>
      <c r="N18" s="566"/>
      <c r="O18" s="557" t="s">
        <v>452</v>
      </c>
      <c r="P18" s="557"/>
      <c r="Q18" s="557"/>
      <c r="R18" s="557"/>
    </row>
    <row r="19" spans="3:19" ht="183" customHeight="1" thickBot="1" x14ac:dyDescent="0.3">
      <c r="C19" s="567" t="s">
        <v>453</v>
      </c>
      <c r="D19" s="568"/>
      <c r="E19" s="569" t="s">
        <v>454</v>
      </c>
      <c r="F19" s="570" t="s">
        <v>455</v>
      </c>
      <c r="G19" s="570"/>
      <c r="H19" s="571" t="s">
        <v>456</v>
      </c>
      <c r="I19" s="571"/>
      <c r="J19" s="571"/>
      <c r="K19" s="563" t="s">
        <v>448</v>
      </c>
      <c r="L19" s="565"/>
      <c r="M19" s="565"/>
      <c r="N19" s="566"/>
      <c r="O19" s="557" t="s">
        <v>457</v>
      </c>
      <c r="P19" s="557"/>
      <c r="Q19" s="557"/>
      <c r="R19" s="557"/>
    </row>
    <row r="20" spans="3:19" ht="174.75" customHeight="1" thickBot="1" x14ac:dyDescent="0.3">
      <c r="C20" s="560"/>
      <c r="D20" s="561"/>
      <c r="E20" s="562"/>
      <c r="F20" s="572" t="s">
        <v>458</v>
      </c>
      <c r="G20" s="573"/>
      <c r="H20" s="563" t="s">
        <v>459</v>
      </c>
      <c r="I20" s="565"/>
      <c r="J20" s="566"/>
      <c r="K20" s="563" t="s">
        <v>448</v>
      </c>
      <c r="L20" s="565"/>
      <c r="M20" s="565"/>
      <c r="N20" s="566"/>
      <c r="O20" s="557" t="s">
        <v>460</v>
      </c>
      <c r="P20" s="557"/>
      <c r="Q20" s="557"/>
      <c r="R20" s="557"/>
    </row>
    <row r="21" spans="3:19" ht="210" customHeight="1" thickBot="1" x14ac:dyDescent="0.3">
      <c r="C21" s="567" t="s">
        <v>461</v>
      </c>
      <c r="D21" s="568"/>
      <c r="E21" s="569" t="s">
        <v>454</v>
      </c>
      <c r="F21" s="570" t="s">
        <v>462</v>
      </c>
      <c r="G21" s="570"/>
      <c r="H21" s="571" t="s">
        <v>463</v>
      </c>
      <c r="I21" s="571"/>
      <c r="J21" s="571"/>
      <c r="K21" s="563" t="s">
        <v>448</v>
      </c>
      <c r="L21" s="565"/>
      <c r="M21" s="565"/>
      <c r="N21" s="566"/>
      <c r="O21" s="557" t="s">
        <v>464</v>
      </c>
      <c r="P21" s="557"/>
      <c r="Q21" s="557"/>
      <c r="R21" s="557"/>
    </row>
    <row r="22" spans="3:19" ht="157.5" customHeight="1" thickBot="1" x14ac:dyDescent="0.3">
      <c r="C22" s="574"/>
      <c r="D22" s="575"/>
      <c r="E22" s="576"/>
      <c r="F22" s="572" t="s">
        <v>465</v>
      </c>
      <c r="G22" s="573"/>
      <c r="H22" s="563" t="s">
        <v>466</v>
      </c>
      <c r="I22" s="565"/>
      <c r="J22" s="566"/>
      <c r="K22" s="563" t="s">
        <v>448</v>
      </c>
      <c r="L22" s="565"/>
      <c r="M22" s="565"/>
      <c r="N22" s="566"/>
      <c r="O22" s="557" t="s">
        <v>467</v>
      </c>
      <c r="P22" s="557"/>
      <c r="Q22" s="557"/>
      <c r="R22" s="557"/>
    </row>
    <row r="23" spans="3:19" ht="178.5" customHeight="1" thickBot="1" x14ac:dyDescent="0.3">
      <c r="C23" s="560"/>
      <c r="D23" s="561"/>
      <c r="E23" s="562"/>
      <c r="F23" s="572" t="s">
        <v>468</v>
      </c>
      <c r="G23" s="573"/>
      <c r="H23" s="563" t="s">
        <v>469</v>
      </c>
      <c r="I23" s="565"/>
      <c r="J23" s="566"/>
      <c r="K23" s="563" t="s">
        <v>448</v>
      </c>
      <c r="L23" s="565"/>
      <c r="M23" s="565"/>
      <c r="N23" s="566"/>
      <c r="O23" s="557" t="s">
        <v>470</v>
      </c>
      <c r="P23" s="557"/>
      <c r="Q23" s="557"/>
      <c r="R23" s="557"/>
    </row>
    <row r="24" spans="3:19" ht="162.75" customHeight="1" thickBot="1" x14ac:dyDescent="0.3">
      <c r="C24" s="567" t="s">
        <v>471</v>
      </c>
      <c r="D24" s="568"/>
      <c r="E24" s="569" t="s">
        <v>44</v>
      </c>
      <c r="F24" s="570" t="s">
        <v>472</v>
      </c>
      <c r="G24" s="570"/>
      <c r="H24" s="571" t="s">
        <v>473</v>
      </c>
      <c r="I24" s="571"/>
      <c r="J24" s="571"/>
      <c r="K24" s="563" t="s">
        <v>448</v>
      </c>
      <c r="L24" s="565"/>
      <c r="M24" s="565"/>
      <c r="N24" s="566"/>
      <c r="O24" s="557" t="s">
        <v>474</v>
      </c>
      <c r="P24" s="557"/>
      <c r="Q24" s="557"/>
      <c r="R24" s="557"/>
    </row>
    <row r="25" spans="3:19" ht="153.75" customHeight="1" x14ac:dyDescent="0.25">
      <c r="C25" s="560"/>
      <c r="D25" s="561"/>
      <c r="E25" s="562"/>
      <c r="F25" s="570" t="s">
        <v>475</v>
      </c>
      <c r="G25" s="570"/>
      <c r="H25" s="571" t="s">
        <v>473</v>
      </c>
      <c r="I25" s="571"/>
      <c r="J25" s="571"/>
      <c r="K25" s="563" t="s">
        <v>448</v>
      </c>
      <c r="L25" s="565"/>
      <c r="M25" s="565"/>
      <c r="N25" s="566"/>
      <c r="O25" s="557" t="s">
        <v>474</v>
      </c>
      <c r="P25" s="557"/>
      <c r="Q25" s="557"/>
      <c r="R25" s="557"/>
    </row>
    <row r="26" spans="3:19" ht="20.100000000000001" hidden="1" customHeight="1" thickBot="1" x14ac:dyDescent="0.3">
      <c r="C26" s="577" t="s">
        <v>476</v>
      </c>
      <c r="D26" s="578"/>
      <c r="E26" s="579"/>
      <c r="F26" s="580"/>
      <c r="G26" s="581"/>
      <c r="H26" s="580"/>
      <c r="I26" s="582"/>
      <c r="J26" s="581"/>
      <c r="K26" s="563"/>
      <c r="L26" s="565"/>
      <c r="M26" s="565"/>
      <c r="N26" s="566"/>
      <c r="O26" s="580"/>
      <c r="P26" s="582"/>
      <c r="Q26" s="582"/>
      <c r="R26" s="583"/>
    </row>
    <row r="27" spans="3:19" ht="12" customHeight="1" thickBot="1" x14ac:dyDescent="0.3">
      <c r="C27" s="527"/>
      <c r="D27" s="527"/>
      <c r="E27" s="527"/>
      <c r="F27" s="527"/>
      <c r="G27" s="527"/>
      <c r="H27" s="527"/>
      <c r="I27" s="527"/>
      <c r="J27" s="527"/>
      <c r="K27" s="527"/>
      <c r="L27" s="527"/>
      <c r="M27" s="527"/>
      <c r="N27" s="527"/>
      <c r="O27" s="527"/>
      <c r="P27" s="527"/>
      <c r="Q27" s="527"/>
      <c r="R27" s="527"/>
    </row>
    <row r="28" spans="3:19" ht="33" customHeight="1" thickBot="1" x14ac:dyDescent="0.3">
      <c r="C28" s="554" t="s">
        <v>172</v>
      </c>
      <c r="D28" s="584"/>
      <c r="E28" s="584"/>
      <c r="F28" s="584"/>
      <c r="G28" s="584"/>
      <c r="H28" s="584"/>
      <c r="I28" s="584"/>
      <c r="J28" s="584"/>
      <c r="K28" s="584"/>
      <c r="L28" s="584"/>
      <c r="M28" s="584"/>
      <c r="N28" s="584"/>
      <c r="O28" s="584"/>
      <c r="P28" s="584"/>
      <c r="Q28" s="584"/>
      <c r="R28" s="585"/>
    </row>
    <row r="29" spans="3:19" s="594" customFormat="1" ht="37.5" customHeight="1" thickBot="1" x14ac:dyDescent="0.3">
      <c r="C29" s="586" t="s">
        <v>477</v>
      </c>
      <c r="D29" s="586" t="s">
        <v>478</v>
      </c>
      <c r="E29" s="587" t="s">
        <v>479</v>
      </c>
      <c r="F29" s="586" t="s">
        <v>480</v>
      </c>
      <c r="G29" s="588" t="s">
        <v>481</v>
      </c>
      <c r="H29" s="588" t="s">
        <v>482</v>
      </c>
      <c r="I29" s="588" t="s">
        <v>483</v>
      </c>
      <c r="J29" s="589" t="s">
        <v>484</v>
      </c>
      <c r="K29" s="590"/>
      <c r="L29" s="591"/>
      <c r="M29" s="589" t="s">
        <v>485</v>
      </c>
      <c r="N29" s="590"/>
      <c r="O29" s="591"/>
      <c r="P29" s="589" t="s">
        <v>444</v>
      </c>
      <c r="Q29" s="590"/>
      <c r="R29" s="592"/>
      <c r="S29" s="593"/>
    </row>
    <row r="30" spans="3:19" s="603" customFormat="1" ht="70.5" customHeight="1" x14ac:dyDescent="0.25">
      <c r="C30" s="595">
        <v>1</v>
      </c>
      <c r="D30" s="596" t="s">
        <v>486</v>
      </c>
      <c r="E30" s="597" t="s">
        <v>399</v>
      </c>
      <c r="F30" s="598" t="s">
        <v>20</v>
      </c>
      <c r="G30" s="599" t="s">
        <v>487</v>
      </c>
      <c r="H30" s="599" t="s">
        <v>488</v>
      </c>
      <c r="I30" s="600">
        <v>1</v>
      </c>
      <c r="J30" s="601" t="s">
        <v>219</v>
      </c>
      <c r="K30" s="601"/>
      <c r="L30" s="601"/>
      <c r="M30" s="601" t="s">
        <v>489</v>
      </c>
      <c r="N30" s="601"/>
      <c r="O30" s="601"/>
      <c r="P30" s="601" t="s">
        <v>490</v>
      </c>
      <c r="Q30" s="601"/>
      <c r="R30" s="602"/>
      <c r="S30" s="509"/>
    </row>
    <row r="31" spans="3:19" s="603" customFormat="1" ht="69.75" customHeight="1" thickBot="1" x14ac:dyDescent="0.3">
      <c r="C31" s="604"/>
      <c r="D31" s="605"/>
      <c r="E31" s="597" t="s">
        <v>224</v>
      </c>
      <c r="F31" s="606" t="s">
        <v>20</v>
      </c>
      <c r="G31" s="607" t="s">
        <v>487</v>
      </c>
      <c r="H31" s="607" t="s">
        <v>488</v>
      </c>
      <c r="I31" s="600">
        <v>1</v>
      </c>
      <c r="J31" s="608" t="s">
        <v>226</v>
      </c>
      <c r="K31" s="609"/>
      <c r="L31" s="610"/>
      <c r="M31" s="608" t="s">
        <v>489</v>
      </c>
      <c r="N31" s="609"/>
      <c r="O31" s="610"/>
      <c r="P31" s="611" t="s">
        <v>491</v>
      </c>
      <c r="Q31" s="611"/>
      <c r="R31" s="612"/>
      <c r="S31" s="509"/>
    </row>
    <row r="32" spans="3:19" s="603" customFormat="1" ht="78" customHeight="1" x14ac:dyDescent="0.25">
      <c r="C32" s="613">
        <v>2</v>
      </c>
      <c r="D32" s="596" t="s">
        <v>486</v>
      </c>
      <c r="E32" s="614" t="s">
        <v>242</v>
      </c>
      <c r="F32" s="606" t="s">
        <v>20</v>
      </c>
      <c r="G32" s="607" t="s">
        <v>492</v>
      </c>
      <c r="H32" s="615" t="s">
        <v>493</v>
      </c>
      <c r="I32" s="600">
        <v>1</v>
      </c>
      <c r="J32" s="611" t="s">
        <v>219</v>
      </c>
      <c r="K32" s="611"/>
      <c r="L32" s="611"/>
      <c r="M32" s="611" t="s">
        <v>494</v>
      </c>
      <c r="N32" s="611"/>
      <c r="O32" s="611"/>
      <c r="P32" s="611" t="s">
        <v>495</v>
      </c>
      <c r="Q32" s="611"/>
      <c r="R32" s="612"/>
    </row>
    <row r="33" spans="3:18" s="603" customFormat="1" ht="69" customHeight="1" thickBot="1" x14ac:dyDescent="0.3">
      <c r="C33" s="604"/>
      <c r="D33" s="605"/>
      <c r="E33" s="614" t="s">
        <v>262</v>
      </c>
      <c r="F33" s="606" t="s">
        <v>20</v>
      </c>
      <c r="G33" s="607" t="s">
        <v>496</v>
      </c>
      <c r="H33" s="615" t="s">
        <v>493</v>
      </c>
      <c r="I33" s="600">
        <v>1</v>
      </c>
      <c r="J33" s="611" t="s">
        <v>265</v>
      </c>
      <c r="K33" s="611"/>
      <c r="L33" s="611"/>
      <c r="M33" s="611" t="s">
        <v>497</v>
      </c>
      <c r="N33" s="611"/>
      <c r="O33" s="611"/>
      <c r="P33" s="611" t="s">
        <v>498</v>
      </c>
      <c r="Q33" s="611"/>
      <c r="R33" s="612"/>
    </row>
    <row r="34" spans="3:18" s="603" customFormat="1" ht="70.5" customHeight="1" thickBot="1" x14ac:dyDescent="0.3">
      <c r="C34" s="613">
        <v>3</v>
      </c>
      <c r="D34" s="616" t="s">
        <v>486</v>
      </c>
      <c r="E34" s="614" t="s">
        <v>272</v>
      </c>
      <c r="F34" s="606" t="s">
        <v>20</v>
      </c>
      <c r="G34" s="607" t="s">
        <v>499</v>
      </c>
      <c r="H34" s="615" t="s">
        <v>500</v>
      </c>
      <c r="I34" s="600">
        <v>1</v>
      </c>
      <c r="J34" s="611" t="s">
        <v>276</v>
      </c>
      <c r="K34" s="611"/>
      <c r="L34" s="611"/>
      <c r="M34" s="611" t="s">
        <v>501</v>
      </c>
      <c r="N34" s="611"/>
      <c r="O34" s="611"/>
      <c r="P34" s="601" t="s">
        <v>490</v>
      </c>
      <c r="Q34" s="601"/>
      <c r="R34" s="602"/>
    </row>
    <row r="35" spans="3:18" s="603" customFormat="1" ht="76.5" customHeight="1" x14ac:dyDescent="0.25">
      <c r="C35" s="617"/>
      <c r="D35" s="618"/>
      <c r="E35" s="614" t="s">
        <v>502</v>
      </c>
      <c r="F35" s="606" t="s">
        <v>20</v>
      </c>
      <c r="G35" s="607" t="s">
        <v>499</v>
      </c>
      <c r="H35" s="615" t="s">
        <v>413</v>
      </c>
      <c r="I35" s="600">
        <v>1</v>
      </c>
      <c r="J35" s="611" t="s">
        <v>283</v>
      </c>
      <c r="K35" s="611"/>
      <c r="L35" s="611"/>
      <c r="M35" s="611" t="s">
        <v>503</v>
      </c>
      <c r="N35" s="611"/>
      <c r="O35" s="611"/>
      <c r="P35" s="601" t="s">
        <v>490</v>
      </c>
      <c r="Q35" s="601"/>
      <c r="R35" s="602"/>
    </row>
    <row r="36" spans="3:18" s="603" customFormat="1" ht="63.75" customHeight="1" x14ac:dyDescent="0.25">
      <c r="C36" s="617"/>
      <c r="D36" s="618"/>
      <c r="E36" s="614" t="s">
        <v>286</v>
      </c>
      <c r="F36" s="606" t="s">
        <v>20</v>
      </c>
      <c r="G36" s="607" t="s">
        <v>499</v>
      </c>
      <c r="H36" s="615" t="s">
        <v>414</v>
      </c>
      <c r="I36" s="600">
        <v>1</v>
      </c>
      <c r="J36" s="611" t="s">
        <v>289</v>
      </c>
      <c r="K36" s="611"/>
      <c r="L36" s="611"/>
      <c r="M36" s="611" t="s">
        <v>504</v>
      </c>
      <c r="N36" s="611"/>
      <c r="O36" s="611"/>
      <c r="P36" s="611" t="s">
        <v>491</v>
      </c>
      <c r="Q36" s="611"/>
      <c r="R36" s="612"/>
    </row>
    <row r="37" spans="3:18" ht="48.75" customHeight="1" x14ac:dyDescent="0.25">
      <c r="C37" s="613">
        <v>4</v>
      </c>
      <c r="D37" s="616" t="s">
        <v>486</v>
      </c>
      <c r="E37" s="614" t="s">
        <v>417</v>
      </c>
      <c r="F37" s="606" t="s">
        <v>20</v>
      </c>
      <c r="G37" s="607" t="s">
        <v>505</v>
      </c>
      <c r="H37" s="615" t="s">
        <v>506</v>
      </c>
      <c r="I37" s="600">
        <v>1</v>
      </c>
      <c r="J37" s="611" t="s">
        <v>265</v>
      </c>
      <c r="K37" s="611"/>
      <c r="L37" s="611"/>
      <c r="M37" s="611" t="s">
        <v>507</v>
      </c>
      <c r="N37" s="611"/>
      <c r="O37" s="611"/>
      <c r="P37" s="611" t="s">
        <v>508</v>
      </c>
      <c r="Q37" s="611"/>
      <c r="R37" s="612"/>
    </row>
    <row r="38" spans="3:18" ht="58.5" customHeight="1" thickBot="1" x14ac:dyDescent="0.3">
      <c r="C38" s="619"/>
      <c r="D38" s="620"/>
      <c r="E38" s="621" t="s">
        <v>424</v>
      </c>
      <c r="F38" s="622" t="s">
        <v>20</v>
      </c>
      <c r="G38" s="607" t="s">
        <v>505</v>
      </c>
      <c r="H38" s="623" t="s">
        <v>506</v>
      </c>
      <c r="I38" s="624">
        <v>1</v>
      </c>
      <c r="J38" s="625" t="s">
        <v>219</v>
      </c>
      <c r="K38" s="625"/>
      <c r="L38" s="625"/>
      <c r="M38" s="611" t="s">
        <v>507</v>
      </c>
      <c r="N38" s="611"/>
      <c r="O38" s="611"/>
      <c r="P38" s="611" t="s">
        <v>508</v>
      </c>
      <c r="Q38" s="611"/>
      <c r="R38" s="612"/>
    </row>
    <row r="39" spans="3:18" ht="12" customHeight="1" thickBot="1" x14ac:dyDescent="0.3">
      <c r="C39" s="626"/>
      <c r="D39" s="626"/>
      <c r="E39" s="626"/>
      <c r="F39" s="626"/>
      <c r="G39" s="626"/>
      <c r="H39" s="626"/>
      <c r="I39" s="626"/>
      <c r="J39" s="626"/>
      <c r="K39" s="626"/>
      <c r="L39" s="626"/>
      <c r="M39" s="626"/>
      <c r="N39" s="626"/>
      <c r="O39" s="626"/>
      <c r="P39" s="626"/>
      <c r="Q39" s="626"/>
      <c r="R39" s="626"/>
    </row>
    <row r="40" spans="3:18" ht="48.75" customHeight="1" thickBot="1" x14ac:dyDescent="0.3">
      <c r="C40" s="627" t="s">
        <v>509</v>
      </c>
      <c r="D40" s="628"/>
      <c r="E40" s="628"/>
      <c r="F40" s="628"/>
      <c r="G40" s="628"/>
      <c r="H40" s="628"/>
      <c r="I40" s="628"/>
      <c r="J40" s="628"/>
      <c r="K40" s="628"/>
      <c r="L40" s="628"/>
      <c r="M40" s="628"/>
      <c r="N40" s="628"/>
      <c r="O40" s="628"/>
      <c r="P40" s="628"/>
      <c r="Q40" s="628"/>
      <c r="R40" s="629"/>
    </row>
    <row r="41" spans="3:18" ht="107.25" customHeight="1" thickBot="1" x14ac:dyDescent="0.3">
      <c r="C41" s="630"/>
      <c r="D41" s="631"/>
      <c r="E41" s="631"/>
      <c r="F41" s="631"/>
      <c r="G41" s="631"/>
      <c r="H41" s="631"/>
      <c r="I41" s="631"/>
      <c r="J41" s="631"/>
      <c r="K41" s="631"/>
      <c r="L41" s="631"/>
      <c r="M41" s="631"/>
      <c r="N41" s="631"/>
      <c r="O41" s="631"/>
      <c r="P41" s="631"/>
      <c r="Q41" s="631"/>
      <c r="R41" s="632"/>
    </row>
    <row r="42" spans="3:18" ht="16.5" thickBot="1" x14ac:dyDescent="0.3">
      <c r="C42" s="527"/>
      <c r="D42" s="527"/>
      <c r="E42" s="527"/>
      <c r="F42" s="527"/>
      <c r="G42" s="527"/>
      <c r="H42" s="527"/>
      <c r="I42" s="527"/>
      <c r="J42" s="527"/>
      <c r="K42" s="527"/>
      <c r="L42" s="527"/>
      <c r="M42" s="527"/>
      <c r="N42" s="527"/>
      <c r="O42" s="527"/>
      <c r="P42" s="527"/>
      <c r="Q42" s="527"/>
      <c r="R42" s="527"/>
    </row>
    <row r="43" spans="3:18" ht="27.95" customHeight="1" x14ac:dyDescent="0.25">
      <c r="C43" s="633" t="s">
        <v>510</v>
      </c>
      <c r="D43" s="634"/>
      <c r="E43" s="634"/>
      <c r="F43" s="634"/>
      <c r="G43" s="634"/>
      <c r="H43" s="634"/>
      <c r="I43" s="634"/>
      <c r="J43" s="634"/>
      <c r="K43" s="634"/>
      <c r="L43" s="634"/>
      <c r="M43" s="634"/>
      <c r="N43" s="634"/>
      <c r="O43" s="634"/>
      <c r="P43" s="634"/>
      <c r="Q43" s="634"/>
      <c r="R43" s="635"/>
    </row>
    <row r="44" spans="3:18" s="639" customFormat="1" ht="27.95" customHeight="1" x14ac:dyDescent="0.25">
      <c r="C44" s="636" t="s">
        <v>511</v>
      </c>
      <c r="D44" s="637"/>
      <c r="E44" s="637"/>
      <c r="F44" s="637"/>
      <c r="G44" s="637"/>
      <c r="H44" s="637"/>
      <c r="I44" s="637"/>
      <c r="J44" s="637"/>
      <c r="K44" s="637"/>
      <c r="L44" s="637"/>
      <c r="M44" s="637"/>
      <c r="N44" s="637"/>
      <c r="O44" s="637"/>
      <c r="P44" s="637"/>
      <c r="Q44" s="637"/>
      <c r="R44" s="638"/>
    </row>
    <row r="45" spans="3:18" ht="27.95" customHeight="1" x14ac:dyDescent="0.25">
      <c r="C45" s="515"/>
      <c r="R45" s="640"/>
    </row>
    <row r="46" spans="3:18" ht="27.95" customHeight="1" x14ac:dyDescent="0.25">
      <c r="C46" s="515"/>
      <c r="R46" s="640"/>
    </row>
    <row r="47" spans="3:18" ht="27.95" customHeight="1" x14ac:dyDescent="0.25">
      <c r="C47" s="641"/>
      <c r="D47" s="642"/>
      <c r="E47" s="642"/>
      <c r="F47" s="642"/>
      <c r="G47" s="642"/>
      <c r="H47" s="642"/>
      <c r="I47" s="642"/>
      <c r="J47" s="642"/>
      <c r="K47" s="642"/>
      <c r="L47" s="642"/>
      <c r="M47" s="642"/>
      <c r="N47" s="642"/>
      <c r="O47" s="642"/>
      <c r="P47" s="642"/>
      <c r="Q47" s="642"/>
      <c r="R47" s="643"/>
    </row>
    <row r="48" spans="3:18" s="639" customFormat="1" ht="27.95" customHeight="1" x14ac:dyDescent="0.25">
      <c r="C48" s="636" t="s">
        <v>512</v>
      </c>
      <c r="D48" s="637"/>
      <c r="E48" s="637"/>
      <c r="F48" s="637"/>
      <c r="G48" s="637"/>
      <c r="H48" s="637"/>
      <c r="I48" s="637"/>
      <c r="J48" s="637"/>
      <c r="K48" s="637"/>
      <c r="L48" s="637"/>
      <c r="M48" s="637"/>
      <c r="N48" s="637"/>
      <c r="O48" s="637"/>
      <c r="P48" s="637"/>
      <c r="Q48" s="637"/>
      <c r="R48" s="638"/>
    </row>
    <row r="49" spans="3:18" ht="27.95" customHeight="1" x14ac:dyDescent="0.25">
      <c r="C49" s="515"/>
      <c r="R49" s="640"/>
    </row>
    <row r="50" spans="3:18" ht="27.95" customHeight="1" x14ac:dyDescent="0.25">
      <c r="C50" s="515"/>
      <c r="R50" s="640"/>
    </row>
    <row r="51" spans="3:18" ht="27.95" customHeight="1" x14ac:dyDescent="0.25">
      <c r="C51" s="641"/>
      <c r="D51" s="642"/>
      <c r="E51" s="642"/>
      <c r="F51" s="642"/>
      <c r="G51" s="642"/>
      <c r="H51" s="642"/>
      <c r="I51" s="642"/>
      <c r="J51" s="642"/>
      <c r="K51" s="642"/>
      <c r="L51" s="642"/>
      <c r="M51" s="642"/>
      <c r="N51" s="642"/>
      <c r="O51" s="642"/>
      <c r="P51" s="642"/>
      <c r="Q51" s="642"/>
      <c r="R51" s="643"/>
    </row>
    <row r="52" spans="3:18" s="639" customFormat="1" ht="27.95" customHeight="1" x14ac:dyDescent="0.25">
      <c r="C52" s="636" t="s">
        <v>513</v>
      </c>
      <c r="D52" s="637"/>
      <c r="E52" s="637"/>
      <c r="F52" s="637"/>
      <c r="G52" s="637"/>
      <c r="H52" s="637"/>
      <c r="I52" s="637"/>
      <c r="J52" s="637"/>
      <c r="K52" s="637"/>
      <c r="L52" s="637"/>
      <c r="M52" s="637"/>
      <c r="N52" s="637"/>
      <c r="O52" s="637"/>
      <c r="P52" s="637"/>
      <c r="Q52" s="637"/>
      <c r="R52" s="638"/>
    </row>
    <row r="53" spans="3:18" ht="27.95" customHeight="1" x14ac:dyDescent="0.25">
      <c r="C53" s="644"/>
      <c r="D53" s="645"/>
      <c r="E53" s="645"/>
      <c r="F53" s="645"/>
      <c r="G53" s="645"/>
      <c r="H53" s="645"/>
      <c r="I53" s="645"/>
      <c r="J53" s="645"/>
      <c r="K53" s="645"/>
      <c r="L53" s="645"/>
      <c r="M53" s="645"/>
      <c r="N53" s="645"/>
      <c r="O53" s="645"/>
      <c r="P53" s="645"/>
      <c r="Q53" s="645"/>
      <c r="R53" s="646"/>
    </row>
    <row r="54" spans="3:18" ht="27.95" customHeight="1" x14ac:dyDescent="0.25">
      <c r="C54" s="647"/>
      <c r="D54" s="648"/>
      <c r="G54" s="648"/>
      <c r="I54" s="648"/>
      <c r="J54" s="648"/>
      <c r="K54" s="648"/>
      <c r="L54" s="648"/>
      <c r="M54" s="648"/>
      <c r="N54" s="648"/>
      <c r="O54" s="649"/>
      <c r="P54" s="648"/>
      <c r="Q54" s="648"/>
      <c r="R54" s="650"/>
    </row>
    <row r="55" spans="3:18" ht="27.95" customHeight="1" x14ac:dyDescent="0.25">
      <c r="C55" s="651"/>
      <c r="D55" s="652"/>
      <c r="E55" s="642"/>
      <c r="F55" s="642"/>
      <c r="G55" s="652"/>
      <c r="H55" s="642"/>
      <c r="I55" s="652"/>
      <c r="J55" s="652"/>
      <c r="K55" s="652"/>
      <c r="L55" s="652"/>
      <c r="M55" s="652"/>
      <c r="N55" s="652"/>
      <c r="O55" s="653"/>
      <c r="P55" s="652"/>
      <c r="Q55" s="652"/>
      <c r="R55" s="654"/>
    </row>
    <row r="56" spans="3:18" s="639" customFormat="1" ht="27.95" customHeight="1" x14ac:dyDescent="0.25">
      <c r="C56" s="655" t="s">
        <v>514</v>
      </c>
      <c r="D56" s="656"/>
      <c r="E56" s="656"/>
      <c r="F56" s="656"/>
      <c r="G56" s="656"/>
      <c r="H56" s="656"/>
      <c r="I56" s="656"/>
      <c r="J56" s="656"/>
      <c r="K56" s="656"/>
      <c r="L56" s="656"/>
      <c r="M56" s="656"/>
      <c r="N56" s="656"/>
      <c r="O56" s="656"/>
      <c r="P56" s="656"/>
      <c r="Q56" s="656"/>
      <c r="R56" s="657"/>
    </row>
    <row r="57" spans="3:18" ht="27.95" customHeight="1" x14ac:dyDescent="0.25">
      <c r="C57" s="647"/>
      <c r="D57" s="648"/>
      <c r="G57" s="648"/>
      <c r="I57" s="648"/>
      <c r="J57" s="648"/>
      <c r="K57" s="648"/>
      <c r="L57" s="648"/>
      <c r="M57" s="648"/>
      <c r="N57" s="648"/>
      <c r="O57" s="649"/>
      <c r="P57" s="648"/>
      <c r="Q57" s="648"/>
      <c r="R57" s="650"/>
    </row>
    <row r="58" spans="3:18" ht="27.95" customHeight="1" x14ac:dyDescent="0.25">
      <c r="C58" s="647"/>
      <c r="D58" s="648"/>
      <c r="G58" s="648"/>
      <c r="I58" s="648"/>
      <c r="J58" s="648"/>
      <c r="K58" s="648"/>
      <c r="L58" s="648"/>
      <c r="M58" s="648"/>
      <c r="N58" s="648"/>
      <c r="O58" s="649"/>
      <c r="P58" s="648"/>
      <c r="Q58" s="648"/>
      <c r="R58" s="650"/>
    </row>
    <row r="59" spans="3:18" ht="27.95" customHeight="1" thickBot="1" x14ac:dyDescent="0.3">
      <c r="C59" s="658"/>
      <c r="D59" s="659"/>
      <c r="E59" s="660"/>
      <c r="F59" s="660"/>
      <c r="G59" s="659"/>
      <c r="H59" s="660"/>
      <c r="I59" s="659"/>
      <c r="J59" s="659"/>
      <c r="K59" s="659"/>
      <c r="L59" s="659"/>
      <c r="M59" s="659"/>
      <c r="N59" s="659"/>
      <c r="O59" s="661"/>
      <c r="P59" s="659"/>
      <c r="Q59" s="659"/>
      <c r="R59" s="662"/>
    </row>
    <row r="60" spans="3:18" ht="13.5" customHeight="1" x14ac:dyDescent="0.25">
      <c r="C60" s="663"/>
      <c r="D60" s="663"/>
      <c r="E60" s="663"/>
      <c r="F60" s="663"/>
      <c r="G60" s="663"/>
      <c r="H60" s="663"/>
      <c r="I60" s="663"/>
      <c r="J60" s="648"/>
      <c r="K60" s="648"/>
      <c r="L60" s="648"/>
      <c r="M60" s="648"/>
      <c r="N60" s="648"/>
      <c r="O60" s="649"/>
      <c r="P60" s="648"/>
      <c r="Q60" s="648"/>
      <c r="R60" s="648"/>
    </row>
    <row r="61" spans="3:18" ht="13.5" customHeight="1" thickBot="1" x14ac:dyDescent="0.3">
      <c r="C61" s="664"/>
      <c r="D61" s="648"/>
      <c r="G61" s="648"/>
      <c r="H61" s="649"/>
      <c r="I61" s="648"/>
      <c r="J61" s="648"/>
      <c r="K61" s="648"/>
      <c r="L61" s="648"/>
      <c r="M61" s="648"/>
      <c r="N61" s="648"/>
      <c r="O61" s="648"/>
      <c r="P61" s="648"/>
      <c r="Q61" s="648"/>
      <c r="R61" s="648"/>
    </row>
    <row r="62" spans="3:18" ht="24.75" customHeight="1" thickBot="1" x14ac:dyDescent="0.3">
      <c r="C62" s="549" t="s">
        <v>515</v>
      </c>
      <c r="D62" s="550"/>
      <c r="E62" s="550"/>
      <c r="F62" s="550"/>
      <c r="G62" s="550"/>
      <c r="H62" s="550"/>
      <c r="I62" s="550"/>
      <c r="J62" s="550"/>
      <c r="K62" s="553"/>
      <c r="L62" s="516"/>
      <c r="M62" s="516"/>
      <c r="N62" s="516"/>
      <c r="O62" s="516"/>
      <c r="P62" s="516"/>
      <c r="Q62" s="516"/>
      <c r="R62" s="516"/>
    </row>
    <row r="63" spans="3:18" ht="24" customHeight="1" x14ac:dyDescent="0.25">
      <c r="C63" s="665" t="s">
        <v>516</v>
      </c>
      <c r="D63" s="666"/>
      <c r="E63" s="667"/>
      <c r="F63" s="668" t="s">
        <v>517</v>
      </c>
      <c r="G63" s="669"/>
      <c r="H63" s="669"/>
      <c r="I63" s="669"/>
      <c r="J63" s="669"/>
      <c r="K63" s="670"/>
      <c r="L63" s="516"/>
      <c r="M63" s="516"/>
      <c r="N63" s="516"/>
      <c r="O63" s="516"/>
      <c r="P63" s="671"/>
      <c r="Q63" s="671"/>
      <c r="R63" s="671"/>
    </row>
    <row r="64" spans="3:18" x14ac:dyDescent="0.25">
      <c r="C64" s="672" t="s">
        <v>518</v>
      </c>
      <c r="D64" s="673"/>
      <c r="E64" s="674"/>
      <c r="F64" s="675"/>
      <c r="G64" s="676"/>
      <c r="H64" s="676"/>
      <c r="I64" s="676"/>
      <c r="J64" s="676"/>
      <c r="K64" s="677"/>
      <c r="L64" s="516"/>
      <c r="M64" s="516"/>
      <c r="N64" s="516"/>
      <c r="O64" s="516"/>
      <c r="P64" s="671"/>
      <c r="Q64" s="671"/>
      <c r="R64" s="671"/>
    </row>
    <row r="65" spans="3:18" x14ac:dyDescent="0.25">
      <c r="C65" s="672"/>
      <c r="D65" s="673"/>
      <c r="E65" s="674"/>
      <c r="F65" s="675"/>
      <c r="G65" s="676"/>
      <c r="H65" s="676"/>
      <c r="I65" s="676"/>
      <c r="J65" s="676"/>
      <c r="K65" s="677"/>
      <c r="L65" s="516"/>
      <c r="M65" s="516"/>
      <c r="N65" s="516"/>
      <c r="O65" s="516"/>
      <c r="P65" s="671"/>
      <c r="Q65" s="671"/>
      <c r="R65" s="671"/>
    </row>
    <row r="66" spans="3:18" ht="16.5" thickBot="1" x14ac:dyDescent="0.3">
      <c r="C66" s="678"/>
      <c r="D66" s="679"/>
      <c r="E66" s="680"/>
      <c r="F66" s="681"/>
      <c r="G66" s="682"/>
      <c r="H66" s="682"/>
      <c r="I66" s="682"/>
      <c r="J66" s="682"/>
      <c r="K66" s="683"/>
      <c r="L66" s="516"/>
      <c r="M66" s="516"/>
      <c r="N66" s="516"/>
      <c r="O66" s="516"/>
      <c r="P66" s="671"/>
      <c r="Q66" s="671"/>
      <c r="R66" s="671"/>
    </row>
    <row r="68" spans="3:18" x14ac:dyDescent="0.25">
      <c r="C68" s="684"/>
      <c r="D68" s="684"/>
      <c r="E68" s="684"/>
      <c r="F68" s="684"/>
      <c r="G68" s="684"/>
      <c r="H68" s="684"/>
      <c r="I68" s="684"/>
      <c r="J68" s="684"/>
      <c r="K68" s="684"/>
    </row>
    <row r="69" spans="3:18" x14ac:dyDescent="0.25">
      <c r="C69" s="685"/>
    </row>
    <row r="70" spans="3:18" ht="12.75" customHeight="1" x14ac:dyDescent="0.25"/>
    <row r="71" spans="3:18" x14ac:dyDescent="0.25">
      <c r="C71" s="685"/>
    </row>
  </sheetData>
  <mergeCells count="138">
    <mergeCell ref="C66:E66"/>
    <mergeCell ref="F66:K66"/>
    <mergeCell ref="P66:R66"/>
    <mergeCell ref="C68:K68"/>
    <mergeCell ref="C64:E64"/>
    <mergeCell ref="F64:K64"/>
    <mergeCell ref="P64:R64"/>
    <mergeCell ref="C65:E65"/>
    <mergeCell ref="F65:K65"/>
    <mergeCell ref="P65:R65"/>
    <mergeCell ref="C52:R52"/>
    <mergeCell ref="C53:R53"/>
    <mergeCell ref="C56:R56"/>
    <mergeCell ref="C60:I60"/>
    <mergeCell ref="C62:K62"/>
    <mergeCell ref="C63:E63"/>
    <mergeCell ref="F63:K63"/>
    <mergeCell ref="P63:R63"/>
    <mergeCell ref="C40:R40"/>
    <mergeCell ref="C41:R41"/>
    <mergeCell ref="C42:R42"/>
    <mergeCell ref="C43:R43"/>
    <mergeCell ref="C44:R44"/>
    <mergeCell ref="C48:R48"/>
    <mergeCell ref="M36:O36"/>
    <mergeCell ref="P36:R36"/>
    <mergeCell ref="C37:C38"/>
    <mergeCell ref="D37:D38"/>
    <mergeCell ref="J37:L37"/>
    <mergeCell ref="M37:O37"/>
    <mergeCell ref="P37:R37"/>
    <mergeCell ref="J38:L38"/>
    <mergeCell ref="M38:O38"/>
    <mergeCell ref="P38:R38"/>
    <mergeCell ref="P33:R33"/>
    <mergeCell ref="C34:C36"/>
    <mergeCell ref="D34:D36"/>
    <mergeCell ref="J34:L34"/>
    <mergeCell ref="M34:O34"/>
    <mergeCell ref="P34:R34"/>
    <mergeCell ref="J35:L35"/>
    <mergeCell ref="M35:O35"/>
    <mergeCell ref="P35:R35"/>
    <mergeCell ref="J36:L36"/>
    <mergeCell ref="J31:L31"/>
    <mergeCell ref="M31:O31"/>
    <mergeCell ref="P31:R31"/>
    <mergeCell ref="C32:C33"/>
    <mergeCell ref="D32:D33"/>
    <mergeCell ref="J32:L32"/>
    <mergeCell ref="M32:O32"/>
    <mergeCell ref="P32:R32"/>
    <mergeCell ref="J33:L33"/>
    <mergeCell ref="M33:O33"/>
    <mergeCell ref="C27:R27"/>
    <mergeCell ref="C28:R28"/>
    <mergeCell ref="J29:L29"/>
    <mergeCell ref="M29:O29"/>
    <mergeCell ref="P29:R29"/>
    <mergeCell ref="C30:C31"/>
    <mergeCell ref="D30:D31"/>
    <mergeCell ref="J30:L30"/>
    <mergeCell ref="M30:O30"/>
    <mergeCell ref="P30:R30"/>
    <mergeCell ref="F25:G25"/>
    <mergeCell ref="H25:J25"/>
    <mergeCell ref="K25:N25"/>
    <mergeCell ref="O25:R25"/>
    <mergeCell ref="C26:D26"/>
    <mergeCell ref="F26:G26"/>
    <mergeCell ref="H26:J26"/>
    <mergeCell ref="K26:N26"/>
    <mergeCell ref="O26:R26"/>
    <mergeCell ref="F23:G23"/>
    <mergeCell ref="H23:J23"/>
    <mergeCell ref="K23:N23"/>
    <mergeCell ref="O23:R23"/>
    <mergeCell ref="C24:D25"/>
    <mergeCell ref="E24:E25"/>
    <mergeCell ref="F24:G24"/>
    <mergeCell ref="H24:J24"/>
    <mergeCell ref="K24:N24"/>
    <mergeCell ref="O24:R24"/>
    <mergeCell ref="C21:D23"/>
    <mergeCell ref="E21:E23"/>
    <mergeCell ref="F21:G21"/>
    <mergeCell ref="H21:J21"/>
    <mergeCell ref="K21:N21"/>
    <mergeCell ref="O21:R21"/>
    <mergeCell ref="F22:G22"/>
    <mergeCell ref="H22:J22"/>
    <mergeCell ref="K22:N22"/>
    <mergeCell ref="O22:R22"/>
    <mergeCell ref="C19:D20"/>
    <mergeCell ref="E19:E20"/>
    <mergeCell ref="F19:G19"/>
    <mergeCell ref="H19:J19"/>
    <mergeCell ref="K19:N19"/>
    <mergeCell ref="O19:R19"/>
    <mergeCell ref="F20:G20"/>
    <mergeCell ref="H20:J20"/>
    <mergeCell ref="K20:N20"/>
    <mergeCell ref="O20:R20"/>
    <mergeCell ref="C17:D18"/>
    <mergeCell ref="E17:E18"/>
    <mergeCell ref="F17:G17"/>
    <mergeCell ref="H17:J17"/>
    <mergeCell ref="K17:N17"/>
    <mergeCell ref="O17:R17"/>
    <mergeCell ref="F18:G18"/>
    <mergeCell ref="H18:J18"/>
    <mergeCell ref="K18:N18"/>
    <mergeCell ref="O18:R18"/>
    <mergeCell ref="C11:R11"/>
    <mergeCell ref="C12:R12"/>
    <mergeCell ref="C13:R13"/>
    <mergeCell ref="C14:R14"/>
    <mergeCell ref="C15:R15"/>
    <mergeCell ref="C16:D16"/>
    <mergeCell ref="F16:G16"/>
    <mergeCell ref="H16:J16"/>
    <mergeCell ref="K16:N16"/>
    <mergeCell ref="O16:R16"/>
    <mergeCell ref="C7:D7"/>
    <mergeCell ref="E7:I7"/>
    <mergeCell ref="J7:N7"/>
    <mergeCell ref="O7:R7"/>
    <mergeCell ref="C9:R9"/>
    <mergeCell ref="C10:R10"/>
    <mergeCell ref="E2:R2"/>
    <mergeCell ref="E3:K3"/>
    <mergeCell ref="L3:R3"/>
    <mergeCell ref="E4:R4"/>
    <mergeCell ref="C5:R5"/>
    <mergeCell ref="C6:D6"/>
    <mergeCell ref="E6:I6"/>
    <mergeCell ref="J6:N6"/>
    <mergeCell ref="O6:R6"/>
  </mergeCells>
  <printOptions horizontalCentered="1" verticalCentered="1"/>
  <pageMargins left="0.23622047244094491" right="0.23622047244094491" top="0.27559055118110237" bottom="0.27559055118110237" header="7.874015748031496E-2" footer="7.874015748031496E-2"/>
  <pageSetup scale="44" fitToWidth="0" fitToHeight="0" orientation="landscape" r:id="rId1"/>
  <headerFooter>
    <oddFooter>&amp;L&amp;9Calle 26 No. 57-41 Torre 8, Pisos 7 y 8 CEMSA - C.P. 111321 
Pbx: 3779555 – Información: Línea 195
WWW.UMV.GOV.CO&amp;CDESI-FM-019
Página &amp;P de &amp;N</oddFooter>
  </headerFooter>
  <rowBreaks count="1" manualBreakCount="1">
    <brk id="38"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K65"/>
  <sheetViews>
    <sheetView showGridLines="0" topLeftCell="A8" zoomScale="80" zoomScaleNormal="80" zoomScaleSheetLayoutView="40" zoomScalePageLayoutView="50" workbookViewId="0">
      <pane xSplit="4" ySplit="3" topLeftCell="E21" activePane="bottomRight" state="frozen"/>
      <selection pane="topRight" activeCell="B22" sqref="B22"/>
      <selection pane="bottomLeft" activeCell="B22" sqref="B22"/>
      <selection pane="bottomRight" activeCell="B21" sqref="B21:B24"/>
    </sheetView>
  </sheetViews>
  <sheetFormatPr baseColWidth="10" defaultColWidth="11.42578125" defaultRowHeight="11.25" x14ac:dyDescent="0.25"/>
  <cols>
    <col min="1" max="1" width="4.28515625" style="140" customWidth="1"/>
    <col min="2" max="2" width="20.7109375" style="140" customWidth="1"/>
    <col min="3" max="3" width="7.7109375" style="140" customWidth="1"/>
    <col min="4" max="4" width="22.42578125" style="140" customWidth="1"/>
    <col min="5" max="5" width="39.42578125" style="140" customWidth="1"/>
    <col min="6" max="6" width="15.7109375" style="140" customWidth="1"/>
    <col min="7" max="8" width="15.7109375" style="140" hidden="1" customWidth="1"/>
    <col min="9" max="10" width="21.28515625" style="140" hidden="1" customWidth="1"/>
    <col min="11" max="11" width="31.85546875" style="140" customWidth="1"/>
    <col min="12" max="13" width="26.7109375" style="140" hidden="1" customWidth="1"/>
    <col min="14" max="14" width="24" style="140" hidden="1" customWidth="1" collapsed="1"/>
    <col min="15" max="17" width="22.5703125" style="140" hidden="1" customWidth="1"/>
    <col min="18" max="18" width="28.85546875" style="140" customWidth="1" collapsed="1"/>
    <col min="19" max="19" width="29.140625" style="140" customWidth="1"/>
    <col min="20" max="20" width="34.42578125" style="140" customWidth="1"/>
    <col min="21" max="21" width="23.28515625" style="140" hidden="1" customWidth="1"/>
    <col min="22" max="22" width="34.5703125" style="140" customWidth="1"/>
    <col min="23" max="23" width="23.28515625" style="140" hidden="1" customWidth="1"/>
    <col min="24" max="24" width="39.7109375" style="140" customWidth="1"/>
    <col min="25" max="25" width="23.28515625" style="140" hidden="1" customWidth="1"/>
    <col min="26" max="26" width="39.7109375" style="140" customWidth="1"/>
    <col min="27" max="27" width="23.28515625" style="140" hidden="1" customWidth="1"/>
    <col min="28" max="28" width="36.28515625" style="140" customWidth="1"/>
    <col min="29" max="29" width="23.28515625" style="140" hidden="1" customWidth="1"/>
    <col min="30" max="30" width="39.7109375" style="140" customWidth="1"/>
    <col min="31" max="31" width="20" style="140" hidden="1" customWidth="1"/>
    <col min="32" max="32" width="34.5703125" style="140" customWidth="1"/>
    <col min="33" max="33" width="20" style="140" hidden="1" customWidth="1"/>
    <col min="34" max="34" width="14.5703125" style="140" customWidth="1"/>
    <col min="35" max="35" width="20" style="140" customWidth="1"/>
    <col min="36" max="36" width="23" style="140" customWidth="1"/>
    <col min="37" max="37" width="22.42578125" style="140" customWidth="1"/>
    <col min="38" max="38" width="17.28515625" style="140" hidden="1" customWidth="1"/>
    <col min="39" max="40" width="17.28515625" style="140" customWidth="1"/>
    <col min="41" max="41" width="27" style="140" customWidth="1"/>
    <col min="42" max="42" width="12.28515625" style="140" customWidth="1"/>
    <col min="43" max="43" width="14.5703125" style="140" customWidth="1"/>
    <col min="44" max="45" width="23.28515625" style="140" customWidth="1"/>
    <col min="46" max="46" width="17.28515625" style="140" hidden="1" customWidth="1"/>
    <col min="47" max="48" width="20" style="140" customWidth="1"/>
    <col min="49" max="49" width="25.5703125" style="140" customWidth="1"/>
    <col min="50" max="50" width="23" style="140" customWidth="1"/>
    <col min="51" max="51" width="19.7109375" style="140" hidden="1" customWidth="1"/>
    <col min="52" max="53" width="19.7109375" style="140" customWidth="1"/>
    <col min="54" max="54" width="30.42578125" style="140" customWidth="1"/>
    <col min="55" max="55" width="23.5703125" style="140" customWidth="1"/>
    <col min="56" max="56" width="20.42578125" style="140" customWidth="1"/>
    <col min="57" max="59" width="27.28515625" style="140" customWidth="1"/>
    <col min="60" max="60" width="22.7109375" style="140" customWidth="1"/>
    <col min="61" max="61" width="21.5703125" style="140" customWidth="1"/>
    <col min="62" max="62" width="21.85546875" style="140" customWidth="1"/>
    <col min="63" max="63" width="29.5703125" style="140" customWidth="1"/>
    <col min="64" max="16384" width="11.42578125" style="140"/>
  </cols>
  <sheetData>
    <row r="1" spans="2:63" ht="12" thickBot="1" x14ac:dyDescent="0.3"/>
    <row r="2" spans="2:63" ht="41.25" customHeight="1" x14ac:dyDescent="0.25">
      <c r="B2" s="467" t="s">
        <v>154</v>
      </c>
      <c r="C2" s="468"/>
      <c r="D2" s="468"/>
      <c r="E2" s="468"/>
      <c r="F2" s="468"/>
      <c r="G2" s="468"/>
      <c r="H2" s="468"/>
      <c r="I2" s="468"/>
      <c r="J2" s="468"/>
      <c r="K2" s="468"/>
      <c r="L2" s="468"/>
      <c r="M2" s="468"/>
      <c r="N2" s="468"/>
      <c r="O2" s="468"/>
      <c r="P2" s="468"/>
      <c r="Q2" s="468"/>
      <c r="R2" s="468"/>
      <c r="S2" s="469"/>
      <c r="T2" s="470" t="str">
        <f>B2</f>
        <v>OBJETIVO DEL PROCESO</v>
      </c>
      <c r="U2" s="471"/>
      <c r="V2" s="471"/>
      <c r="W2" s="471"/>
      <c r="X2" s="471"/>
      <c r="Y2" s="471"/>
      <c r="Z2" s="471"/>
      <c r="AA2" s="471"/>
      <c r="AB2" s="471"/>
      <c r="AC2" s="471"/>
      <c r="AD2" s="471"/>
      <c r="AE2" s="471"/>
      <c r="AF2" s="471"/>
      <c r="AG2" s="471"/>
      <c r="AH2" s="471"/>
      <c r="AI2" s="471"/>
      <c r="AJ2" s="471"/>
      <c r="AK2" s="471"/>
      <c r="AL2" s="471"/>
      <c r="AM2" s="471"/>
      <c r="AN2" s="471"/>
      <c r="AO2" s="471"/>
      <c r="AP2" s="471"/>
      <c r="AQ2" s="472"/>
      <c r="AR2" s="470" t="str">
        <f>B2</f>
        <v>OBJETIVO DEL PROCESO</v>
      </c>
      <c r="AS2" s="471"/>
      <c r="AT2" s="471"/>
      <c r="AU2" s="471"/>
      <c r="AV2" s="471"/>
      <c r="AW2" s="471"/>
      <c r="AX2" s="471"/>
      <c r="AY2" s="471"/>
      <c r="AZ2" s="471"/>
      <c r="BA2" s="471"/>
      <c r="BB2" s="471"/>
      <c r="BC2" s="471"/>
      <c r="BD2" s="471"/>
      <c r="BE2" s="471"/>
      <c r="BF2" s="471"/>
      <c r="BG2" s="471"/>
      <c r="BH2" s="471"/>
      <c r="BI2" s="471"/>
      <c r="BJ2" s="471"/>
      <c r="BK2" s="472"/>
    </row>
    <row r="3" spans="2:63" s="141" customFormat="1" ht="18.75" customHeight="1" x14ac:dyDescent="0.25">
      <c r="B3" s="473" t="s">
        <v>155</v>
      </c>
      <c r="C3" s="474"/>
      <c r="D3" s="474"/>
      <c r="E3" s="474"/>
      <c r="F3" s="474"/>
      <c r="G3" s="474"/>
      <c r="H3" s="474"/>
      <c r="I3" s="474"/>
      <c r="J3" s="474"/>
      <c r="K3" s="474"/>
      <c r="L3" s="474"/>
      <c r="M3" s="474"/>
      <c r="N3" s="474"/>
      <c r="O3" s="474"/>
      <c r="P3" s="474"/>
      <c r="Q3" s="474"/>
      <c r="R3" s="474"/>
      <c r="S3" s="475"/>
      <c r="T3" s="473" t="str">
        <f>B3</f>
        <v>Fortalecer las capacidades tecnológicas de la UAERMV, facilitando el cumplimiento de sus objetivos institucionales mediante la aplicación de gestión de proyectos, diseño, desarrollo e implementación de Sistemas de Información,  gestión y seguridad de la información,  mantenimiento de la Arquitectura Empresarial, y Uso y Apropiación Tecnológica.</v>
      </c>
      <c r="U3" s="474"/>
      <c r="V3" s="474"/>
      <c r="W3" s="474"/>
      <c r="X3" s="474"/>
      <c r="Y3" s="474"/>
      <c r="Z3" s="474"/>
      <c r="AA3" s="474"/>
      <c r="AB3" s="474"/>
      <c r="AC3" s="474"/>
      <c r="AD3" s="474"/>
      <c r="AE3" s="474"/>
      <c r="AF3" s="474"/>
      <c r="AG3" s="474"/>
      <c r="AH3" s="474"/>
      <c r="AI3" s="474"/>
      <c r="AJ3" s="474"/>
      <c r="AK3" s="474"/>
      <c r="AL3" s="474"/>
      <c r="AM3" s="474"/>
      <c r="AN3" s="474"/>
      <c r="AO3" s="474"/>
      <c r="AP3" s="474"/>
      <c r="AQ3" s="475"/>
      <c r="AR3" s="473" t="str">
        <f>B3</f>
        <v>Fortalecer las capacidades tecnológicas de la UAERMV, facilitando el cumplimiento de sus objetivos institucionales mediante la aplicación de gestión de proyectos, diseño, desarrollo e implementación de Sistemas de Información,  gestión y seguridad de la información,  mantenimiento de la Arquitectura Empresarial, y Uso y Apropiación Tecnológica.</v>
      </c>
      <c r="AS3" s="474"/>
      <c r="AT3" s="474"/>
      <c r="AU3" s="474"/>
      <c r="AV3" s="474"/>
      <c r="AW3" s="474"/>
      <c r="AX3" s="474"/>
      <c r="AY3" s="474"/>
      <c r="AZ3" s="474"/>
      <c r="BA3" s="474"/>
      <c r="BB3" s="474"/>
      <c r="BC3" s="474"/>
      <c r="BD3" s="474"/>
      <c r="BE3" s="474"/>
      <c r="BF3" s="474"/>
      <c r="BG3" s="474"/>
      <c r="BH3" s="474"/>
      <c r="BI3" s="474"/>
      <c r="BJ3" s="474"/>
      <c r="BK3" s="475"/>
    </row>
    <row r="4" spans="2:63" s="141" customFormat="1" ht="18.75" customHeight="1" thickBot="1" x14ac:dyDescent="0.3">
      <c r="B4" s="476"/>
      <c r="C4" s="477"/>
      <c r="D4" s="477"/>
      <c r="E4" s="477"/>
      <c r="F4" s="477"/>
      <c r="G4" s="477"/>
      <c r="H4" s="477"/>
      <c r="I4" s="477"/>
      <c r="J4" s="477"/>
      <c r="K4" s="477"/>
      <c r="L4" s="477"/>
      <c r="M4" s="477"/>
      <c r="N4" s="477"/>
      <c r="O4" s="477"/>
      <c r="P4" s="477"/>
      <c r="Q4" s="477"/>
      <c r="R4" s="477"/>
      <c r="S4" s="478"/>
      <c r="T4" s="476"/>
      <c r="U4" s="477"/>
      <c r="V4" s="477"/>
      <c r="W4" s="477"/>
      <c r="X4" s="477"/>
      <c r="Y4" s="477"/>
      <c r="Z4" s="477"/>
      <c r="AA4" s="477"/>
      <c r="AB4" s="477"/>
      <c r="AC4" s="477"/>
      <c r="AD4" s="477"/>
      <c r="AE4" s="477"/>
      <c r="AF4" s="477"/>
      <c r="AG4" s="477"/>
      <c r="AH4" s="477"/>
      <c r="AI4" s="477"/>
      <c r="AJ4" s="477"/>
      <c r="AK4" s="477"/>
      <c r="AL4" s="477"/>
      <c r="AM4" s="477"/>
      <c r="AN4" s="477"/>
      <c r="AO4" s="477"/>
      <c r="AP4" s="477"/>
      <c r="AQ4" s="478"/>
      <c r="AR4" s="476"/>
      <c r="AS4" s="477"/>
      <c r="AT4" s="477"/>
      <c r="AU4" s="477"/>
      <c r="AV4" s="477"/>
      <c r="AW4" s="477"/>
      <c r="AX4" s="477"/>
      <c r="AY4" s="477"/>
      <c r="AZ4" s="477"/>
      <c r="BA4" s="477"/>
      <c r="BB4" s="477"/>
      <c r="BC4" s="477"/>
      <c r="BD4" s="477"/>
      <c r="BE4" s="477"/>
      <c r="BF4" s="477"/>
      <c r="BG4" s="477"/>
      <c r="BH4" s="477"/>
      <c r="BI4" s="477"/>
      <c r="BJ4" s="477"/>
      <c r="BK4" s="478"/>
    </row>
    <row r="7" spans="2:63" s="142" customFormat="1" x14ac:dyDescent="0.25">
      <c r="M7" s="143"/>
      <c r="P7" s="144"/>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BK7" s="145"/>
    </row>
    <row r="8" spans="2:63" s="142" customFormat="1" ht="25.5" customHeight="1" x14ac:dyDescent="0.25">
      <c r="B8" s="449" t="s">
        <v>156</v>
      </c>
      <c r="C8" s="449" t="s">
        <v>157</v>
      </c>
      <c r="D8" s="449" t="s">
        <v>158</v>
      </c>
      <c r="E8" s="449" t="s">
        <v>159</v>
      </c>
      <c r="F8" s="449" t="s">
        <v>160</v>
      </c>
      <c r="G8" s="449" t="s">
        <v>161</v>
      </c>
      <c r="H8" s="449" t="s">
        <v>162</v>
      </c>
      <c r="I8" s="449" t="s">
        <v>163</v>
      </c>
      <c r="J8" s="449" t="s">
        <v>164</v>
      </c>
      <c r="K8" s="449" t="s">
        <v>165</v>
      </c>
      <c r="L8" s="449" t="s">
        <v>166</v>
      </c>
      <c r="M8" s="454"/>
      <c r="N8" s="449" t="s">
        <v>167</v>
      </c>
      <c r="O8" s="449"/>
      <c r="P8" s="454"/>
      <c r="Q8" s="195" t="s">
        <v>168</v>
      </c>
      <c r="R8" s="449" t="s">
        <v>169</v>
      </c>
      <c r="S8" s="449"/>
      <c r="T8" s="449"/>
      <c r="U8" s="449"/>
      <c r="V8" s="449"/>
      <c r="W8" s="449"/>
      <c r="X8" s="449"/>
      <c r="Y8" s="449"/>
      <c r="Z8" s="449"/>
      <c r="AA8" s="449"/>
      <c r="AB8" s="449"/>
      <c r="AC8" s="449"/>
      <c r="AD8" s="449"/>
      <c r="AE8" s="449"/>
      <c r="AF8" s="449"/>
      <c r="AG8" s="449"/>
      <c r="AH8" s="449"/>
      <c r="AI8" s="449"/>
      <c r="AJ8" s="449"/>
      <c r="AK8" s="449"/>
      <c r="AL8" s="449"/>
      <c r="AM8" s="449"/>
      <c r="AN8" s="449"/>
      <c r="AO8" s="449"/>
      <c r="AP8" s="449"/>
      <c r="AQ8" s="449"/>
      <c r="AR8" s="449"/>
      <c r="AS8" s="449"/>
      <c r="AT8" s="449"/>
      <c r="AU8" s="449"/>
      <c r="AV8" s="449"/>
      <c r="AW8" s="461" t="s">
        <v>170</v>
      </c>
      <c r="AX8" s="462"/>
      <c r="AY8" s="462"/>
      <c r="AZ8" s="463"/>
      <c r="BA8" s="464" t="s">
        <v>171</v>
      </c>
      <c r="BB8" s="449" t="s">
        <v>172</v>
      </c>
      <c r="BC8" s="449"/>
      <c r="BD8" s="449"/>
      <c r="BE8" s="449"/>
      <c r="BF8" s="449"/>
      <c r="BG8" s="449" t="s">
        <v>173</v>
      </c>
      <c r="BH8" s="449"/>
      <c r="BI8" s="449"/>
      <c r="BJ8" s="449"/>
      <c r="BK8" s="449"/>
    </row>
    <row r="9" spans="2:63" s="142" customFormat="1" ht="33.75" customHeight="1" x14ac:dyDescent="0.25">
      <c r="B9" s="449"/>
      <c r="C9" s="449"/>
      <c r="D9" s="449"/>
      <c r="E9" s="449"/>
      <c r="F9" s="449"/>
      <c r="G9" s="449"/>
      <c r="H9" s="449"/>
      <c r="I9" s="449"/>
      <c r="J9" s="449"/>
      <c r="K9" s="449"/>
      <c r="L9" s="449"/>
      <c r="M9" s="454"/>
      <c r="N9" s="449" t="s">
        <v>174</v>
      </c>
      <c r="O9" s="449" t="s">
        <v>175</v>
      </c>
      <c r="P9" s="454"/>
      <c r="Q9" s="464" t="s">
        <v>176</v>
      </c>
      <c r="R9" s="449" t="s">
        <v>177</v>
      </c>
      <c r="S9" s="449"/>
      <c r="T9" s="449" t="s">
        <v>178</v>
      </c>
      <c r="U9" s="146"/>
      <c r="V9" s="449" t="s">
        <v>179</v>
      </c>
      <c r="W9" s="146"/>
      <c r="X9" s="449" t="s">
        <v>180</v>
      </c>
      <c r="Y9" s="146"/>
      <c r="Z9" s="449" t="s">
        <v>181</v>
      </c>
      <c r="AA9" s="146"/>
      <c r="AB9" s="449" t="s">
        <v>182</v>
      </c>
      <c r="AC9" s="146"/>
      <c r="AD9" s="449" t="s">
        <v>183</v>
      </c>
      <c r="AE9" s="146"/>
      <c r="AF9" s="449" t="s">
        <v>184</v>
      </c>
      <c r="AG9" s="146"/>
      <c r="AH9" s="449" t="s">
        <v>185</v>
      </c>
      <c r="AI9" s="449" t="s">
        <v>186</v>
      </c>
      <c r="AJ9" s="449" t="s">
        <v>187</v>
      </c>
      <c r="AK9" s="449"/>
      <c r="AL9" s="197"/>
      <c r="AM9" s="449" t="s">
        <v>188</v>
      </c>
      <c r="AN9" s="449"/>
      <c r="AO9" s="449" t="s">
        <v>189</v>
      </c>
      <c r="AP9" s="449" t="s">
        <v>190</v>
      </c>
      <c r="AQ9" s="449"/>
      <c r="AR9" s="449" t="s">
        <v>191</v>
      </c>
      <c r="AS9" s="449" t="s">
        <v>192</v>
      </c>
      <c r="AT9" s="146"/>
      <c r="AU9" s="449" t="s">
        <v>193</v>
      </c>
      <c r="AV9" s="449"/>
      <c r="AW9" s="449" t="s">
        <v>174</v>
      </c>
      <c r="AX9" s="449" t="s">
        <v>175</v>
      </c>
      <c r="AY9" s="454"/>
      <c r="AZ9" s="449" t="s">
        <v>176</v>
      </c>
      <c r="BA9" s="465"/>
      <c r="BB9" s="449" t="s">
        <v>194</v>
      </c>
      <c r="BC9" s="449" t="s">
        <v>195</v>
      </c>
      <c r="BD9" s="449" t="s">
        <v>196</v>
      </c>
      <c r="BE9" s="449" t="s">
        <v>197</v>
      </c>
      <c r="BF9" s="449" t="s">
        <v>198</v>
      </c>
      <c r="BG9" s="449" t="s">
        <v>199</v>
      </c>
      <c r="BH9" s="449" t="s">
        <v>195</v>
      </c>
      <c r="BI9" s="449" t="s">
        <v>196</v>
      </c>
      <c r="BJ9" s="449" t="s">
        <v>197</v>
      </c>
      <c r="BK9" s="449" t="s">
        <v>198</v>
      </c>
    </row>
    <row r="10" spans="2:63" s="142" customFormat="1" ht="48" customHeight="1" x14ac:dyDescent="0.25">
      <c r="B10" s="449"/>
      <c r="C10" s="449"/>
      <c r="D10" s="449"/>
      <c r="E10" s="449"/>
      <c r="F10" s="449"/>
      <c r="G10" s="449"/>
      <c r="H10" s="449"/>
      <c r="I10" s="449"/>
      <c r="J10" s="449"/>
      <c r="K10" s="449"/>
      <c r="L10" s="449"/>
      <c r="M10" s="454"/>
      <c r="N10" s="449"/>
      <c r="O10" s="449"/>
      <c r="P10" s="454"/>
      <c r="Q10" s="466"/>
      <c r="R10" s="449"/>
      <c r="S10" s="449"/>
      <c r="T10" s="449"/>
      <c r="U10" s="197"/>
      <c r="V10" s="449"/>
      <c r="W10" s="197"/>
      <c r="X10" s="449"/>
      <c r="Y10" s="197"/>
      <c r="Z10" s="449"/>
      <c r="AA10" s="197"/>
      <c r="AB10" s="449"/>
      <c r="AC10" s="197"/>
      <c r="AD10" s="449"/>
      <c r="AE10" s="197"/>
      <c r="AF10" s="449"/>
      <c r="AG10" s="197"/>
      <c r="AH10" s="449"/>
      <c r="AI10" s="449"/>
      <c r="AJ10" s="449"/>
      <c r="AK10" s="449"/>
      <c r="AL10" s="146"/>
      <c r="AM10" s="449"/>
      <c r="AN10" s="449"/>
      <c r="AO10" s="449"/>
      <c r="AP10" s="449"/>
      <c r="AQ10" s="449"/>
      <c r="AR10" s="449"/>
      <c r="AS10" s="449"/>
      <c r="AT10" s="146"/>
      <c r="AU10" s="147" t="s">
        <v>200</v>
      </c>
      <c r="AV10" s="147" t="s">
        <v>201</v>
      </c>
      <c r="AW10" s="449"/>
      <c r="AX10" s="449"/>
      <c r="AY10" s="454"/>
      <c r="AZ10" s="449"/>
      <c r="BA10" s="466"/>
      <c r="BB10" s="449"/>
      <c r="BC10" s="449"/>
      <c r="BD10" s="449"/>
      <c r="BE10" s="449"/>
      <c r="BF10" s="449"/>
      <c r="BG10" s="449"/>
      <c r="BH10" s="449"/>
      <c r="BI10" s="449"/>
      <c r="BJ10" s="449"/>
      <c r="BK10" s="449"/>
    </row>
    <row r="11" spans="2:63" s="149" customFormat="1" ht="93.75" customHeight="1" x14ac:dyDescent="0.25">
      <c r="B11" s="406" t="s">
        <v>202</v>
      </c>
      <c r="C11" s="406">
        <v>1</v>
      </c>
      <c r="D11" s="443" t="s">
        <v>69</v>
      </c>
      <c r="E11" s="443" t="s">
        <v>203</v>
      </c>
      <c r="F11" s="406" t="s">
        <v>44</v>
      </c>
      <c r="G11" s="406" t="s">
        <v>204</v>
      </c>
      <c r="H11" s="451" t="s">
        <v>205</v>
      </c>
      <c r="I11" s="367"/>
      <c r="J11" s="402"/>
      <c r="K11" s="196" t="s">
        <v>73</v>
      </c>
      <c r="L11" s="443" t="s">
        <v>206</v>
      </c>
      <c r="M11" s="424" t="str">
        <f>IF(F11="gestion","impacto",IF(F11="corrupcion","impactocorrupcion",IF(F11="seguridad_de_la_informacion","impacto","")))</f>
        <v/>
      </c>
      <c r="N11" s="406" t="s">
        <v>207</v>
      </c>
      <c r="O11" s="406" t="s">
        <v>208</v>
      </c>
      <c r="P11" s="424" t="str">
        <f>N11&amp;O11</f>
        <v>ProbableMenor</v>
      </c>
      <c r="Q11" s="440" t="str">
        <f>IFERROR(VLOOKUP(P11,[2]FORMULAS!$B$37:$C$61,2,FALSE),"")</f>
        <v>Riesgo alto</v>
      </c>
      <c r="R11" s="455" t="s">
        <v>138</v>
      </c>
      <c r="S11" s="456"/>
      <c r="T11" s="190" t="s">
        <v>104</v>
      </c>
      <c r="U11" s="192">
        <f>IF(T11="Asignado",15,0)</f>
        <v>15</v>
      </c>
      <c r="V11" s="190" t="s">
        <v>105</v>
      </c>
      <c r="W11" s="192">
        <f>IF(V11="Adecuado",15,0)</f>
        <v>15</v>
      </c>
      <c r="X11" s="190" t="s">
        <v>106</v>
      </c>
      <c r="Y11" s="192">
        <f>IF(X11="Oportuna",15,0)</f>
        <v>15</v>
      </c>
      <c r="Z11" s="190" t="s">
        <v>107</v>
      </c>
      <c r="AA11" s="192">
        <f>IF(Z11="Prevenir",15,IF(Z11="Detectar",10,0))</f>
        <v>15</v>
      </c>
      <c r="AB11" s="190" t="s">
        <v>110</v>
      </c>
      <c r="AC11" s="192">
        <f>IF(AB11="Confiable",15,0)</f>
        <v>15</v>
      </c>
      <c r="AD11" s="190" t="s">
        <v>108</v>
      </c>
      <c r="AE11" s="192">
        <f>IF(AD11="Se investigan y resuelven oportunamente",15,0)</f>
        <v>15</v>
      </c>
      <c r="AF11" s="190" t="s">
        <v>109</v>
      </c>
      <c r="AG11" s="192">
        <f>IF(AF11="Completa",10,IF(AF11="incompleta",5,0))</f>
        <v>10</v>
      </c>
      <c r="AH11" s="194">
        <f>U11+W11+Y11+AA11+AC11+AE11+AG11</f>
        <v>100</v>
      </c>
      <c r="AI11" s="194" t="str">
        <f>IF(AH11&gt;=96,"Fuerte",IF(AH11&gt;=86,"Moderado",IF(AH11&gt;=1,"Débil","")))</f>
        <v>Fuerte</v>
      </c>
      <c r="AJ11" s="193" t="s">
        <v>209</v>
      </c>
      <c r="AK11" s="194" t="str">
        <f>IF(AJ11="Siempre se ejecuta","Fuerte",IF(AJ11="Algunas veces","Moderado",IF(AJ11="no se ejecuta","Débil","")))</f>
        <v>Fuerte</v>
      </c>
      <c r="AL11" s="194" t="str">
        <f t="shared" ref="AL11:AL20" si="0">AI11&amp;AK11</f>
        <v>FuerteFuerte</v>
      </c>
      <c r="AM11" s="194" t="str">
        <f>IFERROR(VLOOKUP(AL11,[9]FORMULAS!$B$69:$D$77,3,FALSE),"")</f>
        <v>Fuerte</v>
      </c>
      <c r="AN11" s="194">
        <f>IF(AM11="fuerte",100,IF(AM11="Moderado",50,IF(AM11="débil",0,"")))</f>
        <v>100</v>
      </c>
      <c r="AO11" s="194" t="str">
        <f>IFERROR(VLOOKUP(AL11,[9]FORMULAS!$B$69:$D$77,2,FALSE),"")</f>
        <v>No</v>
      </c>
      <c r="AP11" s="412">
        <f>IFERROR(AVERAGE(AN11:AN13),0)</f>
        <v>100</v>
      </c>
      <c r="AQ11" s="412" t="str">
        <f>IF(AP11&gt;=100,"Fuerte",IF(AP11&gt;=50,"Moderado",IF(AP11&gt;=1,"Débil","")))</f>
        <v>Fuerte</v>
      </c>
      <c r="AR11" s="436" t="s">
        <v>210</v>
      </c>
      <c r="AS11" s="436" t="s">
        <v>211</v>
      </c>
      <c r="AT11" s="412" t="str">
        <f>+AQ11&amp;AR11&amp;AS11</f>
        <v>FuerteDirectamenteIndirectamente</v>
      </c>
      <c r="AU11" s="412">
        <f>IFERROR(VLOOKUP(AT11,[9]FORMULAS!$B$94:$D$101,2,FALSE),0)</f>
        <v>2</v>
      </c>
      <c r="AV11" s="412">
        <f>IFERROR(VLOOKUP(AT11,[9]FORMULAS!$B$94:$D$101,3,FALSE),0)</f>
        <v>1</v>
      </c>
      <c r="AW11" s="406" t="s">
        <v>212</v>
      </c>
      <c r="AX11" s="406" t="s">
        <v>213</v>
      </c>
      <c r="AY11" s="424" t="str">
        <f>AW11&amp;AX11</f>
        <v>Rara vezInsignificante</v>
      </c>
      <c r="AZ11" s="427" t="str">
        <f>IFERROR(VLOOKUP(AY11,[2]FORMULAS!$B$37:$C$61,2,FALSE),"")</f>
        <v>Riesgo bajo</v>
      </c>
      <c r="BA11" s="430" t="s">
        <v>214</v>
      </c>
      <c r="BB11" s="148" t="s">
        <v>215</v>
      </c>
      <c r="BC11" s="148" t="s">
        <v>216</v>
      </c>
      <c r="BD11" s="148" t="s">
        <v>217</v>
      </c>
      <c r="BE11" s="148" t="s">
        <v>218</v>
      </c>
      <c r="BF11" s="148" t="s">
        <v>219</v>
      </c>
      <c r="BG11" s="433" t="s">
        <v>220</v>
      </c>
      <c r="BH11" s="433" t="s">
        <v>221</v>
      </c>
      <c r="BI11" s="433" t="s">
        <v>222</v>
      </c>
      <c r="BJ11" s="446" t="s">
        <v>223</v>
      </c>
      <c r="BK11" s="420" t="s">
        <v>219</v>
      </c>
    </row>
    <row r="12" spans="2:63" s="149" customFormat="1" ht="93.75" customHeight="1" x14ac:dyDescent="0.25">
      <c r="B12" s="391"/>
      <c r="C12" s="391"/>
      <c r="D12" s="450"/>
      <c r="E12" s="450"/>
      <c r="F12" s="391"/>
      <c r="G12" s="391"/>
      <c r="H12" s="452"/>
      <c r="I12" s="367"/>
      <c r="J12" s="402"/>
      <c r="K12" s="196" t="s">
        <v>76</v>
      </c>
      <c r="L12" s="444"/>
      <c r="M12" s="425"/>
      <c r="N12" s="391"/>
      <c r="O12" s="391"/>
      <c r="P12" s="425"/>
      <c r="Q12" s="441"/>
      <c r="R12" s="457"/>
      <c r="S12" s="458"/>
      <c r="T12" s="188" t="s">
        <v>104</v>
      </c>
      <c r="U12" s="150">
        <f>IF(T12="Asignado",15,0)</f>
        <v>15</v>
      </c>
      <c r="V12" s="188" t="s">
        <v>105</v>
      </c>
      <c r="W12" s="150">
        <f>IF(V12="Adecuado",15,0)</f>
        <v>15</v>
      </c>
      <c r="X12" s="188" t="s">
        <v>106</v>
      </c>
      <c r="Y12" s="150">
        <f>IF(X12="Oportuna",15,0)</f>
        <v>15</v>
      </c>
      <c r="Z12" s="188" t="s">
        <v>107</v>
      </c>
      <c r="AA12" s="150">
        <f>IF(Z12="Prevenir",15,IF(Z12="Detectar",10,0))</f>
        <v>15</v>
      </c>
      <c r="AB12" s="188" t="s">
        <v>110</v>
      </c>
      <c r="AC12" s="150">
        <f>IF(AB12="Confiable",15,0)</f>
        <v>15</v>
      </c>
      <c r="AD12" s="188" t="s">
        <v>108</v>
      </c>
      <c r="AE12" s="150">
        <f>IF(AD12="Se investigan y resuelven oportunamente",15,0)</f>
        <v>15</v>
      </c>
      <c r="AF12" s="188" t="s">
        <v>109</v>
      </c>
      <c r="AG12" s="150">
        <f>IF(AF12="Completa",10,IF(AF12="incompleta",5,0))</f>
        <v>10</v>
      </c>
      <c r="AH12" s="151">
        <f>U12+W12+Y12+AA12+AC12+AE12+AG12</f>
        <v>100</v>
      </c>
      <c r="AI12" s="151" t="str">
        <f>IF(AH12&gt;=96,"Fuerte",IF(AH12&gt;=86,"Moderado",IF(AH12&gt;=1,"Débil","")))</f>
        <v>Fuerte</v>
      </c>
      <c r="AJ12" s="152" t="s">
        <v>209</v>
      </c>
      <c r="AK12" s="151" t="str">
        <f>IF(AJ12="Siempre se ejecuta","Fuerte",IF(AJ12="Algunas veces","Moderado",IF(AJ12="no se ejecuta","Débil","")))</f>
        <v>Fuerte</v>
      </c>
      <c r="AL12" s="151" t="str">
        <f t="shared" si="0"/>
        <v>FuerteFuerte</v>
      </c>
      <c r="AM12" s="151" t="str">
        <f>IFERROR(VLOOKUP(AL12,[9]FORMULAS!$B$69:$D$77,3,FALSE),"")</f>
        <v>Fuerte</v>
      </c>
      <c r="AN12" s="151">
        <f>IF(AM12="fuerte",100,IF(AM12="Moderado",50,IF(AM12="débil",0,"")))</f>
        <v>100</v>
      </c>
      <c r="AO12" s="151" t="str">
        <f>IFERROR(VLOOKUP(AL12,[9]FORMULAS!$B$69:$D$77,2,FALSE),"")</f>
        <v>No</v>
      </c>
      <c r="AP12" s="439"/>
      <c r="AQ12" s="439"/>
      <c r="AR12" s="437"/>
      <c r="AS12" s="437"/>
      <c r="AT12" s="439"/>
      <c r="AU12" s="439"/>
      <c r="AV12" s="439"/>
      <c r="AW12" s="391"/>
      <c r="AX12" s="391"/>
      <c r="AY12" s="425"/>
      <c r="AZ12" s="428"/>
      <c r="BA12" s="431"/>
      <c r="BB12" s="148" t="s">
        <v>224</v>
      </c>
      <c r="BC12" s="148" t="s">
        <v>225</v>
      </c>
      <c r="BD12" s="148" t="s">
        <v>217</v>
      </c>
      <c r="BE12" s="148" t="s">
        <v>218</v>
      </c>
      <c r="BF12" s="148" t="s">
        <v>226</v>
      </c>
      <c r="BG12" s="434"/>
      <c r="BH12" s="434"/>
      <c r="BI12" s="434"/>
      <c r="BJ12" s="447"/>
      <c r="BK12" s="421"/>
    </row>
    <row r="13" spans="2:63" s="149" customFormat="1" ht="93.75" customHeight="1" x14ac:dyDescent="0.25">
      <c r="B13" s="408"/>
      <c r="C13" s="408"/>
      <c r="D13" s="445"/>
      <c r="E13" s="445"/>
      <c r="F13" s="408"/>
      <c r="G13" s="408"/>
      <c r="H13" s="453"/>
      <c r="I13" s="378"/>
      <c r="J13" s="419"/>
      <c r="K13" s="196" t="s">
        <v>78</v>
      </c>
      <c r="L13" s="445"/>
      <c r="M13" s="426"/>
      <c r="N13" s="408"/>
      <c r="O13" s="408"/>
      <c r="P13" s="426"/>
      <c r="Q13" s="442"/>
      <c r="R13" s="459"/>
      <c r="S13" s="460"/>
      <c r="T13" s="188" t="s">
        <v>104</v>
      </c>
      <c r="U13" s="150">
        <f>IF(T13="Asignado",15,0)</f>
        <v>15</v>
      </c>
      <c r="V13" s="188" t="s">
        <v>105</v>
      </c>
      <c r="W13" s="150">
        <f>IF(V13="Adecuado",15,0)</f>
        <v>15</v>
      </c>
      <c r="X13" s="188" t="s">
        <v>106</v>
      </c>
      <c r="Y13" s="150">
        <f>IF(X13="Oportuna",15,0)</f>
        <v>15</v>
      </c>
      <c r="Z13" s="188" t="s">
        <v>107</v>
      </c>
      <c r="AA13" s="150">
        <f>IF(Z13="Prevenir",15,IF(Z13="Detectar",10,0))</f>
        <v>15</v>
      </c>
      <c r="AB13" s="188" t="s">
        <v>110</v>
      </c>
      <c r="AC13" s="150">
        <f>IF(AB13="Confiable",15,0)</f>
        <v>15</v>
      </c>
      <c r="AD13" s="188" t="s">
        <v>108</v>
      </c>
      <c r="AE13" s="150">
        <f>IF(AD13="Se investigan y resuelven oportunamente",15,0)</f>
        <v>15</v>
      </c>
      <c r="AF13" s="188" t="s">
        <v>109</v>
      </c>
      <c r="AG13" s="150">
        <f>IF(AF13="Completa",10,IF(AF13="incompleta",5,0))</f>
        <v>10</v>
      </c>
      <c r="AH13" s="151">
        <f>U13+W13+Y13+AA13+AC13+AE13+AG13</f>
        <v>100</v>
      </c>
      <c r="AI13" s="151" t="str">
        <f>IF(AH13&gt;=96,"Fuerte",IF(AH13&gt;=86,"Moderado",IF(AH13&gt;=1,"Débil","")))</f>
        <v>Fuerte</v>
      </c>
      <c r="AJ13" s="152" t="s">
        <v>209</v>
      </c>
      <c r="AK13" s="151" t="str">
        <f>IF(AJ13="Siempre se ejecuta","Fuerte",IF(AJ13="Algunas veces","Moderado",IF(AJ13="no se ejecuta","Débil","")))</f>
        <v>Fuerte</v>
      </c>
      <c r="AL13" s="151" t="str">
        <f t="shared" si="0"/>
        <v>FuerteFuerte</v>
      </c>
      <c r="AM13" s="151" t="str">
        <f>IFERROR(VLOOKUP(AL13,[9]FORMULAS!$B$69:$D$77,3,FALSE),"")</f>
        <v>Fuerte</v>
      </c>
      <c r="AN13" s="151">
        <f>IF(AM13="fuerte",100,IF(AM13="Moderado",50,IF(AM13="débil",0,"")))</f>
        <v>100</v>
      </c>
      <c r="AO13" s="151" t="str">
        <f>IFERROR(VLOOKUP(AL13,[9]FORMULAS!$B$69:$C$77,2,FALSE),"")</f>
        <v>No</v>
      </c>
      <c r="AP13" s="414"/>
      <c r="AQ13" s="414"/>
      <c r="AR13" s="438"/>
      <c r="AS13" s="438"/>
      <c r="AT13" s="414"/>
      <c r="AU13" s="414"/>
      <c r="AV13" s="414"/>
      <c r="AW13" s="408"/>
      <c r="AX13" s="408"/>
      <c r="AY13" s="426"/>
      <c r="AZ13" s="429"/>
      <c r="BA13" s="432"/>
      <c r="BB13" s="148" t="s">
        <v>227</v>
      </c>
      <c r="BC13" s="148" t="s">
        <v>228</v>
      </c>
      <c r="BD13" s="148" t="s">
        <v>217</v>
      </c>
      <c r="BE13" s="148" t="s">
        <v>218</v>
      </c>
      <c r="BF13" s="148" t="s">
        <v>229</v>
      </c>
      <c r="BG13" s="435"/>
      <c r="BH13" s="435"/>
      <c r="BI13" s="435"/>
      <c r="BJ13" s="448"/>
      <c r="BK13" s="422"/>
    </row>
    <row r="14" spans="2:63" s="156" customFormat="1" ht="78.75" hidden="1" customHeight="1" x14ac:dyDescent="0.25">
      <c r="B14" s="406" t="s">
        <v>202</v>
      </c>
      <c r="C14" s="366">
        <v>2</v>
      </c>
      <c r="D14" s="380" t="s">
        <v>230</v>
      </c>
      <c r="E14" s="377" t="s">
        <v>231</v>
      </c>
      <c r="F14" s="366" t="s">
        <v>232</v>
      </c>
      <c r="G14" s="366" t="s">
        <v>233</v>
      </c>
      <c r="H14" s="363" t="s">
        <v>234</v>
      </c>
      <c r="I14" s="367" t="s">
        <v>235</v>
      </c>
      <c r="J14" s="402" t="s">
        <v>236</v>
      </c>
      <c r="K14" s="189" t="s">
        <v>237</v>
      </c>
      <c r="L14" s="377" t="s">
        <v>238</v>
      </c>
      <c r="M14" s="360" t="str">
        <f>IF(F14="gestion","impacto",IF(F14="corrupcion","impactocorrupcion",IF(F14="seguridad_de_la_informacion","impacto","")))</f>
        <v>impacto</v>
      </c>
      <c r="N14" s="366" t="s">
        <v>239</v>
      </c>
      <c r="O14" s="366" t="s">
        <v>208</v>
      </c>
      <c r="P14" s="360" t="str">
        <f>N14&amp;O14</f>
        <v>PosibleMenor</v>
      </c>
      <c r="Q14" s="362" t="str">
        <f>IFERROR(VLOOKUP(P14,[2]FORMULAS!$B$37:$C$61,2,FALSE),"")</f>
        <v>Riesgo moderado</v>
      </c>
      <c r="R14" s="415" t="s">
        <v>240</v>
      </c>
      <c r="S14" s="416"/>
      <c r="T14" s="370" t="s">
        <v>104</v>
      </c>
      <c r="U14" s="183">
        <f>IF(T14="Asignado",15,0)</f>
        <v>15</v>
      </c>
      <c r="V14" s="370" t="s">
        <v>105</v>
      </c>
      <c r="W14" s="183">
        <f>IF(V14="Adecuado",15,0)</f>
        <v>15</v>
      </c>
      <c r="X14" s="370" t="s">
        <v>106</v>
      </c>
      <c r="Y14" s="410">
        <f>IF(X14="Oportuna",15,0)</f>
        <v>15</v>
      </c>
      <c r="Z14" s="370" t="s">
        <v>107</v>
      </c>
      <c r="AA14" s="410">
        <f>IF(Z14="Prevenir",15,IF(Z14="Detectar",10,0))</f>
        <v>15</v>
      </c>
      <c r="AB14" s="370" t="s">
        <v>110</v>
      </c>
      <c r="AC14" s="183">
        <f>IF(AB14="Confiable",15,0)</f>
        <v>15</v>
      </c>
      <c r="AD14" s="370" t="s">
        <v>108</v>
      </c>
      <c r="AE14" s="183">
        <f>IF(AD14="Se investigan y resuelven oportunamente",15,0)</f>
        <v>15</v>
      </c>
      <c r="AF14" s="370" t="s">
        <v>109</v>
      </c>
      <c r="AG14" s="183">
        <f>IF(AF14="Completa",10,IF(AF14="incompleta",5,0))</f>
        <v>10</v>
      </c>
      <c r="AH14" s="412">
        <f>U14+W14+Y14+AA14+AC14+AE14+AG14</f>
        <v>100</v>
      </c>
      <c r="AI14" s="370" t="str">
        <f>IF(AH14&gt;=96,"Fuerte",IF(AH14&gt;=86,"Moderado",IF(AH14&gt;=1,"Débil","")))</f>
        <v>Fuerte</v>
      </c>
      <c r="AJ14" s="370" t="s">
        <v>209</v>
      </c>
      <c r="AK14" s="370" t="str">
        <f>IF(AJ14="Siempre se ejecuta","Fuerte",IF(AJ14="Algunas veces","Moderado",IF(AJ14="no se ejecuta","Débil","")))</f>
        <v>Fuerte</v>
      </c>
      <c r="AL14" s="186" t="str">
        <f t="shared" si="0"/>
        <v>FuerteFuerte</v>
      </c>
      <c r="AM14" s="370" t="str">
        <f>IFERROR(VLOOKUP(AL14,[9]FORMULAS!$B$69:$D$77,3,FALSE),"")</f>
        <v>Fuerte</v>
      </c>
      <c r="AN14" s="370">
        <f>IF(AM14="fuerte",100,IF(AM14="Moderado",50,IF(AM14="débil",0,"")))</f>
        <v>100</v>
      </c>
      <c r="AO14" s="370" t="str">
        <f>IFERROR(VLOOKUP(AL14,[9]FORMULAS!$B$69:$D$77,2,FALSE),"")</f>
        <v>No</v>
      </c>
      <c r="AP14" s="365">
        <f>IFERROR(AVERAGE(AN14:AN17),0)</f>
        <v>100</v>
      </c>
      <c r="AQ14" s="365" t="str">
        <f>IF(AP14&gt;=100,"Fuerte",IF(AP14&gt;=50,"Moderado",IF(AP14&gt;=1,"Débil","")))</f>
        <v>Fuerte</v>
      </c>
      <c r="AR14" s="364" t="s">
        <v>210</v>
      </c>
      <c r="AS14" s="364" t="s">
        <v>210</v>
      </c>
      <c r="AT14" s="365" t="str">
        <f>+AQ14&amp;AR14&amp;AS14</f>
        <v>FuerteDirectamenteDirectamente</v>
      </c>
      <c r="AU14" s="365">
        <f>IFERROR(VLOOKUP(AT14,[9]FORMULAS!$B$94:$D$101,2,FALSE),0)</f>
        <v>2</v>
      </c>
      <c r="AV14" s="365">
        <f>IFERROR(VLOOKUP(AT14,[9]FORMULAS!$B$94:$D$101,3,FALSE),0)</f>
        <v>2</v>
      </c>
      <c r="AW14" s="366" t="s">
        <v>212</v>
      </c>
      <c r="AX14" s="366" t="s">
        <v>208</v>
      </c>
      <c r="AY14" s="360" t="str">
        <f>AW14&amp;AX14</f>
        <v>Rara vezMenor</v>
      </c>
      <c r="AZ14" s="361" t="str">
        <f>IFERROR(VLOOKUP(AY14,[2]FORMULAS!$B$37:$C$61,2,FALSE),"")</f>
        <v>Riesgo bajo</v>
      </c>
      <c r="BA14" s="362" t="s">
        <v>241</v>
      </c>
      <c r="BB14" s="153" t="s">
        <v>242</v>
      </c>
      <c r="BC14" s="153" t="s">
        <v>243</v>
      </c>
      <c r="BD14" s="154" t="s">
        <v>244</v>
      </c>
      <c r="BE14" s="155" t="s">
        <v>245</v>
      </c>
      <c r="BF14" s="155" t="s">
        <v>219</v>
      </c>
      <c r="BG14" s="404" t="s">
        <v>246</v>
      </c>
      <c r="BH14" s="153" t="s">
        <v>247</v>
      </c>
      <c r="BI14" s="153" t="s">
        <v>244</v>
      </c>
      <c r="BJ14" s="155" t="s">
        <v>223</v>
      </c>
      <c r="BK14" s="155" t="s">
        <v>219</v>
      </c>
    </row>
    <row r="15" spans="2:63" s="156" customFormat="1" ht="78.75" hidden="1" customHeight="1" x14ac:dyDescent="0.25">
      <c r="B15" s="407"/>
      <c r="C15" s="366"/>
      <c r="D15" s="381"/>
      <c r="E15" s="377"/>
      <c r="F15" s="366"/>
      <c r="G15" s="366"/>
      <c r="H15" s="363"/>
      <c r="I15" s="367"/>
      <c r="J15" s="402"/>
      <c r="K15" s="380" t="s">
        <v>248</v>
      </c>
      <c r="L15" s="377"/>
      <c r="M15" s="360"/>
      <c r="N15" s="366"/>
      <c r="O15" s="366"/>
      <c r="P15" s="360"/>
      <c r="Q15" s="362"/>
      <c r="R15" s="417"/>
      <c r="S15" s="418"/>
      <c r="T15" s="370"/>
      <c r="U15" s="183">
        <f>IF(T14="Asignado",15,0)</f>
        <v>15</v>
      </c>
      <c r="V15" s="370"/>
      <c r="W15" s="183">
        <f>IF(V14="Adecuado",15,0)</f>
        <v>15</v>
      </c>
      <c r="X15" s="370"/>
      <c r="Y15" s="411"/>
      <c r="Z15" s="399"/>
      <c r="AA15" s="411"/>
      <c r="AB15" s="370"/>
      <c r="AC15" s="183">
        <f>IF(AB14="Confiable",15,0)</f>
        <v>15</v>
      </c>
      <c r="AD15" s="370"/>
      <c r="AE15" s="183">
        <f>IF(AD14="Se investigan y resuelven oportunamente",15,0)</f>
        <v>15</v>
      </c>
      <c r="AF15" s="370"/>
      <c r="AG15" s="183">
        <f>IF(AF14="Completa",10,IF(AF14="incompleta",5,0))</f>
        <v>10</v>
      </c>
      <c r="AH15" s="413"/>
      <c r="AI15" s="370"/>
      <c r="AJ15" s="370"/>
      <c r="AK15" s="370"/>
      <c r="AL15" s="186" t="str">
        <f t="shared" si="0"/>
        <v/>
      </c>
      <c r="AM15" s="370"/>
      <c r="AN15" s="370"/>
      <c r="AO15" s="370"/>
      <c r="AP15" s="365"/>
      <c r="AQ15" s="365"/>
      <c r="AR15" s="364"/>
      <c r="AS15" s="364"/>
      <c r="AT15" s="365"/>
      <c r="AU15" s="365"/>
      <c r="AV15" s="365"/>
      <c r="AW15" s="366"/>
      <c r="AX15" s="366"/>
      <c r="AY15" s="360"/>
      <c r="AZ15" s="361"/>
      <c r="BA15" s="362"/>
      <c r="BB15" s="153" t="s">
        <v>249</v>
      </c>
      <c r="BC15" s="153" t="s">
        <v>250</v>
      </c>
      <c r="BD15" s="154" t="s">
        <v>244</v>
      </c>
      <c r="BE15" s="155" t="s">
        <v>245</v>
      </c>
      <c r="BF15" s="155" t="s">
        <v>251</v>
      </c>
      <c r="BG15" s="405"/>
      <c r="BH15" s="153" t="s">
        <v>252</v>
      </c>
      <c r="BI15" s="153" t="s">
        <v>244</v>
      </c>
      <c r="BJ15" s="155" t="s">
        <v>223</v>
      </c>
      <c r="BK15" s="155" t="s">
        <v>251</v>
      </c>
    </row>
    <row r="16" spans="2:63" s="156" customFormat="1" ht="78.75" hidden="1" customHeight="1" x14ac:dyDescent="0.25">
      <c r="B16" s="407"/>
      <c r="C16" s="370"/>
      <c r="D16" s="381"/>
      <c r="E16" s="380"/>
      <c r="F16" s="370"/>
      <c r="G16" s="370"/>
      <c r="H16" s="423"/>
      <c r="I16" s="378"/>
      <c r="J16" s="419"/>
      <c r="K16" s="382"/>
      <c r="L16" s="380"/>
      <c r="M16" s="410"/>
      <c r="N16" s="370"/>
      <c r="O16" s="370"/>
      <c r="P16" s="410"/>
      <c r="Q16" s="386"/>
      <c r="R16" s="389"/>
      <c r="S16" s="390"/>
      <c r="T16" s="371"/>
      <c r="U16" s="183">
        <f>IF(T14="Asignado",15,0)</f>
        <v>15</v>
      </c>
      <c r="V16" s="371"/>
      <c r="W16" s="183">
        <f>IF(V14="Adecuado",15,0)</f>
        <v>15</v>
      </c>
      <c r="X16" s="371"/>
      <c r="Y16" s="400"/>
      <c r="Z16" s="371"/>
      <c r="AA16" s="400"/>
      <c r="AB16" s="371"/>
      <c r="AC16" s="183">
        <f>IF(AB14="Confiable",15,0)</f>
        <v>15</v>
      </c>
      <c r="AD16" s="371"/>
      <c r="AE16" s="183">
        <f>IF(AD14="Se investigan y resuelven oportunamente",15,0)</f>
        <v>15</v>
      </c>
      <c r="AF16" s="371"/>
      <c r="AG16" s="183">
        <f>IF(AF14="Completa",10,IF(AF14="incompleta",5,0))</f>
        <v>10</v>
      </c>
      <c r="AH16" s="414"/>
      <c r="AI16" s="371"/>
      <c r="AJ16" s="371"/>
      <c r="AK16" s="371"/>
      <c r="AL16" s="186" t="str">
        <f t="shared" si="0"/>
        <v/>
      </c>
      <c r="AM16" s="371"/>
      <c r="AN16" s="371"/>
      <c r="AO16" s="371"/>
      <c r="AP16" s="368"/>
      <c r="AQ16" s="368"/>
      <c r="AR16" s="392"/>
      <c r="AS16" s="392"/>
      <c r="AT16" s="368"/>
      <c r="AU16" s="368"/>
      <c r="AV16" s="368"/>
      <c r="AW16" s="370"/>
      <c r="AX16" s="370"/>
      <c r="AY16" s="410"/>
      <c r="AZ16" s="383"/>
      <c r="BA16" s="386"/>
      <c r="BB16" s="191" t="s">
        <v>253</v>
      </c>
      <c r="BC16" s="153" t="s">
        <v>254</v>
      </c>
      <c r="BD16" s="154" t="s">
        <v>255</v>
      </c>
      <c r="BE16" s="155" t="s">
        <v>256</v>
      </c>
      <c r="BF16" s="155" t="s">
        <v>257</v>
      </c>
      <c r="BG16" s="153" t="s">
        <v>258</v>
      </c>
      <c r="BH16" s="153" t="s">
        <v>259</v>
      </c>
      <c r="BI16" s="153" t="s">
        <v>244</v>
      </c>
      <c r="BJ16" s="155" t="s">
        <v>223</v>
      </c>
      <c r="BK16" s="155" t="s">
        <v>257</v>
      </c>
    </row>
    <row r="17" spans="2:63" s="156" customFormat="1" ht="198.75" hidden="1" customHeight="1" x14ac:dyDescent="0.25">
      <c r="B17" s="408"/>
      <c r="C17" s="371"/>
      <c r="D17" s="382"/>
      <c r="E17" s="382"/>
      <c r="F17" s="371"/>
      <c r="G17" s="371"/>
      <c r="H17" s="409"/>
      <c r="I17" s="401"/>
      <c r="J17" s="403"/>
      <c r="K17" s="189" t="s">
        <v>260</v>
      </c>
      <c r="L17" s="382"/>
      <c r="M17" s="400"/>
      <c r="N17" s="371"/>
      <c r="O17" s="371"/>
      <c r="P17" s="400"/>
      <c r="Q17" s="388"/>
      <c r="R17" s="389" t="s">
        <v>261</v>
      </c>
      <c r="S17" s="390"/>
      <c r="T17" s="187" t="s">
        <v>104</v>
      </c>
      <c r="U17" s="183">
        <f>IF(T17="Asignado",15,0)</f>
        <v>15</v>
      </c>
      <c r="V17" s="187" t="s">
        <v>105</v>
      </c>
      <c r="W17" s="183">
        <f>IF(V17="Adecuado",15,0)</f>
        <v>15</v>
      </c>
      <c r="X17" s="187" t="s">
        <v>106</v>
      </c>
      <c r="Y17" s="183">
        <f>IF(X17="Oportuna",15,0)</f>
        <v>15</v>
      </c>
      <c r="Z17" s="187" t="s">
        <v>107</v>
      </c>
      <c r="AA17" s="183">
        <f>IF(Z17="Prevenir",15,IF(Z17="Detectar",10,0))</f>
        <v>15</v>
      </c>
      <c r="AB17" s="187" t="s">
        <v>110</v>
      </c>
      <c r="AC17" s="183">
        <f>IF(AB17="Confiable",15,0)</f>
        <v>15</v>
      </c>
      <c r="AD17" s="187" t="s">
        <v>108</v>
      </c>
      <c r="AE17" s="183">
        <f>IF(AD17="Se investigan y resuelven oportunamente",15,0)</f>
        <v>15</v>
      </c>
      <c r="AF17" s="187" t="s">
        <v>109</v>
      </c>
      <c r="AG17" s="183">
        <f>IF(AF17="Completa",10,IF(AF17="incompleta",5,0))</f>
        <v>10</v>
      </c>
      <c r="AH17" s="186">
        <f>U17+W17+Y17+AA17+AC17+AE17+AG17</f>
        <v>100</v>
      </c>
      <c r="AI17" s="186" t="str">
        <f t="shared" ref="AI17:AI21" si="1">IF(AH17&gt;=96,"Fuerte",IF(AH17&gt;=86,"Moderado",IF(AH17&gt;=1,"Débil","")))</f>
        <v>Fuerte</v>
      </c>
      <c r="AJ17" s="185" t="s">
        <v>209</v>
      </c>
      <c r="AK17" s="186" t="str">
        <f>IF(AJ17="Siempre se ejecuta","Fuerte",IF(AJ17="Algunas veces","Moderado",IF(AJ17="no se ejecuta","Débil","")))</f>
        <v>Fuerte</v>
      </c>
      <c r="AL17" s="186" t="str">
        <f t="shared" si="0"/>
        <v>FuerteFuerte</v>
      </c>
      <c r="AM17" s="186" t="str">
        <f>IFERROR(VLOOKUP(AL17,[9]FORMULAS!$B$69:$D$77,3,FALSE),"")</f>
        <v>Fuerte</v>
      </c>
      <c r="AN17" s="186">
        <f>IF(AM17="fuerte",100,IF(AM17="Moderado",50,IF(AM17="débil",0,"")))</f>
        <v>100</v>
      </c>
      <c r="AO17" s="186" t="str">
        <f>IFERROR(VLOOKUP(AL17,[9]FORMULAS!$B$69:$C$77,2,FALSE),"")</f>
        <v>No</v>
      </c>
      <c r="AP17" s="369"/>
      <c r="AQ17" s="369"/>
      <c r="AR17" s="394"/>
      <c r="AS17" s="394"/>
      <c r="AT17" s="369"/>
      <c r="AU17" s="369"/>
      <c r="AV17" s="369"/>
      <c r="AW17" s="371"/>
      <c r="AX17" s="371"/>
      <c r="AY17" s="400"/>
      <c r="AZ17" s="385"/>
      <c r="BA17" s="388"/>
      <c r="BB17" s="191" t="s">
        <v>262</v>
      </c>
      <c r="BC17" s="153" t="s">
        <v>263</v>
      </c>
      <c r="BD17" s="154" t="s">
        <v>264</v>
      </c>
      <c r="BE17" s="155" t="s">
        <v>245</v>
      </c>
      <c r="BF17" s="155" t="s">
        <v>265</v>
      </c>
      <c r="BG17" s="153" t="s">
        <v>266</v>
      </c>
      <c r="BH17" s="153" t="s">
        <v>267</v>
      </c>
      <c r="BI17" s="153" t="s">
        <v>268</v>
      </c>
      <c r="BJ17" s="155" t="s">
        <v>223</v>
      </c>
      <c r="BK17" s="155" t="s">
        <v>265</v>
      </c>
    </row>
    <row r="18" spans="2:63" ht="204" customHeight="1" x14ac:dyDescent="0.25">
      <c r="B18" s="406" t="s">
        <v>202</v>
      </c>
      <c r="C18" s="366">
        <v>3</v>
      </c>
      <c r="D18" s="380" t="s">
        <v>80</v>
      </c>
      <c r="E18" s="377" t="s">
        <v>81</v>
      </c>
      <c r="F18" s="366" t="s">
        <v>44</v>
      </c>
      <c r="G18" s="366" t="s">
        <v>269</v>
      </c>
      <c r="H18" s="363" t="s">
        <v>270</v>
      </c>
      <c r="I18" s="367"/>
      <c r="J18" s="402"/>
      <c r="K18" s="189" t="s">
        <v>82</v>
      </c>
      <c r="L18" s="377" t="s">
        <v>271</v>
      </c>
      <c r="M18" s="360"/>
      <c r="N18" s="366" t="s">
        <v>207</v>
      </c>
      <c r="O18" s="366" t="s">
        <v>208</v>
      </c>
      <c r="P18" s="360" t="str">
        <f>N18&amp;O18</f>
        <v>ProbableMenor</v>
      </c>
      <c r="Q18" s="362" t="str">
        <f>IFERROR(VLOOKUP(P18,[2]FORMULAS!$B$37:$C$61,2,FALSE),"")</f>
        <v>Riesgo alto</v>
      </c>
      <c r="R18" s="389" t="s">
        <v>83</v>
      </c>
      <c r="S18" s="390"/>
      <c r="T18" s="187" t="s">
        <v>104</v>
      </c>
      <c r="U18" s="183">
        <f>IF(T18="Asignado",15,0)</f>
        <v>15</v>
      </c>
      <c r="V18" s="187" t="s">
        <v>105</v>
      </c>
      <c r="W18" s="183">
        <f>IF(V18="Adecuado",15,0)</f>
        <v>15</v>
      </c>
      <c r="X18" s="187" t="s">
        <v>106</v>
      </c>
      <c r="Y18" s="183">
        <f t="shared" ref="Y18:Y20" si="2">IF(X18="Oportuna",15,0)</f>
        <v>15</v>
      </c>
      <c r="Z18" s="187" t="s">
        <v>107</v>
      </c>
      <c r="AA18" s="183">
        <f t="shared" ref="AA18:AA20" si="3">IF(Z18="Prevenir",15,IF(Z18="Detectar",10,0))</f>
        <v>15</v>
      </c>
      <c r="AB18" s="187" t="s">
        <v>110</v>
      </c>
      <c r="AC18" s="183">
        <f t="shared" ref="AC18:AC20" si="4">IF(AB18="Confiable",15,0)</f>
        <v>15</v>
      </c>
      <c r="AD18" s="187" t="s">
        <v>108</v>
      </c>
      <c r="AE18" s="183">
        <f t="shared" ref="AE18:AE20" si="5">IF(AD18="Se investigan y resuelven oportunamente",15,0)</f>
        <v>15</v>
      </c>
      <c r="AF18" s="187" t="s">
        <v>109</v>
      </c>
      <c r="AG18" s="183">
        <f t="shared" ref="AG18:AG19" si="6">IF(AF18="Completa",10,IF(AF18="incompleta",5,0))</f>
        <v>10</v>
      </c>
      <c r="AH18" s="186">
        <f>U18+W18+Y18+AA18+AC18+AE18+AG18</f>
        <v>100</v>
      </c>
      <c r="AI18" s="186" t="str">
        <f t="shared" si="1"/>
        <v>Fuerte</v>
      </c>
      <c r="AJ18" s="185" t="s">
        <v>209</v>
      </c>
      <c r="AK18" s="186" t="str">
        <f>IF(AJ18="Siempre se ejecuta","Fuerte",IF(AJ18="Algunas veces","Moderado",IF(AJ18="no se ejecuta","Débil","")))</f>
        <v>Fuerte</v>
      </c>
      <c r="AL18" s="186" t="str">
        <f t="shared" si="0"/>
        <v>FuerteFuerte</v>
      </c>
      <c r="AM18" s="186" t="str">
        <f>IFERROR(VLOOKUP(AL18,[9]FORMULAS!$B$69:$D$77,3,FALSE),"")</f>
        <v>Fuerte</v>
      </c>
      <c r="AN18" s="186">
        <f>IF(AM18="fuerte",100,IF(AM18="Moderado",50,IF(AM18="débil",0,"")))</f>
        <v>100</v>
      </c>
      <c r="AO18" s="186" t="str">
        <f>IFERROR(VLOOKUP(AL18,[9]FORMULAS!$B$69:$C$77,2,FALSE),"")</f>
        <v>No</v>
      </c>
      <c r="AP18" s="368">
        <f>IFERROR(AVERAGE(AN18:AN20),0)</f>
        <v>100</v>
      </c>
      <c r="AQ18" s="368" t="str">
        <f>IF(AP18&gt;=100,"Fuerte",IF(AP18&gt;=50,"Moderado",IF(AP18&gt;=1,"Débil","")))</f>
        <v>Fuerte</v>
      </c>
      <c r="AR18" s="392" t="s">
        <v>210</v>
      </c>
      <c r="AS18" s="392" t="s">
        <v>210</v>
      </c>
      <c r="AT18" s="368" t="str">
        <f>+AQ18&amp;AR18&amp;AS18</f>
        <v>FuerteDirectamenteDirectamente</v>
      </c>
      <c r="AU18" s="368">
        <f>IFERROR(VLOOKUP(AT18:AT20,[9]FORMULAS!$B$94:$D$101,2,FALSE),0)</f>
        <v>2</v>
      </c>
      <c r="AV18" s="368">
        <f>IFERROR(VLOOKUP(AT18,[9]FORMULAS!$B$94:$D$101,3,FALSE),0)</f>
        <v>2</v>
      </c>
      <c r="AW18" s="396" t="s">
        <v>212</v>
      </c>
      <c r="AX18" s="370" t="s">
        <v>208</v>
      </c>
      <c r="AY18" s="157" t="str">
        <f>AW18&amp;AX18</f>
        <v>Rara vezMenor</v>
      </c>
      <c r="AZ18" s="383" t="str">
        <f>IFERROR(VLOOKUP(AY18,[2]FORMULAS!$B$37:$C$61,2,FALSE),"")</f>
        <v>Riesgo bajo</v>
      </c>
      <c r="BA18" s="386" t="s">
        <v>241</v>
      </c>
      <c r="BB18" s="153" t="s">
        <v>272</v>
      </c>
      <c r="BC18" s="153" t="s">
        <v>273</v>
      </c>
      <c r="BD18" s="154" t="s">
        <v>274</v>
      </c>
      <c r="BE18" s="155" t="s">
        <v>275</v>
      </c>
      <c r="BF18" s="155" t="s">
        <v>276</v>
      </c>
      <c r="BG18" s="158" t="s">
        <v>277</v>
      </c>
      <c r="BH18" s="153" t="s">
        <v>278</v>
      </c>
      <c r="BI18" s="153" t="s">
        <v>279</v>
      </c>
      <c r="BJ18" s="155" t="s">
        <v>223</v>
      </c>
      <c r="BK18" s="155" t="str">
        <f>+BF18</f>
        <v>(Nro. de horas fuera de servicio al mes/Nro. de horas totales hábiles al mes)*100</v>
      </c>
    </row>
    <row r="19" spans="2:63" ht="220.5" customHeight="1" x14ac:dyDescent="0.25">
      <c r="B19" s="407"/>
      <c r="C19" s="366"/>
      <c r="D19" s="381"/>
      <c r="E19" s="377"/>
      <c r="F19" s="366"/>
      <c r="G19" s="366"/>
      <c r="H19" s="363"/>
      <c r="I19" s="367"/>
      <c r="J19" s="402"/>
      <c r="K19" s="159" t="s">
        <v>85</v>
      </c>
      <c r="L19" s="377"/>
      <c r="M19" s="360"/>
      <c r="N19" s="366"/>
      <c r="O19" s="366"/>
      <c r="P19" s="360"/>
      <c r="Q19" s="362"/>
      <c r="R19" s="389" t="s">
        <v>86</v>
      </c>
      <c r="S19" s="390"/>
      <c r="T19" s="187" t="s">
        <v>104</v>
      </c>
      <c r="U19" s="183">
        <f>IF(T19="Asignado",15,0)</f>
        <v>15</v>
      </c>
      <c r="V19" s="187" t="s">
        <v>105</v>
      </c>
      <c r="W19" s="183">
        <f>IF(V19="Adecuado",15,0)</f>
        <v>15</v>
      </c>
      <c r="X19" s="187" t="s">
        <v>106</v>
      </c>
      <c r="Y19" s="183">
        <f t="shared" si="2"/>
        <v>15</v>
      </c>
      <c r="Z19" s="187" t="s">
        <v>107</v>
      </c>
      <c r="AA19" s="183">
        <f t="shared" si="3"/>
        <v>15</v>
      </c>
      <c r="AB19" s="187" t="s">
        <v>110</v>
      </c>
      <c r="AC19" s="183">
        <f t="shared" si="4"/>
        <v>15</v>
      </c>
      <c r="AD19" s="160" t="s">
        <v>108</v>
      </c>
      <c r="AE19" s="183">
        <f t="shared" si="5"/>
        <v>15</v>
      </c>
      <c r="AF19" s="187" t="s">
        <v>109</v>
      </c>
      <c r="AG19" s="183">
        <f t="shared" si="6"/>
        <v>10</v>
      </c>
      <c r="AH19" s="186">
        <f t="shared" ref="AH19:AH40" si="7">U19+W19+Y19+AA19+AC19+AE19+AG19</f>
        <v>100</v>
      </c>
      <c r="AI19" s="161" t="str">
        <f t="shared" si="1"/>
        <v>Fuerte</v>
      </c>
      <c r="AJ19" s="161" t="str">
        <f>+AJ18</f>
        <v>Siempre se ejecuta</v>
      </c>
      <c r="AK19" s="186" t="str">
        <f t="shared" ref="AK19:AK20" si="8">IF(AJ19="Siempre se ejecuta","Fuerte",IF(AJ19="Algunas veces","Moderado",IF(AJ19="no se ejecuta","Débil","")))</f>
        <v>Fuerte</v>
      </c>
      <c r="AL19" s="186" t="str">
        <f t="shared" si="0"/>
        <v>FuerteFuerte</v>
      </c>
      <c r="AM19" s="187" t="str">
        <f>IFERROR(VLOOKUP(AL19,[9]FORMULAS!$B$69:$D$77,3,FALSE),"")</f>
        <v>Fuerte</v>
      </c>
      <c r="AN19" s="186">
        <f t="shared" ref="AN19:AN20" si="9">IF(AM19="fuerte",100,IF(AM19="Moderado",50,IF(AM19="débil",0,"")))</f>
        <v>100</v>
      </c>
      <c r="AO19" s="187" t="str">
        <f>IFERROR(VLOOKUP(AL19,[9]FORMULAS!$B$69:$C$77,2,FALSE),"")</f>
        <v>No</v>
      </c>
      <c r="AP19" s="395"/>
      <c r="AQ19" s="395"/>
      <c r="AR19" s="393"/>
      <c r="AS19" s="393"/>
      <c r="AT19" s="395"/>
      <c r="AU19" s="395"/>
      <c r="AV19" s="395"/>
      <c r="AW19" s="397"/>
      <c r="AX19" s="399"/>
      <c r="AY19" s="157" t="str">
        <f>AW18&amp;AX18</f>
        <v>Rara vezMenor</v>
      </c>
      <c r="AZ19" s="384"/>
      <c r="BA19" s="387"/>
      <c r="BB19" s="153" t="s">
        <v>280</v>
      </c>
      <c r="BC19" s="153" t="s">
        <v>281</v>
      </c>
      <c r="BD19" s="154" t="s">
        <v>282</v>
      </c>
      <c r="BE19" s="155" t="s">
        <v>275</v>
      </c>
      <c r="BF19" s="155" t="s">
        <v>283</v>
      </c>
      <c r="BG19" s="158" t="s">
        <v>284</v>
      </c>
      <c r="BH19" s="153" t="s">
        <v>285</v>
      </c>
      <c r="BI19" s="153" t="s">
        <v>282</v>
      </c>
      <c r="BJ19" s="155" t="s">
        <v>223</v>
      </c>
      <c r="BK19" s="155" t="str">
        <f>+BF19</f>
        <v>(Nro. De Cambios realizados/Nro. De cambios totales)*100</v>
      </c>
    </row>
    <row r="20" spans="2:63" ht="189" customHeight="1" x14ac:dyDescent="0.25">
      <c r="B20" s="408"/>
      <c r="C20" s="371"/>
      <c r="D20" s="382"/>
      <c r="E20" s="382"/>
      <c r="F20" s="371"/>
      <c r="G20" s="371"/>
      <c r="H20" s="409"/>
      <c r="I20" s="401"/>
      <c r="J20" s="403"/>
      <c r="K20" s="189" t="s">
        <v>87</v>
      </c>
      <c r="L20" s="382"/>
      <c r="M20" s="400"/>
      <c r="N20" s="371"/>
      <c r="O20" s="371"/>
      <c r="P20" s="400"/>
      <c r="Q20" s="388"/>
      <c r="R20" s="389" t="s">
        <v>88</v>
      </c>
      <c r="S20" s="390"/>
      <c r="T20" s="187" t="s">
        <v>104</v>
      </c>
      <c r="U20" s="183">
        <f>IF(T20="Asignado",15,0)</f>
        <v>15</v>
      </c>
      <c r="V20" s="187" t="s">
        <v>105</v>
      </c>
      <c r="W20" s="183">
        <f>IF(V20="Adecuado",15,0)</f>
        <v>15</v>
      </c>
      <c r="X20" s="187" t="s">
        <v>106</v>
      </c>
      <c r="Y20" s="183">
        <f t="shared" si="2"/>
        <v>15</v>
      </c>
      <c r="Z20" s="187" t="s">
        <v>107</v>
      </c>
      <c r="AA20" s="183">
        <f t="shared" si="3"/>
        <v>15</v>
      </c>
      <c r="AB20" s="187" t="s">
        <v>110</v>
      </c>
      <c r="AC20" s="183">
        <f t="shared" si="4"/>
        <v>15</v>
      </c>
      <c r="AD20" s="187" t="s">
        <v>108</v>
      </c>
      <c r="AE20" s="183">
        <f t="shared" si="5"/>
        <v>15</v>
      </c>
      <c r="AF20" s="187" t="s">
        <v>109</v>
      </c>
      <c r="AG20" s="183">
        <f>IF(AF20="Completa",10,IF(AF20="incompleta",5,0))</f>
        <v>10</v>
      </c>
      <c r="AH20" s="186">
        <f t="shared" si="7"/>
        <v>100</v>
      </c>
      <c r="AI20" s="186" t="str">
        <f t="shared" si="1"/>
        <v>Fuerte</v>
      </c>
      <c r="AJ20" s="185" t="str">
        <f>+AJ19</f>
        <v>Siempre se ejecuta</v>
      </c>
      <c r="AK20" s="186" t="str">
        <f t="shared" si="8"/>
        <v>Fuerte</v>
      </c>
      <c r="AL20" s="186" t="str">
        <f t="shared" si="0"/>
        <v>FuerteFuerte</v>
      </c>
      <c r="AM20" s="186" t="str">
        <f>IFERROR(VLOOKUP(AL20,[9]FORMULAS!$B$69:$D$77,3,FALSE),"")</f>
        <v>Fuerte</v>
      </c>
      <c r="AN20" s="186">
        <f t="shared" si="9"/>
        <v>100</v>
      </c>
      <c r="AO20" s="186" t="str">
        <f>IFERROR(VLOOKUP(AL20,[9]FORMULAS!$B$69:$C$77,2,FALSE),"")</f>
        <v>No</v>
      </c>
      <c r="AP20" s="369"/>
      <c r="AQ20" s="369"/>
      <c r="AR20" s="394"/>
      <c r="AS20" s="394"/>
      <c r="AT20" s="369"/>
      <c r="AU20" s="369"/>
      <c r="AV20" s="369"/>
      <c r="AW20" s="398"/>
      <c r="AX20" s="371"/>
      <c r="AY20" s="157" t="str">
        <f>AW18&amp;AX18</f>
        <v>Rara vezMenor</v>
      </c>
      <c r="AZ20" s="385"/>
      <c r="BA20" s="388"/>
      <c r="BB20" s="153" t="s">
        <v>286</v>
      </c>
      <c r="BC20" s="153" t="s">
        <v>287</v>
      </c>
      <c r="BD20" s="154" t="s">
        <v>288</v>
      </c>
      <c r="BE20" s="155" t="s">
        <v>275</v>
      </c>
      <c r="BF20" s="162" t="s">
        <v>289</v>
      </c>
      <c r="BG20" s="153" t="s">
        <v>290</v>
      </c>
      <c r="BH20" s="153" t="s">
        <v>291</v>
      </c>
      <c r="BI20" s="153" t="s">
        <v>282</v>
      </c>
      <c r="BJ20" s="155" t="s">
        <v>223</v>
      </c>
      <c r="BK20" s="162" t="str">
        <f>+BF20</f>
        <v>(Nro. Adquisiciones de elementos de infraestructura tecnológica/Nro. Total de adquisiciones de infraestructura tecnológica)*100</v>
      </c>
    </row>
    <row r="21" spans="2:63" s="156" customFormat="1" ht="128.25" customHeight="1" x14ac:dyDescent="0.25">
      <c r="B21" s="391" t="s">
        <v>202</v>
      </c>
      <c r="C21" s="366">
        <v>4</v>
      </c>
      <c r="D21" s="377" t="s">
        <v>89</v>
      </c>
      <c r="E21" s="377" t="s">
        <v>90</v>
      </c>
      <c r="F21" s="366" t="s">
        <v>292</v>
      </c>
      <c r="G21" s="366" t="s">
        <v>293</v>
      </c>
      <c r="H21" s="366" t="s">
        <v>205</v>
      </c>
      <c r="I21" s="378"/>
      <c r="J21" s="378"/>
      <c r="K21" s="189" t="s">
        <v>91</v>
      </c>
      <c r="L21" s="380" t="s">
        <v>294</v>
      </c>
      <c r="M21" s="360" t="str">
        <f>IF(F21="gestion","impacto",IF(F21="corrupcion","impactocorrupcion",IF(F21="seguridad_de_la_informacion","impacto","")))</f>
        <v>impacto</v>
      </c>
      <c r="N21" s="366" t="s">
        <v>239</v>
      </c>
      <c r="O21" s="366" t="s">
        <v>295</v>
      </c>
      <c r="P21" s="360" t="str">
        <f>N21&amp;O21</f>
        <v>PosibleMayor</v>
      </c>
      <c r="Q21" s="362" t="str">
        <f>IFERROR(VLOOKUP(P21,[2]FORMULAS!$B$37:$C$61,2,FALSE),"")</f>
        <v>Riesgo extremo</v>
      </c>
      <c r="R21" s="377" t="s">
        <v>139</v>
      </c>
      <c r="S21" s="377"/>
      <c r="T21" s="366" t="s">
        <v>104</v>
      </c>
      <c r="U21" s="366">
        <f>IF(T21="Asignado",15,0)</f>
        <v>15</v>
      </c>
      <c r="V21" s="366" t="s">
        <v>105</v>
      </c>
      <c r="W21" s="366">
        <f>IF(V21="Adecuado",15,0)</f>
        <v>15</v>
      </c>
      <c r="X21" s="366" t="s">
        <v>106</v>
      </c>
      <c r="Y21" s="366">
        <f>IF(X21="Oportuna",15,0)</f>
        <v>15</v>
      </c>
      <c r="Z21" s="366" t="s">
        <v>107</v>
      </c>
      <c r="AA21" s="366">
        <f>IF(Z21="Prevenir",15,IF(Z21="Detectar",10,0))</f>
        <v>15</v>
      </c>
      <c r="AB21" s="366" t="s">
        <v>110</v>
      </c>
      <c r="AC21" s="366">
        <f>IF(AB21="Confiable",15,0)</f>
        <v>15</v>
      </c>
      <c r="AD21" s="366" t="s">
        <v>108</v>
      </c>
      <c r="AE21" s="366">
        <f>IF(AD21="Se investigan y resuelven oportunamente",15,0)</f>
        <v>15</v>
      </c>
      <c r="AF21" s="366" t="s">
        <v>109</v>
      </c>
      <c r="AG21" s="360">
        <f>IF(AF21="Completa",10,IF(AF21="incompleta",5,0))</f>
        <v>10</v>
      </c>
      <c r="AH21" s="365">
        <f t="shared" si="7"/>
        <v>100</v>
      </c>
      <c r="AI21" s="365" t="str">
        <f t="shared" si="1"/>
        <v>Fuerte</v>
      </c>
      <c r="AJ21" s="364" t="s">
        <v>209</v>
      </c>
      <c r="AK21" s="365" t="str">
        <f>IF(AJ21="Siempre se ejecuta","Fuerte",IF(AJ21="Algunas veces","Moderado",IF(AJ21="no se ejecuta","Débil","")))</f>
        <v>Fuerte</v>
      </c>
      <c r="AL21" s="365" t="str">
        <f>AI21&amp;AK21</f>
        <v>FuerteFuerte</v>
      </c>
      <c r="AM21" s="365" t="str">
        <f>IFERROR(VLOOKUP(AL21,[2]FORMULAS!$B$69:$D$77,3,FALSE),"")</f>
        <v>Fuerte</v>
      </c>
      <c r="AN21" s="365">
        <f>IF(AM21="fuerte",100,IF(AM21="Moderado",50,IF(AM21="débil",0,"")))</f>
        <v>100</v>
      </c>
      <c r="AO21" s="365" t="str">
        <f>IFERROR(VLOOKUP(AL21,[2]FORMULAS!$B$69:$D$77,2,FALSE),"")</f>
        <v>No</v>
      </c>
      <c r="AP21" s="365">
        <f>IFERROR(AVERAGE(AN21:AN22),0)</f>
        <v>100</v>
      </c>
      <c r="AQ21" s="365" t="str">
        <f>IF(AP21&gt;=100,"Fuerte",IF(AP21&gt;=50,"Moderado",IF(AP21&gt;=1,"Débil","")))</f>
        <v>Fuerte</v>
      </c>
      <c r="AR21" s="364" t="s">
        <v>210</v>
      </c>
      <c r="AS21" s="364" t="s">
        <v>210</v>
      </c>
      <c r="AT21" s="365" t="str">
        <f>+AQ21&amp;AR21&amp;AS21</f>
        <v>FuerteDirectamenteDirectamente</v>
      </c>
      <c r="AU21" s="365">
        <f>IFERROR(VLOOKUP(AT21,[2]FORMULAS!$B$94:$D$101,2,FALSE),0)</f>
        <v>2</v>
      </c>
      <c r="AV21" s="365">
        <f>IFERROR(VLOOKUP(AT21,[2]FORMULAS!$B$94:$D$101,3,FALSE),0)</f>
        <v>2</v>
      </c>
      <c r="AW21" s="376" t="s">
        <v>296</v>
      </c>
      <c r="AX21" s="376" t="s">
        <v>119</v>
      </c>
      <c r="AY21" s="360" t="str">
        <f>AW21&amp;AX21</f>
        <v>ImprobableModerado</v>
      </c>
      <c r="AZ21" s="361" t="str">
        <f>IFERROR(VLOOKUP(AY21,[2]FORMULAS!$B$37:$C$61,2,FALSE),"")</f>
        <v>Riesgo moderado</v>
      </c>
      <c r="BA21" s="362" t="s">
        <v>241</v>
      </c>
      <c r="BB21" s="153" t="s">
        <v>297</v>
      </c>
      <c r="BC21" s="153" t="s">
        <v>298</v>
      </c>
      <c r="BD21" s="154" t="s">
        <v>299</v>
      </c>
      <c r="BE21" s="155" t="s">
        <v>218</v>
      </c>
      <c r="BF21" s="155" t="s">
        <v>265</v>
      </c>
      <c r="BG21" s="163" t="s">
        <v>300</v>
      </c>
      <c r="BH21" s="153" t="s">
        <v>297</v>
      </c>
      <c r="BI21" s="153" t="s">
        <v>301</v>
      </c>
      <c r="BJ21" s="155" t="s">
        <v>223</v>
      </c>
      <c r="BK21" s="155" t="s">
        <v>265</v>
      </c>
    </row>
    <row r="22" spans="2:63" s="156" customFormat="1" ht="128.25" customHeight="1" x14ac:dyDescent="0.25">
      <c r="B22" s="391"/>
      <c r="C22" s="366"/>
      <c r="D22" s="377"/>
      <c r="E22" s="377"/>
      <c r="F22" s="366"/>
      <c r="G22" s="366"/>
      <c r="H22" s="366"/>
      <c r="I22" s="379"/>
      <c r="J22" s="379"/>
      <c r="K22" s="189" t="s">
        <v>92</v>
      </c>
      <c r="L22" s="381"/>
      <c r="M22" s="360"/>
      <c r="N22" s="366"/>
      <c r="O22" s="366"/>
      <c r="P22" s="360"/>
      <c r="Q22" s="362"/>
      <c r="R22" s="377"/>
      <c r="S22" s="377"/>
      <c r="T22" s="366"/>
      <c r="U22" s="366"/>
      <c r="V22" s="366"/>
      <c r="W22" s="366"/>
      <c r="X22" s="366"/>
      <c r="Y22" s="366"/>
      <c r="Z22" s="366"/>
      <c r="AA22" s="366"/>
      <c r="AB22" s="366"/>
      <c r="AC22" s="366"/>
      <c r="AD22" s="366"/>
      <c r="AE22" s="366"/>
      <c r="AF22" s="366"/>
      <c r="AG22" s="360"/>
      <c r="AH22" s="365"/>
      <c r="AI22" s="365"/>
      <c r="AJ22" s="364"/>
      <c r="AK22" s="365"/>
      <c r="AL22" s="365"/>
      <c r="AM22" s="365"/>
      <c r="AN22" s="365"/>
      <c r="AO22" s="365"/>
      <c r="AP22" s="365"/>
      <c r="AQ22" s="365"/>
      <c r="AR22" s="364"/>
      <c r="AS22" s="364"/>
      <c r="AT22" s="365"/>
      <c r="AU22" s="365"/>
      <c r="AV22" s="365"/>
      <c r="AW22" s="376"/>
      <c r="AX22" s="376"/>
      <c r="AY22" s="360"/>
      <c r="AZ22" s="361"/>
      <c r="BA22" s="362"/>
      <c r="BB22" s="153" t="s">
        <v>302</v>
      </c>
      <c r="BC22" s="153" t="s">
        <v>303</v>
      </c>
      <c r="BD22" s="154" t="s">
        <v>304</v>
      </c>
      <c r="BE22" s="155" t="s">
        <v>218</v>
      </c>
      <c r="BF22" s="155" t="s">
        <v>265</v>
      </c>
      <c r="BG22" s="163" t="s">
        <v>305</v>
      </c>
      <c r="BH22" s="153" t="s">
        <v>306</v>
      </c>
      <c r="BI22" s="153" t="s">
        <v>307</v>
      </c>
      <c r="BJ22" s="155" t="s">
        <v>223</v>
      </c>
      <c r="BK22" s="155" t="s">
        <v>265</v>
      </c>
    </row>
    <row r="23" spans="2:63" s="156" customFormat="1" ht="189.75" customHeight="1" x14ac:dyDescent="0.25">
      <c r="B23" s="391"/>
      <c r="C23" s="366"/>
      <c r="D23" s="377"/>
      <c r="E23" s="377"/>
      <c r="F23" s="366"/>
      <c r="G23" s="366"/>
      <c r="H23" s="366"/>
      <c r="I23" s="379"/>
      <c r="J23" s="379"/>
      <c r="K23" s="189" t="s">
        <v>93</v>
      </c>
      <c r="L23" s="381"/>
      <c r="M23" s="360" t="str">
        <f>IF(F23="gestion","impacto",IF(F23="corrupcion","impactocorrupcion",IF(F23="seguridad_de_la_informacion","impacto","")))</f>
        <v/>
      </c>
      <c r="N23" s="366" t="s">
        <v>239</v>
      </c>
      <c r="O23" s="366" t="s">
        <v>119</v>
      </c>
      <c r="P23" s="360" t="str">
        <f>N23&amp;O23</f>
        <v>PosibleModerado</v>
      </c>
      <c r="Q23" s="362" t="str">
        <f>IFERROR(VLOOKUP(P23,[2]FORMULAS!$B$37:$C$61,2,FALSE),"")</f>
        <v>Riesgo alto</v>
      </c>
      <c r="R23" s="372" t="s">
        <v>140</v>
      </c>
      <c r="S23" s="373"/>
      <c r="T23" s="370" t="s">
        <v>104</v>
      </c>
      <c r="U23" s="183">
        <f>IF(T23="Asignado",15,0)</f>
        <v>15</v>
      </c>
      <c r="V23" s="370" t="s">
        <v>105</v>
      </c>
      <c r="W23" s="370">
        <f>IF(V23="Adecuado",15,0)</f>
        <v>15</v>
      </c>
      <c r="X23" s="370" t="s">
        <v>106</v>
      </c>
      <c r="Y23" s="370">
        <f>IF(X23="Oportuna",15,0)</f>
        <v>15</v>
      </c>
      <c r="Z23" s="370" t="s">
        <v>107</v>
      </c>
      <c r="AA23" s="370">
        <f>IF(Z23="Prevenir",15,IF(Z23="Detectar",10,0))</f>
        <v>15</v>
      </c>
      <c r="AB23" s="370" t="s">
        <v>110</v>
      </c>
      <c r="AC23" s="370">
        <f>IF(AB23="Confiable",15,0)</f>
        <v>15</v>
      </c>
      <c r="AD23" s="370" t="s">
        <v>108</v>
      </c>
      <c r="AE23" s="370">
        <f>IF(AD23="Se investigan y resuelven oportunamente",15,0)</f>
        <v>15</v>
      </c>
      <c r="AF23" s="370" t="s">
        <v>109</v>
      </c>
      <c r="AG23" s="183">
        <f>IF(AF23="Completa",10,IF(AF23="incompleta",5,0))</f>
        <v>10</v>
      </c>
      <c r="AH23" s="368">
        <f t="shared" si="7"/>
        <v>100</v>
      </c>
      <c r="AI23" s="368" t="str">
        <f>IF(AH23&gt;=96,"Fuerte",IF(AH23&gt;=86,"Moderado",IF(AH23&gt;=1,"Débil","")))</f>
        <v>Fuerte</v>
      </c>
      <c r="AJ23" s="368" t="s">
        <v>209</v>
      </c>
      <c r="AK23" s="368" t="str">
        <f>IF(AJ23="Siempre se ejecuta","Fuerte",IF(AJ23="Algunas veces","Moderado",IF(AJ23="no se ejecuta","Débil","")))</f>
        <v>Fuerte</v>
      </c>
      <c r="AL23" s="368" t="str">
        <f>AI23&amp;AK23</f>
        <v>FuerteFuerte</v>
      </c>
      <c r="AM23" s="368" t="str">
        <f>IFERROR(VLOOKUP(AL23,[2]FORMULAS!$B$69:$D$77,3,FALSE),"")</f>
        <v>Fuerte</v>
      </c>
      <c r="AN23" s="368">
        <f>IF(AM23="fuerte",100,IF(AM23="Moderado",50,IF(AM23="débil",0,"")))</f>
        <v>100</v>
      </c>
      <c r="AO23" s="368" t="str">
        <f>IFERROR(VLOOKUP(AL23,[2]FORMULAS!$B$69:$D$77,2,FALSE),"")</f>
        <v>No</v>
      </c>
      <c r="AP23" s="365">
        <f>IFERROR(AVERAGE(AN23:AN24),0)</f>
        <v>100</v>
      </c>
      <c r="AQ23" s="365" t="str">
        <f>IF(AP23&gt;=100,"Fuerte",IF(AP23&gt;=50,"Moderado",IF(AP23&gt;=1,"Débil","")))</f>
        <v>Fuerte</v>
      </c>
      <c r="AR23" s="364" t="s">
        <v>210</v>
      </c>
      <c r="AS23" s="364" t="s">
        <v>210</v>
      </c>
      <c r="AT23" s="365" t="str">
        <f>+AQ23&amp;AR23&amp;AS23</f>
        <v>FuerteDirectamenteDirectamente</v>
      </c>
      <c r="AU23" s="365">
        <f>IFERROR(VLOOKUP(AT23,[2]FORMULAS!$B$94:$D$101,2,FALSE),0)</f>
        <v>2</v>
      </c>
      <c r="AV23" s="365">
        <f>IFERROR(VLOOKUP(AT23,[2]FORMULAS!$B$94:$D$101,3,FALSE),0)</f>
        <v>2</v>
      </c>
      <c r="AW23" s="366" t="s">
        <v>296</v>
      </c>
      <c r="AX23" s="366" t="s">
        <v>208</v>
      </c>
      <c r="AY23" s="360" t="str">
        <f>AW23&amp;AX23</f>
        <v>ImprobableMenor</v>
      </c>
      <c r="AZ23" s="361" t="str">
        <f>IFERROR(VLOOKUP(AY23,[2]FORMULAS!$B$37:$C$61,2,FALSE),"")</f>
        <v>Riesgo bajo</v>
      </c>
      <c r="BA23" s="362" t="s">
        <v>241</v>
      </c>
      <c r="BB23" s="153" t="s">
        <v>308</v>
      </c>
      <c r="BC23" s="153" t="s">
        <v>309</v>
      </c>
      <c r="BD23" s="148" t="s">
        <v>217</v>
      </c>
      <c r="BE23" s="155" t="s">
        <v>310</v>
      </c>
      <c r="BF23" s="155" t="s">
        <v>219</v>
      </c>
      <c r="BG23" s="163" t="s">
        <v>311</v>
      </c>
      <c r="BH23" s="153" t="s">
        <v>312</v>
      </c>
      <c r="BI23" s="155" t="s">
        <v>217</v>
      </c>
      <c r="BJ23" s="155" t="s">
        <v>223</v>
      </c>
      <c r="BK23" s="155" t="s">
        <v>219</v>
      </c>
    </row>
    <row r="24" spans="2:63" s="156" customFormat="1" ht="189.75" customHeight="1" x14ac:dyDescent="0.25">
      <c r="B24" s="391"/>
      <c r="C24" s="366"/>
      <c r="D24" s="377"/>
      <c r="E24" s="377"/>
      <c r="F24" s="366"/>
      <c r="G24" s="366"/>
      <c r="H24" s="366"/>
      <c r="I24" s="379"/>
      <c r="J24" s="379"/>
      <c r="K24" s="189" t="s">
        <v>94</v>
      </c>
      <c r="L24" s="382"/>
      <c r="M24" s="360"/>
      <c r="N24" s="366"/>
      <c r="O24" s="366"/>
      <c r="P24" s="360"/>
      <c r="Q24" s="362"/>
      <c r="R24" s="374"/>
      <c r="S24" s="375"/>
      <c r="T24" s="371"/>
      <c r="U24" s="183"/>
      <c r="V24" s="371"/>
      <c r="W24" s="371"/>
      <c r="X24" s="371"/>
      <c r="Y24" s="371"/>
      <c r="Z24" s="371"/>
      <c r="AA24" s="371"/>
      <c r="AB24" s="371"/>
      <c r="AC24" s="371"/>
      <c r="AD24" s="371"/>
      <c r="AE24" s="371"/>
      <c r="AF24" s="371"/>
      <c r="AG24" s="183">
        <f t="shared" ref="AG24" si="10">IF(AF24="Completa",10,IF(AF24="incompleta",5,0))</f>
        <v>0</v>
      </c>
      <c r="AH24" s="369"/>
      <c r="AI24" s="369" t="str">
        <f>IF(AH24&gt;=96,"Fuerte",IF(AH24&gt;=86,"Moderado",IF(AH24&gt;=1,"Débil","")))</f>
        <v/>
      </c>
      <c r="AJ24" s="369"/>
      <c r="AK24" s="369" t="str">
        <f t="shared" ref="AK24" si="11">IF(AJ24="Siempre se ejecuta","Fuerte",IF(AJ24="Algunas veces","Moderado",IF(AJ24="no se ejecuta","Débil","")))</f>
        <v/>
      </c>
      <c r="AL24" s="369" t="str">
        <f t="shared" ref="AL24" si="12">AI24&amp;AK24</f>
        <v/>
      </c>
      <c r="AM24" s="369" t="str">
        <f>IFERROR(VLOOKUP(AL24,[2]FORMULAS!$B$69:$D$77,3,FALSE),"")</f>
        <v/>
      </c>
      <c r="AN24" s="369" t="str">
        <f t="shared" ref="AN24" si="13">IF(AM24="fuerte",100,IF(AM24="Moderado",50,IF(AM24="débil",0,"")))</f>
        <v/>
      </c>
      <c r="AO24" s="369" t="str">
        <f>IFERROR(VLOOKUP(AL24,[2]FORMULAS!$B$69:$C$77,2,FALSE),"")</f>
        <v/>
      </c>
      <c r="AP24" s="365"/>
      <c r="AQ24" s="365"/>
      <c r="AR24" s="364"/>
      <c r="AS24" s="364"/>
      <c r="AT24" s="365"/>
      <c r="AU24" s="365"/>
      <c r="AV24" s="365"/>
      <c r="AW24" s="366"/>
      <c r="AX24" s="366"/>
      <c r="AY24" s="360"/>
      <c r="AZ24" s="361"/>
      <c r="BA24" s="362"/>
      <c r="BB24" s="153" t="s">
        <v>313</v>
      </c>
      <c r="BC24" s="153" t="s">
        <v>314</v>
      </c>
      <c r="BD24" s="148" t="s">
        <v>217</v>
      </c>
      <c r="BE24" s="155" t="s">
        <v>256</v>
      </c>
      <c r="BF24" s="155" t="s">
        <v>219</v>
      </c>
      <c r="BG24" s="164" t="s">
        <v>315</v>
      </c>
      <c r="BH24" s="153" t="s">
        <v>316</v>
      </c>
      <c r="BI24" s="155" t="s">
        <v>217</v>
      </c>
      <c r="BJ24" s="155" t="s">
        <v>223</v>
      </c>
      <c r="BK24" s="155" t="s">
        <v>219</v>
      </c>
    </row>
    <row r="25" spans="2:63" s="156" customFormat="1" ht="19.5" hidden="1" customHeight="1" x14ac:dyDescent="0.25">
      <c r="B25" s="366"/>
      <c r="C25" s="366"/>
      <c r="D25" s="363"/>
      <c r="E25" s="363"/>
      <c r="F25" s="366"/>
      <c r="G25" s="366"/>
      <c r="H25" s="363"/>
      <c r="I25" s="367"/>
      <c r="J25" s="367"/>
      <c r="K25" s="160"/>
      <c r="L25" s="160"/>
      <c r="M25" s="360" t="str">
        <f>IF(F25="gestion","impacto",IF(F25="corrupcion","impactocorrupcion",IF(F25="seguridad_de_la_informacion","impacto","")))</f>
        <v/>
      </c>
      <c r="N25" s="366"/>
      <c r="O25" s="366"/>
      <c r="P25" s="360" t="str">
        <f>N25&amp;O25</f>
        <v/>
      </c>
      <c r="Q25" s="362" t="str">
        <f>IFERROR(VLOOKUP(P25,[2]FORMULAS!$B$37:$C$61,2,FALSE),"")</f>
        <v/>
      </c>
      <c r="R25" s="363"/>
      <c r="S25" s="363"/>
      <c r="T25" s="187"/>
      <c r="U25" s="183">
        <f>IF(T25="Asignado",15,0)</f>
        <v>0</v>
      </c>
      <c r="V25" s="187"/>
      <c r="W25" s="183">
        <f>IF(V25="Adecuado",15,0)</f>
        <v>0</v>
      </c>
      <c r="X25" s="187"/>
      <c r="Y25" s="183">
        <f>IF(X25="Oportuna",15,0)</f>
        <v>0</v>
      </c>
      <c r="Z25" s="187"/>
      <c r="AA25" s="183">
        <f>IF(Z25="Prevenir",15,IF(Z25="Detectar",10,0))</f>
        <v>0</v>
      </c>
      <c r="AB25" s="187"/>
      <c r="AC25" s="183">
        <f>IF(AB25="Confiable",15,0)</f>
        <v>0</v>
      </c>
      <c r="AD25" s="187"/>
      <c r="AE25" s="183">
        <f>IF(AD25="Se investigan y resuelven oportunamente",15,0)</f>
        <v>0</v>
      </c>
      <c r="AF25" s="187"/>
      <c r="AG25" s="183">
        <f>IF(AF25="Completa",10,IF(AF25="incompleta",5,0))</f>
        <v>0</v>
      </c>
      <c r="AH25" s="186">
        <f t="shared" si="7"/>
        <v>0</v>
      </c>
      <c r="AI25" s="186" t="str">
        <f>IF(AH25&gt;=96,"Fuerte",IF(AH25&gt;=86,"Moderado",IF(AH25&gt;=1,"Débil","")))</f>
        <v/>
      </c>
      <c r="AJ25" s="185"/>
      <c r="AK25" s="186" t="str">
        <f>IF(AJ25="Siempre se ejecuta","Fuerte",IF(AJ25="Algunas veces","Moderado",IF(AJ25="no se ejecuta","Débil","")))</f>
        <v/>
      </c>
      <c r="AL25" s="186" t="str">
        <f>AI25&amp;AK25</f>
        <v/>
      </c>
      <c r="AM25" s="186" t="str">
        <f>IFERROR(VLOOKUP(AL25,[2]FORMULAS!$B$69:$D$77,3,FALSE),"")</f>
        <v/>
      </c>
      <c r="AN25" s="186" t="str">
        <f>IF(AM25="fuerte",100,IF(AM25="Moderado",50,IF(AM25="débil",0,"")))</f>
        <v/>
      </c>
      <c r="AO25" s="186" t="str">
        <f>IFERROR(VLOOKUP(AL25,[2]FORMULAS!$B$69:$D$77,2,FALSE),"")</f>
        <v/>
      </c>
      <c r="AP25" s="365">
        <f>IFERROR(AVERAGE(AN25:AN28),0)</f>
        <v>0</v>
      </c>
      <c r="AQ25" s="365" t="str">
        <f>IF(AP25&gt;=100,"Fuerte",IF(AP25&gt;=50,"Moderado",IF(AP25&gt;=1,"Débil","")))</f>
        <v/>
      </c>
      <c r="AR25" s="364"/>
      <c r="AS25" s="364"/>
      <c r="AT25" s="365" t="str">
        <f>+AQ25&amp;AR25&amp;AS25</f>
        <v/>
      </c>
      <c r="AU25" s="365">
        <f>IFERROR(VLOOKUP(AT25,[2]FORMULAS!$B$94:$D$101,2,FALSE),0)</f>
        <v>0</v>
      </c>
      <c r="AV25" s="365">
        <f>IFERROR(VLOOKUP(AT25,[2]FORMULAS!$B$94:$D$101,3,FALSE),0)</f>
        <v>0</v>
      </c>
      <c r="AW25" s="366"/>
      <c r="AX25" s="366"/>
      <c r="AY25" s="360" t="str">
        <f>AW25&amp;AX25</f>
        <v/>
      </c>
      <c r="AZ25" s="361" t="str">
        <f>IFERROR(VLOOKUP(AY25,[2]FORMULAS!$B$37:$C$61,2,FALSE),"")</f>
        <v/>
      </c>
      <c r="BA25" s="362"/>
      <c r="BB25" s="165"/>
      <c r="BC25" s="166"/>
      <c r="BD25" s="166"/>
      <c r="BE25" s="167"/>
      <c r="BF25" s="168"/>
      <c r="BG25" s="158"/>
      <c r="BH25" s="166"/>
      <c r="BI25" s="166"/>
      <c r="BJ25" s="168" t="s">
        <v>223</v>
      </c>
      <c r="BK25" s="167"/>
    </row>
    <row r="26" spans="2:63" s="156" customFormat="1" ht="19.5" hidden="1" customHeight="1" x14ac:dyDescent="0.25">
      <c r="B26" s="366"/>
      <c r="C26" s="366"/>
      <c r="D26" s="363"/>
      <c r="E26" s="363"/>
      <c r="F26" s="366"/>
      <c r="G26" s="366"/>
      <c r="H26" s="363"/>
      <c r="I26" s="367"/>
      <c r="J26" s="367"/>
      <c r="K26" s="160"/>
      <c r="L26" s="160"/>
      <c r="M26" s="360"/>
      <c r="N26" s="366"/>
      <c r="O26" s="366"/>
      <c r="P26" s="360"/>
      <c r="Q26" s="362"/>
      <c r="R26" s="363"/>
      <c r="S26" s="363"/>
      <c r="T26" s="187"/>
      <c r="U26" s="183">
        <f t="shared" ref="U26:U28" si="14">IF(T26="Asignado",15,0)</f>
        <v>0</v>
      </c>
      <c r="V26" s="187"/>
      <c r="W26" s="183">
        <f t="shared" ref="W26:W28" si="15">IF(V26="Adecuado",15,0)</f>
        <v>0</v>
      </c>
      <c r="X26" s="187"/>
      <c r="Y26" s="183">
        <f t="shared" ref="Y26:Y28" si="16">IF(X26="Oportuna",15,0)</f>
        <v>0</v>
      </c>
      <c r="Z26" s="187"/>
      <c r="AA26" s="183">
        <f t="shared" ref="AA26:AA28" si="17">IF(Z26="Prevenir",15,IF(Z26="Detectar",10,0))</f>
        <v>0</v>
      </c>
      <c r="AB26" s="187"/>
      <c r="AC26" s="183">
        <f t="shared" ref="AC26:AC28" si="18">IF(AB26="Confiable",15,0)</f>
        <v>0</v>
      </c>
      <c r="AD26" s="187"/>
      <c r="AE26" s="183">
        <f t="shared" ref="AE26:AE28" si="19">IF(AD26="Se investigan y resuelven oportunamente",15,0)</f>
        <v>0</v>
      </c>
      <c r="AF26" s="187"/>
      <c r="AG26" s="183">
        <f t="shared" ref="AG26:AG28" si="20">IF(AF26="Completa",10,IF(AF26="incompleta",5,0))</f>
        <v>0</v>
      </c>
      <c r="AH26" s="186">
        <f t="shared" si="7"/>
        <v>0</v>
      </c>
      <c r="AI26" s="186" t="str">
        <f>IF(AH26&gt;=96,"Fuerte",IF(AH26&gt;=86,"Moderado",IF(AH26&gt;=1,"Débil","")))</f>
        <v/>
      </c>
      <c r="AJ26" s="185"/>
      <c r="AK26" s="186" t="str">
        <f t="shared" ref="AK26:AK28" si="21">IF(AJ26="Siempre se ejecuta","Fuerte",IF(AJ26="Algunas veces","Moderado",IF(AJ26="no se ejecuta","Débil","")))</f>
        <v/>
      </c>
      <c r="AL26" s="186" t="str">
        <f t="shared" ref="AL26:AL28" si="22">AI26&amp;AK26</f>
        <v/>
      </c>
      <c r="AM26" s="186" t="str">
        <f>IFERROR(VLOOKUP(AL26,[2]FORMULAS!$B$69:$D$77,3,FALSE),"")</f>
        <v/>
      </c>
      <c r="AN26" s="186" t="str">
        <f t="shared" ref="AN26:AN28" si="23">IF(AM26="fuerte",100,IF(AM26="Moderado",50,IF(AM26="débil",0,"")))</f>
        <v/>
      </c>
      <c r="AO26" s="186" t="str">
        <f>IFERROR(VLOOKUP(AL26,[2]FORMULAS!$B$69:$C$77,2,FALSE),"")</f>
        <v/>
      </c>
      <c r="AP26" s="365"/>
      <c r="AQ26" s="365"/>
      <c r="AR26" s="364"/>
      <c r="AS26" s="364"/>
      <c r="AT26" s="365"/>
      <c r="AU26" s="365"/>
      <c r="AV26" s="365"/>
      <c r="AW26" s="366"/>
      <c r="AX26" s="366"/>
      <c r="AY26" s="360"/>
      <c r="AZ26" s="361"/>
      <c r="BA26" s="362"/>
      <c r="BB26" s="165"/>
      <c r="BC26" s="166"/>
      <c r="BD26" s="166"/>
      <c r="BE26" s="167"/>
      <c r="BF26" s="168"/>
      <c r="BG26" s="158"/>
      <c r="BH26" s="166"/>
      <c r="BI26" s="166"/>
      <c r="BJ26" s="168" t="s">
        <v>223</v>
      </c>
      <c r="BK26" s="167"/>
    </row>
    <row r="27" spans="2:63" s="156" customFormat="1" ht="19.5" hidden="1" customHeight="1" x14ac:dyDescent="0.25">
      <c r="B27" s="366"/>
      <c r="C27" s="366"/>
      <c r="D27" s="363"/>
      <c r="E27" s="363"/>
      <c r="F27" s="366"/>
      <c r="G27" s="366"/>
      <c r="H27" s="363"/>
      <c r="I27" s="367"/>
      <c r="J27" s="367"/>
      <c r="K27" s="160"/>
      <c r="L27" s="160"/>
      <c r="M27" s="360"/>
      <c r="N27" s="366"/>
      <c r="O27" s="366"/>
      <c r="P27" s="360"/>
      <c r="Q27" s="362"/>
      <c r="R27" s="363"/>
      <c r="S27" s="363"/>
      <c r="T27" s="187"/>
      <c r="U27" s="183">
        <f t="shared" si="14"/>
        <v>0</v>
      </c>
      <c r="V27" s="187"/>
      <c r="W27" s="183">
        <f t="shared" si="15"/>
        <v>0</v>
      </c>
      <c r="X27" s="187"/>
      <c r="Y27" s="183">
        <f t="shared" si="16"/>
        <v>0</v>
      </c>
      <c r="Z27" s="187"/>
      <c r="AA27" s="183">
        <f t="shared" si="17"/>
        <v>0</v>
      </c>
      <c r="AB27" s="187"/>
      <c r="AC27" s="183">
        <f t="shared" si="18"/>
        <v>0</v>
      </c>
      <c r="AD27" s="187"/>
      <c r="AE27" s="183">
        <f t="shared" si="19"/>
        <v>0</v>
      </c>
      <c r="AF27" s="187"/>
      <c r="AG27" s="183">
        <f t="shared" si="20"/>
        <v>0</v>
      </c>
      <c r="AH27" s="186">
        <f t="shared" si="7"/>
        <v>0</v>
      </c>
      <c r="AI27" s="186" t="str">
        <f t="shared" ref="AI27:AI28" si="24">IF(AH27&gt;=96,"Fuerte",IF(AH27&gt;=86,"Moderado",IF(AH27&gt;=1,"Débil","")))</f>
        <v/>
      </c>
      <c r="AJ27" s="185"/>
      <c r="AK27" s="186" t="str">
        <f t="shared" si="21"/>
        <v/>
      </c>
      <c r="AL27" s="186" t="str">
        <f t="shared" si="22"/>
        <v/>
      </c>
      <c r="AM27" s="186" t="str">
        <f>IFERROR(VLOOKUP(AL27,[2]FORMULAS!$B$69:$D$77,3,FALSE),"")</f>
        <v/>
      </c>
      <c r="AN27" s="186" t="str">
        <f t="shared" si="23"/>
        <v/>
      </c>
      <c r="AO27" s="186" t="str">
        <f>IFERROR(VLOOKUP(AL27,[2]FORMULAS!$B$69:$C$77,2,FALSE),"")</f>
        <v/>
      </c>
      <c r="AP27" s="365"/>
      <c r="AQ27" s="365"/>
      <c r="AR27" s="364"/>
      <c r="AS27" s="364"/>
      <c r="AT27" s="365"/>
      <c r="AU27" s="365"/>
      <c r="AV27" s="365"/>
      <c r="AW27" s="366"/>
      <c r="AX27" s="366"/>
      <c r="AY27" s="360"/>
      <c r="AZ27" s="361"/>
      <c r="BA27" s="362"/>
      <c r="BB27" s="165"/>
      <c r="BC27" s="166"/>
      <c r="BD27" s="166"/>
      <c r="BE27" s="167"/>
      <c r="BF27" s="168"/>
      <c r="BG27" s="158"/>
      <c r="BH27" s="166"/>
      <c r="BI27" s="166"/>
      <c r="BJ27" s="168" t="s">
        <v>223</v>
      </c>
      <c r="BK27" s="167"/>
    </row>
    <row r="28" spans="2:63" s="156" customFormat="1" ht="19.5" hidden="1" customHeight="1" x14ac:dyDescent="0.25">
      <c r="B28" s="366"/>
      <c r="C28" s="366"/>
      <c r="D28" s="363"/>
      <c r="E28" s="363"/>
      <c r="F28" s="366"/>
      <c r="G28" s="366"/>
      <c r="H28" s="363"/>
      <c r="I28" s="367"/>
      <c r="J28" s="367"/>
      <c r="K28" s="160"/>
      <c r="L28" s="160"/>
      <c r="M28" s="360"/>
      <c r="N28" s="366"/>
      <c r="O28" s="366"/>
      <c r="P28" s="360"/>
      <c r="Q28" s="362"/>
      <c r="R28" s="363"/>
      <c r="S28" s="363"/>
      <c r="T28" s="187"/>
      <c r="U28" s="183">
        <f t="shared" si="14"/>
        <v>0</v>
      </c>
      <c r="V28" s="187"/>
      <c r="W28" s="183">
        <f t="shared" si="15"/>
        <v>0</v>
      </c>
      <c r="X28" s="187"/>
      <c r="Y28" s="183">
        <f t="shared" si="16"/>
        <v>0</v>
      </c>
      <c r="Z28" s="187"/>
      <c r="AA28" s="183">
        <f t="shared" si="17"/>
        <v>0</v>
      </c>
      <c r="AB28" s="187"/>
      <c r="AC28" s="183">
        <f t="shared" si="18"/>
        <v>0</v>
      </c>
      <c r="AD28" s="187"/>
      <c r="AE28" s="183">
        <f t="shared" si="19"/>
        <v>0</v>
      </c>
      <c r="AF28" s="187"/>
      <c r="AG28" s="183">
        <f t="shared" si="20"/>
        <v>0</v>
      </c>
      <c r="AH28" s="186">
        <f t="shared" si="7"/>
        <v>0</v>
      </c>
      <c r="AI28" s="186" t="str">
        <f t="shared" si="24"/>
        <v/>
      </c>
      <c r="AJ28" s="185"/>
      <c r="AK28" s="186" t="str">
        <f t="shared" si="21"/>
        <v/>
      </c>
      <c r="AL28" s="186" t="str">
        <f t="shared" si="22"/>
        <v/>
      </c>
      <c r="AM28" s="186" t="str">
        <f>IFERROR(VLOOKUP(AL28,[2]FORMULAS!$B$69:$D$77,3,FALSE),"")</f>
        <v/>
      </c>
      <c r="AN28" s="186" t="str">
        <f t="shared" si="23"/>
        <v/>
      </c>
      <c r="AO28" s="186" t="str">
        <f>IFERROR(VLOOKUP(AL28,[2]FORMULAS!$B$69:$C$77,2,FALSE),"")</f>
        <v/>
      </c>
      <c r="AP28" s="365"/>
      <c r="AQ28" s="365"/>
      <c r="AR28" s="364"/>
      <c r="AS28" s="364"/>
      <c r="AT28" s="365"/>
      <c r="AU28" s="365"/>
      <c r="AV28" s="365"/>
      <c r="AW28" s="366"/>
      <c r="AX28" s="366"/>
      <c r="AY28" s="360"/>
      <c r="AZ28" s="361"/>
      <c r="BA28" s="362"/>
      <c r="BB28" s="184"/>
      <c r="BC28" s="166"/>
      <c r="BD28" s="166"/>
      <c r="BE28" s="165"/>
      <c r="BF28" s="168"/>
      <c r="BG28" s="158"/>
      <c r="BH28" s="166"/>
      <c r="BI28" s="166"/>
      <c r="BJ28" s="168" t="s">
        <v>223</v>
      </c>
      <c r="BK28" s="165"/>
    </row>
    <row r="29" spans="2:63" s="156" customFormat="1" ht="19.5" hidden="1" customHeight="1" x14ac:dyDescent="0.25">
      <c r="B29" s="366"/>
      <c r="C29" s="366"/>
      <c r="D29" s="363"/>
      <c r="E29" s="363"/>
      <c r="F29" s="366"/>
      <c r="G29" s="366"/>
      <c r="H29" s="363"/>
      <c r="I29" s="367"/>
      <c r="J29" s="367"/>
      <c r="K29" s="160"/>
      <c r="L29" s="160"/>
      <c r="M29" s="360" t="str">
        <f>IF(F29="gestion","impacto",IF(F29="corrupcion","impactocorrupcion",IF(F29="seguridad_de_la_informacion","impacto","")))</f>
        <v/>
      </c>
      <c r="N29" s="366"/>
      <c r="O29" s="366"/>
      <c r="P29" s="360" t="str">
        <f>N29&amp;O29</f>
        <v/>
      </c>
      <c r="Q29" s="362" t="str">
        <f>IFERROR(VLOOKUP(P29,[2]FORMULAS!$B$37:$C$61,2,FALSE),"")</f>
        <v/>
      </c>
      <c r="R29" s="363"/>
      <c r="S29" s="363"/>
      <c r="T29" s="187"/>
      <c r="U29" s="183">
        <f>IF(T29="Asignado",15,0)</f>
        <v>0</v>
      </c>
      <c r="V29" s="187"/>
      <c r="W29" s="183">
        <f>IF(V29="Adecuado",15,0)</f>
        <v>0</v>
      </c>
      <c r="X29" s="187"/>
      <c r="Y29" s="183">
        <f>IF(X29="Oportuna",15,0)</f>
        <v>0</v>
      </c>
      <c r="Z29" s="187"/>
      <c r="AA29" s="183">
        <f>IF(Z29="Prevenir",15,IF(Z29="Detectar",10,0))</f>
        <v>0</v>
      </c>
      <c r="AB29" s="187"/>
      <c r="AC29" s="183">
        <f>IF(AB29="Confiable",15,0)</f>
        <v>0</v>
      </c>
      <c r="AD29" s="187"/>
      <c r="AE29" s="183">
        <f>IF(AD29="Se investigan y resuelven oportunamente",15,0)</f>
        <v>0</v>
      </c>
      <c r="AF29" s="187"/>
      <c r="AG29" s="183">
        <f>IF(AF29="Completa",10,IF(AF29="incompleta",5,0))</f>
        <v>0</v>
      </c>
      <c r="AH29" s="186">
        <f t="shared" si="7"/>
        <v>0</v>
      </c>
      <c r="AI29" s="186" t="str">
        <f>IF(AH29&gt;=96,"Fuerte",IF(AH29&gt;=86,"Moderado",IF(AH29&gt;=1,"Débil","")))</f>
        <v/>
      </c>
      <c r="AJ29" s="185"/>
      <c r="AK29" s="186" t="str">
        <f>IF(AJ29="Siempre se ejecuta","Fuerte",IF(AJ29="Algunas veces","Moderado",IF(AJ29="no se ejecuta","Débil","")))</f>
        <v/>
      </c>
      <c r="AL29" s="186" t="str">
        <f>AI29&amp;AK29</f>
        <v/>
      </c>
      <c r="AM29" s="186" t="str">
        <f>IFERROR(VLOOKUP(AL29,[2]FORMULAS!$B$69:$D$77,3,FALSE),"")</f>
        <v/>
      </c>
      <c r="AN29" s="186" t="str">
        <f>IF(AM29="fuerte",100,IF(AM29="Moderado",50,IF(AM29="débil",0,"")))</f>
        <v/>
      </c>
      <c r="AO29" s="186" t="str">
        <f>IFERROR(VLOOKUP(AL29,[2]FORMULAS!$B$69:$D$77,2,FALSE),"")</f>
        <v/>
      </c>
      <c r="AP29" s="365">
        <f>IFERROR(AVERAGE(AN29:AN32),0)</f>
        <v>0</v>
      </c>
      <c r="AQ29" s="365" t="str">
        <f>IF(AP29&gt;=100,"Fuerte",IF(AP29&gt;=50,"Moderado",IF(AP29&gt;=1,"Débil","")))</f>
        <v/>
      </c>
      <c r="AR29" s="364"/>
      <c r="AS29" s="364"/>
      <c r="AT29" s="365" t="str">
        <f>+AQ29&amp;AR29&amp;AS29</f>
        <v/>
      </c>
      <c r="AU29" s="365">
        <f>IFERROR(VLOOKUP(AT29,[2]FORMULAS!$B$94:$D$101,2,FALSE),0)</f>
        <v>0</v>
      </c>
      <c r="AV29" s="365">
        <f>IFERROR(VLOOKUP(AT29,[2]FORMULAS!$B$94:$D$101,3,FALSE),0)</f>
        <v>0</v>
      </c>
      <c r="AW29" s="366"/>
      <c r="AX29" s="366"/>
      <c r="AY29" s="360" t="str">
        <f>AW29&amp;AX29</f>
        <v/>
      </c>
      <c r="AZ29" s="361" t="str">
        <f>IFERROR(VLOOKUP(AY29,[2]FORMULAS!$B$37:$C$61,2,FALSE),"")</f>
        <v/>
      </c>
      <c r="BA29" s="362"/>
      <c r="BB29" s="165"/>
      <c r="BC29" s="166"/>
      <c r="BD29" s="166"/>
      <c r="BE29" s="167"/>
      <c r="BF29" s="168"/>
      <c r="BG29" s="158"/>
      <c r="BH29" s="166"/>
      <c r="BI29" s="166"/>
      <c r="BJ29" s="168" t="s">
        <v>223</v>
      </c>
      <c r="BK29" s="167"/>
    </row>
    <row r="30" spans="2:63" s="156" customFormat="1" ht="19.5" hidden="1" customHeight="1" x14ac:dyDescent="0.25">
      <c r="B30" s="366"/>
      <c r="C30" s="366"/>
      <c r="D30" s="363"/>
      <c r="E30" s="363"/>
      <c r="F30" s="366"/>
      <c r="G30" s="366"/>
      <c r="H30" s="363"/>
      <c r="I30" s="367"/>
      <c r="J30" s="367"/>
      <c r="K30" s="160"/>
      <c r="L30" s="160"/>
      <c r="M30" s="360"/>
      <c r="N30" s="366"/>
      <c r="O30" s="366"/>
      <c r="P30" s="360"/>
      <c r="Q30" s="362"/>
      <c r="R30" s="363"/>
      <c r="S30" s="363"/>
      <c r="T30" s="187"/>
      <c r="U30" s="183">
        <f t="shared" ref="U30:U32" si="25">IF(T30="Asignado",15,0)</f>
        <v>0</v>
      </c>
      <c r="V30" s="187"/>
      <c r="W30" s="183">
        <f t="shared" ref="W30:W32" si="26">IF(V30="Adecuado",15,0)</f>
        <v>0</v>
      </c>
      <c r="X30" s="187"/>
      <c r="Y30" s="183">
        <f t="shared" ref="Y30:Y32" si="27">IF(X30="Oportuna",15,0)</f>
        <v>0</v>
      </c>
      <c r="Z30" s="187"/>
      <c r="AA30" s="183">
        <f t="shared" ref="AA30:AA32" si="28">IF(Z30="Prevenir",15,IF(Z30="Detectar",10,0))</f>
        <v>0</v>
      </c>
      <c r="AB30" s="187"/>
      <c r="AC30" s="183">
        <f t="shared" ref="AC30:AC32" si="29">IF(AB30="Confiable",15,0)</f>
        <v>0</v>
      </c>
      <c r="AD30" s="187"/>
      <c r="AE30" s="183">
        <f t="shared" ref="AE30:AE32" si="30">IF(AD30="Se investigan y resuelven oportunamente",15,0)</f>
        <v>0</v>
      </c>
      <c r="AF30" s="187"/>
      <c r="AG30" s="183">
        <f t="shared" ref="AG30:AG32" si="31">IF(AF30="Completa",10,IF(AF30="incompleta",5,0))</f>
        <v>0</v>
      </c>
      <c r="AH30" s="186">
        <f t="shared" si="7"/>
        <v>0</v>
      </c>
      <c r="AI30" s="186" t="str">
        <f>IF(AH30&gt;=96,"Fuerte",IF(AH30&gt;=86,"Moderado",IF(AH30&gt;=1,"Débil","")))</f>
        <v/>
      </c>
      <c r="AJ30" s="185"/>
      <c r="AK30" s="186" t="str">
        <f t="shared" ref="AK30:AK32" si="32">IF(AJ30="Siempre se ejecuta","Fuerte",IF(AJ30="Algunas veces","Moderado",IF(AJ30="no se ejecuta","Débil","")))</f>
        <v/>
      </c>
      <c r="AL30" s="186" t="str">
        <f t="shared" ref="AL30:AL32" si="33">AI30&amp;AK30</f>
        <v/>
      </c>
      <c r="AM30" s="186" t="str">
        <f>IFERROR(VLOOKUP(AL30,[2]FORMULAS!$B$69:$D$77,3,FALSE),"")</f>
        <v/>
      </c>
      <c r="AN30" s="186" t="str">
        <f t="shared" ref="AN30:AN32" si="34">IF(AM30="fuerte",100,IF(AM30="Moderado",50,IF(AM30="débil",0,"")))</f>
        <v/>
      </c>
      <c r="AO30" s="186" t="str">
        <f>IFERROR(VLOOKUP(AL30,[2]FORMULAS!$B$69:$C$77,2,FALSE),"")</f>
        <v/>
      </c>
      <c r="AP30" s="365"/>
      <c r="AQ30" s="365"/>
      <c r="AR30" s="364"/>
      <c r="AS30" s="364"/>
      <c r="AT30" s="365"/>
      <c r="AU30" s="365"/>
      <c r="AV30" s="365"/>
      <c r="AW30" s="366"/>
      <c r="AX30" s="366"/>
      <c r="AY30" s="360"/>
      <c r="AZ30" s="361"/>
      <c r="BA30" s="362"/>
      <c r="BB30" s="165"/>
      <c r="BC30" s="166"/>
      <c r="BD30" s="166"/>
      <c r="BE30" s="167"/>
      <c r="BF30" s="168"/>
      <c r="BG30" s="158"/>
      <c r="BH30" s="166"/>
      <c r="BI30" s="166"/>
      <c r="BJ30" s="168" t="s">
        <v>223</v>
      </c>
      <c r="BK30" s="167"/>
    </row>
    <row r="31" spans="2:63" s="156" customFormat="1" ht="19.5" hidden="1" customHeight="1" x14ac:dyDescent="0.25">
      <c r="B31" s="366"/>
      <c r="C31" s="366"/>
      <c r="D31" s="363"/>
      <c r="E31" s="363"/>
      <c r="F31" s="366"/>
      <c r="G31" s="366"/>
      <c r="H31" s="363"/>
      <c r="I31" s="367"/>
      <c r="J31" s="367"/>
      <c r="K31" s="160"/>
      <c r="L31" s="160"/>
      <c r="M31" s="360"/>
      <c r="N31" s="366"/>
      <c r="O31" s="366"/>
      <c r="P31" s="360"/>
      <c r="Q31" s="362"/>
      <c r="R31" s="363"/>
      <c r="S31" s="363"/>
      <c r="T31" s="187"/>
      <c r="U31" s="183">
        <f t="shared" si="25"/>
        <v>0</v>
      </c>
      <c r="V31" s="187"/>
      <c r="W31" s="183">
        <f t="shared" si="26"/>
        <v>0</v>
      </c>
      <c r="X31" s="187"/>
      <c r="Y31" s="183">
        <f t="shared" si="27"/>
        <v>0</v>
      </c>
      <c r="Z31" s="187"/>
      <c r="AA31" s="183">
        <f t="shared" si="28"/>
        <v>0</v>
      </c>
      <c r="AB31" s="187"/>
      <c r="AC31" s="183">
        <f t="shared" si="29"/>
        <v>0</v>
      </c>
      <c r="AD31" s="187"/>
      <c r="AE31" s="183">
        <f t="shared" si="30"/>
        <v>0</v>
      </c>
      <c r="AF31" s="187"/>
      <c r="AG31" s="183">
        <f t="shared" si="31"/>
        <v>0</v>
      </c>
      <c r="AH31" s="186">
        <f t="shared" si="7"/>
        <v>0</v>
      </c>
      <c r="AI31" s="186" t="str">
        <f t="shared" ref="AI31:AI32" si="35">IF(AH31&gt;=96,"Fuerte",IF(AH31&gt;=86,"Moderado",IF(AH31&gt;=1,"Débil","")))</f>
        <v/>
      </c>
      <c r="AJ31" s="185"/>
      <c r="AK31" s="186" t="str">
        <f t="shared" si="32"/>
        <v/>
      </c>
      <c r="AL31" s="186" t="str">
        <f t="shared" si="33"/>
        <v/>
      </c>
      <c r="AM31" s="186" t="str">
        <f>IFERROR(VLOOKUP(AL31,[2]FORMULAS!$B$69:$D$77,3,FALSE),"")</f>
        <v/>
      </c>
      <c r="AN31" s="186" t="str">
        <f t="shared" si="34"/>
        <v/>
      </c>
      <c r="AO31" s="186" t="str">
        <f>IFERROR(VLOOKUP(AL31,[2]FORMULAS!$B$69:$C$77,2,FALSE),"")</f>
        <v/>
      </c>
      <c r="AP31" s="365"/>
      <c r="AQ31" s="365"/>
      <c r="AR31" s="364"/>
      <c r="AS31" s="364"/>
      <c r="AT31" s="365"/>
      <c r="AU31" s="365"/>
      <c r="AV31" s="365"/>
      <c r="AW31" s="366"/>
      <c r="AX31" s="366"/>
      <c r="AY31" s="360"/>
      <c r="AZ31" s="361"/>
      <c r="BA31" s="362"/>
      <c r="BB31" s="165"/>
      <c r="BC31" s="166"/>
      <c r="BD31" s="166"/>
      <c r="BE31" s="167"/>
      <c r="BF31" s="168"/>
      <c r="BG31" s="158"/>
      <c r="BH31" s="166"/>
      <c r="BI31" s="166"/>
      <c r="BJ31" s="168" t="s">
        <v>223</v>
      </c>
      <c r="BK31" s="167"/>
    </row>
    <row r="32" spans="2:63" s="156" customFormat="1" ht="19.5" hidden="1" customHeight="1" x14ac:dyDescent="0.25">
      <c r="B32" s="366"/>
      <c r="C32" s="366"/>
      <c r="D32" s="363"/>
      <c r="E32" s="363"/>
      <c r="F32" s="366"/>
      <c r="G32" s="366"/>
      <c r="H32" s="363"/>
      <c r="I32" s="367"/>
      <c r="J32" s="367"/>
      <c r="K32" s="160"/>
      <c r="L32" s="160"/>
      <c r="M32" s="360"/>
      <c r="N32" s="366"/>
      <c r="O32" s="366"/>
      <c r="P32" s="360"/>
      <c r="Q32" s="362"/>
      <c r="R32" s="363"/>
      <c r="S32" s="363"/>
      <c r="T32" s="187"/>
      <c r="U32" s="183">
        <f t="shared" si="25"/>
        <v>0</v>
      </c>
      <c r="V32" s="187"/>
      <c r="W32" s="183">
        <f t="shared" si="26"/>
        <v>0</v>
      </c>
      <c r="X32" s="187"/>
      <c r="Y32" s="183">
        <f t="shared" si="27"/>
        <v>0</v>
      </c>
      <c r="Z32" s="187"/>
      <c r="AA32" s="183">
        <f t="shared" si="28"/>
        <v>0</v>
      </c>
      <c r="AB32" s="187"/>
      <c r="AC32" s="183">
        <f t="shared" si="29"/>
        <v>0</v>
      </c>
      <c r="AD32" s="187"/>
      <c r="AE32" s="183">
        <f t="shared" si="30"/>
        <v>0</v>
      </c>
      <c r="AF32" s="187"/>
      <c r="AG32" s="183">
        <f t="shared" si="31"/>
        <v>0</v>
      </c>
      <c r="AH32" s="186">
        <f t="shared" si="7"/>
        <v>0</v>
      </c>
      <c r="AI32" s="186" t="str">
        <f t="shared" si="35"/>
        <v/>
      </c>
      <c r="AJ32" s="185"/>
      <c r="AK32" s="186" t="str">
        <f t="shared" si="32"/>
        <v/>
      </c>
      <c r="AL32" s="186" t="str">
        <f t="shared" si="33"/>
        <v/>
      </c>
      <c r="AM32" s="186" t="str">
        <f>IFERROR(VLOOKUP(AL32,[2]FORMULAS!$B$69:$D$77,3,FALSE),"")</f>
        <v/>
      </c>
      <c r="AN32" s="186" t="str">
        <f t="shared" si="34"/>
        <v/>
      </c>
      <c r="AO32" s="186" t="str">
        <f>IFERROR(VLOOKUP(AL32,[2]FORMULAS!$B$69:$C$77,2,FALSE),"")</f>
        <v/>
      </c>
      <c r="AP32" s="365"/>
      <c r="AQ32" s="365"/>
      <c r="AR32" s="364"/>
      <c r="AS32" s="364"/>
      <c r="AT32" s="365"/>
      <c r="AU32" s="365"/>
      <c r="AV32" s="365"/>
      <c r="AW32" s="366"/>
      <c r="AX32" s="366"/>
      <c r="AY32" s="360"/>
      <c r="AZ32" s="361"/>
      <c r="BA32" s="362"/>
      <c r="BB32" s="184"/>
      <c r="BC32" s="166"/>
      <c r="BD32" s="166"/>
      <c r="BE32" s="165"/>
      <c r="BF32" s="168"/>
      <c r="BG32" s="158"/>
      <c r="BH32" s="166"/>
      <c r="BI32" s="166"/>
      <c r="BJ32" s="168" t="s">
        <v>223</v>
      </c>
      <c r="BK32" s="165"/>
    </row>
    <row r="33" spans="2:63" s="156" customFormat="1" ht="19.5" hidden="1" customHeight="1" x14ac:dyDescent="0.25">
      <c r="B33" s="366"/>
      <c r="C33" s="366"/>
      <c r="D33" s="363"/>
      <c r="E33" s="363"/>
      <c r="F33" s="366"/>
      <c r="G33" s="366"/>
      <c r="H33" s="363"/>
      <c r="I33" s="367"/>
      <c r="J33" s="367"/>
      <c r="K33" s="160"/>
      <c r="L33" s="160"/>
      <c r="M33" s="360" t="str">
        <f>IF(F33="gestion","impacto",IF(F33="corrupcion","impactocorrupcion",IF(F33="seguridad_de_la_informacion","impacto","")))</f>
        <v/>
      </c>
      <c r="N33" s="366"/>
      <c r="O33" s="366"/>
      <c r="P33" s="360" t="str">
        <f>N33&amp;O33</f>
        <v/>
      </c>
      <c r="Q33" s="362" t="str">
        <f>IFERROR(VLOOKUP(P33,[2]FORMULAS!$B$37:$C$61,2,FALSE),"")</f>
        <v/>
      </c>
      <c r="R33" s="363"/>
      <c r="S33" s="363"/>
      <c r="T33" s="187"/>
      <c r="U33" s="183">
        <f>IF(T33="Asignado",15,0)</f>
        <v>0</v>
      </c>
      <c r="V33" s="187"/>
      <c r="W33" s="183">
        <f>IF(V33="Adecuado",15,0)</f>
        <v>0</v>
      </c>
      <c r="X33" s="187"/>
      <c r="Y33" s="183">
        <f>IF(X33="Oportuna",15,0)</f>
        <v>0</v>
      </c>
      <c r="Z33" s="187"/>
      <c r="AA33" s="183">
        <f>IF(Z33="Prevenir",15,IF(Z33="Detectar",10,0))</f>
        <v>0</v>
      </c>
      <c r="AB33" s="187"/>
      <c r="AC33" s="183">
        <f>IF(AB33="Confiable",15,0)</f>
        <v>0</v>
      </c>
      <c r="AD33" s="187"/>
      <c r="AE33" s="183">
        <f>IF(AD33="Se investigan y resuelven oportunamente",15,0)</f>
        <v>0</v>
      </c>
      <c r="AF33" s="187"/>
      <c r="AG33" s="183">
        <f>IF(AF33="Completa",10,IF(AF33="incompleta",5,0))</f>
        <v>0</v>
      </c>
      <c r="AH33" s="186">
        <f t="shared" si="7"/>
        <v>0</v>
      </c>
      <c r="AI33" s="186" t="str">
        <f>IF(AH33&gt;=96,"Fuerte",IF(AH33&gt;=86,"Moderado",IF(AH33&gt;=1,"Débil","")))</f>
        <v/>
      </c>
      <c r="AJ33" s="185"/>
      <c r="AK33" s="186" t="str">
        <f>IF(AJ33="Siempre se ejecuta","Fuerte",IF(AJ33="Algunas veces","Moderado",IF(AJ33="no se ejecuta","Débil","")))</f>
        <v/>
      </c>
      <c r="AL33" s="186" t="str">
        <f>AI33&amp;AK33</f>
        <v/>
      </c>
      <c r="AM33" s="186" t="str">
        <f>IFERROR(VLOOKUP(AL33,[2]FORMULAS!$B$69:$D$77,3,FALSE),"")</f>
        <v/>
      </c>
      <c r="AN33" s="186" t="str">
        <f>IF(AM33="fuerte",100,IF(AM33="Moderado",50,IF(AM33="débil",0,"")))</f>
        <v/>
      </c>
      <c r="AO33" s="186" t="str">
        <f>IFERROR(VLOOKUP(AL33,[2]FORMULAS!$B$69:$D$77,2,FALSE),"")</f>
        <v/>
      </c>
      <c r="AP33" s="365">
        <f>IFERROR(AVERAGE(AN33:AN36),0)</f>
        <v>0</v>
      </c>
      <c r="AQ33" s="365" t="str">
        <f>IF(AP33&gt;=100,"Fuerte",IF(AP33&gt;=50,"Moderado",IF(AP33&gt;=1,"Débil","")))</f>
        <v/>
      </c>
      <c r="AR33" s="364"/>
      <c r="AS33" s="364"/>
      <c r="AT33" s="365" t="str">
        <f>+AQ33&amp;AR33&amp;AS33</f>
        <v/>
      </c>
      <c r="AU33" s="365">
        <f>IFERROR(VLOOKUP(AT33,[2]FORMULAS!$B$94:$D$101,2,FALSE),0)</f>
        <v>0</v>
      </c>
      <c r="AV33" s="365">
        <f>IFERROR(VLOOKUP(AT33,[2]FORMULAS!$B$94:$D$101,3,FALSE),0)</f>
        <v>0</v>
      </c>
      <c r="AW33" s="366"/>
      <c r="AX33" s="366"/>
      <c r="AY33" s="360" t="str">
        <f>AW33&amp;AX33</f>
        <v/>
      </c>
      <c r="AZ33" s="361" t="str">
        <f>IFERROR(VLOOKUP(AY33,[2]FORMULAS!$B$37:$C$61,2,FALSE),"")</f>
        <v/>
      </c>
      <c r="BA33" s="362"/>
      <c r="BB33" s="165"/>
      <c r="BC33" s="166"/>
      <c r="BD33" s="166"/>
      <c r="BE33" s="167"/>
      <c r="BF33" s="168"/>
      <c r="BG33" s="158"/>
      <c r="BH33" s="166"/>
      <c r="BI33" s="166"/>
      <c r="BJ33" s="168"/>
      <c r="BK33" s="167"/>
    </row>
    <row r="34" spans="2:63" s="156" customFormat="1" ht="19.5" hidden="1" customHeight="1" x14ac:dyDescent="0.25">
      <c r="B34" s="366"/>
      <c r="C34" s="366"/>
      <c r="D34" s="363"/>
      <c r="E34" s="363"/>
      <c r="F34" s="366"/>
      <c r="G34" s="366"/>
      <c r="H34" s="363"/>
      <c r="I34" s="367"/>
      <c r="J34" s="367"/>
      <c r="K34" s="160"/>
      <c r="L34" s="160"/>
      <c r="M34" s="360"/>
      <c r="N34" s="366"/>
      <c r="O34" s="366"/>
      <c r="P34" s="360"/>
      <c r="Q34" s="362"/>
      <c r="R34" s="363"/>
      <c r="S34" s="363"/>
      <c r="T34" s="187"/>
      <c r="U34" s="183">
        <f t="shared" ref="U34:U36" si="36">IF(T34="Asignado",15,0)</f>
        <v>0</v>
      </c>
      <c r="V34" s="187"/>
      <c r="W34" s="183">
        <f t="shared" ref="W34:W36" si="37">IF(V34="Adecuado",15,0)</f>
        <v>0</v>
      </c>
      <c r="X34" s="187"/>
      <c r="Y34" s="183">
        <f t="shared" ref="Y34:Y36" si="38">IF(X34="Oportuna",15,0)</f>
        <v>0</v>
      </c>
      <c r="Z34" s="187"/>
      <c r="AA34" s="183">
        <f t="shared" ref="AA34:AA36" si="39">IF(Z34="Prevenir",15,IF(Z34="Detectar",10,0))</f>
        <v>0</v>
      </c>
      <c r="AB34" s="187"/>
      <c r="AC34" s="183">
        <f t="shared" ref="AC34:AC36" si="40">IF(AB34="Confiable",15,0)</f>
        <v>0</v>
      </c>
      <c r="AD34" s="187"/>
      <c r="AE34" s="183">
        <f t="shared" ref="AE34:AE36" si="41">IF(AD34="Se investigan y resuelven oportunamente",15,0)</f>
        <v>0</v>
      </c>
      <c r="AF34" s="187"/>
      <c r="AG34" s="183">
        <f t="shared" ref="AG34:AG36" si="42">IF(AF34="Completa",10,IF(AF34="incompleta",5,0))</f>
        <v>0</v>
      </c>
      <c r="AH34" s="186">
        <f t="shared" si="7"/>
        <v>0</v>
      </c>
      <c r="AI34" s="186" t="str">
        <f>IF(AH34&gt;=96,"Fuerte",IF(AH34&gt;=86,"Moderado",IF(AH34&gt;=1,"Débil","")))</f>
        <v/>
      </c>
      <c r="AJ34" s="185"/>
      <c r="AK34" s="186" t="str">
        <f t="shared" ref="AK34:AK36" si="43">IF(AJ34="Siempre se ejecuta","Fuerte",IF(AJ34="Algunas veces","Moderado",IF(AJ34="no se ejecuta","Débil","")))</f>
        <v/>
      </c>
      <c r="AL34" s="186" t="str">
        <f t="shared" ref="AL34:AL36" si="44">AI34&amp;AK34</f>
        <v/>
      </c>
      <c r="AM34" s="186" t="str">
        <f>IFERROR(VLOOKUP(AL34,[2]FORMULAS!$B$69:$D$77,3,FALSE),"")</f>
        <v/>
      </c>
      <c r="AN34" s="186" t="str">
        <f t="shared" ref="AN34:AN36" si="45">IF(AM34="fuerte",100,IF(AM34="Moderado",50,IF(AM34="débil",0,"")))</f>
        <v/>
      </c>
      <c r="AO34" s="186" t="str">
        <f>IFERROR(VLOOKUP(AL34,[2]FORMULAS!$B$69:$C$77,2,FALSE),"")</f>
        <v/>
      </c>
      <c r="AP34" s="365"/>
      <c r="AQ34" s="365"/>
      <c r="AR34" s="364"/>
      <c r="AS34" s="364"/>
      <c r="AT34" s="365"/>
      <c r="AU34" s="365"/>
      <c r="AV34" s="365"/>
      <c r="AW34" s="366"/>
      <c r="AX34" s="366"/>
      <c r="AY34" s="360"/>
      <c r="AZ34" s="361"/>
      <c r="BA34" s="362"/>
      <c r="BB34" s="165"/>
      <c r="BC34" s="166"/>
      <c r="BD34" s="166"/>
      <c r="BE34" s="167"/>
      <c r="BF34" s="168"/>
      <c r="BG34" s="158"/>
      <c r="BH34" s="166"/>
      <c r="BI34" s="166"/>
      <c r="BJ34" s="168"/>
      <c r="BK34" s="167"/>
    </row>
    <row r="35" spans="2:63" s="156" customFormat="1" ht="19.5" hidden="1" customHeight="1" x14ac:dyDescent="0.25">
      <c r="B35" s="366"/>
      <c r="C35" s="366"/>
      <c r="D35" s="363"/>
      <c r="E35" s="363"/>
      <c r="F35" s="366"/>
      <c r="G35" s="366"/>
      <c r="H35" s="363"/>
      <c r="I35" s="367"/>
      <c r="J35" s="367"/>
      <c r="K35" s="160"/>
      <c r="L35" s="160"/>
      <c r="M35" s="360"/>
      <c r="N35" s="366"/>
      <c r="O35" s="366"/>
      <c r="P35" s="360"/>
      <c r="Q35" s="362"/>
      <c r="R35" s="363"/>
      <c r="S35" s="363"/>
      <c r="T35" s="187"/>
      <c r="U35" s="183">
        <f t="shared" si="36"/>
        <v>0</v>
      </c>
      <c r="V35" s="187"/>
      <c r="W35" s="183">
        <f t="shared" si="37"/>
        <v>0</v>
      </c>
      <c r="X35" s="187"/>
      <c r="Y35" s="183">
        <f t="shared" si="38"/>
        <v>0</v>
      </c>
      <c r="Z35" s="187"/>
      <c r="AA35" s="183">
        <f t="shared" si="39"/>
        <v>0</v>
      </c>
      <c r="AB35" s="187"/>
      <c r="AC35" s="183">
        <f t="shared" si="40"/>
        <v>0</v>
      </c>
      <c r="AD35" s="187"/>
      <c r="AE35" s="183">
        <f t="shared" si="41"/>
        <v>0</v>
      </c>
      <c r="AF35" s="187"/>
      <c r="AG35" s="183">
        <f t="shared" si="42"/>
        <v>0</v>
      </c>
      <c r="AH35" s="186">
        <f t="shared" si="7"/>
        <v>0</v>
      </c>
      <c r="AI35" s="186" t="str">
        <f t="shared" ref="AI35:AI36" si="46">IF(AH35&gt;=96,"Fuerte",IF(AH35&gt;=86,"Moderado",IF(AH35&gt;=1,"Débil","")))</f>
        <v/>
      </c>
      <c r="AJ35" s="185"/>
      <c r="AK35" s="186" t="str">
        <f t="shared" si="43"/>
        <v/>
      </c>
      <c r="AL35" s="186" t="str">
        <f t="shared" si="44"/>
        <v/>
      </c>
      <c r="AM35" s="186" t="str">
        <f>IFERROR(VLOOKUP(AL35,[2]FORMULAS!$B$69:$D$77,3,FALSE),"")</f>
        <v/>
      </c>
      <c r="AN35" s="186" t="str">
        <f t="shared" si="45"/>
        <v/>
      </c>
      <c r="AO35" s="186" t="str">
        <f>IFERROR(VLOOKUP(AL35,[2]FORMULAS!$B$69:$C$77,2,FALSE),"")</f>
        <v/>
      </c>
      <c r="AP35" s="365"/>
      <c r="AQ35" s="365"/>
      <c r="AR35" s="364"/>
      <c r="AS35" s="364"/>
      <c r="AT35" s="365"/>
      <c r="AU35" s="365"/>
      <c r="AV35" s="365"/>
      <c r="AW35" s="366"/>
      <c r="AX35" s="366"/>
      <c r="AY35" s="360"/>
      <c r="AZ35" s="361"/>
      <c r="BA35" s="362"/>
      <c r="BB35" s="165"/>
      <c r="BC35" s="166"/>
      <c r="BD35" s="166"/>
      <c r="BE35" s="167"/>
      <c r="BF35" s="168"/>
      <c r="BG35" s="158"/>
      <c r="BH35" s="166"/>
      <c r="BI35" s="166"/>
      <c r="BJ35" s="168"/>
      <c r="BK35" s="167"/>
    </row>
    <row r="36" spans="2:63" s="156" customFormat="1" ht="19.5" hidden="1" customHeight="1" x14ac:dyDescent="0.25">
      <c r="B36" s="366"/>
      <c r="C36" s="366"/>
      <c r="D36" s="363"/>
      <c r="E36" s="363"/>
      <c r="F36" s="366"/>
      <c r="G36" s="366"/>
      <c r="H36" s="363"/>
      <c r="I36" s="367"/>
      <c r="J36" s="367"/>
      <c r="K36" s="160"/>
      <c r="L36" s="160"/>
      <c r="M36" s="360"/>
      <c r="N36" s="366"/>
      <c r="O36" s="366"/>
      <c r="P36" s="360"/>
      <c r="Q36" s="362"/>
      <c r="R36" s="363"/>
      <c r="S36" s="363"/>
      <c r="T36" s="187"/>
      <c r="U36" s="183">
        <f t="shared" si="36"/>
        <v>0</v>
      </c>
      <c r="V36" s="187"/>
      <c r="W36" s="183">
        <f t="shared" si="37"/>
        <v>0</v>
      </c>
      <c r="X36" s="187"/>
      <c r="Y36" s="183">
        <f t="shared" si="38"/>
        <v>0</v>
      </c>
      <c r="Z36" s="187"/>
      <c r="AA36" s="183">
        <f t="shared" si="39"/>
        <v>0</v>
      </c>
      <c r="AB36" s="187"/>
      <c r="AC36" s="183">
        <f t="shared" si="40"/>
        <v>0</v>
      </c>
      <c r="AD36" s="187"/>
      <c r="AE36" s="183">
        <f t="shared" si="41"/>
        <v>0</v>
      </c>
      <c r="AF36" s="187"/>
      <c r="AG36" s="183">
        <f t="shared" si="42"/>
        <v>0</v>
      </c>
      <c r="AH36" s="186">
        <f t="shared" si="7"/>
        <v>0</v>
      </c>
      <c r="AI36" s="186" t="str">
        <f t="shared" si="46"/>
        <v/>
      </c>
      <c r="AJ36" s="185"/>
      <c r="AK36" s="186" t="str">
        <f t="shared" si="43"/>
        <v/>
      </c>
      <c r="AL36" s="186" t="str">
        <f t="shared" si="44"/>
        <v/>
      </c>
      <c r="AM36" s="186" t="str">
        <f>IFERROR(VLOOKUP(AL36,[2]FORMULAS!$B$69:$D$77,3,FALSE),"")</f>
        <v/>
      </c>
      <c r="AN36" s="186" t="str">
        <f t="shared" si="45"/>
        <v/>
      </c>
      <c r="AO36" s="186" t="str">
        <f>IFERROR(VLOOKUP(AL36,[2]FORMULAS!$B$69:$C$77,2,FALSE),"")</f>
        <v/>
      </c>
      <c r="AP36" s="365"/>
      <c r="AQ36" s="365"/>
      <c r="AR36" s="364"/>
      <c r="AS36" s="364"/>
      <c r="AT36" s="365"/>
      <c r="AU36" s="365"/>
      <c r="AV36" s="365"/>
      <c r="AW36" s="366"/>
      <c r="AX36" s="366"/>
      <c r="AY36" s="360"/>
      <c r="AZ36" s="361"/>
      <c r="BA36" s="362"/>
      <c r="BB36" s="184"/>
      <c r="BC36" s="166"/>
      <c r="BD36" s="166"/>
      <c r="BE36" s="165"/>
      <c r="BF36" s="168"/>
      <c r="BG36" s="158"/>
      <c r="BH36" s="166"/>
      <c r="BI36" s="166"/>
      <c r="BJ36" s="168"/>
      <c r="BK36" s="165"/>
    </row>
    <row r="37" spans="2:63" s="156" customFormat="1" ht="19.5" hidden="1" customHeight="1" x14ac:dyDescent="0.25">
      <c r="B37" s="366"/>
      <c r="C37" s="366"/>
      <c r="D37" s="363"/>
      <c r="E37" s="363"/>
      <c r="F37" s="366"/>
      <c r="G37" s="366"/>
      <c r="H37" s="363"/>
      <c r="I37" s="367"/>
      <c r="J37" s="367"/>
      <c r="K37" s="160"/>
      <c r="L37" s="160"/>
      <c r="M37" s="360" t="str">
        <f>IF(F37="gestion","impacto",IF(F37="corrupcion","impactocorrupcion",IF(F37="seguridad_de_la_informacion","impacto","")))</f>
        <v/>
      </c>
      <c r="N37" s="366"/>
      <c r="O37" s="366"/>
      <c r="P37" s="360" t="str">
        <f>N37&amp;O37</f>
        <v/>
      </c>
      <c r="Q37" s="362" t="str">
        <f>IFERROR(VLOOKUP(P37,[2]FORMULAS!$B$37:$C$61,2,FALSE),"")</f>
        <v/>
      </c>
      <c r="R37" s="363"/>
      <c r="S37" s="363"/>
      <c r="T37" s="187"/>
      <c r="U37" s="183">
        <f>IF(T37="Asignado",15,0)</f>
        <v>0</v>
      </c>
      <c r="V37" s="187"/>
      <c r="W37" s="183">
        <f>IF(V37="Adecuado",15,0)</f>
        <v>0</v>
      </c>
      <c r="X37" s="187"/>
      <c r="Y37" s="183">
        <f>IF(X37="Oportuna",15,0)</f>
        <v>0</v>
      </c>
      <c r="Z37" s="187"/>
      <c r="AA37" s="183">
        <f>IF(Z37="Prevenir",15,IF(Z37="Detectar",10,0))</f>
        <v>0</v>
      </c>
      <c r="AB37" s="187"/>
      <c r="AC37" s="183">
        <f>IF(AB37="Confiable",15,0)</f>
        <v>0</v>
      </c>
      <c r="AD37" s="187"/>
      <c r="AE37" s="183">
        <f>IF(AD37="Se investigan y resuelven oportunamente",15,0)</f>
        <v>0</v>
      </c>
      <c r="AF37" s="187"/>
      <c r="AG37" s="183">
        <f>IF(AF37="Completa",10,IF(AF37="incompleta",5,0))</f>
        <v>0</v>
      </c>
      <c r="AH37" s="186">
        <f t="shared" si="7"/>
        <v>0</v>
      </c>
      <c r="AI37" s="186" t="str">
        <f>IF(AH37&gt;=96,"Fuerte",IF(AH37&gt;=86,"Moderado",IF(AH37&gt;=1,"Débil","")))</f>
        <v/>
      </c>
      <c r="AJ37" s="185"/>
      <c r="AK37" s="186" t="str">
        <f>IF(AJ37="Siempre se ejecuta","Fuerte",IF(AJ37="Algunas veces","Moderado",IF(AJ37="no se ejecuta","Débil","")))</f>
        <v/>
      </c>
      <c r="AL37" s="186" t="str">
        <f>AI37&amp;AK37</f>
        <v/>
      </c>
      <c r="AM37" s="186" t="str">
        <f>IFERROR(VLOOKUP(AL37,[2]FORMULAS!$B$69:$D$77,3,FALSE),"")</f>
        <v/>
      </c>
      <c r="AN37" s="186" t="str">
        <f>IF(AM37="fuerte",100,IF(AM37="Moderado",50,IF(AM37="débil",0,"")))</f>
        <v/>
      </c>
      <c r="AO37" s="186" t="str">
        <f>IFERROR(VLOOKUP(AL37,[2]FORMULAS!$B$69:$D$77,2,FALSE),"")</f>
        <v/>
      </c>
      <c r="AP37" s="365">
        <f>IFERROR(AVERAGE(AN37:AN40),0)</f>
        <v>0</v>
      </c>
      <c r="AQ37" s="365" t="str">
        <f>IF(AP37&gt;=100,"Fuerte",IF(AP37&gt;=50,"Moderado",IF(AP37&gt;=1,"Débil","")))</f>
        <v/>
      </c>
      <c r="AR37" s="364"/>
      <c r="AS37" s="364"/>
      <c r="AT37" s="365" t="str">
        <f>+AQ37&amp;AR37&amp;AS37</f>
        <v/>
      </c>
      <c r="AU37" s="365">
        <f>IFERROR(VLOOKUP(AT37,[2]FORMULAS!$B$94:$D$101,2,FALSE),0)</f>
        <v>0</v>
      </c>
      <c r="AV37" s="365">
        <f>IFERROR(VLOOKUP(AT37,[2]FORMULAS!$B$94:$D$101,3,FALSE),0)</f>
        <v>0</v>
      </c>
      <c r="AW37" s="366"/>
      <c r="AX37" s="366"/>
      <c r="AY37" s="360" t="str">
        <f>AW37&amp;AX37</f>
        <v/>
      </c>
      <c r="AZ37" s="361" t="str">
        <f>IFERROR(VLOOKUP(AY37,[2]FORMULAS!$B$37:$C$61,2,FALSE),"")</f>
        <v/>
      </c>
      <c r="BA37" s="362"/>
      <c r="BB37" s="165"/>
      <c r="BC37" s="166"/>
      <c r="BD37" s="166"/>
      <c r="BE37" s="167"/>
      <c r="BF37" s="168"/>
      <c r="BG37" s="158"/>
      <c r="BH37" s="166"/>
      <c r="BI37" s="166"/>
      <c r="BJ37" s="168"/>
      <c r="BK37" s="167"/>
    </row>
    <row r="38" spans="2:63" s="156" customFormat="1" ht="19.5" hidden="1" customHeight="1" x14ac:dyDescent="0.25">
      <c r="B38" s="366"/>
      <c r="C38" s="366"/>
      <c r="D38" s="363"/>
      <c r="E38" s="363"/>
      <c r="F38" s="366"/>
      <c r="G38" s="366"/>
      <c r="H38" s="363"/>
      <c r="I38" s="367"/>
      <c r="J38" s="367"/>
      <c r="K38" s="160"/>
      <c r="L38" s="160"/>
      <c r="M38" s="360"/>
      <c r="N38" s="366"/>
      <c r="O38" s="366"/>
      <c r="P38" s="360"/>
      <c r="Q38" s="362"/>
      <c r="R38" s="363"/>
      <c r="S38" s="363"/>
      <c r="T38" s="187"/>
      <c r="U38" s="183">
        <f t="shared" ref="U38:U40" si="47">IF(T38="Asignado",15,0)</f>
        <v>0</v>
      </c>
      <c r="V38" s="187"/>
      <c r="W38" s="183">
        <f t="shared" ref="W38:W40" si="48">IF(V38="Adecuado",15,0)</f>
        <v>0</v>
      </c>
      <c r="X38" s="187"/>
      <c r="Y38" s="183">
        <f t="shared" ref="Y38:Y40" si="49">IF(X38="Oportuna",15,0)</f>
        <v>0</v>
      </c>
      <c r="Z38" s="187"/>
      <c r="AA38" s="183">
        <f t="shared" ref="AA38:AA40" si="50">IF(Z38="Prevenir",15,IF(Z38="Detectar",10,0))</f>
        <v>0</v>
      </c>
      <c r="AB38" s="187"/>
      <c r="AC38" s="183">
        <f t="shared" ref="AC38:AC40" si="51">IF(AB38="Confiable",15,0)</f>
        <v>0</v>
      </c>
      <c r="AD38" s="187"/>
      <c r="AE38" s="183">
        <f t="shared" ref="AE38:AE40" si="52">IF(AD38="Se investigan y resuelven oportunamente",15,0)</f>
        <v>0</v>
      </c>
      <c r="AF38" s="187"/>
      <c r="AG38" s="183">
        <f t="shared" ref="AG38:AG40" si="53">IF(AF38="Completa",10,IF(AF38="incompleta",5,0))</f>
        <v>0</v>
      </c>
      <c r="AH38" s="186">
        <f t="shared" si="7"/>
        <v>0</v>
      </c>
      <c r="AI38" s="186" t="str">
        <f>IF(AH38&gt;=96,"Fuerte",IF(AH38&gt;=86,"Moderado",IF(AH38&gt;=1,"Débil","")))</f>
        <v/>
      </c>
      <c r="AJ38" s="185"/>
      <c r="AK38" s="186" t="str">
        <f t="shared" ref="AK38:AK40" si="54">IF(AJ38="Siempre se ejecuta","Fuerte",IF(AJ38="Algunas veces","Moderado",IF(AJ38="no se ejecuta","Débil","")))</f>
        <v/>
      </c>
      <c r="AL38" s="186" t="str">
        <f t="shared" ref="AL38:AL40" si="55">AI38&amp;AK38</f>
        <v/>
      </c>
      <c r="AM38" s="186" t="str">
        <f>IFERROR(VLOOKUP(AL38,[2]FORMULAS!$B$69:$D$77,3,FALSE),"")</f>
        <v/>
      </c>
      <c r="AN38" s="186" t="str">
        <f t="shared" ref="AN38:AN40" si="56">IF(AM38="fuerte",100,IF(AM38="Moderado",50,IF(AM38="débil",0,"")))</f>
        <v/>
      </c>
      <c r="AO38" s="186" t="str">
        <f>IFERROR(VLOOKUP(AL38,[2]FORMULAS!$B$69:$C$77,2,FALSE),"")</f>
        <v/>
      </c>
      <c r="AP38" s="365"/>
      <c r="AQ38" s="365"/>
      <c r="AR38" s="364"/>
      <c r="AS38" s="364"/>
      <c r="AT38" s="365"/>
      <c r="AU38" s="365"/>
      <c r="AV38" s="365"/>
      <c r="AW38" s="366"/>
      <c r="AX38" s="366"/>
      <c r="AY38" s="360"/>
      <c r="AZ38" s="361"/>
      <c r="BA38" s="362"/>
      <c r="BB38" s="165"/>
      <c r="BC38" s="166"/>
      <c r="BD38" s="166"/>
      <c r="BE38" s="167"/>
      <c r="BF38" s="168"/>
      <c r="BG38" s="158"/>
      <c r="BH38" s="166"/>
      <c r="BI38" s="166"/>
      <c r="BJ38" s="168"/>
      <c r="BK38" s="167"/>
    </row>
    <row r="39" spans="2:63" s="156" customFormat="1" ht="19.5" hidden="1" customHeight="1" x14ac:dyDescent="0.25">
      <c r="B39" s="366"/>
      <c r="C39" s="366"/>
      <c r="D39" s="363"/>
      <c r="E39" s="363"/>
      <c r="F39" s="366"/>
      <c r="G39" s="366"/>
      <c r="H39" s="363"/>
      <c r="I39" s="367"/>
      <c r="J39" s="367"/>
      <c r="K39" s="160"/>
      <c r="L39" s="160"/>
      <c r="M39" s="360"/>
      <c r="N39" s="366"/>
      <c r="O39" s="366"/>
      <c r="P39" s="360"/>
      <c r="Q39" s="362"/>
      <c r="R39" s="363"/>
      <c r="S39" s="363"/>
      <c r="T39" s="187"/>
      <c r="U39" s="183">
        <f t="shared" si="47"/>
        <v>0</v>
      </c>
      <c r="V39" s="187"/>
      <c r="W39" s="183">
        <f t="shared" si="48"/>
        <v>0</v>
      </c>
      <c r="X39" s="187"/>
      <c r="Y39" s="183">
        <f t="shared" si="49"/>
        <v>0</v>
      </c>
      <c r="Z39" s="187"/>
      <c r="AA39" s="183">
        <f t="shared" si="50"/>
        <v>0</v>
      </c>
      <c r="AB39" s="187"/>
      <c r="AC39" s="183">
        <f t="shared" si="51"/>
        <v>0</v>
      </c>
      <c r="AD39" s="187"/>
      <c r="AE39" s="183">
        <f t="shared" si="52"/>
        <v>0</v>
      </c>
      <c r="AF39" s="187"/>
      <c r="AG39" s="183">
        <f t="shared" si="53"/>
        <v>0</v>
      </c>
      <c r="AH39" s="186">
        <f t="shared" si="7"/>
        <v>0</v>
      </c>
      <c r="AI39" s="186" t="str">
        <f t="shared" ref="AI39:AI40" si="57">IF(AH39&gt;=96,"Fuerte",IF(AH39&gt;=86,"Moderado",IF(AH39&gt;=1,"Débil","")))</f>
        <v/>
      </c>
      <c r="AJ39" s="185"/>
      <c r="AK39" s="186" t="str">
        <f t="shared" si="54"/>
        <v/>
      </c>
      <c r="AL39" s="186" t="str">
        <f t="shared" si="55"/>
        <v/>
      </c>
      <c r="AM39" s="186" t="str">
        <f>IFERROR(VLOOKUP(AL39,[2]FORMULAS!$B$69:$D$77,3,FALSE),"")</f>
        <v/>
      </c>
      <c r="AN39" s="186" t="str">
        <f t="shared" si="56"/>
        <v/>
      </c>
      <c r="AO39" s="186" t="str">
        <f>IFERROR(VLOOKUP(AL39,[2]FORMULAS!$B$69:$C$77,2,FALSE),"")</f>
        <v/>
      </c>
      <c r="AP39" s="365"/>
      <c r="AQ39" s="365"/>
      <c r="AR39" s="364"/>
      <c r="AS39" s="364"/>
      <c r="AT39" s="365"/>
      <c r="AU39" s="365"/>
      <c r="AV39" s="365"/>
      <c r="AW39" s="366"/>
      <c r="AX39" s="366"/>
      <c r="AY39" s="360"/>
      <c r="AZ39" s="361"/>
      <c r="BA39" s="362"/>
      <c r="BB39" s="165"/>
      <c r="BC39" s="166"/>
      <c r="BD39" s="166"/>
      <c r="BE39" s="167"/>
      <c r="BF39" s="168"/>
      <c r="BG39" s="158"/>
      <c r="BH39" s="166"/>
      <c r="BI39" s="166"/>
      <c r="BJ39" s="168"/>
      <c r="BK39" s="167"/>
    </row>
    <row r="40" spans="2:63" s="156" customFormat="1" ht="19.5" hidden="1" customHeight="1" x14ac:dyDescent="0.25">
      <c r="B40" s="366"/>
      <c r="C40" s="366"/>
      <c r="D40" s="363"/>
      <c r="E40" s="363"/>
      <c r="F40" s="366"/>
      <c r="G40" s="366"/>
      <c r="H40" s="363"/>
      <c r="I40" s="367"/>
      <c r="J40" s="367"/>
      <c r="K40" s="160"/>
      <c r="L40" s="160"/>
      <c r="M40" s="360"/>
      <c r="N40" s="366"/>
      <c r="O40" s="366"/>
      <c r="P40" s="360"/>
      <c r="Q40" s="362"/>
      <c r="R40" s="363"/>
      <c r="S40" s="363"/>
      <c r="T40" s="187"/>
      <c r="U40" s="183">
        <f t="shared" si="47"/>
        <v>0</v>
      </c>
      <c r="V40" s="187"/>
      <c r="W40" s="183">
        <f t="shared" si="48"/>
        <v>0</v>
      </c>
      <c r="X40" s="187"/>
      <c r="Y40" s="183">
        <f t="shared" si="49"/>
        <v>0</v>
      </c>
      <c r="Z40" s="187"/>
      <c r="AA40" s="183">
        <f t="shared" si="50"/>
        <v>0</v>
      </c>
      <c r="AB40" s="187"/>
      <c r="AC40" s="183">
        <f t="shared" si="51"/>
        <v>0</v>
      </c>
      <c r="AD40" s="187"/>
      <c r="AE40" s="183">
        <f t="shared" si="52"/>
        <v>0</v>
      </c>
      <c r="AF40" s="187"/>
      <c r="AG40" s="183">
        <f t="shared" si="53"/>
        <v>0</v>
      </c>
      <c r="AH40" s="186">
        <f t="shared" si="7"/>
        <v>0</v>
      </c>
      <c r="AI40" s="186" t="str">
        <f t="shared" si="57"/>
        <v/>
      </c>
      <c r="AJ40" s="185"/>
      <c r="AK40" s="186" t="str">
        <f t="shared" si="54"/>
        <v/>
      </c>
      <c r="AL40" s="186" t="str">
        <f t="shared" si="55"/>
        <v/>
      </c>
      <c r="AM40" s="186" t="str">
        <f>IFERROR(VLOOKUP(AL40,[2]FORMULAS!$B$69:$D$77,3,FALSE),"")</f>
        <v/>
      </c>
      <c r="AN40" s="186" t="str">
        <f t="shared" si="56"/>
        <v/>
      </c>
      <c r="AO40" s="186" t="str">
        <f>IFERROR(VLOOKUP(AL40,[2]FORMULAS!$B$69:$C$77,2,FALSE),"")</f>
        <v/>
      </c>
      <c r="AP40" s="365"/>
      <c r="AQ40" s="365"/>
      <c r="AR40" s="364"/>
      <c r="AS40" s="364"/>
      <c r="AT40" s="365"/>
      <c r="AU40" s="365"/>
      <c r="AV40" s="365"/>
      <c r="AW40" s="366"/>
      <c r="AX40" s="366"/>
      <c r="AY40" s="360"/>
      <c r="AZ40" s="361"/>
      <c r="BA40" s="362"/>
      <c r="BB40" s="184"/>
      <c r="BC40" s="166"/>
      <c r="BD40" s="166"/>
      <c r="BE40" s="165"/>
      <c r="BF40" s="168"/>
      <c r="BG40" s="158"/>
      <c r="BH40" s="166"/>
      <c r="BI40" s="166"/>
      <c r="BJ40" s="168"/>
      <c r="BK40" s="165"/>
    </row>
    <row r="41" spans="2:63" s="142" customFormat="1" hidden="1" x14ac:dyDescent="0.25">
      <c r="B41" s="169"/>
      <c r="C41" s="169"/>
      <c r="D41" s="170"/>
      <c r="E41" s="170"/>
      <c r="F41" s="169"/>
      <c r="G41" s="169"/>
      <c r="H41" s="170"/>
      <c r="I41" s="170"/>
      <c r="J41" s="170"/>
      <c r="K41" s="169"/>
      <c r="L41" s="169"/>
      <c r="M41" s="169"/>
      <c r="N41" s="169"/>
      <c r="O41" s="169"/>
      <c r="P41" s="169"/>
      <c r="Q41" s="143"/>
      <c r="R41" s="170"/>
      <c r="S41" s="170"/>
      <c r="T41" s="169"/>
      <c r="U41" s="169"/>
      <c r="V41" s="169"/>
      <c r="W41" s="169"/>
      <c r="X41" s="169"/>
      <c r="Y41" s="169"/>
      <c r="Z41" s="169"/>
      <c r="AA41" s="169"/>
      <c r="AB41" s="169"/>
      <c r="AC41" s="169"/>
      <c r="AD41" s="169"/>
      <c r="AE41" s="169"/>
      <c r="AF41" s="169"/>
      <c r="AG41" s="169"/>
      <c r="AH41" s="171"/>
      <c r="AI41" s="171"/>
      <c r="AJ41" s="171"/>
      <c r="AK41" s="171"/>
      <c r="AL41" s="171"/>
      <c r="AM41" s="171"/>
      <c r="AN41" s="171"/>
      <c r="AO41" s="171"/>
      <c r="AP41" s="171"/>
      <c r="AQ41" s="171"/>
      <c r="AR41" s="171"/>
      <c r="AS41" s="171"/>
      <c r="AT41" s="171"/>
      <c r="AU41" s="171"/>
      <c r="AV41" s="171"/>
      <c r="AW41" s="169"/>
      <c r="AX41" s="169"/>
      <c r="AY41" s="143"/>
      <c r="AZ41" s="143"/>
      <c r="BA41" s="143"/>
      <c r="BB41" s="143"/>
      <c r="BC41" s="143"/>
      <c r="BD41" s="143"/>
    </row>
    <row r="42" spans="2:63" s="142" customFormat="1" x14ac:dyDescent="0.25">
      <c r="B42" s="169"/>
      <c r="C42" s="169"/>
      <c r="D42" s="170"/>
      <c r="E42" s="170"/>
      <c r="F42" s="169"/>
      <c r="G42" s="169"/>
      <c r="H42" s="170"/>
      <c r="I42" s="170"/>
      <c r="J42" s="170"/>
      <c r="K42" s="169"/>
      <c r="L42" s="169"/>
      <c r="M42" s="169"/>
      <c r="N42" s="169"/>
      <c r="O42" s="169"/>
      <c r="P42" s="169"/>
      <c r="Q42" s="143"/>
      <c r="R42" s="170"/>
      <c r="S42" s="170"/>
      <c r="T42" s="169"/>
      <c r="U42" s="169"/>
      <c r="V42" s="169"/>
      <c r="W42" s="169"/>
      <c r="X42" s="169"/>
      <c r="Y42" s="169"/>
      <c r="Z42" s="169"/>
      <c r="AA42" s="169"/>
      <c r="AB42" s="169"/>
      <c r="AC42" s="169"/>
      <c r="AD42" s="169"/>
      <c r="AE42" s="169"/>
      <c r="AF42" s="169"/>
      <c r="AG42" s="169"/>
      <c r="AH42" s="171"/>
      <c r="AI42" s="171"/>
      <c r="AJ42" s="171"/>
      <c r="AK42" s="171"/>
      <c r="AL42" s="171"/>
      <c r="AM42" s="171"/>
      <c r="AN42" s="171"/>
      <c r="AO42" s="171"/>
      <c r="AP42" s="171"/>
      <c r="AQ42" s="171"/>
      <c r="AR42" s="171"/>
      <c r="AS42" s="171"/>
      <c r="AT42" s="171"/>
      <c r="AU42" s="171"/>
      <c r="AV42" s="171"/>
      <c r="AW42" s="169"/>
      <c r="AX42" s="169"/>
      <c r="AY42" s="143"/>
      <c r="AZ42" s="143"/>
      <c r="BA42" s="143"/>
      <c r="BB42" s="143"/>
      <c r="BC42" s="143"/>
      <c r="BD42" s="143"/>
    </row>
    <row r="43" spans="2:63" s="142" customFormat="1" x14ac:dyDescent="0.25">
      <c r="D43" s="170"/>
      <c r="E43" s="170"/>
      <c r="F43" s="169"/>
      <c r="G43" s="169"/>
      <c r="H43" s="170"/>
      <c r="I43" s="170"/>
      <c r="J43" s="170"/>
      <c r="K43" s="169"/>
      <c r="L43" s="169"/>
      <c r="M43" s="169"/>
      <c r="N43" s="169"/>
      <c r="O43" s="169"/>
      <c r="P43" s="169"/>
      <c r="Q43" s="143"/>
      <c r="R43" s="170"/>
      <c r="S43" s="170"/>
      <c r="T43" s="169"/>
      <c r="U43" s="169"/>
      <c r="V43" s="169"/>
      <c r="W43" s="169"/>
      <c r="X43" s="169"/>
      <c r="Y43" s="169"/>
      <c r="Z43" s="169"/>
      <c r="AA43" s="169"/>
      <c r="AB43" s="169"/>
      <c r="AC43" s="169"/>
      <c r="AD43" s="169"/>
      <c r="AE43" s="169"/>
      <c r="AF43" s="169"/>
      <c r="AG43" s="169"/>
      <c r="AH43" s="171"/>
      <c r="AI43" s="171"/>
      <c r="AJ43" s="171"/>
      <c r="AK43" s="171"/>
      <c r="AL43" s="171"/>
      <c r="AM43" s="171"/>
      <c r="AN43" s="171"/>
      <c r="AO43" s="171"/>
      <c r="AP43" s="171"/>
      <c r="AQ43" s="171"/>
      <c r="AR43" s="171"/>
      <c r="AS43" s="171"/>
      <c r="AT43" s="171"/>
      <c r="AU43" s="171"/>
      <c r="AV43" s="171"/>
      <c r="AW43" s="169"/>
      <c r="AX43" s="169"/>
      <c r="AY43" s="143"/>
      <c r="AZ43" s="143"/>
      <c r="BA43" s="143"/>
      <c r="BB43" s="143"/>
      <c r="BC43" s="143"/>
      <c r="BD43" s="143"/>
    </row>
    <row r="44" spans="2:63" s="142" customFormat="1" x14ac:dyDescent="0.25">
      <c r="D44" s="170"/>
      <c r="E44" s="170"/>
      <c r="F44" s="169"/>
      <c r="G44" s="169"/>
      <c r="H44" s="170"/>
      <c r="I44" s="170"/>
      <c r="J44" s="170"/>
      <c r="K44" s="169"/>
      <c r="L44" s="169"/>
      <c r="M44" s="169"/>
      <c r="N44" s="169"/>
      <c r="O44" s="169"/>
      <c r="P44" s="169"/>
      <c r="Q44" s="143"/>
      <c r="R44" s="170"/>
      <c r="S44" s="170"/>
      <c r="T44" s="169"/>
      <c r="U44" s="169"/>
      <c r="V44" s="169"/>
      <c r="W44" s="169"/>
      <c r="X44" s="169"/>
      <c r="Y44" s="169"/>
      <c r="Z44" s="169"/>
      <c r="AA44" s="169"/>
      <c r="AB44" s="169"/>
      <c r="AC44" s="169"/>
      <c r="AD44" s="169"/>
      <c r="AE44" s="169"/>
      <c r="AF44" s="169"/>
      <c r="AG44" s="169"/>
      <c r="AH44" s="171"/>
      <c r="AI44" s="171"/>
      <c r="AJ44" s="171"/>
      <c r="AL44" s="171"/>
      <c r="AO44" s="171"/>
      <c r="AP44" s="171"/>
      <c r="AQ44" s="171"/>
      <c r="AR44" s="171"/>
      <c r="AS44" s="171"/>
      <c r="AT44" s="171"/>
      <c r="AU44" s="171"/>
      <c r="AV44" s="171"/>
      <c r="AW44" s="169"/>
      <c r="AX44" s="169"/>
      <c r="AY44" s="143"/>
      <c r="AZ44" s="143"/>
      <c r="BA44" s="143"/>
      <c r="BB44" s="143"/>
      <c r="BC44" s="143"/>
      <c r="BD44" s="143"/>
    </row>
    <row r="45" spans="2:63" x14ac:dyDescent="0.25">
      <c r="AR45" s="171"/>
    </row>
    <row r="46" spans="2:63" x14ac:dyDescent="0.25">
      <c r="E46" s="172"/>
      <c r="H46" s="172"/>
      <c r="I46" s="172"/>
      <c r="J46" s="172"/>
      <c r="AR46" s="171"/>
    </row>
    <row r="47" spans="2:63" x14ac:dyDescent="0.25">
      <c r="E47" s="172"/>
      <c r="H47" s="172"/>
      <c r="I47" s="172"/>
      <c r="J47" s="172"/>
    </row>
    <row r="48" spans="2:63" x14ac:dyDescent="0.25">
      <c r="E48" s="172"/>
      <c r="H48" s="172"/>
      <c r="I48" s="172"/>
      <c r="J48" s="172"/>
    </row>
    <row r="49" spans="5:10" x14ac:dyDescent="0.25">
      <c r="E49" s="172"/>
      <c r="H49" s="172"/>
      <c r="I49" s="172"/>
      <c r="J49" s="172"/>
    </row>
    <row r="50" spans="5:10" x14ac:dyDescent="0.25">
      <c r="E50" s="172"/>
      <c r="H50" s="172"/>
      <c r="I50" s="172"/>
      <c r="J50" s="172"/>
    </row>
    <row r="51" spans="5:10" x14ac:dyDescent="0.25">
      <c r="E51" s="172"/>
      <c r="H51" s="172"/>
      <c r="I51" s="172"/>
      <c r="J51" s="172"/>
    </row>
    <row r="52" spans="5:10" x14ac:dyDescent="0.25">
      <c r="E52" s="172"/>
      <c r="H52" s="172"/>
      <c r="I52" s="172"/>
      <c r="J52" s="172"/>
    </row>
    <row r="53" spans="5:10" x14ac:dyDescent="0.25">
      <c r="E53" s="172"/>
      <c r="H53" s="172"/>
      <c r="I53" s="172"/>
      <c r="J53" s="172"/>
    </row>
    <row r="54" spans="5:10" x14ac:dyDescent="0.25">
      <c r="E54" s="172"/>
      <c r="H54" s="172"/>
      <c r="I54" s="172"/>
      <c r="J54" s="172"/>
    </row>
    <row r="55" spans="5:10" x14ac:dyDescent="0.25">
      <c r="E55" s="172"/>
      <c r="H55" s="172"/>
      <c r="I55" s="172"/>
      <c r="J55" s="172"/>
    </row>
    <row r="56" spans="5:10" x14ac:dyDescent="0.25">
      <c r="E56" s="172"/>
      <c r="H56" s="172"/>
      <c r="I56" s="172"/>
      <c r="J56" s="172"/>
    </row>
    <row r="57" spans="5:10" x14ac:dyDescent="0.25">
      <c r="E57" s="172"/>
      <c r="H57" s="172"/>
      <c r="I57" s="172"/>
      <c r="J57" s="172"/>
    </row>
    <row r="58" spans="5:10" x14ac:dyDescent="0.25">
      <c r="E58" s="172"/>
      <c r="H58" s="172"/>
      <c r="I58" s="172"/>
      <c r="J58" s="172"/>
    </row>
    <row r="59" spans="5:10" x14ac:dyDescent="0.25">
      <c r="E59" s="172"/>
      <c r="H59" s="172"/>
      <c r="I59" s="172"/>
      <c r="J59" s="172"/>
    </row>
    <row r="60" spans="5:10" x14ac:dyDescent="0.25">
      <c r="E60" s="172"/>
      <c r="H60" s="172"/>
      <c r="I60" s="172"/>
      <c r="J60" s="172"/>
    </row>
    <row r="61" spans="5:10" x14ac:dyDescent="0.25">
      <c r="E61" s="172"/>
      <c r="H61" s="172"/>
      <c r="I61" s="172"/>
      <c r="J61" s="172"/>
    </row>
    <row r="62" spans="5:10" x14ac:dyDescent="0.25">
      <c r="E62" s="172"/>
      <c r="H62" s="172"/>
      <c r="I62" s="172"/>
      <c r="J62" s="172"/>
    </row>
    <row r="63" spans="5:10" x14ac:dyDescent="0.25">
      <c r="E63" s="172"/>
      <c r="H63" s="172"/>
      <c r="I63" s="172"/>
      <c r="J63" s="172"/>
    </row>
    <row r="64" spans="5:10" x14ac:dyDescent="0.25">
      <c r="E64" s="172"/>
      <c r="H64" s="172"/>
      <c r="I64" s="172"/>
      <c r="J64" s="172"/>
    </row>
    <row r="65" spans="5:10" x14ac:dyDescent="0.25">
      <c r="E65" s="172"/>
      <c r="H65" s="172"/>
      <c r="I65" s="172"/>
      <c r="J65" s="172"/>
    </row>
  </sheetData>
  <sheetProtection selectLockedCells="1"/>
  <mergeCells count="376">
    <mergeCell ref="B2:S2"/>
    <mergeCell ref="T2:AQ2"/>
    <mergeCell ref="AR2:BK2"/>
    <mergeCell ref="B3:S4"/>
    <mergeCell ref="T3:AQ4"/>
    <mergeCell ref="AR3:BK4"/>
    <mergeCell ref="H8:H10"/>
    <mergeCell ref="I8:I10"/>
    <mergeCell ref="J8:J10"/>
    <mergeCell ref="K8:K10"/>
    <mergeCell ref="L8:L10"/>
    <mergeCell ref="M8:M10"/>
    <mergeCell ref="B8:B10"/>
    <mergeCell ref="C8:C10"/>
    <mergeCell ref="D8:D10"/>
    <mergeCell ref="E8:E10"/>
    <mergeCell ref="F8:F10"/>
    <mergeCell ref="G8:G10"/>
    <mergeCell ref="AO9:AO10"/>
    <mergeCell ref="AP9:AQ10"/>
    <mergeCell ref="AR9:AR10"/>
    <mergeCell ref="AS9:AS10"/>
    <mergeCell ref="BG8:BK8"/>
    <mergeCell ref="N9:N10"/>
    <mergeCell ref="O9:O10"/>
    <mergeCell ref="Q9:Q10"/>
    <mergeCell ref="R9:S10"/>
    <mergeCell ref="T9:T10"/>
    <mergeCell ref="V9:V10"/>
    <mergeCell ref="X9:X10"/>
    <mergeCell ref="Z9:Z10"/>
    <mergeCell ref="AB9:AB10"/>
    <mergeCell ref="N8:O8"/>
    <mergeCell ref="P8:P10"/>
    <mergeCell ref="R8:AV8"/>
    <mergeCell ref="AW8:AZ8"/>
    <mergeCell ref="BA8:BA10"/>
    <mergeCell ref="BB8:BF8"/>
    <mergeCell ref="AD9:AD10"/>
    <mergeCell ref="AF9:AF10"/>
    <mergeCell ref="AH9:AH10"/>
    <mergeCell ref="AI9:AI10"/>
    <mergeCell ref="BI9:BI10"/>
    <mergeCell ref="BJ9:BJ10"/>
    <mergeCell ref="BK9:BK10"/>
    <mergeCell ref="B11:B13"/>
    <mergeCell ref="C11:C13"/>
    <mergeCell ref="D11:D13"/>
    <mergeCell ref="E11:E13"/>
    <mergeCell ref="F11:F13"/>
    <mergeCell ref="G11:G13"/>
    <mergeCell ref="H11:H13"/>
    <mergeCell ref="BC9:BC10"/>
    <mergeCell ref="BD9:BD10"/>
    <mergeCell ref="BE9:BE10"/>
    <mergeCell ref="BF9:BF10"/>
    <mergeCell ref="BG9:BG10"/>
    <mergeCell ref="BH9:BH10"/>
    <mergeCell ref="AU9:AV9"/>
    <mergeCell ref="AW9:AW10"/>
    <mergeCell ref="AX9:AX10"/>
    <mergeCell ref="AY9:AY10"/>
    <mergeCell ref="AZ9:AZ10"/>
    <mergeCell ref="BB9:BB10"/>
    <mergeCell ref="AJ9:AK10"/>
    <mergeCell ref="AM9:AN10"/>
    <mergeCell ref="R11:S13"/>
    <mergeCell ref="AP11:AP13"/>
    <mergeCell ref="AQ11:AQ13"/>
    <mergeCell ref="AR11:AR13"/>
    <mergeCell ref="I11:I13"/>
    <mergeCell ref="J11:J13"/>
    <mergeCell ref="L11:L13"/>
    <mergeCell ref="M11:M13"/>
    <mergeCell ref="N11:N13"/>
    <mergeCell ref="O11:O13"/>
    <mergeCell ref="BJ11:BJ13"/>
    <mergeCell ref="BK11:BK13"/>
    <mergeCell ref="B14:B17"/>
    <mergeCell ref="C14:C17"/>
    <mergeCell ref="D14:D17"/>
    <mergeCell ref="E14:E17"/>
    <mergeCell ref="F14:F17"/>
    <mergeCell ref="G14:G17"/>
    <mergeCell ref="H14:H17"/>
    <mergeCell ref="I14:I17"/>
    <mergeCell ref="AY11:AY13"/>
    <mergeCell ref="AZ11:AZ13"/>
    <mergeCell ref="BA11:BA13"/>
    <mergeCell ref="BG11:BG13"/>
    <mergeCell ref="BH11:BH13"/>
    <mergeCell ref="BI11:BI13"/>
    <mergeCell ref="AS11:AS13"/>
    <mergeCell ref="AT11:AT13"/>
    <mergeCell ref="AU11:AU13"/>
    <mergeCell ref="AV11:AV13"/>
    <mergeCell ref="AW11:AW13"/>
    <mergeCell ref="AX11:AX13"/>
    <mergeCell ref="P11:P13"/>
    <mergeCell ref="Q11:Q13"/>
    <mergeCell ref="Q14:Q17"/>
    <mergeCell ref="R14:S16"/>
    <mergeCell ref="T14:T16"/>
    <mergeCell ref="V14:V16"/>
    <mergeCell ref="X14:X16"/>
    <mergeCell ref="Y14:Y16"/>
    <mergeCell ref="J14:J17"/>
    <mergeCell ref="L14:L17"/>
    <mergeCell ref="M14:M17"/>
    <mergeCell ref="N14:N17"/>
    <mergeCell ref="O14:O17"/>
    <mergeCell ref="P14:P17"/>
    <mergeCell ref="AT14:AT17"/>
    <mergeCell ref="AU14:AU17"/>
    <mergeCell ref="AI14:AI16"/>
    <mergeCell ref="AJ14:AJ16"/>
    <mergeCell ref="AK14:AK16"/>
    <mergeCell ref="AM14:AM16"/>
    <mergeCell ref="AN14:AN16"/>
    <mergeCell ref="AO14:AO16"/>
    <mergeCell ref="Z14:Z16"/>
    <mergeCell ref="AA14:AA16"/>
    <mergeCell ref="AB14:AB16"/>
    <mergeCell ref="AD14:AD16"/>
    <mergeCell ref="AF14:AF16"/>
    <mergeCell ref="AH14:AH16"/>
    <mergeCell ref="L18:L20"/>
    <mergeCell ref="M18:M20"/>
    <mergeCell ref="N18:N20"/>
    <mergeCell ref="O18:O20"/>
    <mergeCell ref="BG14:BG15"/>
    <mergeCell ref="K15:K16"/>
    <mergeCell ref="R17:S17"/>
    <mergeCell ref="B18:B20"/>
    <mergeCell ref="C18:C20"/>
    <mergeCell ref="D18:D20"/>
    <mergeCell ref="E18:E20"/>
    <mergeCell ref="F18:F20"/>
    <mergeCell ref="G18:G20"/>
    <mergeCell ref="H18:H20"/>
    <mergeCell ref="AV14:AV17"/>
    <mergeCell ref="AW14:AW17"/>
    <mergeCell ref="AX14:AX17"/>
    <mergeCell ref="AY14:AY17"/>
    <mergeCell ref="AZ14:AZ17"/>
    <mergeCell ref="BA14:BA17"/>
    <mergeCell ref="AP14:AP17"/>
    <mergeCell ref="AQ14:AQ17"/>
    <mergeCell ref="AR14:AR17"/>
    <mergeCell ref="AS14:AS17"/>
    <mergeCell ref="AZ18:AZ20"/>
    <mergeCell ref="BA18:BA20"/>
    <mergeCell ref="R19:S19"/>
    <mergeCell ref="R20:S20"/>
    <mergeCell ref="B21:B24"/>
    <mergeCell ref="C21:C24"/>
    <mergeCell ref="D21:D24"/>
    <mergeCell ref="E21:E24"/>
    <mergeCell ref="F21:F24"/>
    <mergeCell ref="G21:G24"/>
    <mergeCell ref="AS18:AS20"/>
    <mergeCell ref="AT18:AT20"/>
    <mergeCell ref="AU18:AU20"/>
    <mergeCell ref="AV18:AV20"/>
    <mergeCell ref="AW18:AW20"/>
    <mergeCell ref="AX18:AX20"/>
    <mergeCell ref="P18:P20"/>
    <mergeCell ref="Q18:Q20"/>
    <mergeCell ref="R18:S18"/>
    <mergeCell ref="AP18:AP20"/>
    <mergeCell ref="AQ18:AQ20"/>
    <mergeCell ref="AR18:AR20"/>
    <mergeCell ref="I18:I20"/>
    <mergeCell ref="J18:J20"/>
    <mergeCell ref="O21:O22"/>
    <mergeCell ref="P21:P22"/>
    <mergeCell ref="Q21:Q22"/>
    <mergeCell ref="R21:S22"/>
    <mergeCell ref="T21:T22"/>
    <mergeCell ref="U21:U22"/>
    <mergeCell ref="H21:H24"/>
    <mergeCell ref="I21:I24"/>
    <mergeCell ref="J21:J24"/>
    <mergeCell ref="L21:L24"/>
    <mergeCell ref="M21:M22"/>
    <mergeCell ref="N21:N22"/>
    <mergeCell ref="AB21:AB22"/>
    <mergeCell ref="AC21:AC22"/>
    <mergeCell ref="AD21:AD22"/>
    <mergeCell ref="AE21:AE22"/>
    <mergeCell ref="AF21:AF22"/>
    <mergeCell ref="AG21:AG22"/>
    <mergeCell ref="V21:V22"/>
    <mergeCell ref="W21:W22"/>
    <mergeCell ref="X21:X22"/>
    <mergeCell ref="Y21:Y22"/>
    <mergeCell ref="Z21:Z22"/>
    <mergeCell ref="AA21:AA22"/>
    <mergeCell ref="AP21:AP22"/>
    <mergeCell ref="AQ21:AQ22"/>
    <mergeCell ref="AR21:AR22"/>
    <mergeCell ref="AS21:AS22"/>
    <mergeCell ref="AH21:AH22"/>
    <mergeCell ref="AI21:AI22"/>
    <mergeCell ref="AJ21:AJ22"/>
    <mergeCell ref="AK21:AK22"/>
    <mergeCell ref="AL21:AL22"/>
    <mergeCell ref="AM21:AM22"/>
    <mergeCell ref="W23:W24"/>
    <mergeCell ref="X23:X24"/>
    <mergeCell ref="Y23:Y24"/>
    <mergeCell ref="Z23:Z24"/>
    <mergeCell ref="AA23:AA24"/>
    <mergeCell ref="AB23:AB24"/>
    <mergeCell ref="AZ21:AZ22"/>
    <mergeCell ref="BA21:BA22"/>
    <mergeCell ref="M23:M24"/>
    <mergeCell ref="N23:N24"/>
    <mergeCell ref="O23:O24"/>
    <mergeCell ref="P23:P24"/>
    <mergeCell ref="Q23:Q24"/>
    <mergeCell ref="R23:S24"/>
    <mergeCell ref="T23:T24"/>
    <mergeCell ref="V23:V24"/>
    <mergeCell ref="AT21:AT22"/>
    <mergeCell ref="AU21:AU22"/>
    <mergeCell ref="AV21:AV22"/>
    <mergeCell ref="AW21:AW22"/>
    <mergeCell ref="AX21:AX22"/>
    <mergeCell ref="AY21:AY22"/>
    <mergeCell ref="AN21:AN22"/>
    <mergeCell ref="AO21:AO22"/>
    <mergeCell ref="AJ23:AJ24"/>
    <mergeCell ref="AK23:AK24"/>
    <mergeCell ref="AL23:AL24"/>
    <mergeCell ref="AM23:AM24"/>
    <mergeCell ref="AN23:AN24"/>
    <mergeCell ref="AO23:AO24"/>
    <mergeCell ref="AC23:AC24"/>
    <mergeCell ref="AD23:AD24"/>
    <mergeCell ref="AE23:AE24"/>
    <mergeCell ref="AF23:AF24"/>
    <mergeCell ref="AH23:AH24"/>
    <mergeCell ref="AI23:AI24"/>
    <mergeCell ref="AV23:AV24"/>
    <mergeCell ref="AW23:AW24"/>
    <mergeCell ref="AX23:AX24"/>
    <mergeCell ref="AY23:AY24"/>
    <mergeCell ref="AZ23:AZ24"/>
    <mergeCell ref="BA23:BA24"/>
    <mergeCell ref="AP23:AP24"/>
    <mergeCell ref="AQ23:AQ24"/>
    <mergeCell ref="AR23:AR24"/>
    <mergeCell ref="AS23:AS24"/>
    <mergeCell ref="AT23:AT24"/>
    <mergeCell ref="AU23:AU24"/>
    <mergeCell ref="H25:H28"/>
    <mergeCell ref="I25:I28"/>
    <mergeCell ref="J25:J28"/>
    <mergeCell ref="M25:M28"/>
    <mergeCell ref="N25:N28"/>
    <mergeCell ref="O25:O28"/>
    <mergeCell ref="B25:B28"/>
    <mergeCell ref="C25:C28"/>
    <mergeCell ref="D25:D28"/>
    <mergeCell ref="E25:E28"/>
    <mergeCell ref="F25:F28"/>
    <mergeCell ref="G25:G28"/>
    <mergeCell ref="B29:B32"/>
    <mergeCell ref="C29:C32"/>
    <mergeCell ref="D29:D32"/>
    <mergeCell ref="E29:E32"/>
    <mergeCell ref="F29:F32"/>
    <mergeCell ref="G29:G32"/>
    <mergeCell ref="AY25:AY28"/>
    <mergeCell ref="AZ25:AZ28"/>
    <mergeCell ref="BA25:BA28"/>
    <mergeCell ref="R26:S26"/>
    <mergeCell ref="R27:S27"/>
    <mergeCell ref="R28:S28"/>
    <mergeCell ref="AS25:AS28"/>
    <mergeCell ref="AT25:AT28"/>
    <mergeCell ref="AU25:AU28"/>
    <mergeCell ref="AV25:AV28"/>
    <mergeCell ref="AW25:AW28"/>
    <mergeCell ref="AX25:AX28"/>
    <mergeCell ref="P25:P28"/>
    <mergeCell ref="Q25:Q28"/>
    <mergeCell ref="R25:S25"/>
    <mergeCell ref="AP25:AP28"/>
    <mergeCell ref="AQ25:AQ28"/>
    <mergeCell ref="AR25:AR28"/>
    <mergeCell ref="P29:P32"/>
    <mergeCell ref="Q29:Q32"/>
    <mergeCell ref="R29:S29"/>
    <mergeCell ref="AP29:AP32"/>
    <mergeCell ref="AQ29:AQ32"/>
    <mergeCell ref="AR29:AR32"/>
    <mergeCell ref="H29:H32"/>
    <mergeCell ref="I29:I32"/>
    <mergeCell ref="J29:J32"/>
    <mergeCell ref="M29:M32"/>
    <mergeCell ref="N29:N32"/>
    <mergeCell ref="O29:O32"/>
    <mergeCell ref="AY29:AY32"/>
    <mergeCell ref="AZ29:AZ32"/>
    <mergeCell ref="BA29:BA32"/>
    <mergeCell ref="R30:S30"/>
    <mergeCell ref="R31:S31"/>
    <mergeCell ref="R32:S32"/>
    <mergeCell ref="AS29:AS32"/>
    <mergeCell ref="AT29:AT32"/>
    <mergeCell ref="AU29:AU32"/>
    <mergeCell ref="AV29:AV32"/>
    <mergeCell ref="AW29:AW32"/>
    <mergeCell ref="AX29:AX32"/>
    <mergeCell ref="H33:H36"/>
    <mergeCell ref="I33:I36"/>
    <mergeCell ref="J33:J36"/>
    <mergeCell ref="M33:M36"/>
    <mergeCell ref="N33:N36"/>
    <mergeCell ref="O33:O36"/>
    <mergeCell ref="B33:B36"/>
    <mergeCell ref="C33:C36"/>
    <mergeCell ref="D33:D36"/>
    <mergeCell ref="E33:E36"/>
    <mergeCell ref="F33:F36"/>
    <mergeCell ref="G33:G36"/>
    <mergeCell ref="B37:B40"/>
    <mergeCell ref="C37:C40"/>
    <mergeCell ref="D37:D40"/>
    <mergeCell ref="E37:E40"/>
    <mergeCell ref="F37:F40"/>
    <mergeCell ref="G37:G40"/>
    <mergeCell ref="AY33:AY36"/>
    <mergeCell ref="AZ33:AZ36"/>
    <mergeCell ref="BA33:BA36"/>
    <mergeCell ref="R34:S34"/>
    <mergeCell ref="R35:S35"/>
    <mergeCell ref="R36:S36"/>
    <mergeCell ref="AS33:AS36"/>
    <mergeCell ref="AT33:AT36"/>
    <mergeCell ref="AU33:AU36"/>
    <mergeCell ref="AV33:AV36"/>
    <mergeCell ref="AW33:AW36"/>
    <mergeCell ref="AX33:AX36"/>
    <mergeCell ref="P33:P36"/>
    <mergeCell ref="Q33:Q36"/>
    <mergeCell ref="R33:S33"/>
    <mergeCell ref="AP33:AP36"/>
    <mergeCell ref="AQ33:AQ36"/>
    <mergeCell ref="AR33:AR36"/>
    <mergeCell ref="P37:P40"/>
    <mergeCell ref="Q37:Q40"/>
    <mergeCell ref="R37:S37"/>
    <mergeCell ref="AP37:AP40"/>
    <mergeCell ref="AQ37:AQ40"/>
    <mergeCell ref="AR37:AR40"/>
    <mergeCell ref="H37:H40"/>
    <mergeCell ref="I37:I40"/>
    <mergeCell ref="J37:J40"/>
    <mergeCell ref="M37:M40"/>
    <mergeCell ref="N37:N40"/>
    <mergeCell ref="O37:O40"/>
    <mergeCell ref="AY37:AY40"/>
    <mergeCell ref="AZ37:AZ40"/>
    <mergeCell ref="BA37:BA40"/>
    <mergeCell ref="R38:S38"/>
    <mergeCell ref="R39:S39"/>
    <mergeCell ref="R40:S40"/>
    <mergeCell ref="AS37:AS40"/>
    <mergeCell ref="AT37:AT40"/>
    <mergeCell ref="AU37:AU40"/>
    <mergeCell ref="AV37:AV40"/>
    <mergeCell ref="AW37:AW40"/>
    <mergeCell ref="AX37:AX40"/>
  </mergeCells>
  <conditionalFormatting sqref="BE41:BF44 BB41:BB44">
    <cfRule type="containsText" dxfId="395" priority="287" operator="containsText" text="RIESGO EXTREMO">
      <formula>NOT(ISERROR(SEARCH("RIESGO EXTREMO",BB41)))</formula>
    </cfRule>
    <cfRule type="containsText" dxfId="394" priority="288" operator="containsText" text="RIESGO ALTO">
      <formula>NOT(ISERROR(SEARCH("RIESGO ALTO",BB41)))</formula>
    </cfRule>
    <cfRule type="containsText" dxfId="393" priority="289" operator="containsText" text="RIESGO MODERADO">
      <formula>NOT(ISERROR(SEARCH("RIESGO MODERADO",BB41)))</formula>
    </cfRule>
    <cfRule type="containsText" dxfId="392" priority="290" operator="containsText" text="RIESGO BAJO">
      <formula>NOT(ISERROR(SEARCH("RIESGO BAJO",BB41)))</formula>
    </cfRule>
  </conditionalFormatting>
  <conditionalFormatting sqref="BH25:BI26 BG25 BJ25">
    <cfRule type="containsText" dxfId="391" priority="255" operator="containsText" text="RIESGO EXTREMO">
      <formula>NOT(ISERROR(SEARCH("RIESGO EXTREMO",BG25)))</formula>
    </cfRule>
    <cfRule type="containsText" dxfId="390" priority="256" operator="containsText" text="RIESGO ALTO">
      <formula>NOT(ISERROR(SEARCH("RIESGO ALTO",BG25)))</formula>
    </cfRule>
    <cfRule type="containsText" dxfId="389" priority="257" operator="containsText" text="RIESGO MODERADO">
      <formula>NOT(ISERROR(SEARCH("RIESGO MODERADO",BG25)))</formula>
    </cfRule>
    <cfRule type="containsText" dxfId="388" priority="258" operator="containsText" text="RIESGO BAJO">
      <formula>NOT(ISERROR(SEARCH("RIESGO BAJO",BG25)))</formula>
    </cfRule>
  </conditionalFormatting>
  <conditionalFormatting sqref="BK25:BK28">
    <cfRule type="containsText" dxfId="387" priority="251" operator="containsText" text="RIESGO EXTREMO">
      <formula>NOT(ISERROR(SEARCH("RIESGO EXTREMO",BK25)))</formula>
    </cfRule>
    <cfRule type="containsText" dxfId="386" priority="252" operator="containsText" text="RIESGO ALTO">
      <formula>NOT(ISERROR(SEARCH("RIESGO ALTO",BK25)))</formula>
    </cfRule>
    <cfRule type="containsText" dxfId="385" priority="253" operator="containsText" text="RIESGO MODERADO">
      <formula>NOT(ISERROR(SEARCH("RIESGO MODERADO",BK25)))</formula>
    </cfRule>
    <cfRule type="containsText" dxfId="384" priority="254" operator="containsText" text="RIESGO BAJO">
      <formula>NOT(ISERROR(SEARCH("RIESGO BAJO",BK25)))</formula>
    </cfRule>
  </conditionalFormatting>
  <conditionalFormatting sqref="Q29:Q31 BC29:BD30 BB29:BB32 BE29:BE32">
    <cfRule type="containsText" dxfId="383" priority="247" operator="containsText" text="RIESGO EXTREMO">
      <formula>NOT(ISERROR(SEARCH("RIESGO EXTREMO",Q29)))</formula>
    </cfRule>
    <cfRule type="containsText" dxfId="382" priority="248" operator="containsText" text="RIESGO ALTO">
      <formula>NOT(ISERROR(SEARCH("RIESGO ALTO",Q29)))</formula>
    </cfRule>
    <cfRule type="containsText" dxfId="381" priority="249" operator="containsText" text="RIESGO MODERADO">
      <formula>NOT(ISERROR(SEARCH("RIESGO MODERADO",Q29)))</formula>
    </cfRule>
    <cfRule type="containsText" dxfId="380" priority="250" operator="containsText" text="RIESGO BAJO">
      <formula>NOT(ISERROR(SEARCH("RIESGO BAJO",Q29)))</formula>
    </cfRule>
  </conditionalFormatting>
  <conditionalFormatting sqref="BH29:BI30 BG29 BJ29">
    <cfRule type="containsText" dxfId="379" priority="237" operator="containsText" text="RIESGO EXTREMO">
      <formula>NOT(ISERROR(SEARCH("RIESGO EXTREMO",BG29)))</formula>
    </cfRule>
    <cfRule type="containsText" dxfId="378" priority="238" operator="containsText" text="RIESGO ALTO">
      <formula>NOT(ISERROR(SEARCH("RIESGO ALTO",BG29)))</formula>
    </cfRule>
    <cfRule type="containsText" dxfId="377" priority="239" operator="containsText" text="RIESGO MODERADO">
      <formula>NOT(ISERROR(SEARCH("RIESGO MODERADO",BG29)))</formula>
    </cfRule>
    <cfRule type="containsText" dxfId="376" priority="240" operator="containsText" text="RIESGO BAJO">
      <formula>NOT(ISERROR(SEARCH("RIESGO BAJO",BG29)))</formula>
    </cfRule>
  </conditionalFormatting>
  <conditionalFormatting sqref="BK29:BK32">
    <cfRule type="containsText" dxfId="375" priority="233" operator="containsText" text="RIESGO EXTREMO">
      <formula>NOT(ISERROR(SEARCH("RIESGO EXTREMO",BK29)))</formula>
    </cfRule>
    <cfRule type="containsText" dxfId="374" priority="234" operator="containsText" text="RIESGO ALTO">
      <formula>NOT(ISERROR(SEARCH("RIESGO ALTO",BK29)))</formula>
    </cfRule>
    <cfRule type="containsText" dxfId="373" priority="235" operator="containsText" text="RIESGO MODERADO">
      <formula>NOT(ISERROR(SEARCH("RIESGO MODERADO",BK29)))</formula>
    </cfRule>
    <cfRule type="containsText" dxfId="372" priority="236" operator="containsText" text="RIESGO BAJO">
      <formula>NOT(ISERROR(SEARCH("RIESGO BAJO",BK29)))</formula>
    </cfRule>
  </conditionalFormatting>
  <conditionalFormatting sqref="Q33:Q35 BC33:BD34 BB33:BB36 BE33:BE36">
    <cfRule type="containsText" dxfId="371" priority="229" operator="containsText" text="RIESGO EXTREMO">
      <formula>NOT(ISERROR(SEARCH("RIESGO EXTREMO",Q33)))</formula>
    </cfRule>
    <cfRule type="containsText" dxfId="370" priority="230" operator="containsText" text="RIESGO ALTO">
      <formula>NOT(ISERROR(SEARCH("RIESGO ALTO",Q33)))</formula>
    </cfRule>
    <cfRule type="containsText" dxfId="369" priority="231" operator="containsText" text="RIESGO MODERADO">
      <formula>NOT(ISERROR(SEARCH("RIESGO MODERADO",Q33)))</formula>
    </cfRule>
    <cfRule type="containsText" dxfId="368" priority="232" operator="containsText" text="RIESGO BAJO">
      <formula>NOT(ISERROR(SEARCH("RIESGO BAJO",Q33)))</formula>
    </cfRule>
  </conditionalFormatting>
  <conditionalFormatting sqref="BH33:BI34 BG33 BJ33">
    <cfRule type="containsText" dxfId="367" priority="219" operator="containsText" text="RIESGO EXTREMO">
      <formula>NOT(ISERROR(SEARCH("RIESGO EXTREMO",BG33)))</formula>
    </cfRule>
    <cfRule type="containsText" dxfId="366" priority="220" operator="containsText" text="RIESGO ALTO">
      <formula>NOT(ISERROR(SEARCH("RIESGO ALTO",BG33)))</formula>
    </cfRule>
    <cfRule type="containsText" dxfId="365" priority="221" operator="containsText" text="RIESGO MODERADO">
      <formula>NOT(ISERROR(SEARCH("RIESGO MODERADO",BG33)))</formula>
    </cfRule>
    <cfRule type="containsText" dxfId="364" priority="222" operator="containsText" text="RIESGO BAJO">
      <formula>NOT(ISERROR(SEARCH("RIESGO BAJO",BG33)))</formula>
    </cfRule>
  </conditionalFormatting>
  <conditionalFormatting sqref="BK33:BK36">
    <cfRule type="containsText" dxfId="363" priority="215" operator="containsText" text="RIESGO EXTREMO">
      <formula>NOT(ISERROR(SEARCH("RIESGO EXTREMO",BK33)))</formula>
    </cfRule>
    <cfRule type="containsText" dxfId="362" priority="216" operator="containsText" text="RIESGO ALTO">
      <formula>NOT(ISERROR(SEARCH("RIESGO ALTO",BK33)))</formula>
    </cfRule>
    <cfRule type="containsText" dxfId="361" priority="217" operator="containsText" text="RIESGO MODERADO">
      <formula>NOT(ISERROR(SEARCH("RIESGO MODERADO",BK33)))</formula>
    </cfRule>
    <cfRule type="containsText" dxfId="360" priority="218" operator="containsText" text="RIESGO BAJO">
      <formula>NOT(ISERROR(SEARCH("RIESGO BAJO",BK33)))</formula>
    </cfRule>
  </conditionalFormatting>
  <conditionalFormatting sqref="Q37:Q39 BC37:BD38 BB37:BB40 BE37:BE40">
    <cfRule type="containsText" dxfId="359" priority="211" operator="containsText" text="RIESGO EXTREMO">
      <formula>NOT(ISERROR(SEARCH("RIESGO EXTREMO",Q37)))</formula>
    </cfRule>
    <cfRule type="containsText" dxfId="358" priority="212" operator="containsText" text="RIESGO ALTO">
      <formula>NOT(ISERROR(SEARCH("RIESGO ALTO",Q37)))</formula>
    </cfRule>
    <cfRule type="containsText" dxfId="357" priority="213" operator="containsText" text="RIESGO MODERADO">
      <formula>NOT(ISERROR(SEARCH("RIESGO MODERADO",Q37)))</formula>
    </cfRule>
    <cfRule type="containsText" dxfId="356" priority="214" operator="containsText" text="RIESGO BAJO">
      <formula>NOT(ISERROR(SEARCH("RIESGO BAJO",Q37)))</formula>
    </cfRule>
  </conditionalFormatting>
  <conditionalFormatting sqref="BK37:BK40">
    <cfRule type="containsText" dxfId="355" priority="197" operator="containsText" text="RIESGO EXTREMO">
      <formula>NOT(ISERROR(SEARCH("RIESGO EXTREMO",BK37)))</formula>
    </cfRule>
    <cfRule type="containsText" dxfId="354" priority="198" operator="containsText" text="RIESGO ALTO">
      <formula>NOT(ISERROR(SEARCH("RIESGO ALTO",BK37)))</formula>
    </cfRule>
    <cfRule type="containsText" dxfId="353" priority="199" operator="containsText" text="RIESGO MODERADO">
      <formula>NOT(ISERROR(SEARCH("RIESGO MODERADO",BK37)))</formula>
    </cfRule>
    <cfRule type="containsText" dxfId="352" priority="200" operator="containsText" text="RIESGO BAJO">
      <formula>NOT(ISERROR(SEARCH("RIESGO BAJO",BK37)))</formula>
    </cfRule>
  </conditionalFormatting>
  <conditionalFormatting sqref="Q21:Q22 BB21:BB22">
    <cfRule type="containsText" dxfId="351" priority="283" operator="containsText" text="RIESGO EXTREMO">
      <formula>NOT(ISERROR(SEARCH("RIESGO EXTREMO",Q21)))</formula>
    </cfRule>
    <cfRule type="containsText" dxfId="350" priority="284" operator="containsText" text="RIESGO ALTO">
      <formula>NOT(ISERROR(SEARCH("RIESGO ALTO",Q21)))</formula>
    </cfRule>
    <cfRule type="containsText" dxfId="349" priority="285" operator="containsText" text="RIESGO MODERADO">
      <formula>NOT(ISERROR(SEARCH("RIESGO MODERADO",Q21)))</formula>
    </cfRule>
    <cfRule type="containsText" dxfId="348" priority="286" operator="containsText" text="RIESGO BAJO">
      <formula>NOT(ISERROR(SEARCH("RIESGO BAJO",Q21)))</formula>
    </cfRule>
  </conditionalFormatting>
  <conditionalFormatting sqref="I21">
    <cfRule type="expression" dxfId="347" priority="282">
      <formula>EXACT(F21,"Seguridad_de_la_informacion")</formula>
    </cfRule>
  </conditionalFormatting>
  <conditionalFormatting sqref="J21">
    <cfRule type="expression" dxfId="346" priority="281">
      <formula>EXACT(F21,"Seguridad_de_la_informacion")</formula>
    </cfRule>
  </conditionalFormatting>
  <conditionalFormatting sqref="AZ21:BA21 AZ22">
    <cfRule type="containsText" dxfId="345" priority="277" operator="containsText" text="RIESGO EXTREMO">
      <formula>NOT(ISERROR(SEARCH("RIESGO EXTREMO",AZ21)))</formula>
    </cfRule>
    <cfRule type="containsText" dxfId="344" priority="278" operator="containsText" text="RIESGO ALTO">
      <formula>NOT(ISERROR(SEARCH("RIESGO ALTO",AZ21)))</formula>
    </cfRule>
    <cfRule type="containsText" dxfId="343" priority="279" operator="containsText" text="RIESGO MODERADO">
      <formula>NOT(ISERROR(SEARCH("RIESGO MODERADO",AZ21)))</formula>
    </cfRule>
    <cfRule type="containsText" dxfId="342" priority="280" operator="containsText" text="RIESGO BAJO">
      <formula>NOT(ISERROR(SEARCH("RIESGO BAJO",AZ21)))</formula>
    </cfRule>
  </conditionalFormatting>
  <conditionalFormatting sqref="AZ25:BA25 AZ26:AZ27">
    <cfRule type="containsText" dxfId="341" priority="259" operator="containsText" text="RIESGO EXTREMO">
      <formula>NOT(ISERROR(SEARCH("RIESGO EXTREMO",AZ25)))</formula>
    </cfRule>
    <cfRule type="containsText" dxfId="340" priority="260" operator="containsText" text="RIESGO ALTO">
      <formula>NOT(ISERROR(SEARCH("RIESGO ALTO",AZ25)))</formula>
    </cfRule>
    <cfRule type="containsText" dxfId="339" priority="261" operator="containsText" text="RIESGO MODERADO">
      <formula>NOT(ISERROR(SEARCH("RIESGO MODERADO",AZ25)))</formula>
    </cfRule>
    <cfRule type="containsText" dxfId="338" priority="262" operator="containsText" text="RIESGO BAJO">
      <formula>NOT(ISERROR(SEARCH("RIESGO BAJO",AZ25)))</formula>
    </cfRule>
  </conditionalFormatting>
  <conditionalFormatting sqref="Q23:Q24">
    <cfRule type="containsText" dxfId="337" priority="273" operator="containsText" text="RIESGO EXTREMO">
      <formula>NOT(ISERROR(SEARCH("RIESGO EXTREMO",Q23)))</formula>
    </cfRule>
    <cfRule type="containsText" dxfId="336" priority="274" operator="containsText" text="RIESGO ALTO">
      <formula>NOT(ISERROR(SEARCH("RIESGO ALTO",Q23)))</formula>
    </cfRule>
    <cfRule type="containsText" dxfId="335" priority="275" operator="containsText" text="RIESGO MODERADO">
      <formula>NOT(ISERROR(SEARCH("RIESGO MODERADO",Q23)))</formula>
    </cfRule>
    <cfRule type="containsText" dxfId="334" priority="276" operator="containsText" text="RIESGO BAJO">
      <formula>NOT(ISERROR(SEARCH("RIESGO BAJO",Q23)))</formula>
    </cfRule>
  </conditionalFormatting>
  <conditionalFormatting sqref="AZ23:BA23 AZ24">
    <cfRule type="containsText" dxfId="333" priority="269" operator="containsText" text="RIESGO EXTREMO">
      <formula>NOT(ISERROR(SEARCH("RIESGO EXTREMO",AZ23)))</formula>
    </cfRule>
    <cfRule type="containsText" dxfId="332" priority="270" operator="containsText" text="RIESGO ALTO">
      <formula>NOT(ISERROR(SEARCH("RIESGO ALTO",AZ23)))</formula>
    </cfRule>
    <cfRule type="containsText" dxfId="331" priority="271" operator="containsText" text="RIESGO MODERADO">
      <formula>NOT(ISERROR(SEARCH("RIESGO MODERADO",AZ23)))</formula>
    </cfRule>
    <cfRule type="containsText" dxfId="330" priority="272" operator="containsText" text="RIESGO BAJO">
      <formula>NOT(ISERROR(SEARCH("RIESGO BAJO",AZ23)))</formula>
    </cfRule>
  </conditionalFormatting>
  <conditionalFormatting sqref="Q25:Q27 BC25:BD26 BB25:BB28 BE25:BE28">
    <cfRule type="containsText" dxfId="329" priority="265" operator="containsText" text="RIESGO EXTREMO">
      <formula>NOT(ISERROR(SEARCH("RIESGO EXTREMO",Q25)))</formula>
    </cfRule>
    <cfRule type="containsText" dxfId="328" priority="266" operator="containsText" text="RIESGO ALTO">
      <formula>NOT(ISERROR(SEARCH("RIESGO ALTO",Q25)))</formula>
    </cfRule>
    <cfRule type="containsText" dxfId="327" priority="267" operator="containsText" text="RIESGO MODERADO">
      <formula>NOT(ISERROR(SEARCH("RIESGO MODERADO",Q25)))</formula>
    </cfRule>
    <cfRule type="containsText" dxfId="326" priority="268" operator="containsText" text="RIESGO BAJO">
      <formula>NOT(ISERROR(SEARCH("RIESGO BAJO",Q25)))</formula>
    </cfRule>
  </conditionalFormatting>
  <conditionalFormatting sqref="I25:I26">
    <cfRule type="expression" dxfId="325" priority="264">
      <formula>EXACT(F25,"Seguridad_de_la_informacion")</formula>
    </cfRule>
  </conditionalFormatting>
  <conditionalFormatting sqref="J25:J28">
    <cfRule type="expression" dxfId="324" priority="263">
      <formula>EXACT(F25,"Seguridad_de_la_informacion")</formula>
    </cfRule>
  </conditionalFormatting>
  <conditionalFormatting sqref="I29:I30">
    <cfRule type="expression" dxfId="323" priority="246">
      <formula>EXACT(F29,"Seguridad_de_la_informacion")</formula>
    </cfRule>
  </conditionalFormatting>
  <conditionalFormatting sqref="J29:J32">
    <cfRule type="expression" dxfId="322" priority="245">
      <formula>EXACT(F29,"Seguridad_de_la_informacion")</formula>
    </cfRule>
  </conditionalFormatting>
  <conditionalFormatting sqref="AZ29:BA29 AZ30:AZ31">
    <cfRule type="containsText" dxfId="321" priority="241" operator="containsText" text="RIESGO EXTREMO">
      <formula>NOT(ISERROR(SEARCH("RIESGO EXTREMO",AZ29)))</formula>
    </cfRule>
    <cfRule type="containsText" dxfId="320" priority="242" operator="containsText" text="RIESGO ALTO">
      <formula>NOT(ISERROR(SEARCH("RIESGO ALTO",AZ29)))</formula>
    </cfRule>
    <cfRule type="containsText" dxfId="319" priority="243" operator="containsText" text="RIESGO MODERADO">
      <formula>NOT(ISERROR(SEARCH("RIESGO MODERADO",AZ29)))</formula>
    </cfRule>
    <cfRule type="containsText" dxfId="318" priority="244" operator="containsText" text="RIESGO BAJO">
      <formula>NOT(ISERROR(SEARCH("RIESGO BAJO",AZ29)))</formula>
    </cfRule>
  </conditionalFormatting>
  <conditionalFormatting sqref="I33:I34">
    <cfRule type="expression" dxfId="317" priority="228">
      <formula>EXACT(F33,"Seguridad_de_la_informacion")</formula>
    </cfRule>
  </conditionalFormatting>
  <conditionalFormatting sqref="J33:J36">
    <cfRule type="expression" dxfId="316" priority="227">
      <formula>EXACT(F33,"Seguridad_de_la_informacion")</formula>
    </cfRule>
  </conditionalFormatting>
  <conditionalFormatting sqref="AZ33:BA33 AZ34:AZ35">
    <cfRule type="containsText" dxfId="315" priority="223" operator="containsText" text="RIESGO EXTREMO">
      <formula>NOT(ISERROR(SEARCH("RIESGO EXTREMO",AZ33)))</formula>
    </cfRule>
    <cfRule type="containsText" dxfId="314" priority="224" operator="containsText" text="RIESGO ALTO">
      <formula>NOT(ISERROR(SEARCH("RIESGO ALTO",AZ33)))</formula>
    </cfRule>
    <cfRule type="containsText" dxfId="313" priority="225" operator="containsText" text="RIESGO MODERADO">
      <formula>NOT(ISERROR(SEARCH("RIESGO MODERADO",AZ33)))</formula>
    </cfRule>
    <cfRule type="containsText" dxfId="312" priority="226" operator="containsText" text="RIESGO BAJO">
      <formula>NOT(ISERROR(SEARCH("RIESGO BAJO",AZ33)))</formula>
    </cfRule>
  </conditionalFormatting>
  <conditionalFormatting sqref="I37:I38">
    <cfRule type="expression" dxfId="311" priority="210">
      <formula>EXACT(F37,"Seguridad_de_la_informacion")</formula>
    </cfRule>
  </conditionalFormatting>
  <conditionalFormatting sqref="J37:J40">
    <cfRule type="expression" dxfId="310" priority="209">
      <formula>EXACT(F37,"Seguridad_de_la_informacion")</formula>
    </cfRule>
  </conditionalFormatting>
  <conditionalFormatting sqref="AZ37:BA37 AZ38:AZ39">
    <cfRule type="containsText" dxfId="309" priority="205" operator="containsText" text="RIESGO EXTREMO">
      <formula>NOT(ISERROR(SEARCH("RIESGO EXTREMO",AZ37)))</formula>
    </cfRule>
    <cfRule type="containsText" dxfId="308" priority="206" operator="containsText" text="RIESGO ALTO">
      <formula>NOT(ISERROR(SEARCH("RIESGO ALTO",AZ37)))</formula>
    </cfRule>
    <cfRule type="containsText" dxfId="307" priority="207" operator="containsText" text="RIESGO MODERADO">
      <formula>NOT(ISERROR(SEARCH("RIESGO MODERADO",AZ37)))</formula>
    </cfRule>
    <cfRule type="containsText" dxfId="306" priority="208" operator="containsText" text="RIESGO BAJO">
      <formula>NOT(ISERROR(SEARCH("RIESGO BAJO",AZ37)))</formula>
    </cfRule>
  </conditionalFormatting>
  <conditionalFormatting sqref="BH37:BI38 BG37 BJ37">
    <cfRule type="containsText" dxfId="305" priority="201" operator="containsText" text="RIESGO EXTREMO">
      <formula>NOT(ISERROR(SEARCH("RIESGO EXTREMO",BG37)))</formula>
    </cfRule>
    <cfRule type="containsText" dxfId="304" priority="202" operator="containsText" text="RIESGO ALTO">
      <formula>NOT(ISERROR(SEARCH("RIESGO ALTO",BG37)))</formula>
    </cfRule>
    <cfRule type="containsText" dxfId="303" priority="203" operator="containsText" text="RIESGO MODERADO">
      <formula>NOT(ISERROR(SEARCH("RIESGO MODERADO",BG37)))</formula>
    </cfRule>
    <cfRule type="containsText" dxfId="302" priority="204" operator="containsText" text="RIESGO BAJO">
      <formula>NOT(ISERROR(SEARCH("RIESGO BAJO",BG37)))</formula>
    </cfRule>
  </conditionalFormatting>
  <conditionalFormatting sqref="Q11:Q13 AZ11:BA12 BJ11 Q18:Q20">
    <cfRule type="containsText" dxfId="301" priority="193" operator="containsText" text="RIESGO EXTREMO">
      <formula>NOT(ISERROR(SEARCH("RIESGO EXTREMO",Q11)))</formula>
    </cfRule>
    <cfRule type="containsText" dxfId="300" priority="194" operator="containsText" text="RIESGO ALTO">
      <formula>NOT(ISERROR(SEARCH("RIESGO ALTO",Q11)))</formula>
    </cfRule>
    <cfRule type="containsText" dxfId="299" priority="195" operator="containsText" text="RIESGO MODERADO">
      <formula>NOT(ISERROR(SEARCH("RIESGO MODERADO",Q11)))</formula>
    </cfRule>
    <cfRule type="containsText" dxfId="298" priority="196" operator="containsText" text="RIESGO BAJO">
      <formula>NOT(ISERROR(SEARCH("RIESGO BAJO",Q11)))</formula>
    </cfRule>
  </conditionalFormatting>
  <conditionalFormatting sqref="J14:J20">
    <cfRule type="expression" dxfId="297" priority="192">
      <formula>EXACT(F14,"Seguridad_de_la_informacion")</formula>
    </cfRule>
  </conditionalFormatting>
  <conditionalFormatting sqref="AZ13">
    <cfRule type="containsText" dxfId="296" priority="188" operator="containsText" text="RIESGO EXTREMO">
      <formula>NOT(ISERROR(SEARCH("RIESGO EXTREMO",AZ13)))</formula>
    </cfRule>
    <cfRule type="containsText" dxfId="295" priority="189" operator="containsText" text="RIESGO ALTO">
      <formula>NOT(ISERROR(SEARCH("RIESGO ALTO",AZ13)))</formula>
    </cfRule>
    <cfRule type="containsText" dxfId="294" priority="190" operator="containsText" text="RIESGO MODERADO">
      <formula>NOT(ISERROR(SEARCH("RIESGO MODERADO",AZ13)))</formula>
    </cfRule>
    <cfRule type="containsText" dxfId="293" priority="191" operator="containsText" text="RIESGO BAJO">
      <formula>NOT(ISERROR(SEARCH("RIESGO BAJO",AZ13)))</formula>
    </cfRule>
  </conditionalFormatting>
  <conditionalFormatting sqref="BG11:BI12">
    <cfRule type="containsText" dxfId="292" priority="184" operator="containsText" text="RIESGO EXTREMO">
      <formula>NOT(ISERROR(SEARCH("RIESGO EXTREMO",BG11)))</formula>
    </cfRule>
    <cfRule type="containsText" dxfId="291" priority="185" operator="containsText" text="RIESGO ALTO">
      <formula>NOT(ISERROR(SEARCH("RIESGO ALTO",BG11)))</formula>
    </cfRule>
    <cfRule type="containsText" dxfId="290" priority="186" operator="containsText" text="RIESGO MODERADO">
      <formula>NOT(ISERROR(SEARCH("RIESGO MODERADO",BG11)))</formula>
    </cfRule>
    <cfRule type="containsText" dxfId="289" priority="187" operator="containsText" text="RIESGO BAJO">
      <formula>NOT(ISERROR(SEARCH("RIESGO BAJO",BG11)))</formula>
    </cfRule>
  </conditionalFormatting>
  <conditionalFormatting sqref="Q14:Q17 BC14 BE14:BE17">
    <cfRule type="containsText" dxfId="288" priority="180" operator="containsText" text="RIESGO EXTREMO">
      <formula>NOT(ISERROR(SEARCH("RIESGO EXTREMO",Q14)))</formula>
    </cfRule>
    <cfRule type="containsText" dxfId="287" priority="181" operator="containsText" text="RIESGO ALTO">
      <formula>NOT(ISERROR(SEARCH("RIESGO ALTO",Q14)))</formula>
    </cfRule>
    <cfRule type="containsText" dxfId="286" priority="182" operator="containsText" text="RIESGO MODERADO">
      <formula>NOT(ISERROR(SEARCH("RIESGO MODERADO",Q14)))</formula>
    </cfRule>
    <cfRule type="containsText" dxfId="285" priority="183" operator="containsText" text="RIESGO BAJO">
      <formula>NOT(ISERROR(SEARCH("RIESGO BAJO",Q14)))</formula>
    </cfRule>
  </conditionalFormatting>
  <conditionalFormatting sqref="AZ14:BA16 AZ17">
    <cfRule type="containsText" dxfId="284" priority="176" operator="containsText" text="RIESGO EXTREMO">
      <formula>NOT(ISERROR(SEARCH("RIESGO EXTREMO",AZ14)))</formula>
    </cfRule>
    <cfRule type="containsText" dxfId="283" priority="177" operator="containsText" text="RIESGO ALTO">
      <formula>NOT(ISERROR(SEARCH("RIESGO ALTO",AZ14)))</formula>
    </cfRule>
    <cfRule type="containsText" dxfId="282" priority="178" operator="containsText" text="RIESGO MODERADO">
      <formula>NOT(ISERROR(SEARCH("RIESGO MODERADO",AZ14)))</formula>
    </cfRule>
    <cfRule type="containsText" dxfId="281" priority="179" operator="containsText" text="RIESGO BAJO">
      <formula>NOT(ISERROR(SEARCH("RIESGO BAJO",AZ14)))</formula>
    </cfRule>
  </conditionalFormatting>
  <conditionalFormatting sqref="BH17:BI17">
    <cfRule type="containsText" dxfId="280" priority="172" operator="containsText" text="RIESGO EXTREMO">
      <formula>NOT(ISERROR(SEARCH("RIESGO EXTREMO",BH17)))</formula>
    </cfRule>
    <cfRule type="containsText" dxfId="279" priority="173" operator="containsText" text="RIESGO ALTO">
      <formula>NOT(ISERROR(SEARCH("RIESGO ALTO",BH17)))</formula>
    </cfRule>
    <cfRule type="containsText" dxfId="278" priority="174" operator="containsText" text="RIESGO MODERADO">
      <formula>NOT(ISERROR(SEARCH("RIESGO MODERADO",BH17)))</formula>
    </cfRule>
    <cfRule type="containsText" dxfId="277" priority="175" operator="containsText" text="RIESGO BAJO">
      <formula>NOT(ISERROR(SEARCH("RIESGO BAJO",BH17)))</formula>
    </cfRule>
  </conditionalFormatting>
  <conditionalFormatting sqref="I14:I20">
    <cfRule type="expression" dxfId="276" priority="171">
      <formula>EXACT(F14,"Seguridad_de_la_informacion")</formula>
    </cfRule>
  </conditionalFormatting>
  <conditionalFormatting sqref="BB14:BB16">
    <cfRule type="containsText" dxfId="275" priority="167" operator="containsText" text="RIESGO EXTREMO">
      <formula>NOT(ISERROR(SEARCH("RIESGO EXTREMO",BB14)))</formula>
    </cfRule>
    <cfRule type="containsText" dxfId="274" priority="168" operator="containsText" text="RIESGO ALTO">
      <formula>NOT(ISERROR(SEARCH("RIESGO ALTO",BB14)))</formula>
    </cfRule>
    <cfRule type="containsText" dxfId="273" priority="169" operator="containsText" text="RIESGO MODERADO">
      <formula>NOT(ISERROR(SEARCH("RIESGO MODERADO",BB14)))</formula>
    </cfRule>
    <cfRule type="containsText" dxfId="272" priority="170" operator="containsText" text="RIESGO BAJO">
      <formula>NOT(ISERROR(SEARCH("RIESGO BAJO",BB14)))</formula>
    </cfRule>
  </conditionalFormatting>
  <conditionalFormatting sqref="BJ14:BJ16">
    <cfRule type="containsText" dxfId="271" priority="163" operator="containsText" text="RIESGO EXTREMO">
      <formula>NOT(ISERROR(SEARCH("RIESGO EXTREMO",BJ14)))</formula>
    </cfRule>
    <cfRule type="containsText" dxfId="270" priority="164" operator="containsText" text="RIESGO ALTO">
      <formula>NOT(ISERROR(SEARCH("RIESGO ALTO",BJ14)))</formula>
    </cfRule>
    <cfRule type="containsText" dxfId="269" priority="165" operator="containsText" text="RIESGO MODERADO">
      <formula>NOT(ISERROR(SEARCH("RIESGO MODERADO",BJ14)))</formula>
    </cfRule>
    <cfRule type="containsText" dxfId="268" priority="166" operator="containsText" text="RIESGO BAJO">
      <formula>NOT(ISERROR(SEARCH("RIESGO BAJO",BJ14)))</formula>
    </cfRule>
  </conditionalFormatting>
  <conditionalFormatting sqref="BG14 BG16">
    <cfRule type="containsText" dxfId="267" priority="159" operator="containsText" text="RIESGO EXTREMO">
      <formula>NOT(ISERROR(SEARCH("RIESGO EXTREMO",BG14)))</formula>
    </cfRule>
    <cfRule type="containsText" dxfId="266" priority="160" operator="containsText" text="RIESGO ALTO">
      <formula>NOT(ISERROR(SEARCH("RIESGO ALTO",BG14)))</formula>
    </cfRule>
    <cfRule type="containsText" dxfId="265" priority="161" operator="containsText" text="RIESGO MODERADO">
      <formula>NOT(ISERROR(SEARCH("RIESGO MODERADO",BG14)))</formula>
    </cfRule>
    <cfRule type="containsText" dxfId="264" priority="162" operator="containsText" text="RIESGO BAJO">
      <formula>NOT(ISERROR(SEARCH("RIESGO BAJO",BG14)))</formula>
    </cfRule>
  </conditionalFormatting>
  <conditionalFormatting sqref="BH14:BH16">
    <cfRule type="containsText" dxfId="263" priority="155" operator="containsText" text="RIESGO EXTREMO">
      <formula>NOT(ISERROR(SEARCH("RIESGO EXTREMO",BH14)))</formula>
    </cfRule>
    <cfRule type="containsText" dxfId="262" priority="156" operator="containsText" text="RIESGO ALTO">
      <formula>NOT(ISERROR(SEARCH("RIESGO ALTO",BH14)))</formula>
    </cfRule>
    <cfRule type="containsText" dxfId="261" priority="157" operator="containsText" text="RIESGO MODERADO">
      <formula>NOT(ISERROR(SEARCH("RIESGO MODERADO",BH14)))</formula>
    </cfRule>
    <cfRule type="containsText" dxfId="260" priority="158" operator="containsText" text="RIESGO BAJO">
      <formula>NOT(ISERROR(SEARCH("RIESGO BAJO",BH14)))</formula>
    </cfRule>
  </conditionalFormatting>
  <conditionalFormatting sqref="BI14:BI15">
    <cfRule type="containsText" dxfId="259" priority="151" operator="containsText" text="RIESGO EXTREMO">
      <formula>NOT(ISERROR(SEARCH("RIESGO EXTREMO",BI14)))</formula>
    </cfRule>
    <cfRule type="containsText" dxfId="258" priority="152" operator="containsText" text="RIESGO ALTO">
      <formula>NOT(ISERROR(SEARCH("RIESGO ALTO",BI14)))</formula>
    </cfRule>
    <cfRule type="containsText" dxfId="257" priority="153" operator="containsText" text="RIESGO MODERADO">
      <formula>NOT(ISERROR(SEARCH("RIESGO MODERADO",BI14)))</formula>
    </cfRule>
    <cfRule type="containsText" dxfId="256" priority="154" operator="containsText" text="RIESGO BAJO">
      <formula>NOT(ISERROR(SEARCH("RIESGO BAJO",BI14)))</formula>
    </cfRule>
  </conditionalFormatting>
  <conditionalFormatting sqref="BD14">
    <cfRule type="containsText" dxfId="255" priority="147" operator="containsText" text="RIESGO EXTREMO">
      <formula>NOT(ISERROR(SEARCH("RIESGO EXTREMO",BD14)))</formula>
    </cfRule>
    <cfRule type="containsText" dxfId="254" priority="148" operator="containsText" text="RIESGO ALTO">
      <formula>NOT(ISERROR(SEARCH("RIESGO ALTO",BD14)))</formula>
    </cfRule>
    <cfRule type="containsText" dxfId="253" priority="149" operator="containsText" text="RIESGO MODERADO">
      <formula>NOT(ISERROR(SEARCH("RIESGO MODERADO",BD14)))</formula>
    </cfRule>
    <cfRule type="containsText" dxfId="252" priority="150" operator="containsText" text="RIESGO BAJO">
      <formula>NOT(ISERROR(SEARCH("RIESGO BAJO",BD14)))</formula>
    </cfRule>
  </conditionalFormatting>
  <conditionalFormatting sqref="BC18">
    <cfRule type="containsText" dxfId="251" priority="143" operator="containsText" text="RIESGO EXTREMO">
      <formula>NOT(ISERROR(SEARCH("RIESGO EXTREMO",BC18)))</formula>
    </cfRule>
    <cfRule type="containsText" dxfId="250" priority="144" operator="containsText" text="RIESGO ALTO">
      <formula>NOT(ISERROR(SEARCH("RIESGO ALTO",BC18)))</formula>
    </cfRule>
    <cfRule type="containsText" dxfId="249" priority="145" operator="containsText" text="RIESGO MODERADO">
      <formula>NOT(ISERROR(SEARCH("RIESGO MODERADO",BC18)))</formula>
    </cfRule>
    <cfRule type="containsText" dxfId="248" priority="146" operator="containsText" text="RIESGO BAJO">
      <formula>NOT(ISERROR(SEARCH("RIESGO BAJO",BC18)))</formula>
    </cfRule>
  </conditionalFormatting>
  <conditionalFormatting sqref="AZ18:BA18">
    <cfRule type="containsText" dxfId="247" priority="139" operator="containsText" text="RIESGO EXTREMO">
      <formula>NOT(ISERROR(SEARCH("RIESGO EXTREMO",AZ18)))</formula>
    </cfRule>
    <cfRule type="containsText" dxfId="246" priority="140" operator="containsText" text="RIESGO ALTO">
      <formula>NOT(ISERROR(SEARCH("RIESGO ALTO",AZ18)))</formula>
    </cfRule>
    <cfRule type="containsText" dxfId="245" priority="141" operator="containsText" text="RIESGO MODERADO">
      <formula>NOT(ISERROR(SEARCH("RIESGO MODERADO",AZ18)))</formula>
    </cfRule>
    <cfRule type="containsText" dxfId="244" priority="142" operator="containsText" text="RIESGO BAJO">
      <formula>NOT(ISERROR(SEARCH("RIESGO BAJO",AZ18)))</formula>
    </cfRule>
  </conditionalFormatting>
  <conditionalFormatting sqref="BH20:BI20">
    <cfRule type="containsText" dxfId="243" priority="135" operator="containsText" text="RIESGO EXTREMO">
      <formula>NOT(ISERROR(SEARCH("RIESGO EXTREMO",BH20)))</formula>
    </cfRule>
    <cfRule type="containsText" dxfId="242" priority="136" operator="containsText" text="RIESGO ALTO">
      <formula>NOT(ISERROR(SEARCH("RIESGO ALTO",BH20)))</formula>
    </cfRule>
    <cfRule type="containsText" dxfId="241" priority="137" operator="containsText" text="RIESGO MODERADO">
      <formula>NOT(ISERROR(SEARCH("RIESGO MODERADO",BH20)))</formula>
    </cfRule>
    <cfRule type="containsText" dxfId="240" priority="138" operator="containsText" text="RIESGO BAJO">
      <formula>NOT(ISERROR(SEARCH("RIESGO BAJO",BH20)))</formula>
    </cfRule>
  </conditionalFormatting>
  <conditionalFormatting sqref="BB18:BB19">
    <cfRule type="containsText" dxfId="239" priority="131" operator="containsText" text="RIESGO EXTREMO">
      <formula>NOT(ISERROR(SEARCH("RIESGO EXTREMO",BB18)))</formula>
    </cfRule>
    <cfRule type="containsText" dxfId="238" priority="132" operator="containsText" text="RIESGO ALTO">
      <formula>NOT(ISERROR(SEARCH("RIESGO ALTO",BB18)))</formula>
    </cfRule>
    <cfRule type="containsText" dxfId="237" priority="133" operator="containsText" text="RIESGO MODERADO">
      <formula>NOT(ISERROR(SEARCH("RIESGO MODERADO",BB18)))</formula>
    </cfRule>
    <cfRule type="containsText" dxfId="236" priority="134" operator="containsText" text="RIESGO BAJO">
      <formula>NOT(ISERROR(SEARCH("RIESGO BAJO",BB18)))</formula>
    </cfRule>
  </conditionalFormatting>
  <conditionalFormatting sqref="BJ19">
    <cfRule type="containsText" dxfId="235" priority="127" operator="containsText" text="RIESGO EXTREMO">
      <formula>NOT(ISERROR(SEARCH("RIESGO EXTREMO",BJ19)))</formula>
    </cfRule>
    <cfRule type="containsText" dxfId="234" priority="128" operator="containsText" text="RIESGO ALTO">
      <formula>NOT(ISERROR(SEARCH("RIESGO ALTO",BJ19)))</formula>
    </cfRule>
    <cfRule type="containsText" dxfId="233" priority="129" operator="containsText" text="RIESGO MODERADO">
      <formula>NOT(ISERROR(SEARCH("RIESGO MODERADO",BJ19)))</formula>
    </cfRule>
    <cfRule type="containsText" dxfId="232" priority="130" operator="containsText" text="RIESGO BAJO">
      <formula>NOT(ISERROR(SEARCH("RIESGO BAJO",BJ19)))</formula>
    </cfRule>
  </conditionalFormatting>
  <conditionalFormatting sqref="BG18">
    <cfRule type="containsText" dxfId="231" priority="123" operator="containsText" text="RIESGO EXTREMO">
      <formula>NOT(ISERROR(SEARCH("RIESGO EXTREMO",BG18)))</formula>
    </cfRule>
    <cfRule type="containsText" dxfId="230" priority="124" operator="containsText" text="RIESGO ALTO">
      <formula>NOT(ISERROR(SEARCH("RIESGO ALTO",BG18)))</formula>
    </cfRule>
    <cfRule type="containsText" dxfId="229" priority="125" operator="containsText" text="RIESGO MODERADO">
      <formula>NOT(ISERROR(SEARCH("RIESGO MODERADO",BG18)))</formula>
    </cfRule>
    <cfRule type="containsText" dxfId="228" priority="126" operator="containsText" text="RIESGO BAJO">
      <formula>NOT(ISERROR(SEARCH("RIESGO BAJO",BG18)))</formula>
    </cfRule>
  </conditionalFormatting>
  <conditionalFormatting sqref="BH18:BH19">
    <cfRule type="containsText" dxfId="227" priority="119" operator="containsText" text="RIESGO EXTREMO">
      <formula>NOT(ISERROR(SEARCH("RIESGO EXTREMO",BH18)))</formula>
    </cfRule>
    <cfRule type="containsText" dxfId="226" priority="120" operator="containsText" text="RIESGO ALTO">
      <formula>NOT(ISERROR(SEARCH("RIESGO ALTO",BH18)))</formula>
    </cfRule>
    <cfRule type="containsText" dxfId="225" priority="121" operator="containsText" text="RIESGO MODERADO">
      <formula>NOT(ISERROR(SEARCH("RIESGO MODERADO",BH18)))</formula>
    </cfRule>
    <cfRule type="containsText" dxfId="224" priority="122" operator="containsText" text="RIESGO BAJO">
      <formula>NOT(ISERROR(SEARCH("RIESGO BAJO",BH18)))</formula>
    </cfRule>
  </conditionalFormatting>
  <conditionalFormatting sqref="BI18:BI19">
    <cfRule type="containsText" dxfId="223" priority="115" operator="containsText" text="RIESGO EXTREMO">
      <formula>NOT(ISERROR(SEARCH("RIESGO EXTREMO",BI18)))</formula>
    </cfRule>
    <cfRule type="containsText" dxfId="222" priority="116" operator="containsText" text="RIESGO ALTO">
      <formula>NOT(ISERROR(SEARCH("RIESGO ALTO",BI18)))</formula>
    </cfRule>
    <cfRule type="containsText" dxfId="221" priority="117" operator="containsText" text="RIESGO MODERADO">
      <formula>NOT(ISERROR(SEARCH("RIESGO MODERADO",BI18)))</formula>
    </cfRule>
    <cfRule type="containsText" dxfId="220" priority="118" operator="containsText" text="RIESGO BAJO">
      <formula>NOT(ISERROR(SEARCH("RIESGO BAJO",BI18)))</formula>
    </cfRule>
  </conditionalFormatting>
  <conditionalFormatting sqref="BD18">
    <cfRule type="containsText" dxfId="219" priority="111" operator="containsText" text="RIESGO EXTREMO">
      <formula>NOT(ISERROR(SEARCH("RIESGO EXTREMO",BD18)))</formula>
    </cfRule>
    <cfRule type="containsText" dxfId="218" priority="112" operator="containsText" text="RIESGO ALTO">
      <formula>NOT(ISERROR(SEARCH("RIESGO ALTO",BD18)))</formula>
    </cfRule>
    <cfRule type="containsText" dxfId="217" priority="113" operator="containsText" text="RIESGO MODERADO">
      <formula>NOT(ISERROR(SEARCH("RIESGO MODERADO",BD18)))</formula>
    </cfRule>
    <cfRule type="containsText" dxfId="216" priority="114" operator="containsText" text="RIESGO BAJO">
      <formula>NOT(ISERROR(SEARCH("RIESGO BAJO",BD18)))</formula>
    </cfRule>
  </conditionalFormatting>
  <conditionalFormatting sqref="J11:J13">
    <cfRule type="expression" dxfId="215" priority="110">
      <formula>EXACT(F11,"Seguridad_de_la_informacion")</formula>
    </cfRule>
  </conditionalFormatting>
  <conditionalFormatting sqref="I11:I13">
    <cfRule type="expression" dxfId="214" priority="109">
      <formula>EXACT(F11,"Seguridad_de_la_informacion")</formula>
    </cfRule>
  </conditionalFormatting>
  <conditionalFormatting sqref="BF20">
    <cfRule type="containsText" dxfId="213" priority="101" operator="containsText" text="RIESGO EXTREMO">
      <formula>NOT(ISERROR(SEARCH("RIESGO EXTREMO",BF20)))</formula>
    </cfRule>
    <cfRule type="containsText" dxfId="212" priority="102" operator="containsText" text="RIESGO ALTO">
      <formula>NOT(ISERROR(SEARCH("RIESGO ALTO",BF20)))</formula>
    </cfRule>
    <cfRule type="containsText" dxfId="211" priority="103" operator="containsText" text="RIESGO MODERADO">
      <formula>NOT(ISERROR(SEARCH("RIESGO MODERADO",BF20)))</formula>
    </cfRule>
    <cfRule type="containsText" dxfId="210" priority="104" operator="containsText" text="RIESGO BAJO">
      <formula>NOT(ISERROR(SEARCH("RIESGO BAJO",BF20)))</formula>
    </cfRule>
  </conditionalFormatting>
  <conditionalFormatting sqref="BF17">
    <cfRule type="containsText" dxfId="209" priority="105" operator="containsText" text="RIESGO EXTREMO">
      <formula>NOT(ISERROR(SEARCH("RIESGO EXTREMO",BF17)))</formula>
    </cfRule>
    <cfRule type="containsText" dxfId="208" priority="106" operator="containsText" text="RIESGO ALTO">
      <formula>NOT(ISERROR(SEARCH("RIESGO ALTO",BF17)))</formula>
    </cfRule>
    <cfRule type="containsText" dxfId="207" priority="107" operator="containsText" text="RIESGO MODERADO">
      <formula>NOT(ISERROR(SEARCH("RIESGO MODERADO",BF17)))</formula>
    </cfRule>
    <cfRule type="containsText" dxfId="206" priority="108" operator="containsText" text="RIESGO BAJO">
      <formula>NOT(ISERROR(SEARCH("RIESGO BAJO",BF17)))</formula>
    </cfRule>
  </conditionalFormatting>
  <conditionalFormatting sqref="BF19">
    <cfRule type="containsText" dxfId="205" priority="97" operator="containsText" text="RIESGO EXTREMO">
      <formula>NOT(ISERROR(SEARCH("RIESGO EXTREMO",BF19)))</formula>
    </cfRule>
    <cfRule type="containsText" dxfId="204" priority="98" operator="containsText" text="RIESGO ALTO">
      <formula>NOT(ISERROR(SEARCH("RIESGO ALTO",BF19)))</formula>
    </cfRule>
    <cfRule type="containsText" dxfId="203" priority="99" operator="containsText" text="RIESGO MODERADO">
      <formula>NOT(ISERROR(SEARCH("RIESGO MODERADO",BF19)))</formula>
    </cfRule>
    <cfRule type="containsText" dxfId="202" priority="100" operator="containsText" text="RIESGO BAJO">
      <formula>NOT(ISERROR(SEARCH("RIESGO BAJO",BF19)))</formula>
    </cfRule>
  </conditionalFormatting>
  <conditionalFormatting sqref="BI16">
    <cfRule type="containsText" dxfId="201" priority="93" operator="containsText" text="RIESGO EXTREMO">
      <formula>NOT(ISERROR(SEARCH("RIESGO EXTREMO",BI16)))</formula>
    </cfRule>
    <cfRule type="containsText" dxfId="200" priority="94" operator="containsText" text="RIESGO ALTO">
      <formula>NOT(ISERROR(SEARCH("RIESGO ALTO",BI16)))</formula>
    </cfRule>
    <cfRule type="containsText" dxfId="199" priority="95" operator="containsText" text="RIESGO MODERADO">
      <formula>NOT(ISERROR(SEARCH("RIESGO MODERADO",BI16)))</formula>
    </cfRule>
    <cfRule type="containsText" dxfId="198" priority="96" operator="containsText" text="RIESGO BAJO">
      <formula>NOT(ISERROR(SEARCH("RIESGO BAJO",BI16)))</formula>
    </cfRule>
  </conditionalFormatting>
  <conditionalFormatting sqref="BK17">
    <cfRule type="containsText" dxfId="197" priority="89" operator="containsText" text="RIESGO EXTREMO">
      <formula>NOT(ISERROR(SEARCH("RIESGO EXTREMO",BK17)))</formula>
    </cfRule>
    <cfRule type="containsText" dxfId="196" priority="90" operator="containsText" text="RIESGO ALTO">
      <formula>NOT(ISERROR(SEARCH("RIESGO ALTO",BK17)))</formula>
    </cfRule>
    <cfRule type="containsText" dxfId="195" priority="91" operator="containsText" text="RIESGO MODERADO">
      <formula>NOT(ISERROR(SEARCH("RIESGO MODERADO",BK17)))</formula>
    </cfRule>
    <cfRule type="containsText" dxfId="194" priority="92" operator="containsText" text="RIESGO BAJO">
      <formula>NOT(ISERROR(SEARCH("RIESGO BAJO",BK17)))</formula>
    </cfRule>
  </conditionalFormatting>
  <conditionalFormatting sqref="BK20">
    <cfRule type="containsText" dxfId="193" priority="85" operator="containsText" text="RIESGO EXTREMO">
      <formula>NOT(ISERROR(SEARCH("RIESGO EXTREMO",BK20)))</formula>
    </cfRule>
    <cfRule type="containsText" dxfId="192" priority="86" operator="containsText" text="RIESGO ALTO">
      <formula>NOT(ISERROR(SEARCH("RIESGO ALTO",BK20)))</formula>
    </cfRule>
    <cfRule type="containsText" dxfId="191" priority="87" operator="containsText" text="RIESGO MODERADO">
      <formula>NOT(ISERROR(SEARCH("RIESGO MODERADO",BK20)))</formula>
    </cfRule>
    <cfRule type="containsText" dxfId="190" priority="88" operator="containsText" text="RIESGO BAJO">
      <formula>NOT(ISERROR(SEARCH("RIESGO BAJO",BK20)))</formula>
    </cfRule>
  </conditionalFormatting>
  <conditionalFormatting sqref="BK19">
    <cfRule type="containsText" dxfId="189" priority="81" operator="containsText" text="RIESGO EXTREMO">
      <formula>NOT(ISERROR(SEARCH("RIESGO EXTREMO",BK19)))</formula>
    </cfRule>
    <cfRule type="containsText" dxfId="188" priority="82" operator="containsText" text="RIESGO ALTO">
      <formula>NOT(ISERROR(SEARCH("RIESGO ALTO",BK19)))</formula>
    </cfRule>
    <cfRule type="containsText" dxfId="187" priority="83" operator="containsText" text="RIESGO MODERADO">
      <formula>NOT(ISERROR(SEARCH("RIESGO MODERADO",BK19)))</formula>
    </cfRule>
    <cfRule type="containsText" dxfId="186" priority="84" operator="containsText" text="RIESGO BAJO">
      <formula>NOT(ISERROR(SEARCH("RIESGO BAJO",BK19)))</formula>
    </cfRule>
  </conditionalFormatting>
  <conditionalFormatting sqref="BE21:BE22">
    <cfRule type="containsText" dxfId="185" priority="77" operator="containsText" text="RIESGO EXTREMO">
      <formula>NOT(ISERROR(SEARCH("RIESGO EXTREMO",BE21)))</formula>
    </cfRule>
    <cfRule type="containsText" dxfId="184" priority="78" operator="containsText" text="RIESGO ALTO">
      <formula>NOT(ISERROR(SEARCH("RIESGO ALTO",BE21)))</formula>
    </cfRule>
    <cfRule type="containsText" dxfId="183" priority="79" operator="containsText" text="RIESGO MODERADO">
      <formula>NOT(ISERROR(SEARCH("RIESGO MODERADO",BE21)))</formula>
    </cfRule>
    <cfRule type="containsText" dxfId="182" priority="80" operator="containsText" text="RIESGO BAJO">
      <formula>NOT(ISERROR(SEARCH("RIESGO BAJO",BE21)))</formula>
    </cfRule>
  </conditionalFormatting>
  <conditionalFormatting sqref="BI21:BI22">
    <cfRule type="containsText" dxfId="181" priority="73" operator="containsText" text="RIESGO EXTREMO">
      <formula>NOT(ISERROR(SEARCH("RIESGO EXTREMO",BI21)))</formula>
    </cfRule>
    <cfRule type="containsText" dxfId="180" priority="74" operator="containsText" text="RIESGO ALTO">
      <formula>NOT(ISERROR(SEARCH("RIESGO ALTO",BI21)))</formula>
    </cfRule>
    <cfRule type="containsText" dxfId="179" priority="75" operator="containsText" text="RIESGO MODERADO">
      <formula>NOT(ISERROR(SEARCH("RIESGO MODERADO",BI21)))</formula>
    </cfRule>
    <cfRule type="containsText" dxfId="178" priority="76" operator="containsText" text="RIESGO BAJO">
      <formula>NOT(ISERROR(SEARCH("RIESGO BAJO",BI21)))</formula>
    </cfRule>
  </conditionalFormatting>
  <conditionalFormatting sqref="BH21:BH22">
    <cfRule type="containsText" dxfId="177" priority="61" operator="containsText" text="RIESGO EXTREMO">
      <formula>NOT(ISERROR(SEARCH("RIESGO EXTREMO",BH21)))</formula>
    </cfRule>
    <cfRule type="containsText" dxfId="176" priority="62" operator="containsText" text="RIESGO ALTO">
      <formula>NOT(ISERROR(SEARCH("RIESGO ALTO",BH21)))</formula>
    </cfRule>
    <cfRule type="containsText" dxfId="175" priority="63" operator="containsText" text="RIESGO MODERADO">
      <formula>NOT(ISERROR(SEARCH("RIESGO MODERADO",BH21)))</formula>
    </cfRule>
    <cfRule type="containsText" dxfId="174" priority="64" operator="containsText" text="RIESGO BAJO">
      <formula>NOT(ISERROR(SEARCH("RIESGO BAJO",BH21)))</formula>
    </cfRule>
  </conditionalFormatting>
  <conditionalFormatting sqref="BF21:BF22">
    <cfRule type="containsText" dxfId="173" priority="69" operator="containsText" text="RIESGO EXTREMO">
      <formula>NOT(ISERROR(SEARCH("RIESGO EXTREMO",BF21)))</formula>
    </cfRule>
    <cfRule type="containsText" dxfId="172" priority="70" operator="containsText" text="RIESGO ALTO">
      <formula>NOT(ISERROR(SEARCH("RIESGO ALTO",BF21)))</formula>
    </cfRule>
    <cfRule type="containsText" dxfId="171" priority="71" operator="containsText" text="RIESGO MODERADO">
      <formula>NOT(ISERROR(SEARCH("RIESGO MODERADO",BF21)))</formula>
    </cfRule>
    <cfRule type="containsText" dxfId="170" priority="72" operator="containsText" text="RIESGO BAJO">
      <formula>NOT(ISERROR(SEARCH("RIESGO BAJO",BF21)))</formula>
    </cfRule>
  </conditionalFormatting>
  <conditionalFormatting sqref="BG21:BG22">
    <cfRule type="containsText" dxfId="169" priority="65" operator="containsText" text="RIESGO EXTREMO">
      <formula>NOT(ISERROR(SEARCH("RIESGO EXTREMO",BG21)))</formula>
    </cfRule>
    <cfRule type="containsText" dxfId="168" priority="66" operator="containsText" text="RIESGO ALTO">
      <formula>NOT(ISERROR(SEARCH("RIESGO ALTO",BG21)))</formula>
    </cfRule>
    <cfRule type="containsText" dxfId="167" priority="67" operator="containsText" text="RIESGO MODERADO">
      <formula>NOT(ISERROR(SEARCH("RIESGO MODERADO",BG21)))</formula>
    </cfRule>
    <cfRule type="containsText" dxfId="166" priority="68" operator="containsText" text="RIESGO BAJO">
      <formula>NOT(ISERROR(SEARCH("RIESGO BAJO",BG21)))</formula>
    </cfRule>
  </conditionalFormatting>
  <conditionalFormatting sqref="BK21:BK22">
    <cfRule type="containsText" dxfId="165" priority="57" operator="containsText" text="RIESGO EXTREMO">
      <formula>NOT(ISERROR(SEARCH("RIESGO EXTREMO",BK21)))</formula>
    </cfRule>
    <cfRule type="containsText" dxfId="164" priority="58" operator="containsText" text="RIESGO ALTO">
      <formula>NOT(ISERROR(SEARCH("RIESGO ALTO",BK21)))</formula>
    </cfRule>
    <cfRule type="containsText" dxfId="163" priority="59" operator="containsText" text="RIESGO MODERADO">
      <formula>NOT(ISERROR(SEARCH("RIESGO MODERADO",BK21)))</formula>
    </cfRule>
    <cfRule type="containsText" dxfId="162" priority="60" operator="containsText" text="RIESGO BAJO">
      <formula>NOT(ISERROR(SEARCH("RIESGO BAJO",BK21)))</formula>
    </cfRule>
  </conditionalFormatting>
  <conditionalFormatting sqref="BB23">
    <cfRule type="containsText" dxfId="161" priority="53" operator="containsText" text="RIESGO EXTREMO">
      <formula>NOT(ISERROR(SEARCH("RIESGO EXTREMO",BB23)))</formula>
    </cfRule>
    <cfRule type="containsText" dxfId="160" priority="54" operator="containsText" text="RIESGO ALTO">
      <formula>NOT(ISERROR(SEARCH("RIESGO ALTO",BB23)))</formula>
    </cfRule>
    <cfRule type="containsText" dxfId="159" priority="55" operator="containsText" text="RIESGO MODERADO">
      <formula>NOT(ISERROR(SEARCH("RIESGO MODERADO",BB23)))</formula>
    </cfRule>
    <cfRule type="containsText" dxfId="158" priority="56" operator="containsText" text="RIESGO BAJO">
      <formula>NOT(ISERROR(SEARCH("RIESGO BAJO",BB23)))</formula>
    </cfRule>
  </conditionalFormatting>
  <conditionalFormatting sqref="BE23">
    <cfRule type="containsText" dxfId="157" priority="49" operator="containsText" text="RIESGO EXTREMO">
      <formula>NOT(ISERROR(SEARCH("RIESGO EXTREMO",BE23)))</formula>
    </cfRule>
    <cfRule type="containsText" dxfId="156" priority="50" operator="containsText" text="RIESGO ALTO">
      <formula>NOT(ISERROR(SEARCH("RIESGO ALTO",BE23)))</formula>
    </cfRule>
    <cfRule type="containsText" dxfId="155" priority="51" operator="containsText" text="RIESGO MODERADO">
      <formula>NOT(ISERROR(SEARCH("RIESGO MODERADO",BE23)))</formula>
    </cfRule>
    <cfRule type="containsText" dxfId="154" priority="52" operator="containsText" text="RIESGO BAJO">
      <formula>NOT(ISERROR(SEARCH("RIESGO BAJO",BE23)))</formula>
    </cfRule>
  </conditionalFormatting>
  <conditionalFormatting sqref="BI23">
    <cfRule type="containsText" dxfId="153" priority="45" operator="containsText" text="RIESGO EXTREMO">
      <formula>NOT(ISERROR(SEARCH("RIESGO EXTREMO",BI23)))</formula>
    </cfRule>
    <cfRule type="containsText" dxfId="152" priority="46" operator="containsText" text="RIESGO ALTO">
      <formula>NOT(ISERROR(SEARCH("RIESGO ALTO",BI23)))</formula>
    </cfRule>
    <cfRule type="containsText" dxfId="151" priority="47" operator="containsText" text="RIESGO MODERADO">
      <formula>NOT(ISERROR(SEARCH("RIESGO MODERADO",BI23)))</formula>
    </cfRule>
    <cfRule type="containsText" dxfId="150" priority="48" operator="containsText" text="RIESGO BAJO">
      <formula>NOT(ISERROR(SEARCH("RIESGO BAJO",BI23)))</formula>
    </cfRule>
  </conditionalFormatting>
  <conditionalFormatting sqref="BH23">
    <cfRule type="containsText" dxfId="149" priority="37" operator="containsText" text="RIESGO EXTREMO">
      <formula>NOT(ISERROR(SEARCH("RIESGO EXTREMO",BH23)))</formula>
    </cfRule>
    <cfRule type="containsText" dxfId="148" priority="38" operator="containsText" text="RIESGO ALTO">
      <formula>NOT(ISERROR(SEARCH("RIESGO ALTO",BH23)))</formula>
    </cfRule>
    <cfRule type="containsText" dxfId="147" priority="39" operator="containsText" text="RIESGO MODERADO">
      <formula>NOT(ISERROR(SEARCH("RIESGO MODERADO",BH23)))</formula>
    </cfRule>
    <cfRule type="containsText" dxfId="146" priority="40" operator="containsText" text="RIESGO BAJO">
      <formula>NOT(ISERROR(SEARCH("RIESGO BAJO",BH23)))</formula>
    </cfRule>
  </conditionalFormatting>
  <conditionalFormatting sqref="BE24">
    <cfRule type="containsText" dxfId="145" priority="25" operator="containsText" text="RIESGO EXTREMO">
      <formula>NOT(ISERROR(SEARCH("RIESGO EXTREMO",BE24)))</formula>
    </cfRule>
    <cfRule type="containsText" dxfId="144" priority="26" operator="containsText" text="RIESGO ALTO">
      <formula>NOT(ISERROR(SEARCH("RIESGO ALTO",BE24)))</formula>
    </cfRule>
    <cfRule type="containsText" dxfId="143" priority="27" operator="containsText" text="RIESGO MODERADO">
      <formula>NOT(ISERROR(SEARCH("RIESGO MODERADO",BE24)))</formula>
    </cfRule>
    <cfRule type="containsText" dxfId="142" priority="28" operator="containsText" text="RIESGO BAJO">
      <formula>NOT(ISERROR(SEARCH("RIESGO BAJO",BE24)))</formula>
    </cfRule>
  </conditionalFormatting>
  <conditionalFormatting sqref="BG23">
    <cfRule type="containsText" dxfId="141" priority="41" operator="containsText" text="RIESGO EXTREMO">
      <formula>NOT(ISERROR(SEARCH("RIESGO EXTREMO",BG23)))</formula>
    </cfRule>
    <cfRule type="containsText" dxfId="140" priority="42" operator="containsText" text="RIESGO ALTO">
      <formula>NOT(ISERROR(SEARCH("RIESGO ALTO",BG23)))</formula>
    </cfRule>
    <cfRule type="containsText" dxfId="139" priority="43" operator="containsText" text="RIESGO MODERADO">
      <formula>NOT(ISERROR(SEARCH("RIESGO MODERADO",BG23)))</formula>
    </cfRule>
    <cfRule type="containsText" dxfId="138" priority="44" operator="containsText" text="RIESGO BAJO">
      <formula>NOT(ISERROR(SEARCH("RIESGO BAJO",BG23)))</formula>
    </cfRule>
  </conditionalFormatting>
  <conditionalFormatting sqref="BK23">
    <cfRule type="containsText" dxfId="137" priority="33" operator="containsText" text="RIESGO EXTREMO">
      <formula>NOT(ISERROR(SEARCH("RIESGO EXTREMO",BK23)))</formula>
    </cfRule>
    <cfRule type="containsText" dxfId="136" priority="34" operator="containsText" text="RIESGO ALTO">
      <formula>NOT(ISERROR(SEARCH("RIESGO ALTO",BK23)))</formula>
    </cfRule>
    <cfRule type="containsText" dxfId="135" priority="35" operator="containsText" text="RIESGO MODERADO">
      <formula>NOT(ISERROR(SEARCH("RIESGO MODERADO",BK23)))</formula>
    </cfRule>
    <cfRule type="containsText" dxfId="134" priority="36" operator="containsText" text="RIESGO BAJO">
      <formula>NOT(ISERROR(SEARCH("RIESGO BAJO",BK23)))</formula>
    </cfRule>
  </conditionalFormatting>
  <conditionalFormatting sqref="BB24">
    <cfRule type="containsText" dxfId="133" priority="29" operator="containsText" text="RIESGO EXTREMO">
      <formula>NOT(ISERROR(SEARCH("RIESGO EXTREMO",BB24)))</formula>
    </cfRule>
    <cfRule type="containsText" dxfId="132" priority="30" operator="containsText" text="RIESGO ALTO">
      <formula>NOT(ISERROR(SEARCH("RIESGO ALTO",BB24)))</formula>
    </cfRule>
    <cfRule type="containsText" dxfId="131" priority="31" operator="containsText" text="RIESGO MODERADO">
      <formula>NOT(ISERROR(SEARCH("RIESGO MODERADO",BB24)))</formula>
    </cfRule>
    <cfRule type="containsText" dxfId="130" priority="32" operator="containsText" text="RIESGO BAJO">
      <formula>NOT(ISERROR(SEARCH("RIESGO BAJO",BB24)))</formula>
    </cfRule>
  </conditionalFormatting>
  <conditionalFormatting sqref="BE18">
    <cfRule type="containsText" dxfId="129" priority="21" operator="containsText" text="RIESGO EXTREMO">
      <formula>NOT(ISERROR(SEARCH("RIESGO EXTREMO",BE18)))</formula>
    </cfRule>
    <cfRule type="containsText" dxfId="128" priority="22" operator="containsText" text="RIESGO ALTO">
      <formula>NOT(ISERROR(SEARCH("RIESGO ALTO",BE18)))</formula>
    </cfRule>
    <cfRule type="containsText" dxfId="127" priority="23" operator="containsText" text="RIESGO MODERADO">
      <formula>NOT(ISERROR(SEARCH("RIESGO MODERADO",BE18)))</formula>
    </cfRule>
    <cfRule type="containsText" dxfId="126" priority="24" operator="containsText" text="RIESGO BAJO">
      <formula>NOT(ISERROR(SEARCH("RIESGO BAJO",BE18)))</formula>
    </cfRule>
  </conditionalFormatting>
  <conditionalFormatting sqref="BE19">
    <cfRule type="containsText" dxfId="125" priority="17" operator="containsText" text="RIESGO EXTREMO">
      <formula>NOT(ISERROR(SEARCH("RIESGO EXTREMO",BE19)))</formula>
    </cfRule>
    <cfRule type="containsText" dxfId="124" priority="18" operator="containsText" text="RIESGO ALTO">
      <formula>NOT(ISERROR(SEARCH("RIESGO ALTO",BE19)))</formula>
    </cfRule>
    <cfRule type="containsText" dxfId="123" priority="19" operator="containsText" text="RIESGO MODERADO">
      <formula>NOT(ISERROR(SEARCH("RIESGO MODERADO",BE19)))</formula>
    </cfRule>
    <cfRule type="containsText" dxfId="122" priority="20" operator="containsText" text="RIESGO BAJO">
      <formula>NOT(ISERROR(SEARCH("RIESGO BAJO",BE19)))</formula>
    </cfRule>
  </conditionalFormatting>
  <conditionalFormatting sqref="BE20">
    <cfRule type="containsText" dxfId="121" priority="13" operator="containsText" text="RIESGO EXTREMO">
      <formula>NOT(ISERROR(SEARCH("RIESGO EXTREMO",BE20)))</formula>
    </cfRule>
    <cfRule type="containsText" dxfId="120" priority="14" operator="containsText" text="RIESGO ALTO">
      <formula>NOT(ISERROR(SEARCH("RIESGO ALTO",BE20)))</formula>
    </cfRule>
    <cfRule type="containsText" dxfId="119" priority="15" operator="containsText" text="RIESGO MODERADO">
      <formula>NOT(ISERROR(SEARCH("RIESGO MODERADO",BE20)))</formula>
    </cfRule>
    <cfRule type="containsText" dxfId="118" priority="16" operator="containsText" text="RIESGO BAJO">
      <formula>NOT(ISERROR(SEARCH("RIESGO BAJO",BE20)))</formula>
    </cfRule>
  </conditionalFormatting>
  <conditionalFormatting sqref="BI24">
    <cfRule type="containsText" dxfId="117" priority="9" operator="containsText" text="RIESGO EXTREMO">
      <formula>NOT(ISERROR(SEARCH("RIESGO EXTREMO",BI24)))</formula>
    </cfRule>
    <cfRule type="containsText" dxfId="116" priority="10" operator="containsText" text="RIESGO ALTO">
      <formula>NOT(ISERROR(SEARCH("RIESGO ALTO",BI24)))</formula>
    </cfRule>
    <cfRule type="containsText" dxfId="115" priority="11" operator="containsText" text="RIESGO MODERADO">
      <formula>NOT(ISERROR(SEARCH("RIESGO MODERADO",BI24)))</formula>
    </cfRule>
    <cfRule type="containsText" dxfId="114" priority="12" operator="containsText" text="RIESGO BAJO">
      <formula>NOT(ISERROR(SEARCH("RIESGO BAJO",BI24)))</formula>
    </cfRule>
  </conditionalFormatting>
  <conditionalFormatting sqref="BH24">
    <cfRule type="containsText" dxfId="113" priority="5" operator="containsText" text="RIESGO EXTREMO">
      <formula>NOT(ISERROR(SEARCH("RIESGO EXTREMO",BH24)))</formula>
    </cfRule>
    <cfRule type="containsText" dxfId="112" priority="6" operator="containsText" text="RIESGO ALTO">
      <formula>NOT(ISERROR(SEARCH("RIESGO ALTO",BH24)))</formula>
    </cfRule>
    <cfRule type="containsText" dxfId="111" priority="7" operator="containsText" text="RIESGO MODERADO">
      <formula>NOT(ISERROR(SEARCH("RIESGO MODERADO",BH24)))</formula>
    </cfRule>
    <cfRule type="containsText" dxfId="110" priority="8" operator="containsText" text="RIESGO BAJO">
      <formula>NOT(ISERROR(SEARCH("RIESGO BAJO",BH24)))</formula>
    </cfRule>
  </conditionalFormatting>
  <conditionalFormatting sqref="BK24">
    <cfRule type="containsText" dxfId="109" priority="1" operator="containsText" text="RIESGO EXTREMO">
      <formula>NOT(ISERROR(SEARCH("RIESGO EXTREMO",BK24)))</formula>
    </cfRule>
    <cfRule type="containsText" dxfId="108" priority="2" operator="containsText" text="RIESGO ALTO">
      <formula>NOT(ISERROR(SEARCH("RIESGO ALTO",BK24)))</formula>
    </cfRule>
    <cfRule type="containsText" dxfId="107" priority="3" operator="containsText" text="RIESGO MODERADO">
      <formula>NOT(ISERROR(SEARCH("RIESGO MODERADO",BK24)))</formula>
    </cfRule>
    <cfRule type="containsText" dxfId="106" priority="4" operator="containsText" text="RIESGO BAJO">
      <formula>NOT(ISERROR(SEARCH("RIESGO BAJO",BK24)))</formula>
    </cfRule>
  </conditionalFormatting>
  <dataValidations count="19">
    <dataValidation type="list" allowBlank="1" showInputMessage="1" showErrorMessage="1" prompt="Seleccione la amenaza de acuerdo con el tipo seleccionado" sqref="J11:J17 J21 J25:J40" xr:uid="{00000000-0002-0000-0500-000000000000}">
      <formula1>INDIRECT(#REF!)</formula1>
    </dataValidation>
    <dataValidation type="list" allowBlank="1" showInputMessage="1" showErrorMessage="1" sqref="AR11:AR17 AR21:AR40" xr:uid="{00000000-0002-0000-0500-000001000000}">
      <formula1>"Directamente,No disminuye"</formula1>
    </dataValidation>
    <dataValidation type="list" allowBlank="1" showInputMessage="1" showErrorMessage="1" sqref="AS11:AS17 AS21:AS40" xr:uid="{00000000-0002-0000-0500-000002000000}">
      <formula1>"Directamente,Indirectamente,No disminuye"</formula1>
    </dataValidation>
    <dataValidation type="list" allowBlank="1" showInputMessage="1" showErrorMessage="1" sqref="AJ11:AJ14 AJ17 AJ21 AJ23:AJ40" xr:uid="{00000000-0002-0000-0500-000003000000}">
      <formula1>"Siempre se ejecuta,Algunas veces,No se ejecuta"</formula1>
    </dataValidation>
    <dataValidation type="list" allowBlank="1" showInputMessage="1" showErrorMessage="1" sqref="AF11:AF14 AF17 AF21 AF23:AF40" xr:uid="{00000000-0002-0000-0500-000004000000}">
      <formula1>"Completa,Incompleta,No existe"</formula1>
    </dataValidation>
    <dataValidation type="list" allowBlank="1" showInputMessage="1" showErrorMessage="1" sqref="AD11:AD14 AD17 AD21 AD23:AD40" xr:uid="{00000000-0002-0000-0500-000005000000}">
      <formula1>"Se investigan y resuelven oportunamente,No se investigan y no se resuelven oportunamente"</formula1>
    </dataValidation>
    <dataValidation type="list" allowBlank="1" showInputMessage="1" showErrorMessage="1" sqref="AB11:AB14 AB17 AB21 AB23:AB40" xr:uid="{00000000-0002-0000-0500-000006000000}">
      <formula1>"Confiable,No confiable"</formula1>
    </dataValidation>
    <dataValidation type="list" allowBlank="1" showInputMessage="1" showErrorMessage="1" sqref="Z11:Z14 Z17 Z21 Z23:Z40" xr:uid="{00000000-0002-0000-0500-000007000000}">
      <formula1>"Prevenir,Detectar,No es un control"</formula1>
    </dataValidation>
    <dataValidation type="list" allowBlank="1" showInputMessage="1" showErrorMessage="1" sqref="X11:X14 X17 X21 X23:X40" xr:uid="{00000000-0002-0000-0500-000008000000}">
      <formula1>"Oportuna,Inoportuna"</formula1>
    </dataValidation>
    <dataValidation type="list" allowBlank="1" showInputMessage="1" showErrorMessage="1" sqref="V11:V14 V17 V21 V23:V40" xr:uid="{00000000-0002-0000-0500-000009000000}">
      <formula1>"Adecuado,Inadecuado"</formula1>
    </dataValidation>
    <dataValidation type="list" allowBlank="1" showInputMessage="1" showErrorMessage="1" sqref="T11:T14 T17 T21 T23 T25:T40" xr:uid="{00000000-0002-0000-0500-00000A000000}">
      <formula1>"Asignado,No asignado"</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15 K17 K21:K40" xr:uid="{00000000-0002-0000-0500-00000B000000}"/>
    <dataValidation allowBlank="1" showInputMessage="1" showErrorMessage="1" prompt="Relacione el activo de información donde el nivel de criticidad corresponde a &quot;Crítico&quot;" sqref="H11:H17 H21:H40" xr:uid="{00000000-0002-0000-0500-00000C000000}"/>
    <dataValidation type="list" allowBlank="1" showInputMessage="1" showErrorMessage="1" prompt="Seleccione la tipología conforme al tipo de riesgo." sqref="G11:G17 G21:G40" xr:uid="{00000000-0002-0000-0500-00000D000000}">
      <formula1>INDIRECT(F11)</formula1>
    </dataValidation>
    <dataValidation allowBlank="1" showInputMessage="1" showErrorMessage="1" prompt="La descripción del riesgo se puede realizar a través de estas preguntas:_x000a_¿Qué puede suceder?_x000a_¿Cómo puede suceder?_x000a_¿Qué consecuencias tendría su materialización?" sqref="E11:E17 E21:E40" xr:uid="{00000000-0002-0000-0500-00000E000000}"/>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D17 D21 D25:D40" xr:uid="{00000000-0002-0000-0500-00000F000000}"/>
    <dataValidation allowBlank="1" showInputMessage="1" showErrorMessage="1" prompt="Para cada causa debe existir un control" sqref="S36:S37 S32:S33 S28:S29 S40 R11 R14 BB11:BB13 BC11:BC12 R21 S25 R23 R25:R40" xr:uid="{00000000-0002-0000-0500-000010000000}"/>
    <dataValidation type="list" allowBlank="1" showInputMessage="1" showErrorMessage="1" sqref="O41:P44 AX42:AX44" xr:uid="{00000000-0002-0000-0500-000011000000}">
      <formula1>INDIRECT(#REF!)</formula1>
    </dataValidation>
    <dataValidation type="list" allowBlank="1" showInputMessage="1" showErrorMessage="1" sqref="X41:X44 AD41:AD44 T41:T44 Z41:Z44 V41:V44 AB41:AB44 AF41:AF44" xr:uid="{00000000-0002-0000-0500-000012000000}">
      <formula1>"SI,NO"</formula1>
    </dataValidation>
  </dataValidations>
  <printOptions horizontalCentered="1"/>
  <pageMargins left="0.35972222222222222" right="0.51388888888888884" top="0.74803149606299213" bottom="0.74803149606299213" header="0.31496062992125984" footer="0.31496062992125984"/>
  <pageSetup paperSize="5" scale="37" orientation="landscape" r:id="rId1"/>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19" max="51" man="1"/>
    <brk id="43" max="51" man="1"/>
  </col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22"/>
  <sheetViews>
    <sheetView view="pageBreakPreview" zoomScale="60" zoomScaleNormal="60" zoomScalePageLayoutView="60" workbookViewId="0">
      <selection activeCell="F12" sqref="F12"/>
    </sheetView>
  </sheetViews>
  <sheetFormatPr baseColWidth="10" defaultColWidth="11.42578125" defaultRowHeight="15" x14ac:dyDescent="0.25"/>
  <cols>
    <col min="1" max="1" width="3.140625" customWidth="1"/>
    <col min="2" max="2" width="35.5703125" style="41" customWidth="1"/>
    <col min="3" max="3" width="12.85546875" style="41" customWidth="1"/>
    <col min="4" max="4" width="36.42578125" style="41" customWidth="1"/>
    <col min="5" max="8" width="44.42578125" style="41" customWidth="1"/>
    <col min="9" max="9" width="49" style="41" customWidth="1"/>
    <col min="10" max="10" width="3.140625" customWidth="1"/>
  </cols>
  <sheetData>
    <row r="1" spans="1:13" s="74" customFormat="1" ht="12.75" x14ac:dyDescent="0.2">
      <c r="B1" s="75"/>
      <c r="H1" s="76"/>
      <c r="I1" s="76"/>
    </row>
    <row r="2" spans="1:13" s="77" customFormat="1" ht="62.25" customHeight="1" x14ac:dyDescent="0.2">
      <c r="A2" s="74"/>
      <c r="B2" s="304"/>
      <c r="C2" s="305" t="s">
        <v>51</v>
      </c>
      <c r="D2" s="305"/>
      <c r="E2" s="305"/>
      <c r="F2" s="305"/>
      <c r="G2" s="305"/>
      <c r="H2" s="305"/>
      <c r="I2" s="305"/>
      <c r="J2" s="74"/>
      <c r="K2" s="74"/>
      <c r="L2" s="74"/>
      <c r="M2" s="74"/>
    </row>
    <row r="3" spans="1:13" s="77" customFormat="1" ht="24" customHeight="1" x14ac:dyDescent="0.2">
      <c r="A3" s="74"/>
      <c r="B3" s="304"/>
      <c r="C3" s="275" t="s">
        <v>52</v>
      </c>
      <c r="D3" s="275"/>
      <c r="E3" s="275"/>
      <c r="F3" s="275"/>
      <c r="G3" s="275" t="s">
        <v>53</v>
      </c>
      <c r="H3" s="275"/>
      <c r="I3" s="275"/>
      <c r="J3" s="74"/>
      <c r="K3" s="74"/>
      <c r="L3" s="74"/>
      <c r="M3" s="74"/>
    </row>
    <row r="4" spans="1:13" s="77" customFormat="1" ht="24" customHeight="1" x14ac:dyDescent="0.2">
      <c r="A4" s="74"/>
      <c r="B4" s="304"/>
      <c r="C4" s="276" t="s">
        <v>54</v>
      </c>
      <c r="D4" s="276"/>
      <c r="E4" s="276"/>
      <c r="F4" s="276"/>
      <c r="G4" s="276"/>
      <c r="H4" s="276"/>
      <c r="I4" s="276"/>
      <c r="J4" s="74"/>
      <c r="K4" s="74"/>
      <c r="L4" s="74"/>
      <c r="M4" s="74"/>
    </row>
    <row r="5" spans="1:13" s="77" customFormat="1" ht="18.75" customHeight="1" x14ac:dyDescent="0.25">
      <c r="A5" s="74"/>
      <c r="B5" s="347"/>
      <c r="C5" s="347"/>
      <c r="D5" s="347"/>
      <c r="E5" s="347"/>
      <c r="F5" s="347"/>
      <c r="G5" s="347"/>
      <c r="H5" s="347"/>
      <c r="I5" s="347"/>
      <c r="J5" s="74"/>
      <c r="K5" s="74"/>
      <c r="L5" s="74"/>
      <c r="M5" s="74"/>
    </row>
    <row r="6" spans="1:13" ht="20.25" x14ac:dyDescent="0.25">
      <c r="B6" s="334" t="s">
        <v>317</v>
      </c>
      <c r="C6" s="335"/>
      <c r="D6" s="335"/>
      <c r="E6" s="335"/>
      <c r="F6" s="335"/>
      <c r="G6" s="335"/>
      <c r="H6" s="335"/>
      <c r="I6" s="336"/>
    </row>
    <row r="7" spans="1:13" s="41" customFormat="1" ht="27.75" customHeight="1" x14ac:dyDescent="0.25">
      <c r="B7" s="65" t="s">
        <v>56</v>
      </c>
      <c r="C7" s="479" t="e">
        <f>+'1. RIESGOS SIGNIFICATIVOS'!E12:M12</f>
        <v>#VALUE!</v>
      </c>
      <c r="D7" s="480"/>
      <c r="E7" s="480"/>
      <c r="F7" s="480"/>
      <c r="G7" s="480"/>
      <c r="H7" s="480"/>
      <c r="I7" s="481"/>
    </row>
    <row r="8" spans="1:13" s="41" customFormat="1" ht="49.5" customHeight="1" x14ac:dyDescent="0.25">
      <c r="B8" s="65" t="s">
        <v>58</v>
      </c>
      <c r="C8" s="479" t="e">
        <f>+'1. RIESGOS SIGNIFICATIVOS'!E13:M13</f>
        <v>#VALUE!</v>
      </c>
      <c r="D8" s="480"/>
      <c r="E8" s="480"/>
      <c r="F8" s="480"/>
      <c r="G8" s="480"/>
      <c r="H8" s="480"/>
      <c r="I8" s="481"/>
    </row>
    <row r="9" spans="1:13" s="41" customFormat="1" ht="28.5" customHeight="1" x14ac:dyDescent="0.25">
      <c r="B9" s="63" t="s">
        <v>96</v>
      </c>
      <c r="C9" s="354" t="e">
        <f>+'1. RIESGOS SIGNIFICATIVOS'!D29:K29</f>
        <v>#VALUE!</v>
      </c>
      <c r="D9" s="355"/>
      <c r="E9" s="355"/>
      <c r="F9" s="355"/>
      <c r="G9" s="356"/>
      <c r="H9" s="179" t="s">
        <v>98</v>
      </c>
      <c r="I9" s="198" t="str">
        <f>+'1. RIESGOS SIGNIFICATIVOS'!M29</f>
        <v>13 de julio de 2021</v>
      </c>
    </row>
    <row r="10" spans="1:13" ht="47.25" customHeight="1" x14ac:dyDescent="0.25">
      <c r="B10" s="344" t="str">
        <f>+'1. RIESGOS SIGNIFICATIVOS'!B14:J14</f>
        <v>DEL MAPA DE RIESGOS - VERSIÓN___2______</v>
      </c>
      <c r="C10" s="345"/>
      <c r="D10" s="346"/>
      <c r="E10" s="344" t="s">
        <v>318</v>
      </c>
      <c r="F10" s="345"/>
      <c r="G10" s="345"/>
      <c r="H10" s="345"/>
      <c r="I10" s="346"/>
    </row>
    <row r="11" spans="1:13" ht="78" customHeight="1" x14ac:dyDescent="0.25">
      <c r="B11" s="69" t="s">
        <v>146</v>
      </c>
      <c r="C11" s="70" t="s">
        <v>126</v>
      </c>
      <c r="D11" s="71" t="s">
        <v>147</v>
      </c>
      <c r="E11" s="84" t="s">
        <v>319</v>
      </c>
      <c r="F11" s="181" t="s">
        <v>320</v>
      </c>
      <c r="G11" s="84" t="s">
        <v>321</v>
      </c>
      <c r="H11" s="181" t="s">
        <v>322</v>
      </c>
      <c r="I11" s="181" t="s">
        <v>323</v>
      </c>
    </row>
    <row r="12" spans="1:13" ht="102" customHeight="1" x14ac:dyDescent="0.25">
      <c r="B12" s="66" t="e">
        <f>+'1. RIESGOS SIGNIFICATIVOS'!#REF!</f>
        <v>#REF!</v>
      </c>
      <c r="C12" s="67" t="str">
        <f>+'1. RIESGOS SIGNIFICATIVOS'!F16</f>
        <v>Gestión</v>
      </c>
      <c r="D12" s="68" t="str">
        <f>+'1. RIESGOS SIGNIFICATIVOS'!J16</f>
        <v>El líder técnico del proceso designado por la Secretaria General, anualmente o cuando se presente un cambio en la normativa aplicada a los procesos de tecnología deberá realizar el proceso de revisión de toda la documentación realizando una comparación de la normativa vigente y el proceso que se realiza para determinar el estado de la documentación y así poder realizar un plan de actualización de documentación. Como evidencia de esta acción resultar un plan de actualización.</v>
      </c>
      <c r="E12" s="54"/>
      <c r="F12" s="50"/>
      <c r="G12" s="45"/>
      <c r="H12" s="44"/>
      <c r="I12" s="51"/>
    </row>
    <row r="13" spans="1:13" ht="102" customHeight="1" x14ac:dyDescent="0.25">
      <c r="B13" s="48"/>
      <c r="C13" s="49"/>
      <c r="D13" s="60"/>
      <c r="E13" s="55"/>
      <c r="F13" s="58"/>
      <c r="G13" s="47"/>
      <c r="H13" s="46"/>
      <c r="I13" s="52"/>
    </row>
    <row r="14" spans="1:13" ht="102" customHeight="1" x14ac:dyDescent="0.25">
      <c r="B14" s="48"/>
      <c r="C14" s="49"/>
      <c r="D14" s="60"/>
      <c r="E14" s="55"/>
      <c r="F14" s="53"/>
      <c r="G14" s="47"/>
      <c r="H14" s="46"/>
      <c r="I14" s="52"/>
    </row>
    <row r="15" spans="1:13" ht="102" customHeight="1" x14ac:dyDescent="0.25">
      <c r="B15" s="48"/>
      <c r="C15" s="49"/>
      <c r="D15" s="57"/>
      <c r="E15" s="55"/>
      <c r="F15" s="53"/>
      <c r="G15" s="47"/>
      <c r="H15" s="46"/>
      <c r="I15" s="52"/>
    </row>
    <row r="16" spans="1:13" ht="102" customHeight="1" x14ac:dyDescent="0.25">
      <c r="B16" s="48"/>
      <c r="C16" s="49"/>
      <c r="D16" s="57"/>
      <c r="E16" s="55"/>
      <c r="F16" s="50"/>
      <c r="G16" s="47"/>
      <c r="H16" s="46"/>
      <c r="I16" s="52"/>
    </row>
    <row r="17" spans="2:9" ht="102" customHeight="1" x14ac:dyDescent="0.25">
      <c r="B17" s="48"/>
      <c r="C17" s="49"/>
      <c r="D17" s="57"/>
      <c r="E17" s="55"/>
      <c r="F17" s="53"/>
      <c r="G17" s="55"/>
      <c r="H17" s="53"/>
      <c r="I17" s="52"/>
    </row>
    <row r="18" spans="2:9" ht="102" customHeight="1" x14ac:dyDescent="0.25">
      <c r="B18" s="48"/>
      <c r="C18" s="49"/>
      <c r="D18" s="59"/>
      <c r="E18" s="55"/>
      <c r="F18" s="56"/>
      <c r="G18" s="47"/>
      <c r="H18" s="46"/>
      <c r="I18" s="52"/>
    </row>
    <row r="19" spans="2:9" s="41" customFormat="1" ht="126.75" customHeight="1" x14ac:dyDescent="0.25">
      <c r="B19" s="61" t="s">
        <v>95</v>
      </c>
      <c r="C19" s="354"/>
      <c r="D19" s="355"/>
      <c r="E19" s="355"/>
      <c r="F19" s="355"/>
      <c r="G19" s="355"/>
      <c r="H19" s="355"/>
      <c r="I19" s="356"/>
    </row>
    <row r="21" spans="2:9" s="43" customFormat="1" ht="37.5" customHeight="1" x14ac:dyDescent="0.25">
      <c r="B21" s="64" t="s">
        <v>96</v>
      </c>
      <c r="C21" s="354"/>
      <c r="D21" s="355"/>
      <c r="E21" s="355"/>
      <c r="F21" s="355"/>
      <c r="G21" s="356"/>
      <c r="H21" s="179" t="s">
        <v>98</v>
      </c>
      <c r="I21" s="198"/>
    </row>
    <row r="22" spans="2:9" s="43" customFormat="1" ht="37.5" customHeight="1" x14ac:dyDescent="0.25">
      <c r="B22" s="61" t="s">
        <v>99</v>
      </c>
      <c r="C22" s="315" t="s">
        <v>100</v>
      </c>
      <c r="D22" s="315"/>
      <c r="E22" s="307"/>
      <c r="F22" s="307"/>
      <c r="G22" s="179" t="s">
        <v>102</v>
      </c>
      <c r="H22" s="307"/>
      <c r="I22" s="307"/>
    </row>
  </sheetData>
  <mergeCells count="17">
    <mergeCell ref="B2:B4"/>
    <mergeCell ref="C19:I19"/>
    <mergeCell ref="G3:I3"/>
    <mergeCell ref="B5:I5"/>
    <mergeCell ref="C7:I7"/>
    <mergeCell ref="C8:I8"/>
    <mergeCell ref="C9:G9"/>
    <mergeCell ref="B6:I6"/>
    <mergeCell ref="B10:D10"/>
    <mergeCell ref="E10:I10"/>
    <mergeCell ref="C21:G21"/>
    <mergeCell ref="C22:D22"/>
    <mergeCell ref="E22:F22"/>
    <mergeCell ref="H22:I22"/>
    <mergeCell ref="C2:I2"/>
    <mergeCell ref="C3:F3"/>
    <mergeCell ref="C4:I4"/>
  </mergeCells>
  <dataValidations count="1">
    <dataValidation type="list" allowBlank="1" showInputMessage="1" showErrorMessage="1" sqref="G12:G18 E12:E18" xr:uid="{00000000-0002-0000-0600-000000000000}">
      <formula1>$A$1:$A$7</formula1>
    </dataValidation>
  </dataValidations>
  <printOptions horizontalCentered="1"/>
  <pageMargins left="0.51181102362204722" right="0.51181102362204722" top="0.55118110236220474" bottom="0.55118110236220474" header="0.31496062992125984" footer="0.31496062992125984"/>
  <pageSetup scale="40" fitToHeight="0" orientation="landscape" r:id="rId1"/>
  <headerFooter>
    <oddFooter>&amp;LCalle 26 No. 57-41 Torre 8, Pisos 7 y 8 CEMSA - C.P. 111321 
Pbx: 3779555 – Información: Línea 195
www.umv.gov.co&amp;CCEM-FM-014 Hoja4
Página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6ad26561b96688a1e813da751a044c42">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55f920816cff73a78a325cd4346ce94f"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768D15-64CE-4BAA-9C2D-2F06486FFF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1BB601-1464-4DE8-8EE0-D57E211F2FEA}">
  <ds:schemaRefs>
    <ds:schemaRef ds:uri="http://schemas.openxmlformats.org/package/2006/metadata/core-properties"/>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7a094bdd-a36f-422c-aad8-60d4e7e2607b"/>
    <ds:schemaRef ds:uri="1d5d787f-d619-4ed2-ae72-20f7b97ca2d2"/>
    <ds:schemaRef ds:uri="http://www.w3.org/XML/1998/namespace"/>
    <ds:schemaRef ds:uri="http://purl.org/dc/dcmitype/"/>
  </ds:schemaRefs>
</ds:datastoreItem>
</file>

<file path=customXml/itemProps3.xml><?xml version="1.0" encoding="utf-8"?>
<ds:datastoreItem xmlns:ds="http://schemas.openxmlformats.org/officeDocument/2006/customXml" ds:itemID="{9176BD0B-1C5C-4338-8FB3-2B9B078689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10</vt:i4>
      </vt:variant>
    </vt:vector>
  </HeadingPairs>
  <TitlesOfParts>
    <vt:vector size="19" baseType="lpstr">
      <vt:lpstr>RIESGOS Y CONTROLES</vt:lpstr>
      <vt:lpstr>1. RIESGOS SIGNIFICATIVOS</vt:lpstr>
      <vt:lpstr>2. DISEÑO CONTROL</vt:lpstr>
      <vt:lpstr>3. EJECUCIÓN CONTROL</vt:lpstr>
      <vt:lpstr>4- SOLIDEZ CONTROL (2)</vt:lpstr>
      <vt:lpstr>MR_EGTI_2021_V2_SISGESTION</vt:lpstr>
      <vt:lpstr>DESI-FM-019 MONITOREO</vt:lpstr>
      <vt:lpstr>MAPA DE RIESGOS PROCESOS</vt:lpstr>
      <vt:lpstr>4- SOLIDEZ CONTROL</vt:lpstr>
      <vt:lpstr>'1. RIESGOS SIGNIFICATIVOS'!Área_de_impresión</vt:lpstr>
      <vt:lpstr>'2. DISEÑO CONTROL'!Área_de_impresión</vt:lpstr>
      <vt:lpstr>'3. EJECUCIÓN CONTROL'!Área_de_impresión</vt:lpstr>
      <vt:lpstr>'4- SOLIDEZ CONTROL'!Área_de_impresión</vt:lpstr>
      <vt:lpstr>'4- SOLIDEZ CONTROL (2)'!Área_de_impresión</vt:lpstr>
      <vt:lpstr>'DESI-FM-019 MONITOREO'!Área_de_impresión</vt:lpstr>
      <vt:lpstr>'MAPA DE RIESGOS PROCESOS'!Área_de_impresión</vt:lpstr>
      <vt:lpstr>MR_EGTI_2021_V2_SISGESTION!Área_de_impresión</vt:lpstr>
      <vt:lpstr>'RIESGOS Y CONTROLES'!Área_de_impresión</vt:lpstr>
      <vt:lpstr>'DESI-FM-019 MONITOREO'!Títulos_a_imprimir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rafaela montoya</dc:creator>
  <cp:keywords/>
  <dc:description/>
  <cp:lastModifiedBy>jorge orlando murcia</cp:lastModifiedBy>
  <cp:revision/>
  <dcterms:created xsi:type="dcterms:W3CDTF">2017-05-23T23:17:53Z</dcterms:created>
  <dcterms:modified xsi:type="dcterms:W3CDTF">2021-07-27T05:49:08Z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